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51\Downloads\"/>
    </mc:Choice>
  </mc:AlternateContent>
  <bookViews>
    <workbookView xWindow="0" yWindow="0" windowWidth="20490" windowHeight="6855" tabRatio="725"/>
  </bookViews>
  <sheets>
    <sheet name="Report" sheetId="1" r:id="rId1"/>
    <sheet name="valuation" sheetId="5" r:id="rId2"/>
    <sheet name="Research" sheetId="4" r:id="rId3"/>
    <sheet name="Remarks" sheetId="6" r:id="rId4"/>
  </sheets>
  <definedNames>
    <definedName name="_xlnm._FilterDatabase" localSheetId="0" hidden="1">Report!$A$142:$H$507</definedName>
    <definedName name="_xlnm.Print_Area" localSheetId="0">Report!$A$1:$H$684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5" i="1" l="1"/>
  <c r="K142" i="1"/>
  <c r="D552" i="1" l="1"/>
  <c r="D144" i="1" l="1"/>
  <c r="E144" i="1" s="1"/>
  <c r="J406" i="1" l="1"/>
  <c r="I406" i="1" s="1"/>
  <c r="C139" i="1" l="1"/>
  <c r="B139" i="1"/>
  <c r="J468" i="1"/>
  <c r="D145" i="1"/>
  <c r="E145" i="1" s="1"/>
  <c r="D146" i="1"/>
  <c r="E146" i="1" s="1"/>
  <c r="D147" i="1"/>
  <c r="E147" i="1" s="1"/>
  <c r="D148" i="1"/>
  <c r="E148" i="1" s="1"/>
  <c r="I148" i="1" s="1"/>
  <c r="D149" i="1"/>
  <c r="E149" i="1" s="1"/>
  <c r="D150" i="1"/>
  <c r="E150" i="1" s="1"/>
  <c r="D151" i="1"/>
  <c r="E151" i="1" s="1"/>
  <c r="D152" i="1"/>
  <c r="E152" i="1" s="1"/>
  <c r="D153" i="1"/>
  <c r="E153" i="1" s="1"/>
  <c r="D154" i="1"/>
  <c r="E154" i="1" s="1"/>
  <c r="D155" i="1"/>
  <c r="E155" i="1" s="1"/>
  <c r="D156" i="1"/>
  <c r="E156" i="1" s="1"/>
  <c r="D157" i="1"/>
  <c r="E157" i="1" s="1"/>
  <c r="D158" i="1"/>
  <c r="E158" i="1" s="1"/>
  <c r="D159" i="1"/>
  <c r="E159" i="1" s="1"/>
  <c r="D160" i="1"/>
  <c r="E160" i="1" s="1"/>
  <c r="D161" i="1"/>
  <c r="E161" i="1" s="1"/>
  <c r="D162" i="1"/>
  <c r="E162" i="1" s="1"/>
  <c r="D163" i="1"/>
  <c r="E163" i="1" s="1"/>
  <c r="D164" i="1"/>
  <c r="E164" i="1" s="1"/>
  <c r="D165" i="1"/>
  <c r="E165" i="1" s="1"/>
  <c r="D166" i="1"/>
  <c r="E166" i="1" s="1"/>
  <c r="D167" i="1"/>
  <c r="E167" i="1" s="1"/>
  <c r="D168" i="1"/>
  <c r="E168" i="1" s="1"/>
  <c r="D169" i="1"/>
  <c r="E169" i="1" s="1"/>
  <c r="D170" i="1"/>
  <c r="E170" i="1" s="1"/>
  <c r="D171" i="1"/>
  <c r="E171" i="1" s="1"/>
  <c r="D172" i="1"/>
  <c r="E172" i="1" s="1"/>
  <c r="D173" i="1"/>
  <c r="E173" i="1" s="1"/>
  <c r="D174" i="1"/>
  <c r="E174" i="1" s="1"/>
  <c r="D175" i="1"/>
  <c r="E175" i="1" s="1"/>
  <c r="D176" i="1"/>
  <c r="E176" i="1" s="1"/>
  <c r="D177" i="1"/>
  <c r="E177" i="1" s="1"/>
  <c r="D178" i="1"/>
  <c r="E178" i="1" s="1"/>
  <c r="D179" i="1"/>
  <c r="E179" i="1" s="1"/>
  <c r="D180" i="1"/>
  <c r="E180" i="1" s="1"/>
  <c r="D181" i="1"/>
  <c r="E181" i="1" s="1"/>
  <c r="D182" i="1"/>
  <c r="D183" i="1"/>
  <c r="E183" i="1" s="1"/>
  <c r="D184" i="1"/>
  <c r="E184" i="1" s="1"/>
  <c r="D185" i="1"/>
  <c r="E185" i="1" s="1"/>
  <c r="D186" i="1"/>
  <c r="E186" i="1" s="1"/>
  <c r="D187" i="1"/>
  <c r="E187" i="1" s="1"/>
  <c r="D188" i="1"/>
  <c r="E188" i="1" s="1"/>
  <c r="D189" i="1"/>
  <c r="E189" i="1" s="1"/>
  <c r="D190" i="1"/>
  <c r="E190" i="1" s="1"/>
  <c r="D191" i="1"/>
  <c r="E191" i="1" s="1"/>
  <c r="D192" i="1"/>
  <c r="E192" i="1" s="1"/>
  <c r="D193" i="1"/>
  <c r="E193" i="1" s="1"/>
  <c r="D194" i="1"/>
  <c r="E194" i="1" s="1"/>
  <c r="D195" i="1"/>
  <c r="E195" i="1" s="1"/>
  <c r="D196" i="1"/>
  <c r="E196" i="1" s="1"/>
  <c r="D197" i="1"/>
  <c r="E197" i="1" s="1"/>
  <c r="D198" i="1"/>
  <c r="E198" i="1" s="1"/>
  <c r="D199" i="1"/>
  <c r="E199" i="1" s="1"/>
  <c r="D200" i="1"/>
  <c r="E200" i="1" s="1"/>
  <c r="D201" i="1"/>
  <c r="E201" i="1" s="1"/>
  <c r="D202" i="1"/>
  <c r="E202" i="1" s="1"/>
  <c r="D203" i="1"/>
  <c r="E203" i="1" s="1"/>
  <c r="D204" i="1"/>
  <c r="E204" i="1" s="1"/>
  <c r="D205" i="1"/>
  <c r="E205" i="1" s="1"/>
  <c r="D206" i="1"/>
  <c r="E206" i="1" s="1"/>
  <c r="D207" i="1"/>
  <c r="E207" i="1" s="1"/>
  <c r="D208" i="1"/>
  <c r="E208" i="1" s="1"/>
  <c r="D209" i="1"/>
  <c r="E209" i="1" s="1"/>
  <c r="D210" i="1"/>
  <c r="E210" i="1" s="1"/>
  <c r="D211" i="1"/>
  <c r="E211" i="1" s="1"/>
  <c r="D212" i="1"/>
  <c r="E212" i="1" s="1"/>
  <c r="D213" i="1"/>
  <c r="E213" i="1" s="1"/>
  <c r="D214" i="1"/>
  <c r="E214" i="1" s="1"/>
  <c r="D215" i="1"/>
  <c r="E215" i="1" s="1"/>
  <c r="D216" i="1"/>
  <c r="E216" i="1" s="1"/>
  <c r="D217" i="1"/>
  <c r="E217" i="1" s="1"/>
  <c r="D218" i="1"/>
  <c r="E218" i="1" s="1"/>
  <c r="D219" i="1"/>
  <c r="E219" i="1" s="1"/>
  <c r="D220" i="1"/>
  <c r="E220" i="1" s="1"/>
  <c r="D221" i="1"/>
  <c r="E221" i="1" s="1"/>
  <c r="D222" i="1"/>
  <c r="E222" i="1" s="1"/>
  <c r="D223" i="1"/>
  <c r="E223" i="1" s="1"/>
  <c r="D224" i="1"/>
  <c r="E224" i="1" s="1"/>
  <c r="D225" i="1"/>
  <c r="E225" i="1" s="1"/>
  <c r="D226" i="1"/>
  <c r="E226" i="1" s="1"/>
  <c r="D227" i="1"/>
  <c r="E227" i="1" s="1"/>
  <c r="D228" i="1"/>
  <c r="E228" i="1" s="1"/>
  <c r="D229" i="1"/>
  <c r="E229" i="1" s="1"/>
  <c r="D230" i="1"/>
  <c r="E230" i="1" s="1"/>
  <c r="D231" i="1"/>
  <c r="E231" i="1" s="1"/>
  <c r="D232" i="1"/>
  <c r="E232" i="1" s="1"/>
  <c r="D233" i="1"/>
  <c r="E233" i="1" s="1"/>
  <c r="D234" i="1"/>
  <c r="E234" i="1" s="1"/>
  <c r="D235" i="1"/>
  <c r="E235" i="1" s="1"/>
  <c r="D236" i="1"/>
  <c r="E236" i="1" s="1"/>
  <c r="D237" i="1"/>
  <c r="E237" i="1" s="1"/>
  <c r="D238" i="1"/>
  <c r="E238" i="1" s="1"/>
  <c r="D239" i="1"/>
  <c r="E239" i="1" s="1"/>
  <c r="D240" i="1"/>
  <c r="E240" i="1" s="1"/>
  <c r="D241" i="1"/>
  <c r="E241" i="1" s="1"/>
  <c r="D242" i="1"/>
  <c r="E242" i="1" s="1"/>
  <c r="D243" i="1"/>
  <c r="E243" i="1" s="1"/>
  <c r="D244" i="1"/>
  <c r="E244" i="1" s="1"/>
  <c r="D245" i="1"/>
  <c r="E245" i="1" s="1"/>
  <c r="D246" i="1"/>
  <c r="E246" i="1" s="1"/>
  <c r="D247" i="1"/>
  <c r="E247" i="1" s="1"/>
  <c r="D248" i="1"/>
  <c r="E248" i="1" s="1"/>
  <c r="D249" i="1"/>
  <c r="E249" i="1" s="1"/>
  <c r="D250" i="1"/>
  <c r="E250" i="1" s="1"/>
  <c r="D251" i="1"/>
  <c r="E251" i="1" s="1"/>
  <c r="D252" i="1"/>
  <c r="E252" i="1" s="1"/>
  <c r="D253" i="1"/>
  <c r="E253" i="1" s="1"/>
  <c r="D254" i="1"/>
  <c r="E254" i="1" s="1"/>
  <c r="D255" i="1"/>
  <c r="E255" i="1" s="1"/>
  <c r="D256" i="1"/>
  <c r="E256" i="1" s="1"/>
  <c r="D257" i="1"/>
  <c r="E257" i="1" s="1"/>
  <c r="D258" i="1"/>
  <c r="E258" i="1" s="1"/>
  <c r="D259" i="1"/>
  <c r="E259" i="1" s="1"/>
  <c r="D260" i="1"/>
  <c r="E260" i="1" s="1"/>
  <c r="D261" i="1"/>
  <c r="E261" i="1" s="1"/>
  <c r="D262" i="1"/>
  <c r="E262" i="1" s="1"/>
  <c r="D263" i="1"/>
  <c r="E263" i="1" s="1"/>
  <c r="D264" i="1"/>
  <c r="E264" i="1" s="1"/>
  <c r="D265" i="1"/>
  <c r="E265" i="1" s="1"/>
  <c r="D266" i="1"/>
  <c r="E266" i="1" s="1"/>
  <c r="D267" i="1"/>
  <c r="E267" i="1" s="1"/>
  <c r="D268" i="1"/>
  <c r="E268" i="1" s="1"/>
  <c r="D269" i="1"/>
  <c r="E269" i="1" s="1"/>
  <c r="D270" i="1"/>
  <c r="E270" i="1" s="1"/>
  <c r="D271" i="1"/>
  <c r="E271" i="1" s="1"/>
  <c r="D272" i="1"/>
  <c r="E272" i="1" s="1"/>
  <c r="D273" i="1"/>
  <c r="E273" i="1" s="1"/>
  <c r="D274" i="1"/>
  <c r="E274" i="1" s="1"/>
  <c r="D275" i="1"/>
  <c r="E275" i="1" s="1"/>
  <c r="D276" i="1"/>
  <c r="E276" i="1" s="1"/>
  <c r="D277" i="1"/>
  <c r="E277" i="1" s="1"/>
  <c r="D278" i="1"/>
  <c r="E278" i="1" s="1"/>
  <c r="D279" i="1"/>
  <c r="E279" i="1" s="1"/>
  <c r="D280" i="1"/>
  <c r="E280" i="1" s="1"/>
  <c r="D281" i="1"/>
  <c r="E281" i="1" s="1"/>
  <c r="D282" i="1"/>
  <c r="E282" i="1" s="1"/>
  <c r="D283" i="1"/>
  <c r="E283" i="1" s="1"/>
  <c r="D284" i="1"/>
  <c r="E284" i="1" s="1"/>
  <c r="D285" i="1"/>
  <c r="E285" i="1" s="1"/>
  <c r="D286" i="1"/>
  <c r="E286" i="1" s="1"/>
  <c r="D287" i="1"/>
  <c r="E287" i="1" s="1"/>
  <c r="D288" i="1"/>
  <c r="E288" i="1" s="1"/>
  <c r="D289" i="1"/>
  <c r="E289" i="1" s="1"/>
  <c r="D290" i="1"/>
  <c r="E290" i="1" s="1"/>
  <c r="D291" i="1"/>
  <c r="E291" i="1" s="1"/>
  <c r="D292" i="1"/>
  <c r="E292" i="1" s="1"/>
  <c r="D293" i="1"/>
  <c r="E293" i="1" s="1"/>
  <c r="D294" i="1"/>
  <c r="E294" i="1" s="1"/>
  <c r="D295" i="1"/>
  <c r="E295" i="1" s="1"/>
  <c r="D296" i="1"/>
  <c r="E296" i="1" s="1"/>
  <c r="D297" i="1"/>
  <c r="E297" i="1" s="1"/>
  <c r="D298" i="1"/>
  <c r="E298" i="1" s="1"/>
  <c r="D299" i="1"/>
  <c r="E299" i="1" s="1"/>
  <c r="D300" i="1"/>
  <c r="E300" i="1" s="1"/>
  <c r="D301" i="1"/>
  <c r="E301" i="1" s="1"/>
  <c r="D302" i="1"/>
  <c r="E302" i="1" s="1"/>
  <c r="D303" i="1"/>
  <c r="E303" i="1" s="1"/>
  <c r="D304" i="1"/>
  <c r="E304" i="1" s="1"/>
  <c r="D305" i="1"/>
  <c r="E305" i="1" s="1"/>
  <c r="D306" i="1"/>
  <c r="E306" i="1" s="1"/>
  <c r="D307" i="1"/>
  <c r="E307" i="1" s="1"/>
  <c r="D308" i="1"/>
  <c r="E308" i="1" s="1"/>
  <c r="D309" i="1"/>
  <c r="E309" i="1" s="1"/>
  <c r="D310" i="1"/>
  <c r="E310" i="1" s="1"/>
  <c r="D311" i="1"/>
  <c r="E311" i="1" s="1"/>
  <c r="D312" i="1"/>
  <c r="E312" i="1" s="1"/>
  <c r="D313" i="1"/>
  <c r="E313" i="1" s="1"/>
  <c r="D314" i="1"/>
  <c r="E314" i="1" s="1"/>
  <c r="D315" i="1"/>
  <c r="E315" i="1" s="1"/>
  <c r="D316" i="1"/>
  <c r="E316" i="1" s="1"/>
  <c r="D317" i="1"/>
  <c r="E317" i="1" s="1"/>
  <c r="D318" i="1"/>
  <c r="E318" i="1" s="1"/>
  <c r="D319" i="1"/>
  <c r="E319" i="1" s="1"/>
  <c r="D320" i="1"/>
  <c r="E320" i="1" s="1"/>
  <c r="D321" i="1"/>
  <c r="E321" i="1" s="1"/>
  <c r="D322" i="1"/>
  <c r="E322" i="1" s="1"/>
  <c r="D323" i="1"/>
  <c r="E323" i="1" s="1"/>
  <c r="D324" i="1"/>
  <c r="E324" i="1" s="1"/>
  <c r="D325" i="1"/>
  <c r="E325" i="1" s="1"/>
  <c r="D326" i="1"/>
  <c r="E326" i="1" s="1"/>
  <c r="D327" i="1"/>
  <c r="E327" i="1" s="1"/>
  <c r="D328" i="1"/>
  <c r="E328" i="1" s="1"/>
  <c r="D329" i="1"/>
  <c r="E329" i="1" s="1"/>
  <c r="D330" i="1"/>
  <c r="E330" i="1" s="1"/>
  <c r="D331" i="1"/>
  <c r="E331" i="1" s="1"/>
  <c r="D332" i="1"/>
  <c r="E332" i="1" s="1"/>
  <c r="D333" i="1"/>
  <c r="E333" i="1" s="1"/>
  <c r="D334" i="1"/>
  <c r="E334" i="1" s="1"/>
  <c r="D335" i="1"/>
  <c r="E335" i="1" s="1"/>
  <c r="D336" i="1"/>
  <c r="E336" i="1" s="1"/>
  <c r="D337" i="1"/>
  <c r="E337" i="1" s="1"/>
  <c r="D338" i="1"/>
  <c r="E338" i="1" s="1"/>
  <c r="D339" i="1"/>
  <c r="E339" i="1" s="1"/>
  <c r="D340" i="1"/>
  <c r="E340" i="1" s="1"/>
  <c r="D341" i="1"/>
  <c r="E341" i="1" s="1"/>
  <c r="D342" i="1"/>
  <c r="E342" i="1" s="1"/>
  <c r="D343" i="1"/>
  <c r="E343" i="1" s="1"/>
  <c r="D344" i="1"/>
  <c r="E344" i="1" s="1"/>
  <c r="D345" i="1"/>
  <c r="E345" i="1" s="1"/>
  <c r="D346" i="1"/>
  <c r="E346" i="1" s="1"/>
  <c r="D347" i="1"/>
  <c r="E347" i="1" s="1"/>
  <c r="D348" i="1"/>
  <c r="E348" i="1" s="1"/>
  <c r="D349" i="1"/>
  <c r="E349" i="1" s="1"/>
  <c r="D350" i="1"/>
  <c r="E350" i="1" s="1"/>
  <c r="D351" i="1"/>
  <c r="E351" i="1" s="1"/>
  <c r="D352" i="1"/>
  <c r="E352" i="1" s="1"/>
  <c r="D353" i="1"/>
  <c r="E353" i="1" s="1"/>
  <c r="D354" i="1"/>
  <c r="E354" i="1" s="1"/>
  <c r="D355" i="1"/>
  <c r="E355" i="1" s="1"/>
  <c r="D356" i="1"/>
  <c r="E356" i="1" s="1"/>
  <c r="D357" i="1"/>
  <c r="E357" i="1" s="1"/>
  <c r="D358" i="1"/>
  <c r="E358" i="1" s="1"/>
  <c r="D359" i="1"/>
  <c r="E359" i="1" s="1"/>
  <c r="D360" i="1"/>
  <c r="E360" i="1" s="1"/>
  <c r="D361" i="1"/>
  <c r="E361" i="1" s="1"/>
  <c r="D362" i="1"/>
  <c r="E362" i="1" s="1"/>
  <c r="D363" i="1"/>
  <c r="E363" i="1" s="1"/>
  <c r="D364" i="1"/>
  <c r="E364" i="1" s="1"/>
  <c r="D365" i="1"/>
  <c r="E365" i="1" s="1"/>
  <c r="D366" i="1"/>
  <c r="E366" i="1" s="1"/>
  <c r="D367" i="1"/>
  <c r="E367" i="1" s="1"/>
  <c r="D368" i="1"/>
  <c r="E368" i="1" s="1"/>
  <c r="D369" i="1"/>
  <c r="E369" i="1" s="1"/>
  <c r="D370" i="1"/>
  <c r="E370" i="1" s="1"/>
  <c r="D371" i="1"/>
  <c r="E371" i="1" s="1"/>
  <c r="D372" i="1"/>
  <c r="E372" i="1" s="1"/>
  <c r="D373" i="1"/>
  <c r="E373" i="1" s="1"/>
  <c r="D374" i="1"/>
  <c r="E374" i="1" s="1"/>
  <c r="D375" i="1"/>
  <c r="E375" i="1" s="1"/>
  <c r="D376" i="1"/>
  <c r="E376" i="1" s="1"/>
  <c r="D377" i="1"/>
  <c r="E377" i="1" s="1"/>
  <c r="D378" i="1"/>
  <c r="E378" i="1" s="1"/>
  <c r="D379" i="1"/>
  <c r="E379" i="1" s="1"/>
  <c r="D380" i="1"/>
  <c r="E380" i="1" s="1"/>
  <c r="D381" i="1"/>
  <c r="E381" i="1" s="1"/>
  <c r="D382" i="1"/>
  <c r="E382" i="1" s="1"/>
  <c r="D383" i="1"/>
  <c r="E383" i="1" s="1"/>
  <c r="D384" i="1"/>
  <c r="E384" i="1" s="1"/>
  <c r="D385" i="1"/>
  <c r="E385" i="1" s="1"/>
  <c r="D386" i="1"/>
  <c r="E386" i="1" s="1"/>
  <c r="D387" i="1"/>
  <c r="E387" i="1" s="1"/>
  <c r="D388" i="1"/>
  <c r="E388" i="1" s="1"/>
  <c r="D389" i="1"/>
  <c r="E389" i="1" s="1"/>
  <c r="D390" i="1"/>
  <c r="E390" i="1" s="1"/>
  <c r="D391" i="1"/>
  <c r="E391" i="1" s="1"/>
  <c r="D392" i="1"/>
  <c r="E392" i="1" s="1"/>
  <c r="D393" i="1"/>
  <c r="E393" i="1" s="1"/>
  <c r="D394" i="1"/>
  <c r="E394" i="1" s="1"/>
  <c r="D395" i="1"/>
  <c r="E395" i="1" s="1"/>
  <c r="D396" i="1"/>
  <c r="E396" i="1" s="1"/>
  <c r="D397" i="1"/>
  <c r="E397" i="1" s="1"/>
  <c r="D398" i="1"/>
  <c r="E398" i="1" s="1"/>
  <c r="D399" i="1"/>
  <c r="E399" i="1" s="1"/>
  <c r="D400" i="1"/>
  <c r="E400" i="1" s="1"/>
  <c r="D401" i="1"/>
  <c r="E401" i="1" s="1"/>
  <c r="D402" i="1"/>
  <c r="E402" i="1" s="1"/>
  <c r="D403" i="1"/>
  <c r="E403" i="1" s="1"/>
  <c r="D404" i="1"/>
  <c r="E404" i="1" s="1"/>
  <c r="D405" i="1"/>
  <c r="E405" i="1" s="1"/>
  <c r="D406" i="1"/>
  <c r="E406" i="1" s="1"/>
  <c r="D407" i="1"/>
  <c r="E407" i="1" s="1"/>
  <c r="D408" i="1"/>
  <c r="E408" i="1" s="1"/>
  <c r="D409" i="1"/>
  <c r="E409" i="1" s="1"/>
  <c r="D410" i="1"/>
  <c r="E410" i="1" s="1"/>
  <c r="D411" i="1"/>
  <c r="E411" i="1" s="1"/>
  <c r="D412" i="1"/>
  <c r="E412" i="1" s="1"/>
  <c r="D413" i="1"/>
  <c r="E413" i="1" s="1"/>
  <c r="D414" i="1"/>
  <c r="E414" i="1" s="1"/>
  <c r="D415" i="1"/>
  <c r="E415" i="1" s="1"/>
  <c r="D416" i="1"/>
  <c r="E416" i="1" s="1"/>
  <c r="D417" i="1"/>
  <c r="E417" i="1" s="1"/>
  <c r="D418" i="1"/>
  <c r="E418" i="1" s="1"/>
  <c r="D419" i="1"/>
  <c r="E419" i="1" s="1"/>
  <c r="D420" i="1"/>
  <c r="E420" i="1" s="1"/>
  <c r="D421" i="1"/>
  <c r="E421" i="1" s="1"/>
  <c r="D422" i="1"/>
  <c r="E422" i="1" s="1"/>
  <c r="D423" i="1"/>
  <c r="E423" i="1" s="1"/>
  <c r="D424" i="1"/>
  <c r="E424" i="1" s="1"/>
  <c r="D425" i="1"/>
  <c r="E425" i="1" s="1"/>
  <c r="D426" i="1"/>
  <c r="E426" i="1" s="1"/>
  <c r="D427" i="1"/>
  <c r="E427" i="1" s="1"/>
  <c r="D428" i="1"/>
  <c r="E428" i="1" s="1"/>
  <c r="D429" i="1"/>
  <c r="E429" i="1" s="1"/>
  <c r="D430" i="1"/>
  <c r="E430" i="1" s="1"/>
  <c r="D431" i="1"/>
  <c r="E431" i="1" s="1"/>
  <c r="D432" i="1"/>
  <c r="E432" i="1" s="1"/>
  <c r="D433" i="1"/>
  <c r="E433" i="1" s="1"/>
  <c r="D434" i="1"/>
  <c r="E434" i="1" s="1"/>
  <c r="D435" i="1"/>
  <c r="E435" i="1" s="1"/>
  <c r="D436" i="1"/>
  <c r="E436" i="1" s="1"/>
  <c r="D437" i="1"/>
  <c r="E437" i="1" s="1"/>
  <c r="D438" i="1"/>
  <c r="E438" i="1" s="1"/>
  <c r="D439" i="1"/>
  <c r="E439" i="1" s="1"/>
  <c r="D440" i="1"/>
  <c r="E440" i="1" s="1"/>
  <c r="D441" i="1"/>
  <c r="E441" i="1" s="1"/>
  <c r="D442" i="1"/>
  <c r="E442" i="1" s="1"/>
  <c r="D443" i="1"/>
  <c r="E443" i="1" s="1"/>
  <c r="D444" i="1"/>
  <c r="E444" i="1" s="1"/>
  <c r="D445" i="1"/>
  <c r="E445" i="1" s="1"/>
  <c r="D446" i="1"/>
  <c r="E446" i="1" s="1"/>
  <c r="D447" i="1"/>
  <c r="E447" i="1" s="1"/>
  <c r="D448" i="1"/>
  <c r="E448" i="1" s="1"/>
  <c r="D449" i="1"/>
  <c r="E449" i="1" s="1"/>
  <c r="D450" i="1"/>
  <c r="E450" i="1" s="1"/>
  <c r="D451" i="1"/>
  <c r="E451" i="1" s="1"/>
  <c r="D452" i="1"/>
  <c r="E452" i="1" s="1"/>
  <c r="D453" i="1"/>
  <c r="E453" i="1" s="1"/>
  <c r="D454" i="1"/>
  <c r="E454" i="1" s="1"/>
  <c r="D455" i="1"/>
  <c r="E455" i="1" s="1"/>
  <c r="D456" i="1"/>
  <c r="E456" i="1" s="1"/>
  <c r="D457" i="1"/>
  <c r="E457" i="1" s="1"/>
  <c r="D458" i="1"/>
  <c r="E458" i="1" s="1"/>
  <c r="D459" i="1"/>
  <c r="E459" i="1" s="1"/>
  <c r="D460" i="1"/>
  <c r="E460" i="1" s="1"/>
  <c r="D461" i="1"/>
  <c r="E461" i="1" s="1"/>
  <c r="D462" i="1"/>
  <c r="E462" i="1" s="1"/>
  <c r="D463" i="1"/>
  <c r="E463" i="1" s="1"/>
  <c r="D464" i="1"/>
  <c r="E464" i="1" s="1"/>
  <c r="D465" i="1"/>
  <c r="E465" i="1" s="1"/>
  <c r="D466" i="1"/>
  <c r="E466" i="1" s="1"/>
  <c r="D467" i="1"/>
  <c r="E467" i="1" s="1"/>
  <c r="D468" i="1"/>
  <c r="E468" i="1" s="1"/>
  <c r="E182" i="1" l="1"/>
  <c r="G139" i="1" s="1"/>
  <c r="I182" i="1"/>
  <c r="E139" i="1"/>
  <c r="A148" i="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I63" i="1"/>
  <c r="I31" i="1"/>
  <c r="B471" i="1" l="1"/>
  <c r="G58" i="1" l="1"/>
  <c r="C58" i="1"/>
  <c r="G56" i="1"/>
  <c r="C56" i="1"/>
  <c r="C54" i="1"/>
  <c r="S33" i="1" l="1"/>
  <c r="F11" i="5" l="1"/>
  <c r="G11" i="5" s="1"/>
  <c r="F10" i="5"/>
  <c r="G10" i="5" s="1"/>
  <c r="F9" i="5"/>
  <c r="G9" i="5" s="1"/>
  <c r="F8" i="5"/>
  <c r="G8" i="5" s="1"/>
  <c r="F7" i="5"/>
  <c r="G7" i="5" s="1"/>
  <c r="F6" i="5"/>
  <c r="G6" i="5" s="1"/>
  <c r="F5" i="5"/>
  <c r="G5" i="5" s="1"/>
  <c r="G12" i="5" s="1"/>
  <c r="D507" i="1"/>
  <c r="F131" i="1"/>
  <c r="C104" i="1"/>
  <c r="C90" i="1"/>
  <c r="C76" i="1"/>
  <c r="D70" i="1"/>
  <c r="G51" i="1"/>
  <c r="G52" i="1" s="1"/>
  <c r="C51" i="1"/>
  <c r="C52" i="1" s="1"/>
  <c r="E44" i="1"/>
  <c r="E45" i="1" s="1"/>
  <c r="E28" i="1"/>
  <c r="E26" i="1"/>
  <c r="C16" i="1"/>
  <c r="I15" i="1"/>
  <c r="Z13" i="1"/>
  <c r="E8" i="1"/>
  <c r="E3" i="1"/>
  <c r="H91" i="1"/>
  <c r="H77" i="1"/>
  <c r="H105" i="1"/>
  <c r="J76" i="1" l="1"/>
  <c r="J78" i="1" s="1"/>
  <c r="J79" i="1"/>
  <c r="J80" i="1"/>
  <c r="J81" i="1"/>
  <c r="C80" i="1" s="1"/>
  <c r="J95" i="1"/>
  <c r="E94" i="1"/>
  <c r="D99" i="1"/>
  <c r="D101" i="1"/>
  <c r="D95" i="1"/>
  <c r="J94" i="1"/>
  <c r="D100" i="1"/>
  <c r="J90" i="1"/>
  <c r="J92" i="1" s="1"/>
  <c r="D98" i="1"/>
  <c r="J93" i="1"/>
  <c r="D97" i="1"/>
  <c r="D103" i="1"/>
  <c r="D102" i="1"/>
  <c r="D96" i="1"/>
  <c r="D84" i="1"/>
  <c r="D86" i="1"/>
  <c r="D85" i="1"/>
  <c r="D89" i="1"/>
  <c r="D83" i="1"/>
  <c r="D88" i="1"/>
  <c r="D82" i="1"/>
  <c r="D87" i="1"/>
  <c r="C110" i="1"/>
  <c r="J104" i="1" s="1"/>
  <c r="J106" i="1" s="1"/>
  <c r="D113" i="1"/>
  <c r="D115" i="1"/>
  <c r="J109" i="1"/>
  <c r="C108" i="1" s="1"/>
  <c r="D108" i="1" s="1"/>
  <c r="D114" i="1"/>
  <c r="J108" i="1"/>
  <c r="D112" i="1"/>
  <c r="J107" i="1"/>
  <c r="D111" i="1"/>
  <c r="D117" i="1"/>
  <c r="D116" i="1"/>
  <c r="B105" i="1"/>
  <c r="B91" i="1"/>
  <c r="B77" i="1"/>
  <c r="J82" i="1" s="1"/>
  <c r="C94" i="1" l="1"/>
  <c r="D94" i="1" s="1"/>
  <c r="I91" i="1" s="1"/>
  <c r="I92" i="1" s="1"/>
  <c r="D80" i="1"/>
  <c r="D110" i="1"/>
  <c r="J115" i="1"/>
  <c r="J112" i="1"/>
  <c r="J114" i="1"/>
  <c r="J113" i="1"/>
  <c r="J110" i="1"/>
  <c r="J111" i="1" s="1"/>
  <c r="J116" i="1" s="1"/>
  <c r="J117" i="1" s="1"/>
  <c r="C109" i="1" s="1"/>
  <c r="E108" i="1" s="1"/>
  <c r="J101" i="1"/>
  <c r="J98" i="1"/>
  <c r="J100" i="1"/>
  <c r="J99" i="1"/>
  <c r="J96" i="1"/>
  <c r="J97" i="1" s="1"/>
  <c r="J86" i="1"/>
  <c r="J84" i="1"/>
  <c r="J85" i="1"/>
  <c r="J83" i="1"/>
  <c r="J88" i="1" s="1"/>
  <c r="J89" i="1" s="1"/>
  <c r="C81" i="1" s="1"/>
  <c r="J87" i="1"/>
  <c r="G94" i="1" l="1"/>
  <c r="J77" i="1"/>
  <c r="J102" i="1"/>
  <c r="J103" i="1" s="1"/>
  <c r="J91" i="1" s="1"/>
  <c r="I90" i="1" s="1"/>
  <c r="C92" i="1" s="1"/>
  <c r="D109" i="1"/>
  <c r="I105" i="1" s="1"/>
  <c r="J105" i="1"/>
  <c r="G108" i="1"/>
  <c r="E80" i="1"/>
  <c r="D81" i="1"/>
  <c r="I77" i="1" s="1"/>
  <c r="G80" i="1"/>
  <c r="D74" i="1" s="1"/>
  <c r="F75" i="1" l="1"/>
  <c r="D75" i="1"/>
  <c r="I106" i="1"/>
  <c r="I104" i="1" s="1"/>
  <c r="C106" i="1" s="1"/>
  <c r="I78" i="1"/>
  <c r="I76" i="1" s="1"/>
  <c r="C78"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3"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<sst xmlns="http://schemas.openxmlformats.org/spreadsheetml/2006/main" count="707" uniqueCount="371">
  <si>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</si>
  <si>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</si>
  <si>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</si>
  <si>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</si>
  <si>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</si>
  <si>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</si>
  <si>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</si>
  <si>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</si>
  <si>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</si>
  <si>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</si>
  <si>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</si>
  <si>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</si>
  <si>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</si>
  <si>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</si>
  <si>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</si>
  <si>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</si>
  <si>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</si>
  <si>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</si>
  <si>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</si>
  <si>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</si>
  <si>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</si>
  <si>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</si>
  <si>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</si>
  <si>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</si>
  <si>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</si>
  <si>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</si>
  <si>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</si>
  <si>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</si>
  <si>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</si>
  <si>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</si>
  <si>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</si>
  <si>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</si>
  <si>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</si>
  <si>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</si>
  <si>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</si>
  <si>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</si>
  <si>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</si>
  <si>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</si>
  <si>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</si>
  <si>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</si>
  <si>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</si>
  <si>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</si>
  <si>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</si>
  <si>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</si>
  <si>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</si>
  <si>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</si>
  <si>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</si>
  <si>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</si>
  <si>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</si>
  <si>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</si>
  <si>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</si>
  <si>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</si>
  <si>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</si>
  <si>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Gross Carpet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</si>
  <si>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</si>
  <si>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</si>
  <si>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</si>
  <si>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</si>
  <si>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</si>
  <si>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</si>
  <si>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</si>
  <si>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</si>
  <si>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</si>
  <si>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</si>
  <si>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</si>
  <si>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</si>
  <si>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</si>
  <si>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</si>
  <si>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</si>
  <si>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</si>
  <si>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</si>
  <si>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</si>
  <si>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</si>
  <si>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</si>
  <si>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</si>
  <si>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</si>
  <si>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</si>
  <si>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</si>
  <si>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</si>
  <si>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</si>
  <si>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</si>
  <si>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</si>
  <si>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</si>
  <si>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</si>
  <si>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</si>
  <si>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</si>
  <si>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</si>
  <si>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</si>
  <si>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</si>
  <si>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</si>
  <si>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</si>
  <si>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</si>
  <si>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</si>
  <si>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</si>
  <si>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</si>
  <si>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</si>
  <si>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</si>
  <si>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</si>
  <si>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</si>
  <si>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</si>
  <si>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</si>
  <si>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</si>
  <si>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</si>
  <si>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</si>
  <si>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</si>
  <si>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</si>
  <si>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</si>
  <si>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</si>
  <si>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</si>
  <si>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</si>
  <si>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</si>
  <si>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</si>
  <si>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Nearby Landmark</t>
  </si>
  <si>
    <t>We considered Gross carpet area = Net carpet + Enclose balcony + D.B Area + F.B Area.</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</si>
  <si>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</si>
  <si>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</si>
  <si>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</si>
  <si>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</si>
  <si>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</si>
  <si>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</si>
  <si>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</si>
  <si>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</si>
  <si>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</si>
  <si>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</si>
  <si>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</si>
  <si>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</si>
  <si>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</si>
  <si>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</si>
  <si>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</si>
  <si>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</si>
  <si>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</si>
  <si>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</si>
  <si>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</si>
  <si>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</si>
  <si>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</si>
  <si>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</si>
  <si>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</si>
  <si>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</si>
  <si>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</si>
  <si>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</si>
  <si>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</si>
  <si>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</si>
  <si>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</si>
  <si>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</si>
  <si>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</si>
  <si>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</si>
  <si>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</si>
  <si>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Office Per Sq. Ft.</t>
  </si>
  <si>
    <t>Location Link</t>
  </si>
  <si>
    <t>Locality</t>
  </si>
  <si>
    <t>Layout :</t>
  </si>
  <si>
    <t>Latitude, Longitude</t>
  </si>
  <si>
    <t>Provided Contact Details (Name &amp; Contact No.)</t>
  </si>
  <si>
    <t>Site Person - Contact Details (Name &amp; Contact No.)</t>
  </si>
  <si>
    <t>Building No.1 (A Wing) = 1B + G + 1st to 20th Floor</t>
  </si>
  <si>
    <t>C Wing = 1B + G + 1st to 20th Floor</t>
  </si>
  <si>
    <t>Approved Plans, CC, Sale Plans, Builder Saleable Area, Cost Sheet, Airport Noc, Railway Noc, OC</t>
  </si>
  <si>
    <t>Axis Goregaon</t>
  </si>
  <si>
    <t>Name / No of the Existing Building</t>
  </si>
  <si>
    <t>Mumbai</t>
  </si>
  <si>
    <t>As per Layout</t>
  </si>
  <si>
    <t>Floor Rise Rate from    Floor</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</si>
  <si>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</si>
  <si>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</si>
  <si>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</si>
  <si>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</si>
  <si>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</si>
  <si>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</si>
  <si>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</si>
  <si>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</si>
  <si>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</si>
  <si>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</si>
  <si>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</si>
  <si>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</si>
  <si>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</si>
  <si>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</si>
  <si>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</si>
  <si>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</si>
  <si>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</si>
  <si>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</si>
  <si>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</si>
  <si>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</si>
  <si>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</si>
  <si>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</si>
  <si>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</si>
  <si>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</si>
  <si>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</si>
  <si>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</si>
  <si>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</si>
  <si>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</si>
  <si>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</si>
  <si>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</si>
  <si>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</si>
  <si>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</si>
  <si>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</si>
  <si>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</si>
  <si>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</si>
  <si>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</si>
  <si>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</si>
  <si>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</si>
  <si>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</si>
  <si>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</si>
  <si>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</si>
  <si>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</si>
  <si>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</si>
  <si>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</si>
  <si>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</si>
  <si>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</si>
  <si>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</si>
  <si>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</si>
  <si>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</si>
  <si>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</si>
  <si>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</si>
  <si>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</si>
  <si>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</si>
  <si>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</si>
  <si>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</si>
  <si>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</si>
  <si>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</si>
  <si>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</si>
  <si>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</si>
  <si>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</si>
  <si>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</si>
  <si>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</si>
  <si>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</si>
  <si>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</si>
  <si>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</si>
  <si>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</si>
  <si>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</si>
  <si>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</si>
  <si>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</si>
  <si>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</si>
  <si>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</si>
  <si>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</si>
  <si>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</si>
  <si>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</si>
  <si>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</si>
  <si>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</si>
  <si>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</si>
  <si>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</si>
  <si>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</si>
  <si>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</si>
  <si>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</si>
  <si>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</si>
  <si>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</si>
  <si>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</si>
  <si>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</si>
  <si>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</si>
  <si>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</si>
  <si>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</si>
  <si>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</si>
  <si>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</si>
  <si>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</si>
  <si>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</si>
  <si>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</si>
  <si>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</si>
  <si>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</si>
  <si>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</si>
  <si>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</si>
  <si>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</si>
  <si>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</si>
  <si>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</si>
  <si>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</si>
  <si>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</si>
  <si>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</si>
  <si>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</si>
  <si>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</si>
  <si>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</si>
  <si>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</si>
  <si>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</si>
  <si>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</si>
  <si>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</si>
  <si>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</si>
  <si>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</si>
  <si>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</si>
  <si>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</si>
  <si>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</si>
  <si>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</si>
  <si>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</si>
  <si>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</si>
  <si>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</si>
  <si>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</si>
  <si>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</si>
  <si>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</si>
  <si>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</si>
  <si>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</si>
  <si>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</si>
  <si>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Riyasat Infra Developers Private Limited</t>
  </si>
  <si>
    <t>The Riyasat Sankalp</t>
  </si>
  <si>
    <t>Ms Visha Jadhav 9503540944</t>
  </si>
  <si>
    <t>Plots = 325</t>
  </si>
  <si>
    <t>P52000054353</t>
  </si>
  <si>
    <t>Survey No</t>
  </si>
  <si>
    <t>146/1, 146/2, 146/4, 146/5, 146/6/A, 152/1, 152/2, 153, 154, 156/1, 156/3, 158/2/A &amp; 159/2</t>
  </si>
  <si>
    <t>Nadhal</t>
  </si>
  <si>
    <t>18.898991,73.220095</t>
  </si>
  <si>
    <t>https://maps.app.goo.gl/ZiiKnjo16kfcZJcJ8</t>
  </si>
  <si>
    <t>Lodhivali</t>
  </si>
  <si>
    <t>Reliance Township Lodhivali</t>
  </si>
  <si>
    <t>Old Mumbai Pune Highway</t>
  </si>
  <si>
    <t>17.30KM from Panvel Railway Station</t>
  </si>
  <si>
    <t>S. No. 159</t>
  </si>
  <si>
    <t>S. No. 145, 147, 150/3</t>
  </si>
  <si>
    <t>30.00 M. Wide Road/S. No. 155</t>
  </si>
  <si>
    <t>Nala/S. No.145</t>
  </si>
  <si>
    <t>Open Plot/ Old Mumbai Pune Highway</t>
  </si>
  <si>
    <t>Internal Road/Reliance Township Lodhivali</t>
  </si>
  <si>
    <t>Nala/Open Plot</t>
  </si>
  <si>
    <t>Open Plot</t>
  </si>
  <si>
    <t>325 Plots</t>
  </si>
  <si>
    <t>As per RERA - 31/10/2025</t>
  </si>
  <si>
    <t>Primary School, Amber Park, Multipurpose Lawn, Club House, Kids Play Area, Hill View Watch, Fire Pit Zone, Amphetheatre, Vollyball, Swimming Pool, Shopping Centre, Roof top meditation centre, etc.</t>
  </si>
  <si>
    <r>
      <t xml:space="preserve">Proposed Amenities :                                                                                                                                                                                                                         </t>
    </r>
    <r>
      <rPr>
        <b/>
        <sz val="12"/>
        <rFont val="Times New Roman"/>
        <family val="1"/>
      </rPr>
      <t xml:space="preserve">                                               </t>
    </r>
  </si>
  <si>
    <t>Plot = 325</t>
  </si>
  <si>
    <t>Residential</t>
  </si>
  <si>
    <r>
      <t xml:space="preserve">Plot No.
</t>
    </r>
    <r>
      <rPr>
        <b/>
        <sz val="11"/>
        <color rgb="FF000000"/>
        <rFont val="Times New Roman"/>
        <family val="1"/>
      </rPr>
      <t>(Approved Plan)</t>
    </r>
  </si>
  <si>
    <t>Plot No. (Sale Plan)</t>
  </si>
  <si>
    <t>Plot Area In Sq.Ft.</t>
  </si>
  <si>
    <t>Demarkation Status</t>
  </si>
  <si>
    <t>C1</t>
  </si>
  <si>
    <t>C2</t>
  </si>
  <si>
    <t>C3</t>
  </si>
  <si>
    <t>Plots</t>
  </si>
  <si>
    <t>Plot Area Details :</t>
  </si>
  <si>
    <t xml:space="preserve">Details of Plots  </t>
  </si>
  <si>
    <t>We considered Carpet area/Plot area as per Approved Plan.</t>
  </si>
  <si>
    <t>Plot = 1 to 325</t>
  </si>
  <si>
    <t>Ground Floor</t>
  </si>
  <si>
    <t>Approved Plans &amp; CC.</t>
  </si>
  <si>
    <t>Pro Rate Factor for FSI</t>
  </si>
  <si>
    <t>Total Plot Area 
in Sq.Ft.</t>
  </si>
  <si>
    <t>Total Plot Area 
in Sq.M.</t>
  </si>
  <si>
    <t>Plot Area in Sq.M.</t>
  </si>
  <si>
    <t>Nitesh patil</t>
  </si>
  <si>
    <t>Demarkation work &amp; Plot leveling is in process at the time of Visit.</t>
  </si>
  <si>
    <t>Office No. 1031, Wing J, Akshar Business Park, Plot No. 03 Sector 25, Near APMC Market, 
Vashi, Navi Mumbai, Maharashtra 400703 TEL: 022-46090378/79/80                                                                       
E mail : vsjcapf@gmail.com. Web site : www.vsjadon.com</t>
  </si>
  <si>
    <t>MSRDC/SPA/BP-542/Layout Approval/2023/2058</t>
  </si>
  <si>
    <t>https://riyasatinfra.com/property/the-riyasat-sankalp/</t>
  </si>
  <si>
    <t>JMNBB/KT-1/1017/7680/2023
Survey No. 146/1, 146/2, 146/4, 146/5, 146/6/A, 152/1, 152/2, 153</t>
  </si>
  <si>
    <t>NA Certificate No.
Valid For:</t>
  </si>
  <si>
    <t>We have taken NA Certificate from RERA site on 28/02/2024.</t>
  </si>
  <si>
    <t>-</t>
  </si>
  <si>
    <t>Visit No.</t>
  </si>
  <si>
    <t>Visit Date</t>
  </si>
  <si>
    <t>Plot No.</t>
  </si>
  <si>
    <t>Site Inspection</t>
  </si>
  <si>
    <t>Demarkation/Plot marking has completed.</t>
  </si>
  <si>
    <t>5 to 10, 51 to 67, 68 to 75, 77 to 87 &amp; 100 to 111</t>
  </si>
  <si>
    <t xml:space="preserve">Recommended rate of the Land Per Sq. Ft.
</t>
  </si>
  <si>
    <t>Total Built Up Area
In Sq.Ft.</t>
  </si>
  <si>
    <t>Built Up Area on pro-rata basis in Sq.Ft.</t>
  </si>
  <si>
    <t>Survey No. 146/1, 146/2, 146/4, 146/5, 146/6/A, 152/1, 152/2, 153</t>
  </si>
  <si>
    <t>NA order is mentioned for Survey No. 146/1, 146/2, 146/4, 146/5, 146/6/A, 152/1, 152/2, 153.</t>
  </si>
  <si>
    <t>Demarkation/Plot marking has not completed.</t>
  </si>
  <si>
    <t xml:space="preserve">Recommended rate of the Construction (Plot No 155 to 158 &amp; Plot no 166 to 168) Per Sq. Ft.(On Builtup Area)
</t>
  </si>
  <si>
    <t xml:space="preserve">The rate of construction for (Plot No 155 to 158 &amp; Plot no 166 to 168) was asked to be added by the bank officials. </t>
  </si>
  <si>
    <t>5000 to 5500</t>
  </si>
  <si>
    <t>smith</t>
  </si>
  <si>
    <t>Recommended Rates/Other Charges of the Property have been revised on 29/05/2024</t>
  </si>
  <si>
    <t>Plot Detail :  Plot No 155 to 168</t>
  </si>
  <si>
    <t>1 to 4, 11 to 50, 76, 88 to 99, 112 to 325</t>
  </si>
  <si>
    <t>128, 159, 160, 162, 165, 167, 174, 176, 201, 202, 203 &amp; 317</t>
  </si>
  <si>
    <t>155 to 168</t>
  </si>
  <si>
    <t>308 to 316 &amp; 318 to 323</t>
  </si>
  <si>
    <t>Rate 6000 Smith Verbal     11/02/2025</t>
  </si>
  <si>
    <t>Recommended Rates of the Property have been revised on 11/02/2025.</t>
  </si>
  <si>
    <t>11 to 32, 149 to 158, 181 to 186, 159 to 168, 187 to 191, 210 to 214, 226 to 236, 272 to 286</t>
  </si>
  <si>
    <t>33 to 50, 112 to 127, 128 to 148, 209, 215 to 225, 287, 302, 88 to 99</t>
  </si>
  <si>
    <t>Swashya 9226525779</t>
  </si>
  <si>
    <t>Gaurav Panchal</t>
  </si>
  <si>
    <t>70% to 80% of plot demarcation/plot marking is completed, and the remaining plot
demarcation &amp; Club house work is in process at the time of Visit.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</si>
</sst>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35">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7"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15" fillId="0" borderId="1" xfId="1" applyNumberFormat="1" applyFont="1" applyBorder="1" applyAlignment="1" applyProtection="1">
      <alignment horizontal="center" vertical="top"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2" fontId="7" fillId="0" borderId="0" xfId="1" applyNumberFormat="1" applyFont="1"/>
    <xf numFmtId="1" fontId="12" fillId="0" borderId="1" xfId="1" applyNumberFormat="1" applyFont="1" applyBorder="1" applyAlignment="1" applyProtection="1">
      <alignment horizontal="center" vertical="center" wrapText="1"/>
      <protection locked="0"/>
    </xf>
    <xf numFmtId="168" fontId="10" fillId="0" borderId="0" xfId="1" applyNumberFormat="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vertical="center" wrapText="1"/>
      <protection locked="0"/>
    </xf>
    <xf numFmtId="0" fontId="7" fillId="0" borderId="1" xfId="0" applyFont="1" applyBorder="1" applyAlignment="1">
      <alignment horizontal="center" vertical="center"/>
    </xf>
    <xf numFmtId="14" fontId="13"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1" fontId="13" fillId="0" borderId="1"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horizontal="center" vertical="center" wrapText="1"/>
      <protection locked="0"/>
    </xf>
    <xf numFmtId="1" fontId="13" fillId="0" borderId="9" xfId="0" applyNumberFormat="1" applyFont="1" applyBorder="1" applyAlignment="1" applyProtection="1">
      <alignment horizontal="center" vertical="center" wrapText="1"/>
      <protection locked="0"/>
    </xf>
    <xf numFmtId="1" fontId="13" fillId="0" borderId="21" xfId="0"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4" fontId="6" fillId="0" borderId="8" xfId="1" applyNumberFormat="1" applyFont="1" applyBorder="1" applyAlignment="1" applyProtection="1">
      <alignment horizontal="center" vertical="center" wrapText="1"/>
      <protection locked="0"/>
    </xf>
    <xf numFmtId="14" fontId="6"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13" fillId="0" borderId="8" xfId="0" applyNumberFormat="1" applyFont="1" applyBorder="1" applyAlignment="1" applyProtection="1">
      <alignment horizontal="center" vertical="top" wrapText="1"/>
      <protection locked="0"/>
    </xf>
    <xf numFmtId="1" fontId="13" fillId="0" borderId="9" xfId="0" applyNumberFormat="1" applyFont="1" applyBorder="1" applyAlignment="1" applyProtection="1">
      <alignment horizontal="center" vertical="top" wrapText="1"/>
      <protection locked="0"/>
    </xf>
    <xf numFmtId="1" fontId="13" fillId="0" borderId="2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1" fontId="6" fillId="0" borderId="1" xfId="0" applyNumberFormat="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3" xfId="1" applyFont="1" applyBorder="1" applyAlignment="1" applyProtection="1">
      <alignment horizontal="center" vertical="top"/>
      <protection locked="0"/>
    </xf>
    <xf numFmtId="0" fontId="8" fillId="0" borderId="14" xfId="1" applyFont="1" applyBorder="1" applyAlignment="1" applyProtection="1">
      <alignment horizontal="center" vertical="top"/>
      <protection locked="0"/>
    </xf>
    <xf numFmtId="0" fontId="8" fillId="0" borderId="15" xfId="1" applyFont="1" applyBorder="1" applyAlignment="1" applyProtection="1">
      <alignment horizontal="center" vertical="top"/>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8" fillId="0" borderId="1" xfId="1" applyFont="1" applyBorder="1" applyAlignment="1" applyProtection="1">
      <alignment horizontal="center" vertical="top"/>
      <protection locked="0"/>
    </xf>
    <xf numFmtId="0" fontId="6" fillId="0" borderId="1" xfId="1" applyFont="1" applyBorder="1" applyAlignment="1" applyProtection="1">
      <alignment horizontal="left" vertical="top"/>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1" fontId="13" fillId="0" borderId="8" xfId="1" applyNumberFormat="1" applyFont="1" applyBorder="1" applyAlignment="1" applyProtection="1">
      <alignment horizontal="center" vertical="center" wrapText="1"/>
      <protection locked="0"/>
    </xf>
    <xf numFmtId="1" fontId="13" fillId="0" borderId="21" xfId="1" applyNumberFormat="1" applyFont="1" applyBorder="1" applyAlignment="1" applyProtection="1">
      <alignment horizontal="center" vertical="center" wrapText="1"/>
      <protection locked="0"/>
    </xf>
    <xf numFmtId="1" fontId="13" fillId="0" borderId="9" xfId="1" applyNumberFormat="1" applyFont="1" applyBorder="1" applyAlignment="1" applyProtection="1">
      <alignment horizontal="center" vertical="center"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4" fillId="0" borderId="1" xfId="1"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67" fontId="15"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6"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13" fillId="0" borderId="5"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8" fillId="0" borderId="32"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7"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5" fillId="0" borderId="17" xfId="1" applyFont="1" applyBorder="1" applyAlignment="1" applyProtection="1">
      <alignment horizontal="left" vertical="top"/>
      <protection locked="0"/>
    </xf>
    <xf numFmtId="0" fontId="15" fillId="0" borderId="24" xfId="1" applyFont="1" applyBorder="1" applyAlignment="1" applyProtection="1">
      <alignment horizontal="left" vertical="top"/>
      <protection locked="0"/>
    </xf>
    <xf numFmtId="0" fontId="15" fillId="0" borderId="18" xfId="1" applyFont="1" applyBorder="1" applyAlignment="1" applyProtection="1">
      <alignment horizontal="left" vertical="top"/>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0" fontId="8" fillId="0" borderId="19"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33" xfId="1" applyFont="1" applyBorder="1" applyAlignment="1" applyProtection="1">
      <alignment horizontal="left" vertical="top"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xdr:from>
      <xdr:col>0</xdr:col>
      <xdr:colOff>104775</xdr:colOff>
      <xdr:row>598</xdr:row>
      <xdr:rowOff>38100</xdr:rowOff>
    </xdr:from>
    <xdr:to>
      <xdr:col>7</xdr:col>
      <xdr:colOff>643125</xdr:colOff>
      <xdr:row>631</xdr:row>
      <xdr:rowOff>54451</xdr:rowOff>
    </xdr:to>
    <xdr:grpSp>
      <xdr:nvGrpSpPr>
        <xdr:cNvPr id="56" name="Group 55">
          <a:extLst>
            <a:ext uri="{FF2B5EF4-FFF2-40B4-BE49-F238E27FC236}">
              <a16:creationId xmlns:a16="http://schemas.microsoft.com/office/drawing/2014/main" xmlns="" id="{00000000-0008-0000-0000-000038000000}"/>
            </a:ext>
          </a:extLst>
        </xdr:cNvPr>
        <xdr:cNvGrpSpPr/>
      </xdr:nvGrpSpPr>
      <xdr:grpSpPr>
        <a:xfrm>
          <a:off x="104775" y="109537500"/>
          <a:ext cx="6120000" cy="6617176"/>
          <a:chOff x="397100" y="320447"/>
          <a:chExt cx="6120000" cy="6617176"/>
        </a:xfrm>
      </xdr:grpSpPr>
      <xdr:pic>
        <xdr:nvPicPr>
          <xdr:cNvPr id="57" name="Picture 56">
            <a:extLst>
              <a:ext uri="{FF2B5EF4-FFF2-40B4-BE49-F238E27FC236}">
                <a16:creationId xmlns:a16="http://schemas.microsoft.com/office/drawing/2014/main" xmlns="" id="{00000000-0008-0000-0000-000039000000}"/>
              </a:ext>
            </a:extLst>
          </xdr:cNvPr>
          <xdr:cNvPicPr>
            <a:picLocks noChangeAspect="1"/>
          </xdr:cNvPicPr>
        </xdr:nvPicPr>
        <xdr:blipFill>
          <a:blip xmlns:r="http://schemas.openxmlformats.org/officeDocument/2006/relationships" r:embed="rId1"/>
          <a:stretch>
            <a:fillRect/>
          </a:stretch>
        </xdr:blipFill>
        <xdr:spPr>
          <a:xfrm>
            <a:off x="397100" y="320447"/>
            <a:ext cx="6120000" cy="6617176"/>
          </a:xfrm>
          <a:prstGeom prst="rect">
            <a:avLst/>
          </a:prstGeom>
          <a:ln>
            <a:solidFill>
              <a:schemeClr val="tx1"/>
            </a:solidFill>
          </a:ln>
        </xdr:spPr>
      </xdr:pic>
      <xdr:sp macro="" textlink="">
        <xdr:nvSpPr>
          <xdr:cNvPr id="58" name="Rectangle 57">
            <a:extLst>
              <a:ext uri="{FF2B5EF4-FFF2-40B4-BE49-F238E27FC236}">
                <a16:creationId xmlns:a16="http://schemas.microsoft.com/office/drawing/2014/main" xmlns="" id="{00000000-0008-0000-0000-00003A000000}"/>
              </a:ext>
            </a:extLst>
          </xdr:cNvPr>
          <xdr:cNvSpPr/>
        </xdr:nvSpPr>
        <xdr:spPr>
          <a:xfrm>
            <a:off x="1553028" y="667657"/>
            <a:ext cx="595086" cy="94342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9" name="Rectangle 58">
            <a:extLst>
              <a:ext uri="{FF2B5EF4-FFF2-40B4-BE49-F238E27FC236}">
                <a16:creationId xmlns:a16="http://schemas.microsoft.com/office/drawing/2014/main" xmlns="" id="{00000000-0008-0000-0000-00003B000000}"/>
              </a:ext>
            </a:extLst>
          </xdr:cNvPr>
          <xdr:cNvSpPr/>
        </xdr:nvSpPr>
        <xdr:spPr>
          <a:xfrm>
            <a:off x="761999" y="2685606"/>
            <a:ext cx="595086" cy="229279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0" name="Rectangle 59">
            <a:extLst>
              <a:ext uri="{FF2B5EF4-FFF2-40B4-BE49-F238E27FC236}">
                <a16:creationId xmlns:a16="http://schemas.microsoft.com/office/drawing/2014/main" xmlns="" id="{00000000-0008-0000-0000-00003C000000}"/>
              </a:ext>
            </a:extLst>
          </xdr:cNvPr>
          <xdr:cNvSpPr/>
        </xdr:nvSpPr>
        <xdr:spPr>
          <a:xfrm>
            <a:off x="1553028" y="2815771"/>
            <a:ext cx="1828801" cy="181428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1" name="Rectangle 60">
            <a:extLst>
              <a:ext uri="{FF2B5EF4-FFF2-40B4-BE49-F238E27FC236}">
                <a16:creationId xmlns:a16="http://schemas.microsoft.com/office/drawing/2014/main" xmlns="" id="{00000000-0008-0000-0000-00003D000000}"/>
              </a:ext>
            </a:extLst>
          </xdr:cNvPr>
          <xdr:cNvSpPr/>
        </xdr:nvSpPr>
        <xdr:spPr>
          <a:xfrm>
            <a:off x="3457100" y="2815771"/>
            <a:ext cx="2334100" cy="181428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2" name="Rectangle 61">
            <a:extLst>
              <a:ext uri="{FF2B5EF4-FFF2-40B4-BE49-F238E27FC236}">
                <a16:creationId xmlns:a16="http://schemas.microsoft.com/office/drawing/2014/main" xmlns="" id="{00000000-0008-0000-0000-00003E000000}"/>
              </a:ext>
            </a:extLst>
          </xdr:cNvPr>
          <xdr:cNvSpPr/>
        </xdr:nvSpPr>
        <xdr:spPr>
          <a:xfrm>
            <a:off x="2770041" y="4876697"/>
            <a:ext cx="3195329" cy="177084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3" name="TextBox 30">
            <a:extLst>
              <a:ext uri="{FF2B5EF4-FFF2-40B4-BE49-F238E27FC236}">
                <a16:creationId xmlns:a16="http://schemas.microsoft.com/office/drawing/2014/main" xmlns="" id="{00000000-0008-0000-0000-00003F000000}"/>
              </a:ext>
            </a:extLst>
          </xdr:cNvPr>
          <xdr:cNvSpPr txBox="1"/>
        </xdr:nvSpPr>
        <xdr:spPr>
          <a:xfrm>
            <a:off x="2110014" y="931964"/>
            <a:ext cx="191520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Commercial 1 to 3</a:t>
            </a:r>
            <a:endParaRPr lang="en-IN" b="1">
              <a:solidFill>
                <a:srgbClr val="FF0000"/>
              </a:solidFill>
            </a:endParaRPr>
          </a:p>
        </xdr:txBody>
      </xdr:sp>
      <xdr:sp macro="" textlink="">
        <xdr:nvSpPr>
          <xdr:cNvPr id="64" name="TextBox 31">
            <a:extLst>
              <a:ext uri="{FF2B5EF4-FFF2-40B4-BE49-F238E27FC236}">
                <a16:creationId xmlns:a16="http://schemas.microsoft.com/office/drawing/2014/main" xmlns="" id="{00000000-0008-0000-0000-000040000000}"/>
              </a:ext>
            </a:extLst>
          </xdr:cNvPr>
          <xdr:cNvSpPr txBox="1"/>
        </xdr:nvSpPr>
        <xdr:spPr>
          <a:xfrm>
            <a:off x="524553" y="4978400"/>
            <a:ext cx="83805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5 to 10</a:t>
            </a:r>
            <a:endParaRPr lang="en-IN" b="1">
              <a:solidFill>
                <a:srgbClr val="FF0000"/>
              </a:solidFill>
            </a:endParaRPr>
          </a:p>
        </xdr:txBody>
      </xdr:sp>
      <xdr:sp macro="" textlink="">
        <xdr:nvSpPr>
          <xdr:cNvPr id="65" name="TextBox 32">
            <a:extLst>
              <a:ext uri="{FF2B5EF4-FFF2-40B4-BE49-F238E27FC236}">
                <a16:creationId xmlns:a16="http://schemas.microsoft.com/office/drawing/2014/main" xmlns="" id="{00000000-0008-0000-0000-000041000000}"/>
              </a:ext>
            </a:extLst>
          </xdr:cNvPr>
          <xdr:cNvSpPr txBox="1"/>
        </xdr:nvSpPr>
        <xdr:spPr>
          <a:xfrm>
            <a:off x="1480456" y="2230996"/>
            <a:ext cx="1960024" cy="58477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FF0000"/>
                </a:solidFill>
              </a:rPr>
              <a:t>11 to 68, 149 to 158, </a:t>
            </a:r>
          </a:p>
          <a:p>
            <a:r>
              <a:rPr lang="en-US" sz="1600" b="1">
                <a:solidFill>
                  <a:srgbClr val="FF0000"/>
                </a:solidFill>
              </a:rPr>
              <a:t>181 to 186</a:t>
            </a:r>
            <a:endParaRPr lang="en-IN" sz="1600" b="1">
              <a:solidFill>
                <a:srgbClr val="FF0000"/>
              </a:solidFill>
            </a:endParaRPr>
          </a:p>
        </xdr:txBody>
      </xdr:sp>
      <xdr:sp macro="" textlink="">
        <xdr:nvSpPr>
          <xdr:cNvPr id="66" name="TextBox 33">
            <a:extLst>
              <a:ext uri="{FF2B5EF4-FFF2-40B4-BE49-F238E27FC236}">
                <a16:creationId xmlns:a16="http://schemas.microsoft.com/office/drawing/2014/main" xmlns="" id="{00000000-0008-0000-0000-000042000000}"/>
              </a:ext>
            </a:extLst>
          </xdr:cNvPr>
          <xdr:cNvSpPr txBox="1"/>
        </xdr:nvSpPr>
        <xdr:spPr>
          <a:xfrm>
            <a:off x="3843369" y="2230995"/>
            <a:ext cx="2073837" cy="58477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600" b="1">
                <a:solidFill>
                  <a:srgbClr val="FF0000"/>
                </a:solidFill>
              </a:rPr>
              <a:t>68 to 148, 159 to 180, </a:t>
            </a:r>
          </a:p>
          <a:p>
            <a:pPr algn="ctr"/>
            <a:r>
              <a:rPr lang="en-US" sz="1600" b="1">
                <a:solidFill>
                  <a:srgbClr val="FF0000"/>
                </a:solidFill>
              </a:rPr>
              <a:t>187 to 198</a:t>
            </a:r>
            <a:endParaRPr lang="en-IN" sz="1600" b="1">
              <a:solidFill>
                <a:srgbClr val="FF0000"/>
              </a:solidFill>
            </a:endParaRPr>
          </a:p>
        </xdr:txBody>
      </xdr:sp>
      <xdr:sp macro="" textlink="">
        <xdr:nvSpPr>
          <xdr:cNvPr id="67" name="TextBox 34">
            <a:extLst>
              <a:ext uri="{FF2B5EF4-FFF2-40B4-BE49-F238E27FC236}">
                <a16:creationId xmlns:a16="http://schemas.microsoft.com/office/drawing/2014/main" xmlns="" id="{00000000-0008-0000-0000-000043000000}"/>
              </a:ext>
            </a:extLst>
          </xdr:cNvPr>
          <xdr:cNvSpPr txBox="1"/>
        </xdr:nvSpPr>
        <xdr:spPr>
          <a:xfrm>
            <a:off x="1623757" y="6238585"/>
            <a:ext cx="118910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199 to 325</a:t>
            </a:r>
            <a:endParaRPr lang="en-IN" b="1">
              <a:solidFill>
                <a:srgbClr val="FF0000"/>
              </a:solidFill>
            </a:endParaRPr>
          </a:p>
        </xdr:txBody>
      </xdr:sp>
    </xdr:grpSp>
    <xdr:clientData/>
  </xdr:twoCellAnchor>
  <xdr:twoCellAnchor editAs="oneCell">
    <xdr:from>
      <xdr:col>1</xdr:col>
      <xdr:colOff>76200</xdr:colOff>
      <xdr:row>642</xdr:row>
      <xdr:rowOff>9525</xdr:rowOff>
    </xdr:from>
    <xdr:to>
      <xdr:col>6</xdr:col>
      <xdr:colOff>353154</xdr:colOff>
      <xdr:row>660</xdr:row>
      <xdr:rowOff>122093</xdr:rowOff>
    </xdr:to>
    <xdr:pic>
      <xdr:nvPicPr>
        <xdr:cNvPr id="68" name="Picture 67">
          <a:extLst>
            <a:ext uri="{FF2B5EF4-FFF2-40B4-BE49-F238E27FC236}">
              <a16:creationId xmlns:a16="http://schemas.microsoft.com/office/drawing/2014/main" xmlns="" id="{00000000-0008-0000-0000-000044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838200" y="124729875"/>
          <a:ext cx="4680000" cy="3758857"/>
        </a:xfrm>
        <a:prstGeom prst="rect">
          <a:avLst/>
        </a:prstGeom>
        <a:ln>
          <a:solidFill>
            <a:schemeClr val="tx1"/>
          </a:solidFill>
        </a:ln>
      </xdr:spPr>
    </xdr:pic>
    <xdr:clientData/>
  </xdr:twoCellAnchor>
  <xdr:twoCellAnchor>
    <xdr:from>
      <xdr:col>1</xdr:col>
      <xdr:colOff>76200</xdr:colOff>
      <xdr:row>661</xdr:row>
      <xdr:rowOff>168728</xdr:rowOff>
    </xdr:from>
    <xdr:to>
      <xdr:col>6</xdr:col>
      <xdr:colOff>669975</xdr:colOff>
      <xdr:row>682</xdr:row>
      <xdr:rowOff>72431</xdr:rowOff>
    </xdr:to>
    <xdr:grpSp>
      <xdr:nvGrpSpPr>
        <xdr:cNvPr id="69" name="Group 68">
          <a:extLst>
            <a:ext uri="{FF2B5EF4-FFF2-40B4-BE49-F238E27FC236}">
              <a16:creationId xmlns:a16="http://schemas.microsoft.com/office/drawing/2014/main" xmlns="" id="{00000000-0008-0000-0000-000045000000}"/>
            </a:ext>
          </a:extLst>
        </xdr:cNvPr>
        <xdr:cNvGrpSpPr/>
      </xdr:nvGrpSpPr>
      <xdr:grpSpPr>
        <a:xfrm>
          <a:off x="838200" y="122269703"/>
          <a:ext cx="4680000" cy="4104228"/>
          <a:chOff x="1133021" y="4129314"/>
          <a:chExt cx="4680000" cy="4104228"/>
        </a:xfrm>
      </xdr:grpSpPr>
      <xdr:pic>
        <xdr:nvPicPr>
          <xdr:cNvPr id="70" name="Picture 69">
            <a:extLst>
              <a:ext uri="{FF2B5EF4-FFF2-40B4-BE49-F238E27FC236}">
                <a16:creationId xmlns:a16="http://schemas.microsoft.com/office/drawing/2014/main" xmlns="" id="{00000000-0008-0000-0000-000046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133021" y="4129314"/>
            <a:ext cx="4680000" cy="4104228"/>
          </a:xfrm>
          <a:prstGeom prst="rect">
            <a:avLst/>
          </a:prstGeom>
          <a:ln>
            <a:solidFill>
              <a:schemeClr val="tx1"/>
            </a:solidFill>
          </a:ln>
        </xdr:spPr>
      </xdr:pic>
      <xdr:sp macro="" textlink="">
        <xdr:nvSpPr>
          <xdr:cNvPr id="71" name="Rectangle 70">
            <a:extLst>
              <a:ext uri="{FF2B5EF4-FFF2-40B4-BE49-F238E27FC236}">
                <a16:creationId xmlns:a16="http://schemas.microsoft.com/office/drawing/2014/main" xmlns="" id="{00000000-0008-0000-0000-000047000000}"/>
              </a:ext>
            </a:extLst>
          </xdr:cNvPr>
          <xdr:cNvSpPr/>
        </xdr:nvSpPr>
        <xdr:spPr>
          <a:xfrm rot="654043">
            <a:off x="2400685" y="5539515"/>
            <a:ext cx="2438400" cy="2271022"/>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13</xdr:col>
      <xdr:colOff>195027</xdr:colOff>
      <xdr:row>507</xdr:row>
      <xdr:rowOff>164522</xdr:rowOff>
    </xdr:from>
    <xdr:to>
      <xdr:col>15</xdr:col>
      <xdr:colOff>698140</xdr:colOff>
      <xdr:row>516</xdr:row>
      <xdr:rowOff>750</xdr:rowOff>
    </xdr:to>
    <xdr:pic>
      <xdr:nvPicPr>
        <xdr:cNvPr id="43" name="Picture 42" descr="insp-197009-861.jpg (719×540)">
          <a:extLst>
            <a:ext uri="{FF2B5EF4-FFF2-40B4-BE49-F238E27FC236}">
              <a16:creationId xmlns:a16="http://schemas.microsoft.com/office/drawing/2014/main" xmlns="" id="{00000000-0008-0000-0000-00002B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1443186" y="88816295"/>
          <a:ext cx="2156999" cy="16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34636</xdr:colOff>
      <xdr:row>545</xdr:row>
      <xdr:rowOff>164524</xdr:rowOff>
    </xdr:from>
    <xdr:to>
      <xdr:col>11</xdr:col>
      <xdr:colOff>658091</xdr:colOff>
      <xdr:row>548</xdr:row>
      <xdr:rowOff>138547</xdr:rowOff>
    </xdr:to>
    <xdr:sp macro="" textlink="">
      <xdr:nvSpPr>
        <xdr:cNvPr id="2" name="Rectangle 1">
          <a:extLst>
            <a:ext uri="{FF2B5EF4-FFF2-40B4-BE49-F238E27FC236}">
              <a16:creationId xmlns:a16="http://schemas.microsoft.com/office/drawing/2014/main" xmlns="" id="{00000000-0008-0000-0000-000002000000}"/>
            </a:ext>
          </a:extLst>
        </xdr:cNvPr>
        <xdr:cNvSpPr/>
      </xdr:nvSpPr>
      <xdr:spPr>
        <a:xfrm>
          <a:off x="8780318" y="96375683"/>
          <a:ext cx="1411432" cy="571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800" b="1">
              <a:solidFill>
                <a:srgbClr val="C00000"/>
              </a:solidFill>
            </a:rPr>
            <a:t>165</a:t>
          </a:r>
        </a:p>
      </xdr:txBody>
    </xdr:sp>
    <xdr:clientData/>
  </xdr:twoCellAnchor>
  <xdr:twoCellAnchor>
    <xdr:from>
      <xdr:col>10</xdr:col>
      <xdr:colOff>0</xdr:colOff>
      <xdr:row>504</xdr:row>
      <xdr:rowOff>0</xdr:rowOff>
    </xdr:from>
    <xdr:to>
      <xdr:col>10</xdr:col>
      <xdr:colOff>576696</xdr:colOff>
      <xdr:row>506</xdr:row>
      <xdr:rowOff>13278</xdr:rowOff>
    </xdr:to>
    <xdr:sp macro="" textlink="">
      <xdr:nvSpPr>
        <xdr:cNvPr id="72" name="Rectangle 71">
          <a:extLst>
            <a:ext uri="{FF2B5EF4-FFF2-40B4-BE49-F238E27FC236}">
              <a16:creationId xmlns:a16="http://schemas.microsoft.com/office/drawing/2014/main" xmlns="" id="{00000000-0008-0000-0000-000048000000}"/>
            </a:ext>
          </a:extLst>
        </xdr:cNvPr>
        <xdr:cNvSpPr/>
      </xdr:nvSpPr>
      <xdr:spPr>
        <a:xfrm>
          <a:off x="9169400" y="87299800"/>
          <a:ext cx="576696" cy="40697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800" b="1">
              <a:solidFill>
                <a:srgbClr val="C00000"/>
              </a:solidFill>
            </a:rPr>
            <a:t>201</a:t>
          </a:r>
        </a:p>
      </xdr:txBody>
    </xdr:sp>
    <xdr:clientData/>
  </xdr:twoCellAnchor>
  <xdr:twoCellAnchor>
    <xdr:from>
      <xdr:col>8</xdr:col>
      <xdr:colOff>593725</xdr:colOff>
      <xdr:row>507</xdr:row>
      <xdr:rowOff>136525</xdr:rowOff>
    </xdr:from>
    <xdr:to>
      <xdr:col>15</xdr:col>
      <xdr:colOff>127877</xdr:colOff>
      <xdr:row>541</xdr:row>
      <xdr:rowOff>125545</xdr:rowOff>
    </xdr:to>
    <xdr:grpSp>
      <xdr:nvGrpSpPr>
        <xdr:cNvPr id="4" name="Group 3">
          <a:extLst>
            <a:ext uri="{FF2B5EF4-FFF2-40B4-BE49-F238E27FC236}">
              <a16:creationId xmlns:a16="http://schemas.microsoft.com/office/drawing/2014/main" xmlns="" id="{00000000-0008-0000-0000-000004000000}"/>
            </a:ext>
          </a:extLst>
        </xdr:cNvPr>
        <xdr:cNvGrpSpPr/>
      </xdr:nvGrpSpPr>
      <xdr:grpSpPr>
        <a:xfrm>
          <a:off x="7413625" y="91452700"/>
          <a:ext cx="5611102" cy="6780345"/>
          <a:chOff x="641350" y="89782650"/>
          <a:chExt cx="5884152" cy="6675570"/>
        </a:xfrm>
      </xdr:grpSpPr>
      <xdr:pic>
        <xdr:nvPicPr>
          <xdr:cNvPr id="50" name="Picture 49">
            <a:extLst>
              <a:ext uri="{FF2B5EF4-FFF2-40B4-BE49-F238E27FC236}">
                <a16:creationId xmlns:a16="http://schemas.microsoft.com/office/drawing/2014/main" xmlns="" id="{00000000-0008-0000-0000-000032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641350" y="89782650"/>
            <a:ext cx="2876000" cy="2160000"/>
          </a:xfrm>
          <a:prstGeom prst="rect">
            <a:avLst/>
          </a:prstGeom>
          <a:ln>
            <a:solidFill>
              <a:schemeClr val="tx1"/>
            </a:solidFill>
          </a:ln>
        </xdr:spPr>
      </xdr:pic>
      <xdr:pic>
        <xdr:nvPicPr>
          <xdr:cNvPr id="51" name="Picture 50">
            <a:extLst>
              <a:ext uri="{FF2B5EF4-FFF2-40B4-BE49-F238E27FC236}">
                <a16:creationId xmlns:a16="http://schemas.microsoft.com/office/drawing/2014/main" xmlns="" id="{00000000-0008-0000-0000-000033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3649502" y="89782650"/>
            <a:ext cx="2876000" cy="2160000"/>
          </a:xfrm>
          <a:prstGeom prst="rect">
            <a:avLst/>
          </a:prstGeom>
          <a:ln>
            <a:solidFill>
              <a:schemeClr val="tx1"/>
            </a:solidFill>
          </a:ln>
        </xdr:spPr>
      </xdr:pic>
      <xdr:pic>
        <xdr:nvPicPr>
          <xdr:cNvPr id="52" name="Picture 51">
            <a:extLst>
              <a:ext uri="{FF2B5EF4-FFF2-40B4-BE49-F238E27FC236}">
                <a16:creationId xmlns:a16="http://schemas.microsoft.com/office/drawing/2014/main" xmlns="" id="{00000000-0008-0000-0000-000034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641350" y="92040435"/>
            <a:ext cx="2876000" cy="2160000"/>
          </a:xfrm>
          <a:prstGeom prst="rect">
            <a:avLst/>
          </a:prstGeom>
          <a:ln>
            <a:solidFill>
              <a:schemeClr val="tx1"/>
            </a:solidFill>
          </a:ln>
        </xdr:spPr>
      </xdr:pic>
      <xdr:pic>
        <xdr:nvPicPr>
          <xdr:cNvPr id="53" name="Picture 52">
            <a:extLst>
              <a:ext uri="{FF2B5EF4-FFF2-40B4-BE49-F238E27FC236}">
                <a16:creationId xmlns:a16="http://schemas.microsoft.com/office/drawing/2014/main" xmlns="" id="{00000000-0008-0000-0000-000035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641350" y="94298220"/>
            <a:ext cx="2876000" cy="2160000"/>
          </a:xfrm>
          <a:prstGeom prst="rect">
            <a:avLst/>
          </a:prstGeom>
          <a:ln>
            <a:solidFill>
              <a:schemeClr val="tx1"/>
            </a:solidFill>
          </a:ln>
        </xdr:spPr>
      </xdr:pic>
      <xdr:pic>
        <xdr:nvPicPr>
          <xdr:cNvPr id="54" name="Picture 53">
            <a:extLst>
              <a:ext uri="{FF2B5EF4-FFF2-40B4-BE49-F238E27FC236}">
                <a16:creationId xmlns:a16="http://schemas.microsoft.com/office/drawing/2014/main" xmlns="" id="{00000000-0008-0000-0000-000036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649502" y="94298220"/>
            <a:ext cx="2876000" cy="2160000"/>
          </a:xfrm>
          <a:prstGeom prst="rect">
            <a:avLst/>
          </a:prstGeom>
          <a:ln>
            <a:solidFill>
              <a:schemeClr val="tx1"/>
            </a:solidFill>
          </a:ln>
        </xdr:spPr>
      </xdr:pic>
      <xdr:pic>
        <xdr:nvPicPr>
          <xdr:cNvPr id="55" name="Picture 54">
            <a:extLst>
              <a:ext uri="{FF2B5EF4-FFF2-40B4-BE49-F238E27FC236}">
                <a16:creationId xmlns:a16="http://schemas.microsoft.com/office/drawing/2014/main" xmlns="" id="{00000000-0008-0000-0000-000037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616281" y="92040435"/>
            <a:ext cx="2876000" cy="2160000"/>
          </a:xfrm>
          <a:prstGeom prst="rect">
            <a:avLst/>
          </a:prstGeom>
          <a:ln>
            <a:solidFill>
              <a:schemeClr val="tx1"/>
            </a:solidFill>
          </a:ln>
        </xdr:spPr>
      </xdr:pic>
    </xdr:grpSp>
    <xdr:clientData/>
  </xdr:twoCellAnchor>
  <xdr:oneCellAnchor>
    <xdr:from>
      <xdr:col>13</xdr:col>
      <xdr:colOff>195027</xdr:colOff>
      <xdr:row>552</xdr:row>
      <xdr:rowOff>164522</xdr:rowOff>
    </xdr:from>
    <xdr:ext cx="2230313" cy="1601528"/>
    <xdr:pic>
      <xdr:nvPicPr>
        <xdr:cNvPr id="79" name="Picture 78" descr="insp-197009-861.jpg (719×540)">
          <a:extLst>
            <a:ext uri="{FF2B5EF4-FFF2-40B4-BE49-F238E27FC236}">
              <a16:creationId xmlns:a16="http://schemas.microsoft.com/office/drawing/2014/main" xmlns="" id="{00000000-0008-0000-0000-00004F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1980627" y="89820172"/>
          <a:ext cx="2230313" cy="160152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oneCellAnchor>
  <xdr:twoCellAnchor>
    <xdr:from>
      <xdr:col>10</xdr:col>
      <xdr:colOff>34636</xdr:colOff>
      <xdr:row>590</xdr:row>
      <xdr:rowOff>164524</xdr:rowOff>
    </xdr:from>
    <xdr:to>
      <xdr:col>11</xdr:col>
      <xdr:colOff>658091</xdr:colOff>
      <xdr:row>593</xdr:row>
      <xdr:rowOff>138547</xdr:rowOff>
    </xdr:to>
    <xdr:sp macro="" textlink="">
      <xdr:nvSpPr>
        <xdr:cNvPr id="80" name="Rectangle 79">
          <a:extLst>
            <a:ext uri="{FF2B5EF4-FFF2-40B4-BE49-F238E27FC236}">
              <a16:creationId xmlns:a16="http://schemas.microsoft.com/office/drawing/2014/main" xmlns="" id="{00000000-0008-0000-0000-000050000000}"/>
            </a:ext>
          </a:extLst>
        </xdr:cNvPr>
        <xdr:cNvSpPr/>
      </xdr:nvSpPr>
      <xdr:spPr>
        <a:xfrm>
          <a:off x="9204036" y="97294124"/>
          <a:ext cx="1448955" cy="5645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800" b="1">
              <a:solidFill>
                <a:srgbClr val="C00000"/>
              </a:solidFill>
            </a:rPr>
            <a:t>165</a:t>
          </a:r>
        </a:p>
      </xdr:txBody>
    </xdr:sp>
    <xdr:clientData/>
  </xdr:twoCellAnchor>
  <xdr:twoCellAnchor>
    <xdr:from>
      <xdr:col>8</xdr:col>
      <xdr:colOff>577850</xdr:colOff>
      <xdr:row>553</xdr:row>
      <xdr:rowOff>31750</xdr:rowOff>
    </xdr:from>
    <xdr:to>
      <xdr:col>15</xdr:col>
      <xdr:colOff>117636</xdr:colOff>
      <xdr:row>587</xdr:row>
      <xdr:rowOff>103947</xdr:rowOff>
    </xdr:to>
    <xdr:grpSp>
      <xdr:nvGrpSpPr>
        <xdr:cNvPr id="5" name="Group 4">
          <a:extLst>
            <a:ext uri="{FF2B5EF4-FFF2-40B4-BE49-F238E27FC236}">
              <a16:creationId xmlns:a16="http://schemas.microsoft.com/office/drawing/2014/main" xmlns="" id="{00000000-0008-0000-0000-000005000000}"/>
            </a:ext>
          </a:extLst>
        </xdr:cNvPr>
        <xdr:cNvGrpSpPr/>
      </xdr:nvGrpSpPr>
      <xdr:grpSpPr>
        <a:xfrm>
          <a:off x="7397750" y="100539550"/>
          <a:ext cx="5616736" cy="6863522"/>
          <a:chOff x="577850" y="98653600"/>
          <a:chExt cx="5889786" cy="6755572"/>
        </a:xfrm>
      </xdr:grpSpPr>
      <xdr:pic>
        <xdr:nvPicPr>
          <xdr:cNvPr id="95" name="Picture 94">
            <a:extLst>
              <a:ext uri="{FF2B5EF4-FFF2-40B4-BE49-F238E27FC236}">
                <a16:creationId xmlns:a16="http://schemas.microsoft.com/office/drawing/2014/main" xmlns="" id="{00000000-0008-0000-0000-00005F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4318145" y="103249172"/>
            <a:ext cx="1617750" cy="2160000"/>
          </a:xfrm>
          <a:prstGeom prst="rect">
            <a:avLst/>
          </a:prstGeom>
          <a:ln>
            <a:solidFill>
              <a:schemeClr val="tx1"/>
            </a:solidFill>
          </a:ln>
        </xdr:spPr>
      </xdr:pic>
      <xdr:pic>
        <xdr:nvPicPr>
          <xdr:cNvPr id="96" name="Picture 95">
            <a:extLst>
              <a:ext uri="{FF2B5EF4-FFF2-40B4-BE49-F238E27FC236}">
                <a16:creationId xmlns:a16="http://schemas.microsoft.com/office/drawing/2014/main" xmlns="" id="{00000000-0008-0000-0000-000060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304359" y="103249172"/>
            <a:ext cx="2876000" cy="2160000"/>
          </a:xfrm>
          <a:prstGeom prst="rect">
            <a:avLst/>
          </a:prstGeom>
          <a:ln>
            <a:solidFill>
              <a:schemeClr val="tx1"/>
            </a:solidFill>
          </a:ln>
        </xdr:spPr>
      </xdr:pic>
      <xdr:pic>
        <xdr:nvPicPr>
          <xdr:cNvPr id="97" name="Picture 96">
            <a:extLst>
              <a:ext uri="{FF2B5EF4-FFF2-40B4-BE49-F238E27FC236}">
                <a16:creationId xmlns:a16="http://schemas.microsoft.com/office/drawing/2014/main" xmlns="" id="{00000000-0008-0000-0000-000061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577850" y="98653600"/>
            <a:ext cx="2876000" cy="2160000"/>
          </a:xfrm>
          <a:prstGeom prst="rect">
            <a:avLst/>
          </a:prstGeom>
          <a:ln>
            <a:solidFill>
              <a:schemeClr val="tx1"/>
            </a:solidFill>
          </a:ln>
        </xdr:spPr>
      </xdr:pic>
      <xdr:pic>
        <xdr:nvPicPr>
          <xdr:cNvPr id="98" name="Picture 97">
            <a:extLst>
              <a:ext uri="{FF2B5EF4-FFF2-40B4-BE49-F238E27FC236}">
                <a16:creationId xmlns:a16="http://schemas.microsoft.com/office/drawing/2014/main" xmlns="" id="{00000000-0008-0000-0000-000062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3591636" y="100951386"/>
            <a:ext cx="2876000" cy="2160000"/>
          </a:xfrm>
          <a:prstGeom prst="rect">
            <a:avLst/>
          </a:prstGeom>
          <a:ln>
            <a:solidFill>
              <a:schemeClr val="tx1"/>
            </a:solidFill>
          </a:ln>
        </xdr:spPr>
      </xdr:pic>
      <xdr:pic>
        <xdr:nvPicPr>
          <xdr:cNvPr id="99" name="Picture 98">
            <a:extLst>
              <a:ext uri="{FF2B5EF4-FFF2-40B4-BE49-F238E27FC236}">
                <a16:creationId xmlns:a16="http://schemas.microsoft.com/office/drawing/2014/main" xmlns="" id="{00000000-0008-0000-0000-000063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577850" y="100951386"/>
            <a:ext cx="2876000" cy="2160000"/>
          </a:xfrm>
          <a:prstGeom prst="rect">
            <a:avLst/>
          </a:prstGeom>
          <a:ln>
            <a:solidFill>
              <a:schemeClr val="tx1"/>
            </a:solidFill>
          </a:ln>
        </xdr:spPr>
      </xdr:pic>
      <xdr:pic>
        <xdr:nvPicPr>
          <xdr:cNvPr id="100" name="Picture 99">
            <a:extLst>
              <a:ext uri="{FF2B5EF4-FFF2-40B4-BE49-F238E27FC236}">
                <a16:creationId xmlns:a16="http://schemas.microsoft.com/office/drawing/2014/main" xmlns="" id="{00000000-0008-0000-0000-000064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3591636" y="98653600"/>
            <a:ext cx="2876000" cy="2160000"/>
          </a:xfrm>
          <a:prstGeom prst="rect">
            <a:avLst/>
          </a:prstGeom>
          <a:ln>
            <a:solidFill>
              <a:schemeClr val="tx1"/>
            </a:solidFill>
          </a:ln>
        </xdr:spPr>
      </xdr:pic>
    </xdr:grpSp>
    <xdr:clientData/>
  </xdr:twoCellAnchor>
  <xdr:twoCellAnchor>
    <xdr:from>
      <xdr:col>1</xdr:col>
      <xdr:colOff>447674</xdr:colOff>
      <xdr:row>554</xdr:row>
      <xdr:rowOff>114300</xdr:rowOff>
    </xdr:from>
    <xdr:to>
      <xdr:col>7</xdr:col>
      <xdr:colOff>38099</xdr:colOff>
      <xdr:row>581</xdr:row>
      <xdr:rowOff>0</xdr:rowOff>
    </xdr:to>
    <xdr:grpSp>
      <xdr:nvGrpSpPr>
        <xdr:cNvPr id="45" name="Group 44">
          <a:extLst>
            <a:ext uri="{FF2B5EF4-FFF2-40B4-BE49-F238E27FC236}">
              <a16:creationId xmlns:a16="http://schemas.microsoft.com/office/drawing/2014/main" xmlns="" id="{E79BEEDB-1AFC-406D-9324-362C82347B4A}"/>
            </a:ext>
          </a:extLst>
        </xdr:cNvPr>
        <xdr:cNvGrpSpPr/>
      </xdr:nvGrpSpPr>
      <xdr:grpSpPr>
        <a:xfrm>
          <a:off x="1209674" y="100822125"/>
          <a:ext cx="4410075" cy="5276850"/>
          <a:chOff x="1575402" y="237121"/>
          <a:chExt cx="3707196" cy="4952870"/>
        </a:xfrm>
      </xdr:grpSpPr>
      <xdr:pic>
        <xdr:nvPicPr>
          <xdr:cNvPr id="46" name="Picture 45">
            <a:extLst>
              <a:ext uri="{FF2B5EF4-FFF2-40B4-BE49-F238E27FC236}">
                <a16:creationId xmlns:a16="http://schemas.microsoft.com/office/drawing/2014/main" xmlns="" id="{F25FE572-5AD6-4303-888A-7E220E831F2D}"/>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944514" y="3269866"/>
            <a:ext cx="1447800" cy="1920125"/>
          </a:xfrm>
          <a:prstGeom prst="rect">
            <a:avLst/>
          </a:prstGeom>
          <a:ln>
            <a:solidFill>
              <a:schemeClr val="tx1"/>
            </a:solidFill>
          </a:ln>
        </xdr:spPr>
      </xdr:pic>
      <xdr:pic>
        <xdr:nvPicPr>
          <xdr:cNvPr id="47" name="Picture 46">
            <a:extLst>
              <a:ext uri="{FF2B5EF4-FFF2-40B4-BE49-F238E27FC236}">
                <a16:creationId xmlns:a16="http://schemas.microsoft.com/office/drawing/2014/main" xmlns="" id="{E5744D29-5D6A-4F04-8ACC-38213A82C98B}"/>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3500716" y="3269866"/>
            <a:ext cx="1447800" cy="1920125"/>
          </a:xfrm>
          <a:prstGeom prst="rect">
            <a:avLst/>
          </a:prstGeom>
          <a:ln>
            <a:solidFill>
              <a:schemeClr val="tx1"/>
            </a:solidFill>
          </a:ln>
        </xdr:spPr>
      </xdr:pic>
      <xdr:pic>
        <xdr:nvPicPr>
          <xdr:cNvPr id="48" name="Picture 47">
            <a:extLst>
              <a:ext uri="{FF2B5EF4-FFF2-40B4-BE49-F238E27FC236}">
                <a16:creationId xmlns:a16="http://schemas.microsoft.com/office/drawing/2014/main" xmlns="" id="{2F35CB9D-DEA4-4C99-8A75-7DEDDD78C47D}"/>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1575402" y="237121"/>
            <a:ext cx="3707196" cy="2880000"/>
          </a:xfrm>
          <a:prstGeom prst="rect">
            <a:avLst/>
          </a:prstGeom>
          <a:ln>
            <a:solidFill>
              <a:schemeClr val="tx1"/>
            </a:solidFill>
          </a:ln>
        </xdr:spPr>
      </xdr:pic>
    </xdr:grpSp>
    <xdr:clientData/>
  </xdr:twoCellAnchor>
  <xdr:twoCellAnchor>
    <xdr:from>
      <xdr:col>0</xdr:col>
      <xdr:colOff>447675</xdr:colOff>
      <xdr:row>507</xdr:row>
      <xdr:rowOff>85725</xdr:rowOff>
    </xdr:from>
    <xdr:to>
      <xdr:col>7</xdr:col>
      <xdr:colOff>826324</xdr:colOff>
      <xdr:row>542</xdr:row>
      <xdr:rowOff>63313</xdr:rowOff>
    </xdr:to>
    <xdr:grpSp>
      <xdr:nvGrpSpPr>
        <xdr:cNvPr id="49" name="Group 48">
          <a:extLst>
            <a:ext uri="{FF2B5EF4-FFF2-40B4-BE49-F238E27FC236}">
              <a16:creationId xmlns:a16="http://schemas.microsoft.com/office/drawing/2014/main" xmlns="" id="{FC8A9510-8F4B-45E0-9255-A482578AB794}"/>
            </a:ext>
          </a:extLst>
        </xdr:cNvPr>
        <xdr:cNvGrpSpPr/>
      </xdr:nvGrpSpPr>
      <xdr:grpSpPr>
        <a:xfrm>
          <a:off x="447675" y="91401900"/>
          <a:ext cx="5960299" cy="6968938"/>
          <a:chOff x="442502" y="1109492"/>
          <a:chExt cx="5960299" cy="6968938"/>
        </a:xfrm>
      </xdr:grpSpPr>
      <xdr:pic>
        <xdr:nvPicPr>
          <xdr:cNvPr id="73" name="Picture 72">
            <a:extLst>
              <a:ext uri="{FF2B5EF4-FFF2-40B4-BE49-F238E27FC236}">
                <a16:creationId xmlns:a16="http://schemas.microsoft.com/office/drawing/2014/main" xmlns="" id="{34AAF014-60B0-4A80-80F1-6801C1D655BE}"/>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3526801" y="3491999"/>
            <a:ext cx="2876000" cy="2243557"/>
          </a:xfrm>
          <a:prstGeom prst="rect">
            <a:avLst/>
          </a:prstGeom>
          <a:ln>
            <a:solidFill>
              <a:schemeClr val="tx1"/>
            </a:solidFill>
          </a:ln>
        </xdr:spPr>
      </xdr:pic>
      <xdr:pic>
        <xdr:nvPicPr>
          <xdr:cNvPr id="74" name="Picture 73">
            <a:extLst>
              <a:ext uri="{FF2B5EF4-FFF2-40B4-BE49-F238E27FC236}">
                <a16:creationId xmlns:a16="http://schemas.microsoft.com/office/drawing/2014/main" xmlns="" id="{ED9C83EB-79E4-4208-A88B-241263CF74B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026858" y="5918430"/>
            <a:ext cx="2876000" cy="2160000"/>
          </a:xfrm>
          <a:prstGeom prst="rect">
            <a:avLst/>
          </a:prstGeom>
          <a:ln>
            <a:solidFill>
              <a:schemeClr val="tx1"/>
            </a:solidFill>
          </a:ln>
        </xdr:spPr>
      </xdr:pic>
      <xdr:pic>
        <xdr:nvPicPr>
          <xdr:cNvPr id="75" name="Picture 74">
            <a:extLst>
              <a:ext uri="{FF2B5EF4-FFF2-40B4-BE49-F238E27FC236}">
                <a16:creationId xmlns:a16="http://schemas.microsoft.com/office/drawing/2014/main" xmlns="" id="{FEEEC364-2323-48C1-AF9E-7F62562AD7C5}"/>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442502" y="1109492"/>
            <a:ext cx="2940276" cy="2246618"/>
          </a:xfrm>
          <a:prstGeom prst="rect">
            <a:avLst/>
          </a:prstGeom>
          <a:ln>
            <a:solidFill>
              <a:schemeClr val="tx1"/>
            </a:solidFill>
          </a:ln>
        </xdr:spPr>
      </xdr:pic>
      <xdr:pic>
        <xdr:nvPicPr>
          <xdr:cNvPr id="76" name="Picture 75">
            <a:extLst>
              <a:ext uri="{FF2B5EF4-FFF2-40B4-BE49-F238E27FC236}">
                <a16:creationId xmlns:a16="http://schemas.microsoft.com/office/drawing/2014/main" xmlns="" id="{C5CE326A-157D-4812-9934-2B3DFA94BB34}"/>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489306" y="3487713"/>
            <a:ext cx="2893472" cy="2247844"/>
          </a:xfrm>
          <a:prstGeom prst="rect">
            <a:avLst/>
          </a:prstGeom>
          <a:ln>
            <a:solidFill>
              <a:schemeClr val="tx1"/>
            </a:solidFill>
          </a:ln>
        </xdr:spPr>
      </xdr:pic>
      <xdr:pic>
        <xdr:nvPicPr>
          <xdr:cNvPr id="77" name="Picture 76">
            <a:extLst>
              <a:ext uri="{FF2B5EF4-FFF2-40B4-BE49-F238E27FC236}">
                <a16:creationId xmlns:a16="http://schemas.microsoft.com/office/drawing/2014/main" xmlns="" id="{E0C292B8-EF9D-4F06-8E06-6E4969461F37}"/>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3509329" y="1109492"/>
            <a:ext cx="2893472" cy="2247844"/>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2</xdr:col>
      <xdr:colOff>1</xdr:colOff>
      <xdr:row>15</xdr:row>
      <xdr:rowOff>0</xdr:rowOff>
    </xdr:from>
    <xdr:to>
      <xdr:col>7</xdr:col>
      <xdr:colOff>150243</xdr:colOff>
      <xdr:row>33</xdr:row>
      <xdr:rowOff>171000</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a:stretch>
          <a:fillRect/>
        </a:stretch>
      </xdr:blipFill>
      <xdr:spPr>
        <a:xfrm>
          <a:off x="2061883" y="2868706"/>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ZiiKnjo16kfcZJcJ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IJ641"/>
  <sheetViews>
    <sheetView tabSelected="1" view="pageBreakPreview" zoomScaleNormal="100" zoomScaleSheetLayoutView="100" zoomScalePageLayoutView="85" workbookViewId="0">
      <selection activeCell="J8" sqref="J8"/>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7" width="11" style="40" customWidth="1"/>
    <col min="8" max="8" width="18.5703125" style="40" customWidth="1"/>
    <col min="9" max="9" width="17.42578125" style="21" customWidth="1"/>
    <col min="10" max="10" width="11.42578125" style="21" customWidth="1"/>
    <col min="11" max="11" width="11.8554687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70" t="s">
        <v>335</v>
      </c>
      <c r="B1" s="170"/>
      <c r="C1" s="170"/>
      <c r="D1" s="170"/>
      <c r="E1" s="170"/>
      <c r="F1" s="170"/>
      <c r="G1" s="170"/>
      <c r="H1" s="170"/>
    </row>
    <row r="2" spans="1:26" ht="16.5" customHeight="1" x14ac:dyDescent="0.25">
      <c r="A2" s="124" t="s">
        <v>0</v>
      </c>
      <c r="B2" s="124"/>
      <c r="C2" s="124"/>
      <c r="D2" s="124"/>
      <c r="E2" s="124"/>
      <c r="F2" s="124"/>
      <c r="G2" s="124"/>
      <c r="H2" s="124"/>
    </row>
    <row r="3" spans="1:26" x14ac:dyDescent="0.25">
      <c r="A3" s="171" t="s">
        <v>1</v>
      </c>
      <c r="B3" s="171"/>
      <c r="C3" s="171"/>
      <c r="D3" s="171"/>
      <c r="E3" s="171" t="str">
        <f ca="1">TEXT(TODAY(),"DD/MM/YYYY")</f>
        <v>14/08/2025</v>
      </c>
      <c r="F3" s="171"/>
      <c r="G3" s="171"/>
      <c r="H3" s="171"/>
      <c r="K3" s="59" t="s">
        <v>220</v>
      </c>
      <c r="L3" s="57" t="s">
        <v>218</v>
      </c>
      <c r="M3" s="57" t="s">
        <v>223</v>
      </c>
      <c r="N3" s="57" t="s">
        <v>221</v>
      </c>
      <c r="O3" s="57" t="s">
        <v>222</v>
      </c>
      <c r="P3" s="57" t="s">
        <v>224</v>
      </c>
    </row>
    <row r="4" spans="1:26" ht="15" customHeight="1" x14ac:dyDescent="0.25">
      <c r="A4" s="171" t="s">
        <v>217</v>
      </c>
      <c r="B4" s="171"/>
      <c r="C4" s="171"/>
      <c r="D4" s="171"/>
      <c r="E4" s="171" t="s">
        <v>218</v>
      </c>
      <c r="F4" s="171"/>
      <c r="G4" s="171"/>
      <c r="H4" s="171"/>
      <c r="K4" s="56" t="s">
        <v>219</v>
      </c>
      <c r="L4" s="57" t="s">
        <v>157</v>
      </c>
      <c r="M4" s="57" t="s">
        <v>228</v>
      </c>
      <c r="N4" s="57" t="s">
        <v>230</v>
      </c>
      <c r="O4" s="57" t="s">
        <v>232</v>
      </c>
      <c r="P4" s="57"/>
    </row>
    <row r="5" spans="1:26" ht="15" customHeight="1" x14ac:dyDescent="0.25">
      <c r="A5" s="171" t="s">
        <v>2</v>
      </c>
      <c r="B5" s="171"/>
      <c r="C5" s="171"/>
      <c r="D5" s="171"/>
      <c r="E5" s="171" t="s">
        <v>226</v>
      </c>
      <c r="F5" s="171"/>
      <c r="G5" s="171"/>
      <c r="H5" s="171"/>
      <c r="K5" s="56"/>
      <c r="L5" s="57" t="s">
        <v>225</v>
      </c>
      <c r="M5" s="57" t="s">
        <v>229</v>
      </c>
      <c r="N5" s="57" t="s">
        <v>231</v>
      </c>
      <c r="O5" s="57" t="s">
        <v>233</v>
      </c>
      <c r="P5" s="57"/>
    </row>
    <row r="6" spans="1:26" x14ac:dyDescent="0.25">
      <c r="A6" s="171" t="s">
        <v>3</v>
      </c>
      <c r="B6" s="171"/>
      <c r="C6" s="171"/>
      <c r="D6" s="171"/>
      <c r="E6" s="174">
        <v>45878</v>
      </c>
      <c r="F6" s="171"/>
      <c r="G6" s="171"/>
      <c r="H6" s="171"/>
      <c r="K6" s="56"/>
      <c r="L6" s="57" t="s">
        <v>226</v>
      </c>
      <c r="M6" s="57"/>
      <c r="N6" s="57"/>
      <c r="O6" s="57" t="s">
        <v>234</v>
      </c>
      <c r="P6" s="57"/>
    </row>
    <row r="7" spans="1:26" ht="16.5" customHeight="1" x14ac:dyDescent="0.25">
      <c r="A7" s="171" t="s">
        <v>4</v>
      </c>
      <c r="B7" s="171"/>
      <c r="C7" s="171"/>
      <c r="D7" s="171"/>
      <c r="E7" s="171" t="s">
        <v>287</v>
      </c>
      <c r="F7" s="171"/>
      <c r="G7" s="171"/>
      <c r="H7" s="171"/>
      <c r="K7" s="56"/>
      <c r="L7" s="57" t="s">
        <v>227</v>
      </c>
      <c r="M7" s="57"/>
      <c r="N7" s="57"/>
      <c r="O7" s="57" t="s">
        <v>234</v>
      </c>
      <c r="P7" s="57"/>
    </row>
    <row r="8" spans="1:26" ht="15" customHeight="1" x14ac:dyDescent="0.25">
      <c r="A8" s="171" t="s">
        <v>5</v>
      </c>
      <c r="B8" s="171"/>
      <c r="C8" s="171"/>
      <c r="D8" s="171"/>
      <c r="E8" s="171" t="str">
        <f>E7</f>
        <v>Riyasat Infra Developers Private Limited</v>
      </c>
      <c r="F8" s="171"/>
      <c r="G8" s="171"/>
      <c r="H8" s="171"/>
      <c r="K8" s="56"/>
      <c r="L8" s="57"/>
      <c r="M8" s="57"/>
      <c r="N8" s="57"/>
      <c r="O8" s="57" t="s">
        <v>235</v>
      </c>
      <c r="P8" s="57"/>
    </row>
    <row r="9" spans="1:26" x14ac:dyDescent="0.25">
      <c r="A9" s="171" t="s">
        <v>6</v>
      </c>
      <c r="B9" s="171"/>
      <c r="C9" s="171"/>
      <c r="D9" s="171"/>
      <c r="E9" s="172" t="s">
        <v>288</v>
      </c>
      <c r="F9" s="173"/>
      <c r="G9" s="173"/>
      <c r="H9" s="173"/>
      <c r="K9" s="56"/>
      <c r="L9" s="57"/>
      <c r="M9" s="57"/>
      <c r="N9" s="57"/>
      <c r="O9" s="57" t="s">
        <v>236</v>
      </c>
      <c r="P9" s="57"/>
    </row>
    <row r="10" spans="1:26" x14ac:dyDescent="0.25">
      <c r="A10" s="171" t="s">
        <v>152</v>
      </c>
      <c r="B10" s="171"/>
      <c r="C10" s="171"/>
      <c r="D10" s="171"/>
      <c r="E10" s="171" t="s">
        <v>289</v>
      </c>
      <c r="F10" s="171"/>
      <c r="G10" s="171"/>
      <c r="H10" s="171"/>
      <c r="K10" s="56"/>
      <c r="L10" s="57"/>
      <c r="M10" s="57"/>
      <c r="N10" s="57"/>
      <c r="O10" s="57"/>
      <c r="P10" s="57"/>
    </row>
    <row r="11" spans="1:26" x14ac:dyDescent="0.25">
      <c r="A11" s="171" t="s">
        <v>153</v>
      </c>
      <c r="B11" s="171"/>
      <c r="C11" s="171"/>
      <c r="D11" s="171"/>
      <c r="E11" s="171" t="s">
        <v>368</v>
      </c>
      <c r="F11" s="171"/>
      <c r="G11" s="171"/>
      <c r="H11" s="171"/>
    </row>
    <row r="12" spans="1:26" x14ac:dyDescent="0.25">
      <c r="A12" s="171" t="s">
        <v>7</v>
      </c>
      <c r="B12" s="171"/>
      <c r="C12" s="171"/>
      <c r="D12" s="171"/>
      <c r="E12" s="171" t="s">
        <v>290</v>
      </c>
      <c r="F12" s="171"/>
      <c r="G12" s="171"/>
      <c r="H12" s="171"/>
    </row>
    <row r="13" spans="1:26" x14ac:dyDescent="0.25">
      <c r="A13" s="171" t="s">
        <v>158</v>
      </c>
      <c r="B13" s="171"/>
      <c r="C13" s="171"/>
      <c r="D13" s="171"/>
      <c r="E13" s="171" t="s">
        <v>28</v>
      </c>
      <c r="F13" s="171"/>
      <c r="G13" s="171"/>
      <c r="H13" s="171"/>
      <c r="J13" s="21" t="s">
        <v>359</v>
      </c>
      <c r="S13" s="57" t="s">
        <v>163</v>
      </c>
      <c r="T13" s="57" t="s">
        <v>173</v>
      </c>
      <c r="U13" s="57" t="s">
        <v>159</v>
      </c>
      <c r="V13" s="57" t="s">
        <v>178</v>
      </c>
      <c r="W13" s="57" t="s">
        <v>196</v>
      </c>
      <c r="X13"/>
      <c r="Y13" t="s">
        <v>178</v>
      </c>
      <c r="Z13" t="e">
        <f ca="1">OFFSET($S$13,1,MATCH($G20,$S$13:$W$13,0)-1,15,1)</f>
        <v>#VALUE!</v>
      </c>
    </row>
    <row r="14" spans="1:26" x14ac:dyDescent="0.25">
      <c r="A14" s="125" t="s">
        <v>263</v>
      </c>
      <c r="B14" s="125"/>
      <c r="C14" s="125"/>
      <c r="D14" s="125"/>
      <c r="E14" s="175" t="s">
        <v>328</v>
      </c>
      <c r="F14" s="175"/>
      <c r="G14" s="175"/>
      <c r="H14" s="175"/>
      <c r="J14" s="21">
        <v>91</v>
      </c>
      <c r="S14" s="57" t="s">
        <v>164</v>
      </c>
      <c r="T14" s="57" t="s">
        <v>171</v>
      </c>
      <c r="U14" s="57" t="s">
        <v>193</v>
      </c>
      <c r="V14" s="57" t="s">
        <v>179</v>
      </c>
      <c r="W14" s="57" t="s">
        <v>197</v>
      </c>
      <c r="X14"/>
      <c r="Y14"/>
      <c r="Z14"/>
    </row>
    <row r="15" spans="1:26" x14ac:dyDescent="0.25">
      <c r="A15" s="125" t="s">
        <v>8</v>
      </c>
      <c r="B15" s="125"/>
      <c r="C15" s="125"/>
      <c r="D15" s="125"/>
      <c r="E15" s="175" t="s">
        <v>291</v>
      </c>
      <c r="F15" s="171"/>
      <c r="G15" s="171"/>
      <c r="H15" s="171"/>
      <c r="I15" s="126" t="e">
        <f ca="1">OFFSET($D$5,1,MATCH($J13,$D$5:$H$5,0)-1,15,1)</f>
        <v>#N/A</v>
      </c>
      <c r="J15" s="127"/>
      <c r="K15" s="127"/>
      <c r="L15" s="127"/>
      <c r="M15" s="127"/>
      <c r="N15" s="127"/>
      <c r="O15" s="127"/>
      <c r="P15" s="127"/>
      <c r="S15" s="57" t="s">
        <v>165</v>
      </c>
      <c r="T15" s="57" t="s">
        <v>172</v>
      </c>
      <c r="U15" s="57" t="s">
        <v>194</v>
      </c>
      <c r="V15" s="57" t="s">
        <v>180</v>
      </c>
      <c r="W15" s="57" t="s">
        <v>210</v>
      </c>
      <c r="X15"/>
      <c r="Y15"/>
      <c r="Z15"/>
    </row>
    <row r="16" spans="1:26" ht="51" customHeight="1" x14ac:dyDescent="0.25">
      <c r="A16" s="135" t="s">
        <v>9</v>
      </c>
      <c r="B16" s="135"/>
      <c r="C16" s="135" t="str">
        <f>CONCATENATE((IF(OR(E9="",E9="NA"),"",E9)),", ",(IF(OR(A17="",A17="NA"),"",A17)),".",(IF(OR(C17="",C17="NA"),"",C17)),", near ",(IF(OR(C22="",C22="NA"),"",C22)),", ",(IF(OR(C19="",C19="NA"),"",C19)),", ",(IF(OR(C18="",C18="NA"),"",C18)),", ",(IF(OR(G19="",G19="NA"),"",G19)),", ",(IF(OR(C20="",C20="NA"),"",C20)),", ",(IF(OR(C21="",C21="NA"),"",C21)),", ",(IF(OR(G20="",G20="NA"),"",G20))," - ",(IF(OR(G21="",G21="NA"),"",G21)),".")</f>
        <v>The Riyasat Sankalp, Survey No.146/1, 146/2, 146/4, 146/5, 146/6/A, 152/1, 152/2, 153, 154, 156/1, 156/3, 158/2/A &amp; 159/2, near Reliance Township Lodhivali, Old Mumbai Pune Highway, Lodhivali, Nadhal, Panvel, Khalapur, Raigad - 410222.</v>
      </c>
      <c r="D16" s="135"/>
      <c r="E16" s="135"/>
      <c r="F16" s="135"/>
      <c r="G16" s="135"/>
      <c r="H16" s="135"/>
      <c r="S16" s="57" t="s">
        <v>166</v>
      </c>
      <c r="T16" s="57" t="s">
        <v>174</v>
      </c>
      <c r="U16" s="57" t="s">
        <v>195</v>
      </c>
      <c r="V16" s="57" t="s">
        <v>181</v>
      </c>
      <c r="W16" s="57" t="s">
        <v>198</v>
      </c>
      <c r="X16"/>
      <c r="Y16"/>
      <c r="Z16"/>
    </row>
    <row r="17" spans="1:26" ht="32.25" customHeight="1" x14ac:dyDescent="0.25">
      <c r="A17" s="175" t="s">
        <v>292</v>
      </c>
      <c r="B17" s="175"/>
      <c r="C17" s="175" t="s">
        <v>293</v>
      </c>
      <c r="D17" s="175"/>
      <c r="E17" s="175"/>
      <c r="F17" s="175"/>
      <c r="G17" s="175"/>
      <c r="H17" s="175"/>
      <c r="S17" s="57" t="s">
        <v>167</v>
      </c>
      <c r="T17" s="57" t="s">
        <v>175</v>
      </c>
      <c r="U17" s="57" t="s">
        <v>159</v>
      </c>
      <c r="V17" s="57" t="s">
        <v>182</v>
      </c>
      <c r="W17" s="57" t="s">
        <v>199</v>
      </c>
      <c r="X17"/>
      <c r="Y17"/>
      <c r="Z17"/>
    </row>
    <row r="18" spans="1:26" ht="15.75" customHeight="1" x14ac:dyDescent="0.25">
      <c r="A18" s="175" t="s">
        <v>149</v>
      </c>
      <c r="B18" s="175"/>
      <c r="C18" s="175" t="s">
        <v>297</v>
      </c>
      <c r="D18" s="175"/>
      <c r="E18" s="175"/>
      <c r="F18" s="175"/>
      <c r="G18" s="175"/>
      <c r="H18" s="175"/>
      <c r="S18" s="57" t="s">
        <v>168</v>
      </c>
      <c r="T18" s="57" t="s">
        <v>173</v>
      </c>
      <c r="U18" s="57"/>
      <c r="V18" s="57" t="s">
        <v>183</v>
      </c>
      <c r="W18" s="57" t="s">
        <v>200</v>
      </c>
      <c r="X18"/>
      <c r="Y18"/>
      <c r="Z18"/>
    </row>
    <row r="19" spans="1:26" ht="15.75" customHeight="1" x14ac:dyDescent="0.25">
      <c r="A19" s="135" t="s">
        <v>10</v>
      </c>
      <c r="B19" s="135"/>
      <c r="C19" s="171" t="s">
        <v>299</v>
      </c>
      <c r="D19" s="171"/>
      <c r="E19" s="135" t="s">
        <v>65</v>
      </c>
      <c r="F19" s="135"/>
      <c r="G19" s="175" t="s">
        <v>294</v>
      </c>
      <c r="H19" s="175"/>
      <c r="S19" s="57" t="s">
        <v>169</v>
      </c>
      <c r="T19" s="57" t="s">
        <v>176</v>
      </c>
      <c r="U19" s="57"/>
      <c r="V19" s="57" t="s">
        <v>184</v>
      </c>
      <c r="W19" s="57" t="s">
        <v>201</v>
      </c>
      <c r="X19"/>
      <c r="Y19"/>
      <c r="Z19"/>
    </row>
    <row r="20" spans="1:26" x14ac:dyDescent="0.25">
      <c r="A20" s="125" t="s">
        <v>12</v>
      </c>
      <c r="B20" s="125"/>
      <c r="C20" s="175" t="s">
        <v>180</v>
      </c>
      <c r="D20" s="175"/>
      <c r="E20" s="135" t="s">
        <v>11</v>
      </c>
      <c r="F20" s="135"/>
      <c r="G20" s="178" t="s">
        <v>178</v>
      </c>
      <c r="H20" s="178"/>
      <c r="S20" s="57" t="s">
        <v>170</v>
      </c>
      <c r="T20" s="57" t="s">
        <v>177</v>
      </c>
      <c r="U20" s="57"/>
      <c r="V20" s="57" t="s">
        <v>185</v>
      </c>
      <c r="W20" s="57" t="s">
        <v>202</v>
      </c>
      <c r="X20"/>
      <c r="Y20"/>
      <c r="Z20"/>
    </row>
    <row r="21" spans="1:26" x14ac:dyDescent="0.25">
      <c r="A21" s="125" t="s">
        <v>66</v>
      </c>
      <c r="B21" s="125"/>
      <c r="C21" s="175" t="s">
        <v>183</v>
      </c>
      <c r="D21" s="175"/>
      <c r="E21" s="135" t="s">
        <v>13</v>
      </c>
      <c r="F21" s="135"/>
      <c r="G21" s="175">
        <v>410222</v>
      </c>
      <c r="H21" s="175"/>
      <c r="S21" s="57"/>
      <c r="T21" s="57"/>
      <c r="U21" s="57"/>
      <c r="V21" s="57" t="s">
        <v>186</v>
      </c>
      <c r="W21" s="57" t="s">
        <v>203</v>
      </c>
      <c r="X21"/>
      <c r="Y21"/>
      <c r="Z21"/>
    </row>
    <row r="22" spans="1:26" ht="32.25" customHeight="1" x14ac:dyDescent="0.25">
      <c r="A22" s="125" t="s">
        <v>112</v>
      </c>
      <c r="B22" s="125"/>
      <c r="C22" s="175" t="s">
        <v>298</v>
      </c>
      <c r="D22" s="175"/>
      <c r="E22" s="135" t="s">
        <v>14</v>
      </c>
      <c r="F22" s="135"/>
      <c r="G22" s="175" t="s">
        <v>300</v>
      </c>
      <c r="H22" s="175"/>
      <c r="S22" s="57"/>
      <c r="T22" s="57"/>
      <c r="U22" s="57"/>
      <c r="V22" s="57" t="s">
        <v>187</v>
      </c>
      <c r="W22" s="57" t="s">
        <v>204</v>
      </c>
      <c r="X22"/>
      <c r="Y22"/>
      <c r="Z22"/>
    </row>
    <row r="23" spans="1:26" ht="15" customHeight="1" x14ac:dyDescent="0.25">
      <c r="A23" s="135" t="s">
        <v>68</v>
      </c>
      <c r="B23" s="135"/>
      <c r="C23" s="135"/>
      <c r="D23" s="135"/>
      <c r="E23" s="171" t="s">
        <v>15</v>
      </c>
      <c r="F23" s="171"/>
      <c r="G23" s="171"/>
      <c r="H23" s="171"/>
      <c r="S23" s="57"/>
      <c r="T23" s="57"/>
      <c r="U23" s="57"/>
      <c r="V23" s="57" t="s">
        <v>188</v>
      </c>
      <c r="W23" s="57" t="s">
        <v>205</v>
      </c>
      <c r="X23"/>
      <c r="Y23"/>
      <c r="Z23"/>
    </row>
    <row r="24" spans="1:26" ht="18.75" customHeight="1" x14ac:dyDescent="0.25">
      <c r="A24" s="135"/>
      <c r="B24" s="135"/>
      <c r="C24" s="135"/>
      <c r="D24" s="135"/>
      <c r="E24" s="171"/>
      <c r="F24" s="171"/>
      <c r="G24" s="171"/>
      <c r="H24" s="171"/>
      <c r="S24" s="57"/>
      <c r="T24" s="57"/>
      <c r="U24" s="57"/>
      <c r="V24" s="57" t="s">
        <v>189</v>
      </c>
      <c r="W24" s="57" t="s">
        <v>206</v>
      </c>
      <c r="X24"/>
      <c r="Y24"/>
      <c r="Z24"/>
    </row>
    <row r="25" spans="1:26" ht="15" customHeight="1" x14ac:dyDescent="0.25">
      <c r="A25" s="135" t="s">
        <v>16</v>
      </c>
      <c r="B25" s="135"/>
      <c r="C25" s="135"/>
      <c r="D25" s="135"/>
      <c r="E25" s="175" t="s">
        <v>17</v>
      </c>
      <c r="F25" s="175"/>
      <c r="G25" s="175"/>
      <c r="H25" s="175"/>
      <c r="S25" s="57"/>
      <c r="T25" s="57"/>
      <c r="U25" s="57"/>
      <c r="V25" s="57" t="s">
        <v>190</v>
      </c>
      <c r="W25" s="57" t="s">
        <v>207</v>
      </c>
      <c r="X25"/>
      <c r="Y25"/>
      <c r="Z25"/>
    </row>
    <row r="26" spans="1:26" ht="15" customHeight="1" x14ac:dyDescent="0.25">
      <c r="A26" s="125" t="s">
        <v>18</v>
      </c>
      <c r="B26" s="125"/>
      <c r="C26" s="125"/>
      <c r="D26" s="125"/>
      <c r="E26" s="175" t="str">
        <f>IF(AND(G20="Mumbai"),"Upper Class","Middle Class")</f>
        <v>Middle Class</v>
      </c>
      <c r="F26" s="175"/>
      <c r="G26" s="175"/>
      <c r="H26" s="175"/>
      <c r="S26" s="57"/>
      <c r="T26" s="57"/>
      <c r="U26" s="57"/>
      <c r="V26" s="57" t="s">
        <v>191</v>
      </c>
      <c r="W26" s="57" t="s">
        <v>208</v>
      </c>
      <c r="X26"/>
      <c r="Y26"/>
      <c r="Z26"/>
    </row>
    <row r="27" spans="1:26" x14ac:dyDescent="0.25">
      <c r="A27" s="125" t="s">
        <v>19</v>
      </c>
      <c r="B27" s="125"/>
      <c r="C27" s="125"/>
      <c r="D27" s="125"/>
      <c r="E27" s="175" t="s">
        <v>20</v>
      </c>
      <c r="F27" s="175"/>
      <c r="G27" s="175"/>
      <c r="H27" s="175"/>
      <c r="S27" s="57"/>
      <c r="T27" s="57"/>
      <c r="U27" s="57"/>
      <c r="V27" s="57" t="s">
        <v>192</v>
      </c>
      <c r="W27" s="57" t="s">
        <v>209</v>
      </c>
      <c r="X27"/>
      <c r="Y27"/>
      <c r="Z27"/>
    </row>
    <row r="28" spans="1:26" ht="15.75" customHeight="1" x14ac:dyDescent="0.25">
      <c r="A28" s="125" t="s">
        <v>21</v>
      </c>
      <c r="B28" s="125"/>
      <c r="C28" s="125"/>
      <c r="D28" s="125"/>
      <c r="E28" s="175" t="str">
        <f>IF(AND(G20="Mumbai"),"Developed","Developing")</f>
        <v>Developing</v>
      </c>
      <c r="F28" s="175"/>
      <c r="G28" s="175"/>
      <c r="H28" s="175"/>
    </row>
    <row r="29" spans="1:26" x14ac:dyDescent="0.25">
      <c r="A29" s="125" t="s">
        <v>22</v>
      </c>
      <c r="B29" s="125"/>
      <c r="C29" s="125"/>
      <c r="D29" s="125"/>
      <c r="E29" s="175" t="s">
        <v>23</v>
      </c>
      <c r="F29" s="175"/>
      <c r="G29" s="175"/>
      <c r="H29" s="175"/>
    </row>
    <row r="30" spans="1:26" ht="15.75" customHeight="1" x14ac:dyDescent="0.25">
      <c r="A30" s="125" t="s">
        <v>73</v>
      </c>
      <c r="B30" s="125"/>
      <c r="C30" s="125"/>
      <c r="D30" s="125"/>
      <c r="E30" s="175" t="s">
        <v>74</v>
      </c>
      <c r="F30" s="175"/>
      <c r="G30" s="175"/>
      <c r="H30" s="175"/>
    </row>
    <row r="31" spans="1:26" ht="15" customHeight="1" x14ac:dyDescent="0.25">
      <c r="A31" s="125" t="s">
        <v>30</v>
      </c>
      <c r="B31" s="125"/>
      <c r="C31" s="125"/>
      <c r="D31" s="125"/>
      <c r="E31" s="175" t="s">
        <v>314</v>
      </c>
      <c r="F31" s="175"/>
      <c r="G31" s="175"/>
      <c r="H31" s="175"/>
      <c r="I31" s="21" t="b">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0</v>
      </c>
    </row>
    <row r="32" spans="1:26" ht="15.75" customHeight="1" x14ac:dyDescent="0.25">
      <c r="A32" s="125" t="s">
        <v>85</v>
      </c>
      <c r="B32" s="125"/>
      <c r="C32" s="125"/>
      <c r="D32" s="125"/>
      <c r="E32" s="175" t="s">
        <v>31</v>
      </c>
      <c r="F32" s="175"/>
      <c r="G32" s="175"/>
      <c r="H32" s="175"/>
    </row>
    <row r="33" spans="1:19" s="22" customFormat="1" x14ac:dyDescent="0.25">
      <c r="A33" s="179" t="s">
        <v>86</v>
      </c>
      <c r="B33" s="179"/>
      <c r="C33" s="128" t="s">
        <v>160</v>
      </c>
      <c r="D33" s="128"/>
      <c r="E33" s="128"/>
      <c r="F33" s="128" t="s">
        <v>29</v>
      </c>
      <c r="G33" s="128"/>
      <c r="H33" s="128"/>
      <c r="S33" s="22" t="e">
        <f ca="1">OFFSET($S$13,1,MATCH($G20,$S$13:$W$13,0)-1,15,1)</f>
        <v>#VALUE!</v>
      </c>
    </row>
    <row r="34" spans="1:19" s="22" customFormat="1" x14ac:dyDescent="0.25">
      <c r="A34" s="176" t="s">
        <v>24</v>
      </c>
      <c r="B34" s="176" t="s">
        <v>28</v>
      </c>
      <c r="C34" s="177" t="s">
        <v>304</v>
      </c>
      <c r="D34" s="177"/>
      <c r="E34" s="177"/>
      <c r="F34" s="177" t="s">
        <v>307</v>
      </c>
      <c r="G34" s="177"/>
      <c r="H34" s="177"/>
    </row>
    <row r="35" spans="1:19" x14ac:dyDescent="0.25">
      <c r="A35" s="176" t="s">
        <v>25</v>
      </c>
      <c r="B35" s="176" t="s">
        <v>28</v>
      </c>
      <c r="C35" s="177" t="s">
        <v>303</v>
      </c>
      <c r="D35" s="177"/>
      <c r="E35" s="177"/>
      <c r="F35" s="180" t="s">
        <v>306</v>
      </c>
      <c r="G35" s="180"/>
      <c r="H35" s="180"/>
    </row>
    <row r="36" spans="1:19" s="22" customFormat="1" x14ac:dyDescent="0.25">
      <c r="A36" s="176" t="s">
        <v>27</v>
      </c>
      <c r="B36" s="176" t="s">
        <v>28</v>
      </c>
      <c r="C36" s="177" t="s">
        <v>301</v>
      </c>
      <c r="D36" s="177"/>
      <c r="E36" s="177"/>
      <c r="F36" s="180" t="s">
        <v>305</v>
      </c>
      <c r="G36" s="180"/>
      <c r="H36" s="180"/>
    </row>
    <row r="37" spans="1:19" x14ac:dyDescent="0.25">
      <c r="A37" s="176" t="s">
        <v>26</v>
      </c>
      <c r="B37" s="176" t="s">
        <v>28</v>
      </c>
      <c r="C37" s="177" t="s">
        <v>302</v>
      </c>
      <c r="D37" s="177"/>
      <c r="E37" s="177"/>
      <c r="F37" s="177" t="s">
        <v>308</v>
      </c>
      <c r="G37" s="177"/>
      <c r="H37" s="177"/>
    </row>
    <row r="38" spans="1:19" x14ac:dyDescent="0.25">
      <c r="A38" s="125" t="s">
        <v>264</v>
      </c>
      <c r="B38" s="125"/>
      <c r="C38" s="125"/>
      <c r="D38" s="125"/>
      <c r="E38" s="125"/>
      <c r="F38" s="125"/>
      <c r="G38" s="125"/>
      <c r="H38" s="125"/>
    </row>
    <row r="39" spans="1:19" ht="15.75" customHeight="1" x14ac:dyDescent="0.25">
      <c r="A39" s="125" t="s">
        <v>151</v>
      </c>
      <c r="B39" s="125"/>
      <c r="C39" s="165" t="s">
        <v>295</v>
      </c>
      <c r="D39" s="165"/>
      <c r="E39" s="165"/>
      <c r="F39" s="165"/>
      <c r="G39" s="165"/>
      <c r="H39" s="165"/>
    </row>
    <row r="40" spans="1:19" x14ac:dyDescent="0.25">
      <c r="A40" s="125" t="s">
        <v>148</v>
      </c>
      <c r="B40" s="125"/>
      <c r="C40" s="201" t="s">
        <v>296</v>
      </c>
      <c r="D40" s="175"/>
      <c r="E40" s="175"/>
      <c r="F40" s="175"/>
      <c r="G40" s="175"/>
      <c r="H40" s="175"/>
    </row>
    <row r="41" spans="1:19" x14ac:dyDescent="0.25">
      <c r="A41" s="165" t="s">
        <v>32</v>
      </c>
      <c r="B41" s="165"/>
      <c r="C41" s="165"/>
      <c r="D41" s="165"/>
      <c r="E41" s="165"/>
      <c r="F41" s="165"/>
      <c r="G41" s="165"/>
      <c r="H41" s="165"/>
    </row>
    <row r="42" spans="1:19" x14ac:dyDescent="0.25">
      <c r="A42" s="125" t="s">
        <v>33</v>
      </c>
      <c r="B42" s="125"/>
      <c r="C42" s="125"/>
      <c r="D42" s="125"/>
      <c r="E42" s="197">
        <v>112553.534</v>
      </c>
      <c r="F42" s="197"/>
      <c r="G42" s="197"/>
      <c r="H42" s="197"/>
    </row>
    <row r="43" spans="1:19" x14ac:dyDescent="0.25">
      <c r="A43" s="125" t="s">
        <v>329</v>
      </c>
      <c r="B43" s="125"/>
      <c r="C43" s="125"/>
      <c r="D43" s="125"/>
      <c r="E43" s="137">
        <v>1.51</v>
      </c>
      <c r="F43" s="137"/>
      <c r="G43" s="137"/>
      <c r="H43" s="137"/>
    </row>
    <row r="44" spans="1:19" hidden="1" x14ac:dyDescent="0.25">
      <c r="A44" s="125" t="s">
        <v>34</v>
      </c>
      <c r="B44" s="125"/>
      <c r="C44" s="125"/>
      <c r="D44" s="125"/>
      <c r="E44" s="200">
        <f>E46/E42-E43</f>
        <v>-1.51</v>
      </c>
      <c r="F44" s="200"/>
      <c r="G44" s="200"/>
      <c r="H44" s="200"/>
    </row>
    <row r="45" spans="1:19" hidden="1" x14ac:dyDescent="0.25">
      <c r="A45" s="125" t="s">
        <v>35</v>
      </c>
      <c r="B45" s="125"/>
      <c r="C45" s="125"/>
      <c r="D45" s="125"/>
      <c r="E45" s="200">
        <f>E43+E44</f>
        <v>0</v>
      </c>
      <c r="F45" s="200"/>
      <c r="G45" s="200"/>
      <c r="H45" s="200"/>
    </row>
    <row r="46" spans="1:19" hidden="1" x14ac:dyDescent="0.25">
      <c r="A46" s="125" t="s">
        <v>84</v>
      </c>
      <c r="B46" s="125"/>
      <c r="C46" s="125"/>
      <c r="D46" s="125"/>
      <c r="E46" s="137">
        <v>0</v>
      </c>
      <c r="F46" s="137"/>
      <c r="G46" s="137"/>
      <c r="H46" s="137"/>
    </row>
    <row r="47" spans="1:19" x14ac:dyDescent="0.25">
      <c r="A47" s="171" t="s">
        <v>36</v>
      </c>
      <c r="B47" s="171"/>
      <c r="C47" s="171"/>
      <c r="D47" s="171"/>
      <c r="E47" s="171" t="s">
        <v>309</v>
      </c>
      <c r="F47" s="171"/>
      <c r="G47" s="171"/>
      <c r="H47" s="171"/>
    </row>
    <row r="48" spans="1:19" x14ac:dyDescent="0.25">
      <c r="A48" s="165" t="s">
        <v>37</v>
      </c>
      <c r="B48" s="165"/>
      <c r="C48" s="165"/>
      <c r="D48" s="165"/>
      <c r="E48" s="165"/>
      <c r="F48" s="165"/>
      <c r="G48" s="165"/>
      <c r="H48" s="165"/>
    </row>
    <row r="49" spans="1:24" ht="33.75" customHeight="1" x14ac:dyDescent="0.25">
      <c r="A49" s="143" t="s">
        <v>140</v>
      </c>
      <c r="B49" s="144"/>
      <c r="C49" s="206" t="s">
        <v>242</v>
      </c>
      <c r="D49" s="207"/>
      <c r="E49" s="207"/>
      <c r="F49" s="207"/>
      <c r="G49" s="207"/>
      <c r="H49" s="208"/>
      <c r="R49" t="s">
        <v>237</v>
      </c>
      <c r="S49" t="s">
        <v>159</v>
      </c>
      <c r="T49" t="s">
        <v>163</v>
      </c>
      <c r="U49" t="s">
        <v>178</v>
      </c>
      <c r="V49" t="s">
        <v>173</v>
      </c>
    </row>
    <row r="50" spans="1:24" ht="33" customHeight="1" x14ac:dyDescent="0.25">
      <c r="A50" s="143" t="s">
        <v>38</v>
      </c>
      <c r="B50" s="144"/>
      <c r="C50" s="143" t="s">
        <v>336</v>
      </c>
      <c r="D50" s="145"/>
      <c r="E50" s="144"/>
      <c r="F50" s="18" t="s">
        <v>39</v>
      </c>
      <c r="G50" s="146">
        <v>45274</v>
      </c>
      <c r="H50" s="144"/>
      <c r="R50"/>
      <c r="S50" t="s">
        <v>238</v>
      </c>
      <c r="T50" t="s">
        <v>243</v>
      </c>
      <c r="U50" t="s">
        <v>254</v>
      </c>
      <c r="V50" t="s">
        <v>259</v>
      </c>
    </row>
    <row r="51" spans="1:24" ht="30.75" hidden="1" customHeight="1" x14ac:dyDescent="0.25">
      <c r="A51" s="143" t="s">
        <v>40</v>
      </c>
      <c r="B51" s="144"/>
      <c r="C51" s="143" t="str">
        <f>C50</f>
        <v>MSRDC/SPA/BP-542/Layout Approval/2023/2058</v>
      </c>
      <c r="D51" s="145"/>
      <c r="E51" s="144"/>
      <c r="F51" s="18" t="s">
        <v>39</v>
      </c>
      <c r="G51" s="146">
        <f>G50</f>
        <v>45274</v>
      </c>
      <c r="H51" s="144"/>
      <c r="R51"/>
      <c r="S51" t="s">
        <v>239</v>
      </c>
      <c r="T51" t="s">
        <v>244</v>
      </c>
      <c r="U51" t="s">
        <v>252</v>
      </c>
      <c r="V51" t="s">
        <v>260</v>
      </c>
    </row>
    <row r="52" spans="1:24" s="23" customFormat="1" ht="31.5" hidden="1" customHeight="1" x14ac:dyDescent="0.25">
      <c r="A52" s="202" t="s">
        <v>144</v>
      </c>
      <c r="B52" s="203"/>
      <c r="C52" s="211" t="str">
        <f>C51</f>
        <v>MSRDC/SPA/BP-542/Layout Approval/2023/2058</v>
      </c>
      <c r="D52" s="212"/>
      <c r="E52" s="213"/>
      <c r="F52" s="18" t="s">
        <v>39</v>
      </c>
      <c r="G52" s="146">
        <f>G51</f>
        <v>45274</v>
      </c>
      <c r="H52" s="144"/>
      <c r="R52"/>
      <c r="S52" t="s">
        <v>240</v>
      </c>
      <c r="T52" t="s">
        <v>245</v>
      </c>
      <c r="U52" t="s">
        <v>242</v>
      </c>
      <c r="V52" t="s">
        <v>261</v>
      </c>
    </row>
    <row r="53" spans="1:24" s="23" customFormat="1" ht="33.75" hidden="1" customHeight="1" x14ac:dyDescent="0.25">
      <c r="A53" s="204"/>
      <c r="B53" s="205"/>
      <c r="C53" s="143"/>
      <c r="D53" s="145"/>
      <c r="E53" s="144"/>
      <c r="F53" s="18"/>
      <c r="G53" s="143"/>
      <c r="H53" s="144"/>
      <c r="R53"/>
      <c r="S53" t="s">
        <v>241</v>
      </c>
      <c r="T53" t="s">
        <v>248</v>
      </c>
      <c r="U53" t="s">
        <v>255</v>
      </c>
    </row>
    <row r="54" spans="1:24" s="23" customFormat="1" hidden="1" x14ac:dyDescent="0.25">
      <c r="A54" s="193" t="s">
        <v>265</v>
      </c>
      <c r="B54" s="194"/>
      <c r="C54" s="143">
        <f>C53</f>
        <v>0</v>
      </c>
      <c r="D54" s="145"/>
      <c r="E54" s="144"/>
      <c r="F54" s="18" t="s">
        <v>39</v>
      </c>
      <c r="G54" s="143"/>
      <c r="H54" s="144"/>
      <c r="R54"/>
      <c r="S54" t="s">
        <v>240</v>
      </c>
      <c r="T54" t="s">
        <v>245</v>
      </c>
      <c r="U54" t="s">
        <v>242</v>
      </c>
      <c r="V54" t="s">
        <v>261</v>
      </c>
    </row>
    <row r="55" spans="1:24" s="23" customFormat="1" ht="32.25" hidden="1" customHeight="1" x14ac:dyDescent="0.25">
      <c r="A55" s="195"/>
      <c r="B55" s="196"/>
      <c r="C55" s="181"/>
      <c r="D55" s="182"/>
      <c r="E55" s="182"/>
      <c r="F55" s="182"/>
      <c r="G55" s="182"/>
      <c r="H55" s="183"/>
      <c r="R55"/>
      <c r="S55" t="s">
        <v>242</v>
      </c>
      <c r="T55" t="s">
        <v>246</v>
      </c>
      <c r="U55" t="s">
        <v>256</v>
      </c>
      <c r="V55" s="21"/>
      <c r="W55" s="21"/>
      <c r="X55" s="21"/>
    </row>
    <row r="56" spans="1:24" s="23" customFormat="1" ht="34.5" hidden="1" customHeight="1" x14ac:dyDescent="0.25">
      <c r="A56" s="193" t="s">
        <v>266</v>
      </c>
      <c r="B56" s="194"/>
      <c r="C56" s="143">
        <f>C55</f>
        <v>0</v>
      </c>
      <c r="D56" s="145"/>
      <c r="E56" s="144"/>
      <c r="F56" s="18" t="s">
        <v>39</v>
      </c>
      <c r="G56" s="143">
        <f>G55</f>
        <v>0</v>
      </c>
      <c r="H56" s="144"/>
      <c r="R56"/>
      <c r="S56" s="21"/>
      <c r="T56" t="s">
        <v>247</v>
      </c>
      <c r="U56" t="s">
        <v>257</v>
      </c>
      <c r="V56" s="21"/>
      <c r="W56" s="21"/>
      <c r="X56" s="21"/>
    </row>
    <row r="57" spans="1:24" s="23" customFormat="1" ht="41.25" hidden="1" customHeight="1" x14ac:dyDescent="0.25">
      <c r="A57" s="195"/>
      <c r="B57" s="196"/>
      <c r="C57" s="143"/>
      <c r="D57" s="145"/>
      <c r="E57" s="145"/>
      <c r="F57" s="145"/>
      <c r="G57" s="145"/>
      <c r="H57" s="144"/>
      <c r="R57"/>
      <c r="S57" s="21"/>
      <c r="T57" t="s">
        <v>249</v>
      </c>
      <c r="U57" t="s">
        <v>258</v>
      </c>
      <c r="V57" s="21"/>
      <c r="W57" s="21"/>
      <c r="X57" s="21"/>
    </row>
    <row r="58" spans="1:24" s="23" customFormat="1" ht="15.75" hidden="1" customHeight="1" x14ac:dyDescent="0.25">
      <c r="A58" s="193" t="s">
        <v>267</v>
      </c>
      <c r="B58" s="194"/>
      <c r="C58" s="143">
        <f>C57</f>
        <v>0</v>
      </c>
      <c r="D58" s="145"/>
      <c r="E58" s="144"/>
      <c r="F58" s="18" t="s">
        <v>39</v>
      </c>
      <c r="G58" s="143">
        <f>G57</f>
        <v>0</v>
      </c>
      <c r="H58" s="144"/>
      <c r="R58"/>
      <c r="S58" s="21"/>
      <c r="T58" t="s">
        <v>250</v>
      </c>
      <c r="U58" s="21" t="s">
        <v>281</v>
      </c>
      <c r="V58" s="21"/>
      <c r="W58" s="21"/>
      <c r="X58" s="21"/>
    </row>
    <row r="59" spans="1:24" s="23" customFormat="1" ht="33.75" hidden="1" customHeight="1" x14ac:dyDescent="0.25">
      <c r="A59" s="195"/>
      <c r="B59" s="196"/>
      <c r="C59" s="143"/>
      <c r="D59" s="145"/>
      <c r="E59" s="145"/>
      <c r="F59" s="145"/>
      <c r="G59" s="145"/>
      <c r="H59" s="144"/>
      <c r="R59"/>
      <c r="S59" s="21"/>
      <c r="T59" t="s">
        <v>251</v>
      </c>
      <c r="U59" s="21"/>
      <c r="V59" s="21"/>
      <c r="W59" s="21"/>
      <c r="X59" s="21"/>
    </row>
    <row r="60" spans="1:24" ht="49.5" customHeight="1" x14ac:dyDescent="0.25">
      <c r="A60" s="143" t="s">
        <v>339</v>
      </c>
      <c r="B60" s="144"/>
      <c r="C60" s="143" t="s">
        <v>338</v>
      </c>
      <c r="D60" s="145"/>
      <c r="E60" s="144"/>
      <c r="F60" s="18" t="s">
        <v>39</v>
      </c>
      <c r="G60" s="146">
        <v>45142</v>
      </c>
      <c r="H60" s="144"/>
      <c r="R60"/>
      <c r="S60" t="s">
        <v>238</v>
      </c>
      <c r="T60" t="s">
        <v>243</v>
      </c>
      <c r="U60" t="s">
        <v>254</v>
      </c>
      <c r="V60" t="s">
        <v>259</v>
      </c>
    </row>
    <row r="61" spans="1:24" x14ac:dyDescent="0.25">
      <c r="A61" s="130" t="s">
        <v>41</v>
      </c>
      <c r="B61" s="131"/>
      <c r="C61" s="130" t="s">
        <v>98</v>
      </c>
      <c r="D61" s="132"/>
      <c r="E61" s="131"/>
      <c r="F61" s="45" t="s">
        <v>39</v>
      </c>
      <c r="G61" s="191" t="s">
        <v>28</v>
      </c>
      <c r="H61" s="192"/>
      <c r="R61"/>
      <c r="T61" t="s">
        <v>253</v>
      </c>
    </row>
    <row r="62" spans="1:24" x14ac:dyDescent="0.25">
      <c r="A62" s="166" t="s">
        <v>43</v>
      </c>
      <c r="B62" s="166"/>
      <c r="C62" s="166"/>
      <c r="D62" s="166"/>
      <c r="E62" s="166"/>
      <c r="F62" s="166"/>
      <c r="G62" s="166"/>
      <c r="H62" s="166"/>
      <c r="T62" t="s">
        <v>262</v>
      </c>
    </row>
    <row r="63" spans="1:24" x14ac:dyDescent="0.25">
      <c r="A63" s="135" t="s">
        <v>83</v>
      </c>
      <c r="B63" s="135"/>
      <c r="C63" s="135"/>
      <c r="D63" s="125" t="s">
        <v>28</v>
      </c>
      <c r="E63" s="125"/>
      <c r="F63" s="125"/>
      <c r="G63" s="125"/>
      <c r="H63" s="125"/>
      <c r="I63" s="75">
        <f>E46</f>
        <v>0</v>
      </c>
      <c r="R63"/>
    </row>
    <row r="64" spans="1:24" x14ac:dyDescent="0.25">
      <c r="A64" s="175" t="s">
        <v>44</v>
      </c>
      <c r="B64" s="171"/>
      <c r="C64" s="171"/>
      <c r="D64" s="171" t="s">
        <v>313</v>
      </c>
      <c r="E64" s="171"/>
      <c r="F64" s="171"/>
      <c r="G64" s="171"/>
      <c r="H64" s="171"/>
      <c r="I64" s="24"/>
      <c r="R64"/>
    </row>
    <row r="65" spans="1:19" hidden="1" x14ac:dyDescent="0.25">
      <c r="A65" s="218" t="s">
        <v>45</v>
      </c>
      <c r="B65" s="219"/>
      <c r="C65" s="220"/>
      <c r="D65" s="175" t="s">
        <v>326</v>
      </c>
      <c r="E65" s="171"/>
      <c r="F65" s="171"/>
      <c r="G65" s="171"/>
      <c r="H65" s="171"/>
      <c r="R65"/>
    </row>
    <row r="66" spans="1:19" ht="15.75" hidden="1" customHeight="1" x14ac:dyDescent="0.25">
      <c r="A66" s="218" t="s">
        <v>81</v>
      </c>
      <c r="B66" s="219"/>
      <c r="C66" s="219"/>
      <c r="D66" s="225" t="s">
        <v>154</v>
      </c>
      <c r="E66" s="226"/>
      <c r="F66" s="226"/>
      <c r="G66" s="226"/>
      <c r="H66" s="227"/>
      <c r="R66"/>
    </row>
    <row r="67" spans="1:19" ht="15.75" hidden="1" customHeight="1" x14ac:dyDescent="0.25">
      <c r="A67" s="221"/>
      <c r="B67" s="222"/>
      <c r="C67" s="222"/>
      <c r="D67" s="228" t="s">
        <v>282</v>
      </c>
      <c r="E67" s="229"/>
      <c r="F67" s="229"/>
      <c r="G67" s="229"/>
      <c r="H67" s="230"/>
      <c r="R67"/>
    </row>
    <row r="68" spans="1:19" ht="15.75" hidden="1" customHeight="1" x14ac:dyDescent="0.25">
      <c r="A68" s="223"/>
      <c r="B68" s="224"/>
      <c r="C68" s="224"/>
      <c r="D68" s="215" t="s">
        <v>155</v>
      </c>
      <c r="E68" s="216"/>
      <c r="F68" s="216"/>
      <c r="G68" s="216"/>
      <c r="H68" s="217"/>
      <c r="S68"/>
    </row>
    <row r="69" spans="1:19" ht="15.75" customHeight="1" x14ac:dyDescent="0.25">
      <c r="A69" s="125" t="s">
        <v>42</v>
      </c>
      <c r="B69" s="125"/>
      <c r="C69" s="125"/>
      <c r="D69" s="198" t="s">
        <v>310</v>
      </c>
      <c r="E69" s="198"/>
      <c r="F69" s="198"/>
      <c r="G69" s="198"/>
      <c r="H69" s="198"/>
      <c r="J69" s="25"/>
      <c r="K69" s="24"/>
      <c r="N69" s="24"/>
      <c r="S69"/>
    </row>
    <row r="70" spans="1:19" ht="15.75" customHeight="1" x14ac:dyDescent="0.25">
      <c r="A70" s="125" t="s">
        <v>79</v>
      </c>
      <c r="B70" s="125"/>
      <c r="C70" s="125"/>
      <c r="D70" s="199" t="str">
        <f>(IF(G61="NA","60 Years After Completion",IF(G61&lt;&gt;"NA",""&amp;60-ROUNDDOWN((E3-G61)/360,0)&amp;" Years"," ")))</f>
        <v>60 Years After Completion</v>
      </c>
      <c r="E70" s="199"/>
      <c r="F70" s="199"/>
      <c r="G70" s="199"/>
      <c r="H70" s="199"/>
      <c r="L70" s="22"/>
      <c r="N70" s="24"/>
      <c r="S70"/>
    </row>
    <row r="71" spans="1:19" ht="15.75" customHeight="1" x14ac:dyDescent="0.25">
      <c r="A71" s="125" t="s">
        <v>80</v>
      </c>
      <c r="B71" s="125"/>
      <c r="C71" s="125"/>
      <c r="D71" s="135" t="s">
        <v>23</v>
      </c>
      <c r="E71" s="135"/>
      <c r="F71" s="135"/>
      <c r="G71" s="135"/>
      <c r="H71" s="135"/>
      <c r="J71" s="26"/>
      <c r="K71" s="26"/>
      <c r="S71"/>
    </row>
    <row r="72" spans="1:19" ht="51" customHeight="1" x14ac:dyDescent="0.25">
      <c r="A72" s="171" t="s">
        <v>312</v>
      </c>
      <c r="B72" s="171"/>
      <c r="C72" s="171"/>
      <c r="D72" s="175" t="s">
        <v>311</v>
      </c>
      <c r="E72" s="135"/>
      <c r="F72" s="135"/>
      <c r="G72" s="135"/>
      <c r="H72" s="135"/>
      <c r="I72" s="21" t="s">
        <v>337</v>
      </c>
      <c r="S72"/>
    </row>
    <row r="73" spans="1:19" x14ac:dyDescent="0.25">
      <c r="A73" s="135" t="s">
        <v>138</v>
      </c>
      <c r="B73" s="135"/>
      <c r="C73" s="135"/>
      <c r="D73" s="135" t="s">
        <v>28</v>
      </c>
      <c r="E73" s="135"/>
      <c r="F73" s="135"/>
      <c r="G73" s="135"/>
      <c r="H73" s="135"/>
      <c r="I73" s="27"/>
      <c r="J73" s="27"/>
      <c r="K73" s="27"/>
      <c r="L73" s="27"/>
      <c r="M73" s="27"/>
      <c r="N73" s="27"/>
    </row>
    <row r="74" spans="1:19" ht="15.75" customHeight="1" x14ac:dyDescent="0.25">
      <c r="A74" s="136" t="s">
        <v>78</v>
      </c>
      <c r="B74" s="136"/>
      <c r="C74" s="136"/>
      <c r="D74" s="210" t="str">
        <f ca="1">(IF(G80&gt;95%,"Nothing",IF(G80&gt;0%,"Cement, Aggregate, Steel, etc",IF(G80=0%,"Work not yet Started"))))</f>
        <v>Cement, Aggregate, Steel, etc</v>
      </c>
      <c r="E74" s="210"/>
      <c r="F74" s="210"/>
      <c r="G74" s="210"/>
      <c r="H74" s="210"/>
      <c r="J74" s="26"/>
      <c r="S74"/>
    </row>
    <row r="75" spans="1:19" ht="33.75" customHeight="1" thickBot="1" x14ac:dyDescent="0.3">
      <c r="A75" s="214" t="s">
        <v>111</v>
      </c>
      <c r="B75" s="214"/>
      <c r="C75" s="214"/>
      <c r="D75" s="209" t="str">
        <f ca="1">(IF(D74="Nothing","Yes",IF(D74="Cement, Aggregate, Steel, etc","Under Construction",IF(D74="Work not yet Started","Work not yet Started"))))</f>
        <v>Under Construction</v>
      </c>
      <c r="E75" s="209"/>
      <c r="F75" s="209" t="str">
        <f ca="1">(IF(D74="Nothing","Yes",IF(D74="Cement, Aggregate, Steel, etc","Under Construction",IF(D74="Work not yet Started","Work not yet Started"))))</f>
        <v>Under Construction</v>
      </c>
      <c r="G75" s="209"/>
      <c r="H75" s="209"/>
      <c r="S75"/>
    </row>
    <row r="76" spans="1:19" ht="15.75" hidden="1" customHeight="1" x14ac:dyDescent="0.25">
      <c r="A76" s="189" t="s">
        <v>130</v>
      </c>
      <c r="B76" s="190"/>
      <c r="C76" s="231" t="str">
        <f>D66</f>
        <v>Building No.1 (A Wing) = 1B + G + 1st to 20th Floor</v>
      </c>
      <c r="D76" s="232"/>
      <c r="E76" s="232"/>
      <c r="F76" s="232"/>
      <c r="G76" s="232"/>
      <c r="H76" s="233"/>
      <c r="I76" s="49" t="str">
        <f ca="1">IF(D89=100%,"All work Completed. Possession granted to the Building.",IF(D88=100%,"All work Completed, Waiting for OC",I77&amp;""&amp;I78&amp;""&amp;J77&amp;""&amp;J76&amp;" "&amp;J78))</f>
        <v xml:space="preserve">Excavation, Plinth Completed </v>
      </c>
      <c r="J76" s="50"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c>
      <c r="S76"/>
    </row>
    <row r="77" spans="1:19" hidden="1" x14ac:dyDescent="0.25">
      <c r="A77" s="16" t="s">
        <v>132</v>
      </c>
      <c r="B77" s="53">
        <f>IF(AND(ISNUMBER(SEARCH("1B",C76))),1,IF(AND(ISNUMBER(SEARCH("2B",C76))),2,IF(AND(ISNUMBER(SEARCH("3B",C76))),3,IF(AND(ISNUMBER(SEARCH("4B",C76))),4,IF(ISNUMBER(SEARCH("5B",C76)),5,0)))))</f>
        <v>1</v>
      </c>
      <c r="C77" s="47" t="s">
        <v>64</v>
      </c>
      <c r="D77" s="47">
        <v>1</v>
      </c>
      <c r="E77" s="47" t="s">
        <v>63</v>
      </c>
      <c r="F77" s="14">
        <v>0</v>
      </c>
      <c r="G77" s="48" t="s">
        <v>72</v>
      </c>
      <c r="H77" s="17">
        <f ca="1">--TRIM(RIGHT(SUBSTITUTE(LEFT(C76,_xlfn.AGGREGATE(16,6,FIND({0,1,2,3,4,5,6,7,8,9},C76,ROW(INDIRECT("1:"&amp;LEN(C76)))),1))," ",REPT(" ",LEN(C76))),LEN(C76)))</f>
        <v>20</v>
      </c>
      <c r="I77" s="51" t="str">
        <f ca="1">IF(D80=100%,"Excavation","")&amp;IF(D81=100%,", Plinth","")&amp;IF(D82=100%,", RCC Slab","")&amp;IF(D83=100%,", Brickwork","")&amp;IF(D84=100%,", Internal Plaster","")&amp;IF(D85=100%,", External Plaster","")&amp;IF(D86=100%,", Flooring","")&amp;IF(D87=100%,", Painting","")&amp;IF(D88=100%,", Building common Amenities","")</f>
        <v>Excavation, Plinth</v>
      </c>
      <c r="J77" s="52"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ht="36.75" hidden="1" customHeight="1" x14ac:dyDescent="0.25">
      <c r="A78" s="188" t="s">
        <v>82</v>
      </c>
      <c r="B78" s="173"/>
      <c r="C78" s="172" t="str">
        <f ca="1">I76</f>
        <v xml:space="preserve">Excavation, Plinth Completed </v>
      </c>
      <c r="D78" s="172"/>
      <c r="E78" s="172"/>
      <c r="F78" s="172"/>
      <c r="G78" s="172"/>
      <c r="H78" s="187"/>
      <c r="I78" s="51" t="str">
        <f ca="1">IF(I77&lt;&gt;""," Completed","")</f>
        <v xml:space="preserve"> Completed</v>
      </c>
      <c r="J78" s="52" t="str">
        <f ca="1">IF(J76&lt;&gt;"","Completed","")</f>
        <v/>
      </c>
      <c r="S78"/>
    </row>
    <row r="79" spans="1:19" ht="15.75" hidden="1" customHeight="1" x14ac:dyDescent="0.25">
      <c r="A79" s="108" t="s">
        <v>46</v>
      </c>
      <c r="B79" s="109"/>
      <c r="C79" s="43" t="s">
        <v>129</v>
      </c>
      <c r="D79" s="43" t="s">
        <v>75</v>
      </c>
      <c r="E79" s="109" t="s">
        <v>77</v>
      </c>
      <c r="F79" s="109"/>
      <c r="G79" s="109" t="s">
        <v>76</v>
      </c>
      <c r="H79" s="147"/>
      <c r="I79" s="13" t="s">
        <v>131</v>
      </c>
      <c r="J79" s="28">
        <f ca="1">H77*25%</f>
        <v>5</v>
      </c>
      <c r="S79"/>
    </row>
    <row r="80" spans="1:19" hidden="1" x14ac:dyDescent="0.25">
      <c r="A80" s="108" t="s">
        <v>118</v>
      </c>
      <c r="B80" s="109"/>
      <c r="C80" s="66">
        <f ca="1">J81</f>
        <v>20</v>
      </c>
      <c r="D80" s="19">
        <f ca="1">((100/H77)*C80)/100</f>
        <v>1</v>
      </c>
      <c r="E80" s="117">
        <f ca="1">(((C81/H77*10)+(40/(D77+F77+H77)*C82)+(7.5/(H77)*C83)+(7.5/(H77)*C84)+(10/H77*C85)+(10/H77*C86)+(5/H77*C87)+(5/H77*C88)+(5/H77*C89))/100)</f>
        <v>0.1</v>
      </c>
      <c r="F80" s="118"/>
      <c r="G80" s="117">
        <f ca="1">((((C80/H77)*20)+((C81/H77)*25)+(30/(H77+F77+D77)*C82)+(5/H77*C83)+(5/H77*C84)+(5/H77*C85)+(5/H77*C86)+(0/H77*C87)+(0/H77*C88)+(5/H77*C89))/100)</f>
        <v>0.45</v>
      </c>
      <c r="H80" s="184"/>
      <c r="I80" s="13" t="s">
        <v>93</v>
      </c>
      <c r="J80" s="29">
        <f ca="1">H77*50%</f>
        <v>10</v>
      </c>
    </row>
    <row r="81" spans="1:19" hidden="1" x14ac:dyDescent="0.25">
      <c r="A81" s="108" t="s">
        <v>47</v>
      </c>
      <c r="B81" s="109"/>
      <c r="C81" s="43">
        <f ca="1">J89</f>
        <v>20</v>
      </c>
      <c r="D81" s="19">
        <f ca="1">((100/H77)*C81)/100</f>
        <v>1</v>
      </c>
      <c r="E81" s="119"/>
      <c r="F81" s="120"/>
      <c r="G81" s="119"/>
      <c r="H81" s="185"/>
      <c r="I81" s="13" t="s">
        <v>94</v>
      </c>
      <c r="J81" s="29">
        <f ca="1">H77</f>
        <v>20</v>
      </c>
      <c r="S81"/>
    </row>
    <row r="82" spans="1:19" ht="15.75" hidden="1" customHeight="1" x14ac:dyDescent="0.25">
      <c r="A82" s="108" t="s">
        <v>119</v>
      </c>
      <c r="B82" s="109"/>
      <c r="C82" s="43">
        <v>0</v>
      </c>
      <c r="D82" s="19">
        <f ca="1">((100/(D77+F77+H77))*C82)/100</f>
        <v>0</v>
      </c>
      <c r="E82" s="119"/>
      <c r="F82" s="120"/>
      <c r="G82" s="119"/>
      <c r="H82" s="185"/>
      <c r="I82" s="13" t="s">
        <v>95</v>
      </c>
      <c r="J82" s="30">
        <f ca="1">(IF(B77&gt;1,(H77/(B77+2)),H77/4))</f>
        <v>5</v>
      </c>
      <c r="S82"/>
    </row>
    <row r="83" spans="1:19" ht="15.75" hidden="1" customHeight="1" x14ac:dyDescent="0.25">
      <c r="A83" s="108" t="s">
        <v>126</v>
      </c>
      <c r="B83" s="109" t="s">
        <v>120</v>
      </c>
      <c r="C83" s="43">
        <v>0</v>
      </c>
      <c r="D83" s="19">
        <f ca="1">((100/H77)*C83)/100</f>
        <v>0</v>
      </c>
      <c r="E83" s="119"/>
      <c r="F83" s="120"/>
      <c r="G83" s="119"/>
      <c r="H83" s="185"/>
      <c r="I83" s="13" t="s">
        <v>96</v>
      </c>
      <c r="J83" s="30">
        <f ca="1">(IF(B77&gt;1,(H77/(B77+2)+J82),H77/4+J82))</f>
        <v>10</v>
      </c>
    </row>
    <row r="84" spans="1:19" ht="15.75" hidden="1" customHeight="1" x14ac:dyDescent="0.25">
      <c r="A84" s="108" t="s">
        <v>127</v>
      </c>
      <c r="B84" s="109" t="s">
        <v>120</v>
      </c>
      <c r="C84" s="43">
        <v>0</v>
      </c>
      <c r="D84" s="19">
        <f ca="1">((100/H77)*C84)/100</f>
        <v>0</v>
      </c>
      <c r="E84" s="119"/>
      <c r="F84" s="120"/>
      <c r="G84" s="119"/>
      <c r="H84" s="185"/>
      <c r="I84" s="13" t="s">
        <v>136</v>
      </c>
      <c r="J84" s="30">
        <f>(IF(B77&gt;1,(H77/(B77+2)+J83),0))</f>
        <v>0</v>
      </c>
    </row>
    <row r="85" spans="1:19" ht="15" hidden="1" customHeight="1" x14ac:dyDescent="0.25">
      <c r="A85" s="108" t="s">
        <v>125</v>
      </c>
      <c r="B85" s="109" t="s">
        <v>122</v>
      </c>
      <c r="C85" s="65">
        <v>0</v>
      </c>
      <c r="D85" s="19">
        <f ca="1">((100/(H77))*C85)/100</f>
        <v>0</v>
      </c>
      <c r="E85" s="119"/>
      <c r="F85" s="120"/>
      <c r="G85" s="119"/>
      <c r="H85" s="185"/>
      <c r="I85" s="13" t="s">
        <v>133</v>
      </c>
      <c r="J85" s="30">
        <f>(IF(B77&gt;2,(H77/(B77+2)+J84),0))</f>
        <v>0</v>
      </c>
    </row>
    <row r="86" spans="1:19" ht="15.75" hidden="1" customHeight="1" x14ac:dyDescent="0.25">
      <c r="A86" s="108" t="s">
        <v>121</v>
      </c>
      <c r="B86" s="109" t="s">
        <v>121</v>
      </c>
      <c r="C86" s="43">
        <v>0</v>
      </c>
      <c r="D86" s="19">
        <f ca="1">((100/H77)*C86)/100</f>
        <v>0</v>
      </c>
      <c r="E86" s="119"/>
      <c r="F86" s="120"/>
      <c r="G86" s="119"/>
      <c r="H86" s="185"/>
      <c r="I86" s="13" t="s">
        <v>134</v>
      </c>
      <c r="J86" s="31">
        <f>(IF(B77&gt;3,(H77/(B77+2)+J85),0))</f>
        <v>0</v>
      </c>
    </row>
    <row r="87" spans="1:19" ht="15.75" hidden="1" customHeight="1" x14ac:dyDescent="0.25">
      <c r="A87" s="108" t="s">
        <v>128</v>
      </c>
      <c r="B87" s="109"/>
      <c r="C87" s="43">
        <v>0</v>
      </c>
      <c r="D87" s="19">
        <f ca="1">((100/H77)*C87)/100</f>
        <v>0</v>
      </c>
      <c r="E87" s="119"/>
      <c r="F87" s="120"/>
      <c r="G87" s="119"/>
      <c r="H87" s="185"/>
      <c r="I87" s="13" t="s">
        <v>135</v>
      </c>
      <c r="J87" s="30">
        <f>(IF(B77&gt;4,(H77/(B77+2)+J86),0))</f>
        <v>0</v>
      </c>
    </row>
    <row r="88" spans="1:19" ht="15.75" hidden="1" customHeight="1" x14ac:dyDescent="0.25">
      <c r="A88" s="108" t="s">
        <v>123</v>
      </c>
      <c r="B88" s="109" t="s">
        <v>123</v>
      </c>
      <c r="C88" s="43">
        <v>0</v>
      </c>
      <c r="D88" s="19">
        <f ca="1">((100/(H77))*C88)/100</f>
        <v>0</v>
      </c>
      <c r="E88" s="119"/>
      <c r="F88" s="120"/>
      <c r="G88" s="119"/>
      <c r="H88" s="185"/>
      <c r="I88" s="13" t="s">
        <v>137</v>
      </c>
      <c r="J88" s="30">
        <f ca="1">(IF(B77=1,(H77/(B77+3)+J83),IF(B77=0,(H77/4+J83),IF(B77&gt;1,0))))</f>
        <v>15</v>
      </c>
    </row>
    <row r="89" spans="1:19" ht="16.5" hidden="1" thickBot="1" x14ac:dyDescent="0.3">
      <c r="A89" s="112" t="s">
        <v>124</v>
      </c>
      <c r="B89" s="113"/>
      <c r="C89" s="44">
        <v>0</v>
      </c>
      <c r="D89" s="20">
        <f ca="1">((100/(H77))*C89)/100</f>
        <v>0</v>
      </c>
      <c r="E89" s="121"/>
      <c r="F89" s="122"/>
      <c r="G89" s="121"/>
      <c r="H89" s="186"/>
      <c r="I89" s="15" t="s">
        <v>97</v>
      </c>
      <c r="J89" s="32">
        <f ca="1">(IF(B77&gt;1.5,(H77/(B77+2)+J83+MAX(0,J84-J83)+MAX(0,J85-J84)+MAX(0,J86-J85)+MAX(0,J87-J86)+MAX(0,J88-J87)),IF(B77=1,(H77/(B77+3)+J88),IF(B77=0,H77/4+J88))))</f>
        <v>20</v>
      </c>
    </row>
    <row r="90" spans="1:19" ht="15.75" hidden="1" customHeight="1" x14ac:dyDescent="0.25">
      <c r="A90" s="138" t="s">
        <v>130</v>
      </c>
      <c r="B90" s="139"/>
      <c r="C90" s="140" t="str">
        <f>D67</f>
        <v>B Wing = 1B + G + 1st to 19th Floor</v>
      </c>
      <c r="D90" s="141"/>
      <c r="E90" s="141"/>
      <c r="F90" s="141"/>
      <c r="G90" s="141"/>
      <c r="H90" s="142"/>
      <c r="I90" s="49" t="str">
        <f ca="1">IF(D103=100%,"All work Completed. Possession granted to the Building.",IF(D102=100%,"All work Completed, Waiting for OC",I91&amp;""&amp;I92&amp;""&amp;J91&amp;""&amp;J90&amp;" "&amp;J92))</f>
        <v xml:space="preserve">Excavation, Plinth Completed </v>
      </c>
      <c r="J90" s="50"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c>
    </row>
    <row r="91" spans="1:19" hidden="1" x14ac:dyDescent="0.25">
      <c r="A91" s="16" t="s">
        <v>132</v>
      </c>
      <c r="B91" s="54">
        <f>IF(AND(ISNUMBER(SEARCH("1B",C90))),1,IF(AND(ISNUMBER(SEARCH("2B",C90))),2,IF(AND(ISNUMBER(SEARCH("3B",C90))),3,IF(AND(ISNUMBER(SEARCH("4B",C90))),4,IF(ISNUMBER(SEARCH("5B",C90)),5,0)))))</f>
        <v>1</v>
      </c>
      <c r="C91" s="47" t="s">
        <v>64</v>
      </c>
      <c r="D91" s="47">
        <v>1</v>
      </c>
      <c r="E91" s="47" t="s">
        <v>63</v>
      </c>
      <c r="F91" s="14">
        <v>0</v>
      </c>
      <c r="G91" s="48" t="s">
        <v>72</v>
      </c>
      <c r="H91" s="17">
        <f ca="1">--TRIM(RIGHT(SUBSTITUTE(LEFT(C90,_xlfn.AGGREGATE(16,6,FIND({0,1,2,3,4,5,6,7,8,9},C90,ROW(INDIRECT("1:"&amp;LEN(C90)))),1))," ",REPT(" ",LEN(C90))),LEN(C90)))</f>
        <v>19</v>
      </c>
      <c r="I91" s="51" t="str">
        <f ca="1">IF(D94=100%,"Excavation","")&amp;IF(D95=100%,", Plinth","")&amp;IF(D96=100%,", RCC Slab","")&amp;IF(D97=100%,", Brickwork","")&amp;IF(D98=100%,", Internal Plaster","")&amp;IF(D99=100%,", External Plaster","")&amp;IF(D100=100%,", Flooring","")&amp;IF(D101=100%,", Painting","")&amp;IF(D102=100%,", Building common Amenities","")</f>
        <v>Excavation, Plinth</v>
      </c>
      <c r="J91" s="52"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row>
    <row r="92" spans="1:19" hidden="1" x14ac:dyDescent="0.25">
      <c r="A92" s="188" t="s">
        <v>82</v>
      </c>
      <c r="B92" s="173"/>
      <c r="C92" s="172" t="str">
        <f ca="1">(IF($G$61="NA",I90,"All work Completed. OC Received."))</f>
        <v xml:space="preserve">Excavation, Plinth Completed </v>
      </c>
      <c r="D92" s="172"/>
      <c r="E92" s="172"/>
      <c r="F92" s="172"/>
      <c r="G92" s="172"/>
      <c r="H92" s="187"/>
      <c r="I92" s="51" t="str">
        <f ca="1">IF(I91&lt;&gt;""," Completed","")</f>
        <v xml:space="preserve"> Completed</v>
      </c>
      <c r="J92" s="52" t="str">
        <f ca="1">IF(J90&lt;&gt;"","Completed","")</f>
        <v/>
      </c>
    </row>
    <row r="93" spans="1:19" ht="15.75" hidden="1" customHeight="1" x14ac:dyDescent="0.25">
      <c r="A93" s="108" t="s">
        <v>46</v>
      </c>
      <c r="B93" s="109"/>
      <c r="C93" s="43" t="s">
        <v>129</v>
      </c>
      <c r="D93" s="43" t="s">
        <v>75</v>
      </c>
      <c r="E93" s="109" t="s">
        <v>77</v>
      </c>
      <c r="F93" s="109"/>
      <c r="G93" s="109" t="s">
        <v>76</v>
      </c>
      <c r="H93" s="147"/>
      <c r="I93" s="13" t="s">
        <v>131</v>
      </c>
      <c r="J93" s="28">
        <f ca="1">H91*25%</f>
        <v>4.75</v>
      </c>
    </row>
    <row r="94" spans="1:19" hidden="1" x14ac:dyDescent="0.25">
      <c r="A94" s="108" t="s">
        <v>118</v>
      </c>
      <c r="B94" s="109"/>
      <c r="C94" s="66">
        <f ca="1">J95</f>
        <v>19</v>
      </c>
      <c r="D94" s="19">
        <f ca="1">((100/H91)*C94)/100</f>
        <v>1</v>
      </c>
      <c r="E94" s="117">
        <f ca="1">(((C95/H91*10)+(40/(D91+F91+H91)*C96)+(7.5/(H91)*C97)+(7.5/(H91)*C98)+(10/H91*C99)+(10/H91*C100)+(5/H91*C101)+(5/H91*C102)+(5/H91*C103))/100)</f>
        <v>0.1</v>
      </c>
      <c r="F94" s="118"/>
      <c r="G94" s="117">
        <f ca="1">((((C94/H91)*20)+((C95/H91)*25)+(30/(H91+F91+D91)*C96)+(5/H91*C97)+(5/H91*C98)+(5/H91*C99)+(5/H91*C100)+(0/H91*C101)+(0/H91*C102)+(5/H91*C103))/100)</f>
        <v>0.45</v>
      </c>
      <c r="H94" s="184"/>
      <c r="I94" s="13" t="s">
        <v>93</v>
      </c>
      <c r="J94" s="29">
        <f ca="1">H91*50%</f>
        <v>9.5</v>
      </c>
    </row>
    <row r="95" spans="1:19" hidden="1" x14ac:dyDescent="0.25">
      <c r="A95" s="108" t="s">
        <v>47</v>
      </c>
      <c r="B95" s="109"/>
      <c r="C95" s="67">
        <v>19</v>
      </c>
      <c r="D95" s="19">
        <f ca="1">((100/H91)*C95)/100</f>
        <v>1</v>
      </c>
      <c r="E95" s="119"/>
      <c r="F95" s="120"/>
      <c r="G95" s="119"/>
      <c r="H95" s="185"/>
      <c r="I95" s="13" t="s">
        <v>94</v>
      </c>
      <c r="J95" s="29">
        <f ca="1">H91</f>
        <v>19</v>
      </c>
    </row>
    <row r="96" spans="1:19" ht="15.75" hidden="1" customHeight="1" x14ac:dyDescent="0.25">
      <c r="A96" s="108" t="s">
        <v>119</v>
      </c>
      <c r="B96" s="109"/>
      <c r="C96" s="43">
        <v>0</v>
      </c>
      <c r="D96" s="19">
        <f ca="1">((100/(D91+F91+H91))*C96)/100</f>
        <v>0</v>
      </c>
      <c r="E96" s="119"/>
      <c r="F96" s="120"/>
      <c r="G96" s="119"/>
      <c r="H96" s="185"/>
      <c r="I96" s="13" t="s">
        <v>95</v>
      </c>
      <c r="J96" s="30">
        <f ca="1">(IF(B91&gt;1,(H91/(B91+2)),H91/4))</f>
        <v>4.75</v>
      </c>
    </row>
    <row r="97" spans="1:10" ht="15.75" hidden="1" customHeight="1" x14ac:dyDescent="0.25">
      <c r="A97" s="108" t="s">
        <v>126</v>
      </c>
      <c r="B97" s="109" t="s">
        <v>120</v>
      </c>
      <c r="C97" s="64">
        <v>0</v>
      </c>
      <c r="D97" s="19">
        <f ca="1">((100/H91)*C97)/100</f>
        <v>0</v>
      </c>
      <c r="E97" s="119"/>
      <c r="F97" s="120"/>
      <c r="G97" s="119"/>
      <c r="H97" s="185"/>
      <c r="I97" s="13" t="s">
        <v>96</v>
      </c>
      <c r="J97" s="30">
        <f ca="1">(IF(B91&gt;1,(H91/(B91+2)+J96),H91/4+J96))</f>
        <v>9.5</v>
      </c>
    </row>
    <row r="98" spans="1:10" ht="15.75" hidden="1" customHeight="1" x14ac:dyDescent="0.25">
      <c r="A98" s="108" t="s">
        <v>127</v>
      </c>
      <c r="B98" s="109" t="s">
        <v>120</v>
      </c>
      <c r="C98" s="64">
        <v>0</v>
      </c>
      <c r="D98" s="19">
        <f ca="1">((100/H91)*C98)/100</f>
        <v>0</v>
      </c>
      <c r="E98" s="119"/>
      <c r="F98" s="120"/>
      <c r="G98" s="119"/>
      <c r="H98" s="185"/>
      <c r="I98" s="13" t="s">
        <v>136</v>
      </c>
      <c r="J98" s="30">
        <f>(IF(B91&gt;1,(H91/(B91+2)+J97),0))</f>
        <v>0</v>
      </c>
    </row>
    <row r="99" spans="1:10" ht="15" hidden="1" customHeight="1" x14ac:dyDescent="0.25">
      <c r="A99" s="108" t="s">
        <v>125</v>
      </c>
      <c r="B99" s="109" t="s">
        <v>122</v>
      </c>
      <c r="C99" s="64">
        <v>0</v>
      </c>
      <c r="D99" s="19">
        <f ca="1">((100/(H91))*C99)/100</f>
        <v>0</v>
      </c>
      <c r="E99" s="119"/>
      <c r="F99" s="120"/>
      <c r="G99" s="119"/>
      <c r="H99" s="185"/>
      <c r="I99" s="13" t="s">
        <v>133</v>
      </c>
      <c r="J99" s="30">
        <f>(IF(B91&gt;2,(H91/(B91+2)+J98),0))</f>
        <v>0</v>
      </c>
    </row>
    <row r="100" spans="1:10" ht="15.75" hidden="1" customHeight="1" x14ac:dyDescent="0.25">
      <c r="A100" s="108" t="s">
        <v>121</v>
      </c>
      <c r="B100" s="109" t="s">
        <v>121</v>
      </c>
      <c r="C100" s="64">
        <v>0</v>
      </c>
      <c r="D100" s="19">
        <f ca="1">((100/H91)*C100)/100</f>
        <v>0</v>
      </c>
      <c r="E100" s="119"/>
      <c r="F100" s="120"/>
      <c r="G100" s="119"/>
      <c r="H100" s="185"/>
      <c r="I100" s="13" t="s">
        <v>134</v>
      </c>
      <c r="J100" s="31">
        <f>(IF(B91&gt;3,(H91/(B91+2)+J99),0))</f>
        <v>0</v>
      </c>
    </row>
    <row r="101" spans="1:10" ht="15.75" hidden="1" customHeight="1" x14ac:dyDescent="0.25">
      <c r="A101" s="108" t="s">
        <v>128</v>
      </c>
      <c r="B101" s="109"/>
      <c r="C101" s="43">
        <v>0</v>
      </c>
      <c r="D101" s="19">
        <f ca="1">((100/H91)*C101)/100</f>
        <v>0</v>
      </c>
      <c r="E101" s="119"/>
      <c r="F101" s="120"/>
      <c r="G101" s="119"/>
      <c r="H101" s="185"/>
      <c r="I101" s="13" t="s">
        <v>135</v>
      </c>
      <c r="J101" s="30">
        <f>(IF(B91&gt;4,(H91/(B91+2)+J100),0))</f>
        <v>0</v>
      </c>
    </row>
    <row r="102" spans="1:10" ht="15.75" hidden="1" customHeight="1" x14ac:dyDescent="0.25">
      <c r="A102" s="108" t="s">
        <v>123</v>
      </c>
      <c r="B102" s="109" t="s">
        <v>123</v>
      </c>
      <c r="C102" s="43">
        <v>0</v>
      </c>
      <c r="D102" s="19">
        <f ca="1">((100/(H91))*C102)/100</f>
        <v>0</v>
      </c>
      <c r="E102" s="119"/>
      <c r="F102" s="120"/>
      <c r="G102" s="119"/>
      <c r="H102" s="185"/>
      <c r="I102" s="13" t="s">
        <v>137</v>
      </c>
      <c r="J102" s="30">
        <f ca="1">(IF(B91=1,(H91/(B91+3)+J97),IF(B91=0,(H91/4+J97),IF(B91&gt;1,0))))</f>
        <v>14.25</v>
      </c>
    </row>
    <row r="103" spans="1:10" ht="16.5" hidden="1" thickBot="1" x14ac:dyDescent="0.3">
      <c r="A103" s="112" t="s">
        <v>124</v>
      </c>
      <c r="B103" s="113"/>
      <c r="C103" s="44">
        <v>0</v>
      </c>
      <c r="D103" s="20">
        <f ca="1">((100/(H91))*C103)/100</f>
        <v>0</v>
      </c>
      <c r="E103" s="121"/>
      <c r="F103" s="122"/>
      <c r="G103" s="121"/>
      <c r="H103" s="186"/>
      <c r="I103" s="15" t="s">
        <v>97</v>
      </c>
      <c r="J103" s="32">
        <f ca="1">(IF(B91&gt;1.5,(H91/(B91+2)+J97+MAX(0,J98-J97)+MAX(0,J99-J98)+MAX(0,J100-J99)+MAX(0,J101-J100)+MAX(0,J102-J101)),IF(B91=1,(H91/(B91+3)+J102),IF(B91=0,H91/4+J102))))</f>
        <v>19</v>
      </c>
    </row>
    <row r="104" spans="1:10" ht="15.75" hidden="1" customHeight="1" x14ac:dyDescent="0.25">
      <c r="A104" s="138" t="s">
        <v>130</v>
      </c>
      <c r="B104" s="139"/>
      <c r="C104" s="140" t="str">
        <f>D68</f>
        <v>C Wing = 1B + G + 1st to 20th Floor</v>
      </c>
      <c r="D104" s="141"/>
      <c r="E104" s="141"/>
      <c r="F104" s="141"/>
      <c r="G104" s="141"/>
      <c r="H104" s="142"/>
      <c r="I104" s="49" t="str">
        <f ca="1">IF(D117=100%,"All work Completed. Possession granted to the Building.",IF(D116=100%,"All work Completed, Waiting for OC",I105&amp;""&amp;I106&amp;""&amp;J105&amp;""&amp;J104&amp;" "&amp;J106))</f>
        <v xml:space="preserve">Excavation, Plinth, RCC Slab Completed </v>
      </c>
      <c r="J104" s="50"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c>
    </row>
    <row r="105" spans="1:10" hidden="1" x14ac:dyDescent="0.25">
      <c r="A105" s="16" t="s">
        <v>132</v>
      </c>
      <c r="B105" s="54">
        <f>IF(AND(ISNUMBER(SEARCH("1B",C104))),1,IF(AND(ISNUMBER(SEARCH("2B",C104))),2,IF(AND(ISNUMBER(SEARCH("3B",C104))),3,IF(AND(ISNUMBER(SEARCH("4B",C104))),4,IF(ISNUMBER(SEARCH("5B",C104)),5,0)))))</f>
        <v>1</v>
      </c>
      <c r="C105" s="47" t="s">
        <v>64</v>
      </c>
      <c r="D105" s="47">
        <v>1</v>
      </c>
      <c r="E105" s="47" t="s">
        <v>63</v>
      </c>
      <c r="F105" s="14">
        <v>0</v>
      </c>
      <c r="G105" s="48" t="s">
        <v>72</v>
      </c>
      <c r="H105" s="17">
        <f ca="1">--TRIM(RIGHT(SUBSTITUTE(LEFT(C104,_xlfn.AGGREGATE(16,6,FIND({0,1,2,3,4,5,6,7,8,9},C104,ROW(INDIRECT("1:"&amp;LEN(C104)))),1))," ",REPT(" ",LEN(C104))),LEN(C104)))</f>
        <v>20</v>
      </c>
      <c r="I105" s="51" t="str">
        <f ca="1">IF(D108=100%,"Excavation","")&amp;IF(D109=100%,", Plinth","")&amp;IF(D110=100%,", RCC Slab","")&amp;IF(D111=100%,", Brickwork","")&amp;IF(D112=100%,", Internal Plaster","")&amp;IF(D113=100%,", External Plaster","")&amp;IF(D114=100%,", Flooring","")&amp;IF(D115=100%,", Painting","")&amp;IF(D116=100%,", Building common Amenities","")</f>
        <v>Excavation, Plinth, RCC Slab</v>
      </c>
      <c r="J105" s="52" t="str">
        <f ca="1">(IF(C108=0,"Work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
      </c>
    </row>
    <row r="106" spans="1:10" hidden="1" x14ac:dyDescent="0.25">
      <c r="A106" s="188" t="s">
        <v>82</v>
      </c>
      <c r="B106" s="173"/>
      <c r="C106" s="172" t="str">
        <f ca="1">(IF($G$61="NA",I104,"All work Completed. OC Received."))</f>
        <v xml:space="preserve">Excavation, Plinth, RCC Slab Completed </v>
      </c>
      <c r="D106" s="172"/>
      <c r="E106" s="172"/>
      <c r="F106" s="172"/>
      <c r="G106" s="172"/>
      <c r="H106" s="187"/>
      <c r="I106" s="51" t="str">
        <f ca="1">IF(I105&lt;&gt;""," Completed","")</f>
        <v xml:space="preserve"> Completed</v>
      </c>
      <c r="J106" s="52" t="str">
        <f ca="1">IF(J104&lt;&gt;"","Completed","")</f>
        <v/>
      </c>
    </row>
    <row r="107" spans="1:10" ht="15.75" hidden="1" customHeight="1" x14ac:dyDescent="0.25">
      <c r="A107" s="108" t="s">
        <v>46</v>
      </c>
      <c r="B107" s="109"/>
      <c r="C107" s="43" t="s">
        <v>129</v>
      </c>
      <c r="D107" s="43" t="s">
        <v>75</v>
      </c>
      <c r="E107" s="109" t="s">
        <v>77</v>
      </c>
      <c r="F107" s="109"/>
      <c r="G107" s="109" t="s">
        <v>76</v>
      </c>
      <c r="H107" s="147"/>
      <c r="I107" s="13" t="s">
        <v>131</v>
      </c>
      <c r="J107" s="28">
        <f ca="1">H105*25%</f>
        <v>5</v>
      </c>
    </row>
    <row r="108" spans="1:10" hidden="1" x14ac:dyDescent="0.25">
      <c r="A108" s="108" t="s">
        <v>118</v>
      </c>
      <c r="B108" s="109"/>
      <c r="C108" s="43">
        <f ca="1">J109</f>
        <v>20</v>
      </c>
      <c r="D108" s="19">
        <f ca="1">((100/H105)*C108)/100</f>
        <v>1</v>
      </c>
      <c r="E108" s="117">
        <f ca="1">(((C109/H105*10)+(40/(D105+F105+H105)*C110)+(7.5/(H105)*C111)+(7.5/(H105)*C112)+(10/H105*C113)+(10/H105*C114)+(5/H105*C115)+(5/H105*C116)+(5/H105*C117))/100)</f>
        <v>0.5</v>
      </c>
      <c r="F108" s="118"/>
      <c r="G108" s="117">
        <f ca="1">((((C108/H105)*20)+((C109/H105)*25)+(30/(H105+F105+D105)*C110)+(5/H105*C111)+(5/H105*C112)+(5/H105*C113)+(5/H105*C114)+(0/H105*C115)+(0/H105*C116)+(5/H105*C117))/100)</f>
        <v>0.75</v>
      </c>
      <c r="H108" s="184"/>
      <c r="I108" s="13" t="s">
        <v>93</v>
      </c>
      <c r="J108" s="29">
        <f ca="1">H105*50%</f>
        <v>10</v>
      </c>
    </row>
    <row r="109" spans="1:10" hidden="1" x14ac:dyDescent="0.25">
      <c r="A109" s="108" t="s">
        <v>47</v>
      </c>
      <c r="B109" s="109"/>
      <c r="C109" s="43">
        <f ca="1">J117</f>
        <v>20</v>
      </c>
      <c r="D109" s="19">
        <f ca="1">((100/H105)*C109)/100</f>
        <v>1</v>
      </c>
      <c r="E109" s="119"/>
      <c r="F109" s="120"/>
      <c r="G109" s="119"/>
      <c r="H109" s="185"/>
      <c r="I109" s="13" t="s">
        <v>94</v>
      </c>
      <c r="J109" s="29">
        <f ca="1">H105</f>
        <v>20</v>
      </c>
    </row>
    <row r="110" spans="1:10" ht="15.75" hidden="1" customHeight="1" x14ac:dyDescent="0.25">
      <c r="A110" s="108" t="s">
        <v>119</v>
      </c>
      <c r="B110" s="109"/>
      <c r="C110" s="43">
        <f ca="1">D105+H105</f>
        <v>21</v>
      </c>
      <c r="D110" s="19">
        <f ca="1">((100/(D105+F105+H105))*C110)/100</f>
        <v>1</v>
      </c>
      <c r="E110" s="119"/>
      <c r="F110" s="120"/>
      <c r="G110" s="119"/>
      <c r="H110" s="185"/>
      <c r="I110" s="13" t="s">
        <v>95</v>
      </c>
      <c r="J110" s="30">
        <f ca="1">(IF(B105&gt;1,(H105/(B105+2)),H105/4))</f>
        <v>5</v>
      </c>
    </row>
    <row r="111" spans="1:10" ht="15.75" hidden="1" customHeight="1" x14ac:dyDescent="0.25">
      <c r="A111" s="108" t="s">
        <v>126</v>
      </c>
      <c r="B111" s="109" t="s">
        <v>120</v>
      </c>
      <c r="C111" s="43">
        <v>0</v>
      </c>
      <c r="D111" s="19">
        <f ca="1">((100/H105)*C111)/100</f>
        <v>0</v>
      </c>
      <c r="E111" s="119"/>
      <c r="F111" s="120"/>
      <c r="G111" s="119"/>
      <c r="H111" s="185"/>
      <c r="I111" s="13" t="s">
        <v>96</v>
      </c>
      <c r="J111" s="30">
        <f ca="1">(IF(B105&gt;1,(H105/(B105+2)+J110),H105/4+J110))</f>
        <v>10</v>
      </c>
    </row>
    <row r="112" spans="1:10" ht="15.75" hidden="1" customHeight="1" x14ac:dyDescent="0.25">
      <c r="A112" s="108" t="s">
        <v>127</v>
      </c>
      <c r="B112" s="109" t="s">
        <v>120</v>
      </c>
      <c r="C112" s="43">
        <v>0</v>
      </c>
      <c r="D112" s="19">
        <f ca="1">((100/H105)*C112)/100</f>
        <v>0</v>
      </c>
      <c r="E112" s="119"/>
      <c r="F112" s="120"/>
      <c r="G112" s="119"/>
      <c r="H112" s="185"/>
      <c r="I112" s="13" t="s">
        <v>136</v>
      </c>
      <c r="J112" s="30">
        <f>(IF(B105&gt;1,(H105/(B105+2)+J111),0))</f>
        <v>0</v>
      </c>
    </row>
    <row r="113" spans="1:22" ht="15" hidden="1" customHeight="1" x14ac:dyDescent="0.25">
      <c r="A113" s="108" t="s">
        <v>125</v>
      </c>
      <c r="B113" s="109" t="s">
        <v>122</v>
      </c>
      <c r="C113" s="43">
        <v>0</v>
      </c>
      <c r="D113" s="19">
        <f ca="1">((100/(H105))*C113)/100</f>
        <v>0</v>
      </c>
      <c r="E113" s="119"/>
      <c r="F113" s="120"/>
      <c r="G113" s="119"/>
      <c r="H113" s="185"/>
      <c r="I113" s="13" t="s">
        <v>133</v>
      </c>
      <c r="J113" s="30">
        <f>(IF(B105&gt;2,(H105/(B105+2)+J112),0))</f>
        <v>0</v>
      </c>
    </row>
    <row r="114" spans="1:22" ht="15.75" hidden="1" customHeight="1" x14ac:dyDescent="0.25">
      <c r="A114" s="108" t="s">
        <v>121</v>
      </c>
      <c r="B114" s="109" t="s">
        <v>121</v>
      </c>
      <c r="C114" s="43">
        <v>0</v>
      </c>
      <c r="D114" s="19">
        <f ca="1">((100/H105)*C114)/100</f>
        <v>0</v>
      </c>
      <c r="E114" s="119"/>
      <c r="F114" s="120"/>
      <c r="G114" s="119"/>
      <c r="H114" s="185"/>
      <c r="I114" s="13" t="s">
        <v>134</v>
      </c>
      <c r="J114" s="31">
        <f>(IF(B105&gt;3,(H105/(B105+2)+J113),0))</f>
        <v>0</v>
      </c>
    </row>
    <row r="115" spans="1:22" ht="15.75" hidden="1" customHeight="1" x14ac:dyDescent="0.25">
      <c r="A115" s="108" t="s">
        <v>128</v>
      </c>
      <c r="B115" s="109"/>
      <c r="C115" s="43">
        <v>0</v>
      </c>
      <c r="D115" s="19">
        <f ca="1">((100/H105)*C115)/100</f>
        <v>0</v>
      </c>
      <c r="E115" s="119"/>
      <c r="F115" s="120"/>
      <c r="G115" s="119"/>
      <c r="H115" s="185"/>
      <c r="I115" s="13" t="s">
        <v>135</v>
      </c>
      <c r="J115" s="30">
        <f>(IF(B105&gt;4,(H105/(B105+2)+J114),0))</f>
        <v>0</v>
      </c>
    </row>
    <row r="116" spans="1:22" ht="15.75" hidden="1" customHeight="1" x14ac:dyDescent="0.25">
      <c r="A116" s="108" t="s">
        <v>123</v>
      </c>
      <c r="B116" s="109" t="s">
        <v>123</v>
      </c>
      <c r="C116" s="43">
        <v>0</v>
      </c>
      <c r="D116" s="19">
        <f ca="1">((100/(H105))*C116)/100</f>
        <v>0</v>
      </c>
      <c r="E116" s="119"/>
      <c r="F116" s="120"/>
      <c r="G116" s="119"/>
      <c r="H116" s="185"/>
      <c r="I116" s="13" t="s">
        <v>137</v>
      </c>
      <c r="J116" s="30">
        <f ca="1">(IF(B105=1,(H105/(B105+3)+J111),IF(B105=0,(H105/4+J111),IF(B105&gt;1,0))))</f>
        <v>15</v>
      </c>
    </row>
    <row r="117" spans="1:22" ht="16.5" hidden="1" thickBot="1" x14ac:dyDescent="0.3">
      <c r="A117" s="112" t="s">
        <v>124</v>
      </c>
      <c r="B117" s="113"/>
      <c r="C117" s="44">
        <v>0</v>
      </c>
      <c r="D117" s="20">
        <f ca="1">((100/(H105))*C117)/100</f>
        <v>0</v>
      </c>
      <c r="E117" s="121"/>
      <c r="F117" s="122"/>
      <c r="G117" s="121"/>
      <c r="H117" s="186"/>
      <c r="I117" s="15" t="s">
        <v>97</v>
      </c>
      <c r="J117" s="32">
        <f ca="1">(IF(B105&gt;1.5,(H105/(B105+2)+J111+MAX(0,J112-J111)+MAX(0,J113-J112)+MAX(0,J114-J113)+MAX(0,J115-J114)+MAX(0,J116-J115)),IF(B105=1,(H105/(B105+3)+J116),IF(B105=0,H105/4+J116))))</f>
        <v>20</v>
      </c>
    </row>
    <row r="118" spans="1:22" x14ac:dyDescent="0.25">
      <c r="A118" s="114" t="s">
        <v>145</v>
      </c>
      <c r="B118" s="115"/>
      <c r="C118" s="115"/>
      <c r="D118" s="115"/>
      <c r="E118" s="115"/>
      <c r="F118" s="115"/>
      <c r="G118" s="115"/>
      <c r="H118" s="116"/>
      <c r="R118" t="s">
        <v>237</v>
      </c>
      <c r="S118" t="s">
        <v>159</v>
      </c>
      <c r="T118" t="s">
        <v>163</v>
      </c>
      <c r="U118" t="s">
        <v>178</v>
      </c>
      <c r="V118" t="s">
        <v>173</v>
      </c>
    </row>
    <row r="119" spans="1:22" x14ac:dyDescent="0.25">
      <c r="A119" s="135" t="s">
        <v>348</v>
      </c>
      <c r="B119" s="125"/>
      <c r="C119" s="125"/>
      <c r="D119" s="125"/>
      <c r="E119" s="125"/>
      <c r="F119" s="110">
        <v>6000</v>
      </c>
      <c r="G119" s="110"/>
      <c r="H119" s="110"/>
      <c r="I119" s="21" t="s">
        <v>356</v>
      </c>
      <c r="J119" s="21" t="s">
        <v>357</v>
      </c>
      <c r="K119" s="25">
        <v>45441</v>
      </c>
      <c r="R119"/>
      <c r="S119">
        <v>800000</v>
      </c>
      <c r="T119">
        <v>150000</v>
      </c>
      <c r="U119">
        <v>100000</v>
      </c>
      <c r="V119">
        <v>100000</v>
      </c>
    </row>
    <row r="120" spans="1:22" hidden="1" x14ac:dyDescent="0.25">
      <c r="A120" s="125" t="s">
        <v>146</v>
      </c>
      <c r="B120" s="125"/>
      <c r="C120" s="125"/>
      <c r="D120" s="125"/>
      <c r="E120" s="125"/>
      <c r="F120" s="110"/>
      <c r="G120" s="110"/>
      <c r="H120" s="110"/>
      <c r="R120"/>
      <c r="S120">
        <v>900000</v>
      </c>
      <c r="T120">
        <v>200000</v>
      </c>
      <c r="U120">
        <v>150000</v>
      </c>
      <c r="V120">
        <v>150000</v>
      </c>
    </row>
    <row r="121" spans="1:22" hidden="1" x14ac:dyDescent="0.25">
      <c r="A121" s="125" t="s">
        <v>147</v>
      </c>
      <c r="B121" s="125"/>
      <c r="C121" s="125"/>
      <c r="D121" s="125"/>
      <c r="E121" s="125"/>
      <c r="F121" s="110"/>
      <c r="G121" s="110"/>
      <c r="H121" s="110"/>
      <c r="R121"/>
      <c r="S121">
        <v>1000000</v>
      </c>
      <c r="T121">
        <v>250000</v>
      </c>
      <c r="U121">
        <v>200000</v>
      </c>
      <c r="V121">
        <v>200000</v>
      </c>
    </row>
    <row r="122" spans="1:22" s="33" customFormat="1" hidden="1" x14ac:dyDescent="0.25">
      <c r="A122" s="125" t="s">
        <v>161</v>
      </c>
      <c r="B122" s="125"/>
      <c r="C122" s="125"/>
      <c r="D122" s="125"/>
      <c r="E122" s="125"/>
      <c r="F122" s="110"/>
      <c r="G122" s="110"/>
      <c r="H122" s="110"/>
      <c r="R122"/>
      <c r="S122">
        <v>1100000</v>
      </c>
      <c r="T122">
        <v>300000</v>
      </c>
      <c r="U122">
        <v>250000</v>
      </c>
      <c r="V122" s="23">
        <v>250000</v>
      </c>
    </row>
    <row r="123" spans="1:22" s="33" customFormat="1" hidden="1" x14ac:dyDescent="0.25">
      <c r="A123" s="125" t="s">
        <v>87</v>
      </c>
      <c r="B123" s="125"/>
      <c r="C123" s="125"/>
      <c r="D123" s="125"/>
      <c r="E123" s="125"/>
      <c r="F123" s="110"/>
      <c r="G123" s="110"/>
      <c r="H123" s="110"/>
      <c r="R123"/>
      <c r="S123">
        <v>1200000</v>
      </c>
      <c r="T123">
        <v>350000</v>
      </c>
      <c r="U123">
        <v>300000</v>
      </c>
      <c r="V123">
        <v>300000</v>
      </c>
    </row>
    <row r="124" spans="1:22" s="33" customFormat="1" hidden="1" x14ac:dyDescent="0.25">
      <c r="A124" s="125" t="s">
        <v>88</v>
      </c>
      <c r="B124" s="125"/>
      <c r="C124" s="125"/>
      <c r="D124" s="125"/>
      <c r="E124" s="125"/>
      <c r="F124" s="110"/>
      <c r="G124" s="110"/>
      <c r="H124" s="110"/>
      <c r="R124"/>
      <c r="S124">
        <v>1300000</v>
      </c>
      <c r="T124">
        <v>400000</v>
      </c>
      <c r="U124">
        <v>350000</v>
      </c>
      <c r="V124" s="23">
        <v>400000</v>
      </c>
    </row>
    <row r="125" spans="1:22" s="33" customFormat="1" hidden="1" x14ac:dyDescent="0.25">
      <c r="A125" s="125" t="s">
        <v>89</v>
      </c>
      <c r="B125" s="125"/>
      <c r="C125" s="125"/>
      <c r="D125" s="125"/>
      <c r="E125" s="125"/>
      <c r="F125" s="110"/>
      <c r="G125" s="110"/>
      <c r="H125" s="110"/>
      <c r="R125"/>
      <c r="S125">
        <v>1400000</v>
      </c>
      <c r="T125">
        <v>500000</v>
      </c>
      <c r="U125">
        <v>400000</v>
      </c>
      <c r="V125"/>
    </row>
    <row r="126" spans="1:22" s="33" customFormat="1" hidden="1" x14ac:dyDescent="0.25">
      <c r="A126" s="125" t="s">
        <v>90</v>
      </c>
      <c r="B126" s="125"/>
      <c r="C126" s="125"/>
      <c r="D126" s="125"/>
      <c r="E126" s="125"/>
      <c r="F126" s="110"/>
      <c r="G126" s="110"/>
      <c r="H126" s="110"/>
      <c r="R126"/>
      <c r="S126">
        <v>1500000</v>
      </c>
      <c r="T126">
        <v>600000</v>
      </c>
      <c r="U126">
        <v>500000</v>
      </c>
      <c r="V126" s="23"/>
    </row>
    <row r="127" spans="1:22" s="33" customFormat="1" hidden="1" x14ac:dyDescent="0.25">
      <c r="A127" s="125" t="s">
        <v>91</v>
      </c>
      <c r="B127" s="125"/>
      <c r="C127" s="125"/>
      <c r="D127" s="125"/>
      <c r="E127" s="125"/>
      <c r="F127" s="110"/>
      <c r="G127" s="110"/>
      <c r="H127" s="110"/>
      <c r="R127"/>
      <c r="S127">
        <v>1600000</v>
      </c>
      <c r="T127">
        <v>700000</v>
      </c>
      <c r="U127">
        <v>600000</v>
      </c>
      <c r="V127"/>
    </row>
    <row r="128" spans="1:22" s="33" customFormat="1" hidden="1" x14ac:dyDescent="0.25">
      <c r="A128" s="125" t="s">
        <v>92</v>
      </c>
      <c r="B128" s="125"/>
      <c r="C128" s="125"/>
      <c r="D128" s="125"/>
      <c r="E128" s="125"/>
      <c r="F128" s="110"/>
      <c r="G128" s="110"/>
      <c r="H128" s="110"/>
      <c r="R128"/>
      <c r="S128">
        <v>1700000</v>
      </c>
      <c r="T128">
        <v>800000</v>
      </c>
      <c r="U128"/>
      <c r="V128" s="23"/>
    </row>
    <row r="129" spans="1:22" hidden="1" x14ac:dyDescent="0.25">
      <c r="A129" s="125" t="s">
        <v>48</v>
      </c>
      <c r="B129" s="125"/>
      <c r="C129" s="125"/>
      <c r="D129" s="125"/>
      <c r="E129" s="125"/>
      <c r="F129" s="164">
        <v>600000</v>
      </c>
      <c r="G129" s="164"/>
      <c r="H129" s="164"/>
      <c r="R129"/>
      <c r="S129">
        <v>1800000</v>
      </c>
      <c r="T129">
        <v>900000</v>
      </c>
      <c r="U129"/>
    </row>
    <row r="130" spans="1:22" ht="31.5" hidden="1" customHeight="1" x14ac:dyDescent="0.25">
      <c r="A130" s="135" t="s">
        <v>354</v>
      </c>
      <c r="B130" s="125"/>
      <c r="C130" s="125"/>
      <c r="D130" s="125"/>
      <c r="E130" s="125"/>
      <c r="F130" s="110">
        <v>2500</v>
      </c>
      <c r="G130" s="110"/>
      <c r="H130" s="110"/>
      <c r="R130"/>
      <c r="S130">
        <v>800000</v>
      </c>
      <c r="T130">
        <v>150000</v>
      </c>
      <c r="U130">
        <v>100000</v>
      </c>
      <c r="V130">
        <v>100000</v>
      </c>
    </row>
    <row r="131" spans="1:22" s="34" customFormat="1" x14ac:dyDescent="0.25">
      <c r="A131" s="165" t="s">
        <v>49</v>
      </c>
      <c r="B131" s="165"/>
      <c r="C131" s="165"/>
      <c r="D131" s="165"/>
      <c r="E131" s="165"/>
      <c r="F131" s="110">
        <f>F119*0.8</f>
        <v>4800</v>
      </c>
      <c r="G131" s="110"/>
      <c r="H131" s="110"/>
      <c r="I131" s="34" t="s">
        <v>364</v>
      </c>
      <c r="R131" s="21"/>
      <c r="S131" s="21"/>
      <c r="T131">
        <v>1000000</v>
      </c>
      <c r="U131"/>
      <c r="V131" s="21"/>
    </row>
    <row r="132" spans="1:22" s="35" customFormat="1" ht="15.75" hidden="1" customHeight="1" x14ac:dyDescent="0.25">
      <c r="A132" s="158" t="s">
        <v>67</v>
      </c>
      <c r="B132" s="158"/>
      <c r="C132" s="158"/>
      <c r="D132" s="158"/>
      <c r="E132" s="158"/>
      <c r="F132" s="158"/>
      <c r="G132" s="158"/>
      <c r="H132" s="158"/>
      <c r="R132"/>
      <c r="S132" s="21"/>
      <c r="T132"/>
      <c r="U132"/>
      <c r="V132" s="21"/>
    </row>
    <row r="133" spans="1:22" s="35" customFormat="1" ht="15.75" hidden="1" customHeight="1" x14ac:dyDescent="0.25">
      <c r="A133" s="129" t="s">
        <v>50</v>
      </c>
      <c r="B133" s="129"/>
      <c r="C133" s="148" t="s">
        <v>70</v>
      </c>
      <c r="D133" s="148"/>
      <c r="E133" s="133" t="s">
        <v>51</v>
      </c>
      <c r="F133" s="133"/>
      <c r="G133" s="129" t="s">
        <v>52</v>
      </c>
      <c r="H133" s="129"/>
      <c r="R133"/>
      <c r="S133" s="21"/>
      <c r="T133"/>
      <c r="U133" s="21"/>
      <c r="V133" s="21"/>
    </row>
    <row r="134" spans="1:22" s="35" customFormat="1" hidden="1" x14ac:dyDescent="0.25">
      <c r="A134" s="134"/>
      <c r="B134" s="134"/>
      <c r="C134" s="156"/>
      <c r="D134" s="156"/>
      <c r="E134" s="157"/>
      <c r="F134" s="157"/>
      <c r="G134" s="111"/>
      <c r="H134" s="111"/>
      <c r="R134"/>
      <c r="S134" s="21"/>
      <c r="T134"/>
      <c r="U134" s="21"/>
      <c r="V134" s="21"/>
    </row>
    <row r="135" spans="1:22" s="35" customFormat="1" hidden="1" x14ac:dyDescent="0.25">
      <c r="A135" s="134"/>
      <c r="B135" s="134"/>
      <c r="C135" s="156"/>
      <c r="D135" s="156"/>
      <c r="E135" s="157"/>
      <c r="F135" s="157"/>
      <c r="G135" s="111"/>
      <c r="H135" s="111"/>
      <c r="R135"/>
      <c r="S135" s="21"/>
      <c r="T135"/>
      <c r="U135" s="21"/>
      <c r="V135" s="21"/>
    </row>
    <row r="136" spans="1:22" s="35" customFormat="1" hidden="1" x14ac:dyDescent="0.25">
      <c r="A136" s="158" t="s">
        <v>139</v>
      </c>
      <c r="B136" s="158"/>
      <c r="C136" s="148"/>
      <c r="D136" s="148"/>
      <c r="E136" s="133"/>
      <c r="F136" s="133"/>
      <c r="G136" s="129"/>
      <c r="H136" s="129"/>
      <c r="R136"/>
      <c r="S136" s="21"/>
      <c r="T136"/>
      <c r="U136" s="21"/>
      <c r="V136" s="21"/>
    </row>
    <row r="137" spans="1:22" s="35" customFormat="1" x14ac:dyDescent="0.25">
      <c r="A137" s="158" t="s">
        <v>323</v>
      </c>
      <c r="B137" s="158"/>
      <c r="C137" s="158"/>
      <c r="D137" s="158"/>
      <c r="E137" s="158"/>
      <c r="F137" s="158"/>
      <c r="G137" s="158"/>
      <c r="H137" s="158"/>
      <c r="T137"/>
    </row>
    <row r="138" spans="1:22" s="35" customFormat="1" ht="33" customHeight="1" x14ac:dyDescent="0.25">
      <c r="A138" s="90" t="s">
        <v>50</v>
      </c>
      <c r="B138" s="89" t="s">
        <v>70</v>
      </c>
      <c r="C138" s="123" t="s">
        <v>331</v>
      </c>
      <c r="D138" s="123"/>
      <c r="E138" s="123" t="s">
        <v>330</v>
      </c>
      <c r="F138" s="123"/>
      <c r="G138" s="158" t="s">
        <v>349</v>
      </c>
      <c r="H138" s="158"/>
      <c r="T138"/>
    </row>
    <row r="139" spans="1:22" s="35" customFormat="1" ht="26.25" customHeight="1" x14ac:dyDescent="0.25">
      <c r="A139" s="88" t="s">
        <v>322</v>
      </c>
      <c r="B139" s="88">
        <f>COUNT(C144:C468)</f>
        <v>325</v>
      </c>
      <c r="C139" s="167">
        <f>SUM(C144:C468)</f>
        <v>74529.929999999964</v>
      </c>
      <c r="D139" s="168"/>
      <c r="E139" s="167">
        <f>SUM(D144:D468)</f>
        <v>802240.16651999892</v>
      </c>
      <c r="F139" s="168"/>
      <c r="G139" s="167">
        <f>SUM(E144:E468)</f>
        <v>1211382.6514452025</v>
      </c>
      <c r="H139" s="168"/>
      <c r="T139"/>
    </row>
    <row r="140" spans="1:22" s="34" customFormat="1" x14ac:dyDescent="0.25">
      <c r="A140" s="124"/>
      <c r="B140" s="124"/>
      <c r="C140" s="124"/>
      <c r="D140" s="124"/>
      <c r="E140" s="124"/>
      <c r="F140" s="124"/>
      <c r="G140" s="124"/>
      <c r="H140" s="124"/>
      <c r="K140" s="35"/>
      <c r="T140" s="35"/>
    </row>
    <row r="141" spans="1:22" x14ac:dyDescent="0.25">
      <c r="A141" s="128" t="s">
        <v>324</v>
      </c>
      <c r="B141" s="128"/>
      <c r="C141" s="128"/>
      <c r="D141" s="128"/>
      <c r="E141" s="128"/>
      <c r="F141" s="128"/>
      <c r="G141" s="128"/>
      <c r="H141" s="128"/>
      <c r="T141" s="35"/>
    </row>
    <row r="142" spans="1:22" ht="84.75" customHeight="1" x14ac:dyDescent="0.25">
      <c r="A142" s="86" t="s">
        <v>315</v>
      </c>
      <c r="B142" s="86" t="s">
        <v>316</v>
      </c>
      <c r="C142" s="86" t="s">
        <v>332</v>
      </c>
      <c r="D142" s="87" t="s">
        <v>317</v>
      </c>
      <c r="E142" s="86" t="s">
        <v>350</v>
      </c>
      <c r="F142" s="86" t="s">
        <v>53</v>
      </c>
      <c r="G142" s="155" t="s">
        <v>318</v>
      </c>
      <c r="H142" s="155"/>
      <c r="I142" s="36"/>
      <c r="K142" s="21">
        <f>325-71</f>
        <v>254</v>
      </c>
      <c r="T142" s="37"/>
    </row>
    <row r="143" spans="1:22" s="37" customFormat="1" hidden="1" x14ac:dyDescent="0.25">
      <c r="A143" s="149" t="s">
        <v>327</v>
      </c>
      <c r="B143" s="150"/>
      <c r="C143" s="150"/>
      <c r="D143" s="150"/>
      <c r="E143" s="150"/>
      <c r="F143" s="150"/>
      <c r="G143" s="150"/>
      <c r="H143" s="151"/>
      <c r="J143" s="36"/>
    </row>
    <row r="144" spans="1:22" s="37" customFormat="1" ht="15.75" customHeight="1" x14ac:dyDescent="0.25">
      <c r="A144" s="99" t="s">
        <v>319</v>
      </c>
      <c r="B144" s="100"/>
      <c r="C144" s="42">
        <v>1331.2</v>
      </c>
      <c r="D144" s="42">
        <f>C144*10.764</f>
        <v>14329.0368</v>
      </c>
      <c r="E144" s="42">
        <f>D144*1.51</f>
        <v>21636.845568000001</v>
      </c>
      <c r="F144" s="42">
        <v>0</v>
      </c>
      <c r="G144" s="99" t="s">
        <v>341</v>
      </c>
      <c r="H144" s="100"/>
      <c r="I144" s="36"/>
      <c r="L144" s="103"/>
      <c r="M144" s="103"/>
      <c r="N144" s="36"/>
    </row>
    <row r="145" spans="1:20" s="37" customFormat="1" ht="15.75" customHeight="1" x14ac:dyDescent="0.25">
      <c r="A145" s="99" t="s">
        <v>320</v>
      </c>
      <c r="B145" s="100"/>
      <c r="C145" s="42">
        <v>1120.354</v>
      </c>
      <c r="D145" s="73">
        <f t="shared" ref="D145:D208" si="0">C145*10.764</f>
        <v>12059.490456</v>
      </c>
      <c r="E145" s="73">
        <f t="shared" ref="E145:E208" si="1">D145*1.51</f>
        <v>18209.830588559998</v>
      </c>
      <c r="F145" s="73">
        <v>0</v>
      </c>
      <c r="G145" s="99" t="s">
        <v>341</v>
      </c>
      <c r="H145" s="100"/>
      <c r="I145" s="36"/>
      <c r="K145" s="37">
        <f>254/325</f>
        <v>0.78153846153846152</v>
      </c>
      <c r="L145" s="103"/>
      <c r="M145" s="103"/>
      <c r="N145" s="36"/>
    </row>
    <row r="146" spans="1:20" s="37" customFormat="1" ht="15.75" customHeight="1" x14ac:dyDescent="0.25">
      <c r="A146" s="99" t="s">
        <v>321</v>
      </c>
      <c r="B146" s="100"/>
      <c r="C146" s="42">
        <v>1196.6030000000001</v>
      </c>
      <c r="D146" s="73">
        <f t="shared" si="0"/>
        <v>12880.234692</v>
      </c>
      <c r="E146" s="73">
        <f t="shared" si="1"/>
        <v>19449.154384919999</v>
      </c>
      <c r="F146" s="73">
        <v>0</v>
      </c>
      <c r="G146" s="99" t="s">
        <v>341</v>
      </c>
      <c r="H146" s="100"/>
      <c r="I146" s="36"/>
      <c r="L146" s="103"/>
      <c r="M146" s="103"/>
      <c r="N146" s="36"/>
    </row>
    <row r="147" spans="1:20" s="37" customFormat="1" ht="15.75" customHeight="1" x14ac:dyDescent="0.25">
      <c r="A147" s="99">
        <v>4</v>
      </c>
      <c r="B147" s="100"/>
      <c r="C147" s="42">
        <v>210.81800000000001</v>
      </c>
      <c r="D147" s="73">
        <f t="shared" si="0"/>
        <v>2269.244952</v>
      </c>
      <c r="E147" s="73">
        <f t="shared" si="1"/>
        <v>3426.5598775200001</v>
      </c>
      <c r="F147" s="73">
        <v>0</v>
      </c>
      <c r="G147" s="99" t="s">
        <v>341</v>
      </c>
      <c r="H147" s="100"/>
      <c r="I147" s="36"/>
      <c r="L147" s="103"/>
      <c r="M147" s="103"/>
      <c r="N147" s="36"/>
      <c r="T147" s="21"/>
    </row>
    <row r="148" spans="1:20" s="74" customFormat="1" ht="15.75" customHeight="1" x14ac:dyDescent="0.25">
      <c r="A148" s="99">
        <f t="shared" ref="A148:A211" si="2">A147+1</f>
        <v>5</v>
      </c>
      <c r="B148" s="100"/>
      <c r="C148" s="73">
        <v>187.62</v>
      </c>
      <c r="D148" s="73">
        <f t="shared" si="0"/>
        <v>2019.5416799999998</v>
      </c>
      <c r="E148" s="73">
        <f t="shared" si="1"/>
        <v>3049.5079367999997</v>
      </c>
      <c r="F148" s="73">
        <v>0</v>
      </c>
      <c r="G148" s="101">
        <v>45334</v>
      </c>
      <c r="H148" s="102"/>
      <c r="I148" s="36">
        <f>5300000/E148</f>
        <v>1737.9853110208835</v>
      </c>
      <c r="L148" s="103"/>
      <c r="M148" s="103"/>
      <c r="N148" s="36"/>
      <c r="T148" s="21"/>
    </row>
    <row r="149" spans="1:20" s="74" customFormat="1" ht="15.75" customHeight="1" x14ac:dyDescent="0.25">
      <c r="A149" s="99">
        <f t="shared" si="2"/>
        <v>6</v>
      </c>
      <c r="B149" s="100"/>
      <c r="C149" s="73">
        <v>506.02199999999999</v>
      </c>
      <c r="D149" s="73">
        <f t="shared" si="0"/>
        <v>5446.8208079999995</v>
      </c>
      <c r="E149" s="73">
        <f t="shared" si="1"/>
        <v>8224.69942008</v>
      </c>
      <c r="F149" s="73">
        <v>0</v>
      </c>
      <c r="G149" s="101">
        <v>45334</v>
      </c>
      <c r="H149" s="102"/>
      <c r="I149" s="36"/>
      <c r="L149" s="103"/>
      <c r="M149" s="103"/>
      <c r="N149" s="36"/>
      <c r="T149" s="21"/>
    </row>
    <row r="150" spans="1:20" s="74" customFormat="1" ht="15.75" customHeight="1" x14ac:dyDescent="0.25">
      <c r="A150" s="99">
        <f t="shared" si="2"/>
        <v>7</v>
      </c>
      <c r="B150" s="100"/>
      <c r="C150" s="73">
        <v>470.05200000000002</v>
      </c>
      <c r="D150" s="73">
        <f t="shared" si="0"/>
        <v>5059.6397280000001</v>
      </c>
      <c r="E150" s="73">
        <f t="shared" si="1"/>
        <v>7640.0559892800002</v>
      </c>
      <c r="F150" s="73">
        <v>0</v>
      </c>
      <c r="G150" s="101">
        <v>45334</v>
      </c>
      <c r="H150" s="102"/>
      <c r="I150" s="36"/>
      <c r="L150" s="103"/>
      <c r="M150" s="103"/>
      <c r="N150" s="36"/>
      <c r="T150" s="21"/>
    </row>
    <row r="151" spans="1:20" s="74" customFormat="1" ht="15.75" customHeight="1" x14ac:dyDescent="0.25">
      <c r="A151" s="99">
        <f t="shared" si="2"/>
        <v>8</v>
      </c>
      <c r="B151" s="100"/>
      <c r="C151" s="73">
        <v>484.25099999999998</v>
      </c>
      <c r="D151" s="73">
        <f t="shared" si="0"/>
        <v>5212.4777639999993</v>
      </c>
      <c r="E151" s="73">
        <f t="shared" si="1"/>
        <v>7870.8414236399985</v>
      </c>
      <c r="F151" s="73">
        <v>0</v>
      </c>
      <c r="G151" s="101">
        <v>45334</v>
      </c>
      <c r="H151" s="102"/>
      <c r="I151" s="36"/>
      <c r="L151" s="103"/>
      <c r="M151" s="103"/>
      <c r="N151" s="36"/>
      <c r="T151" s="21"/>
    </row>
    <row r="152" spans="1:20" s="74" customFormat="1" ht="15.75" customHeight="1" x14ac:dyDescent="0.25">
      <c r="A152" s="99">
        <f t="shared" si="2"/>
        <v>9</v>
      </c>
      <c r="B152" s="100"/>
      <c r="C152" s="73">
        <v>501.53199999999998</v>
      </c>
      <c r="D152" s="73">
        <f t="shared" si="0"/>
        <v>5398.4904479999996</v>
      </c>
      <c r="E152" s="73">
        <f t="shared" si="1"/>
        <v>8151.7205764799992</v>
      </c>
      <c r="F152" s="73">
        <v>0</v>
      </c>
      <c r="G152" s="101">
        <v>45334</v>
      </c>
      <c r="H152" s="102"/>
      <c r="I152" s="36"/>
      <c r="L152" s="103"/>
      <c r="M152" s="103"/>
      <c r="N152" s="36"/>
      <c r="T152" s="21"/>
    </row>
    <row r="153" spans="1:20" s="74" customFormat="1" ht="15.75" customHeight="1" x14ac:dyDescent="0.25">
      <c r="A153" s="99">
        <f t="shared" si="2"/>
        <v>10</v>
      </c>
      <c r="B153" s="100"/>
      <c r="C153" s="73">
        <v>510.49200000000002</v>
      </c>
      <c r="D153" s="73">
        <f t="shared" si="0"/>
        <v>5494.935888</v>
      </c>
      <c r="E153" s="73">
        <f t="shared" si="1"/>
        <v>8297.3531908799996</v>
      </c>
      <c r="F153" s="73">
        <v>0</v>
      </c>
      <c r="G153" s="101">
        <v>45334</v>
      </c>
      <c r="H153" s="102"/>
      <c r="I153" s="36"/>
      <c r="L153" s="103"/>
      <c r="M153" s="103"/>
      <c r="N153" s="36"/>
      <c r="T153" s="21"/>
    </row>
    <row r="154" spans="1:20" s="74" customFormat="1" ht="15.75" customHeight="1" x14ac:dyDescent="0.25">
      <c r="A154" s="99">
        <f t="shared" si="2"/>
        <v>11</v>
      </c>
      <c r="B154" s="100"/>
      <c r="C154" s="73">
        <v>699.95699999999999</v>
      </c>
      <c r="D154" s="73">
        <f t="shared" si="0"/>
        <v>7534.3371479999996</v>
      </c>
      <c r="E154" s="73">
        <f t="shared" si="1"/>
        <v>11376.849093479999</v>
      </c>
      <c r="F154" s="73">
        <v>0</v>
      </c>
      <c r="G154" s="101">
        <v>45701</v>
      </c>
      <c r="H154" s="102"/>
      <c r="I154" s="36"/>
      <c r="L154" s="103"/>
      <c r="M154" s="103"/>
      <c r="N154" s="36"/>
      <c r="T154" s="21"/>
    </row>
    <row r="155" spans="1:20" s="74" customFormat="1" ht="15.75" customHeight="1" x14ac:dyDescent="0.25">
      <c r="A155" s="99">
        <f t="shared" si="2"/>
        <v>12</v>
      </c>
      <c r="B155" s="100"/>
      <c r="C155" s="73">
        <v>512.97</v>
      </c>
      <c r="D155" s="73">
        <f t="shared" si="0"/>
        <v>5521.6090800000002</v>
      </c>
      <c r="E155" s="73">
        <f t="shared" si="1"/>
        <v>8337.6297107999999</v>
      </c>
      <c r="F155" s="73">
        <v>0</v>
      </c>
      <c r="G155" s="101">
        <v>45701</v>
      </c>
      <c r="H155" s="102"/>
      <c r="I155" s="36"/>
      <c r="L155" s="103"/>
      <c r="M155" s="103"/>
      <c r="N155" s="36"/>
      <c r="T155" s="21"/>
    </row>
    <row r="156" spans="1:20" s="74" customFormat="1" ht="15.75" customHeight="1" x14ac:dyDescent="0.25">
      <c r="A156" s="99">
        <f t="shared" si="2"/>
        <v>13</v>
      </c>
      <c r="B156" s="100"/>
      <c r="C156" s="73">
        <v>512.97</v>
      </c>
      <c r="D156" s="73">
        <f t="shared" si="0"/>
        <v>5521.6090800000002</v>
      </c>
      <c r="E156" s="73">
        <f t="shared" si="1"/>
        <v>8337.6297107999999</v>
      </c>
      <c r="F156" s="73">
        <v>0</v>
      </c>
      <c r="G156" s="101">
        <v>45701</v>
      </c>
      <c r="H156" s="102"/>
      <c r="I156" s="36"/>
      <c r="L156" s="103"/>
      <c r="M156" s="103"/>
      <c r="N156" s="36"/>
      <c r="T156" s="21"/>
    </row>
    <row r="157" spans="1:20" s="74" customFormat="1" ht="15.75" customHeight="1" x14ac:dyDescent="0.25">
      <c r="A157" s="99">
        <f t="shared" si="2"/>
        <v>14</v>
      </c>
      <c r="B157" s="100"/>
      <c r="C157" s="73">
        <v>512.97</v>
      </c>
      <c r="D157" s="73">
        <f t="shared" si="0"/>
        <v>5521.6090800000002</v>
      </c>
      <c r="E157" s="73">
        <f t="shared" si="1"/>
        <v>8337.6297107999999</v>
      </c>
      <c r="F157" s="73">
        <v>0</v>
      </c>
      <c r="G157" s="101">
        <v>45701</v>
      </c>
      <c r="H157" s="102"/>
      <c r="I157" s="36"/>
      <c r="L157" s="103"/>
      <c r="M157" s="103"/>
      <c r="N157" s="36"/>
      <c r="T157" s="21"/>
    </row>
    <row r="158" spans="1:20" s="74" customFormat="1" ht="15.75" customHeight="1" x14ac:dyDescent="0.25">
      <c r="A158" s="99">
        <f t="shared" si="2"/>
        <v>15</v>
      </c>
      <c r="B158" s="100"/>
      <c r="C158" s="73">
        <v>512.97</v>
      </c>
      <c r="D158" s="73">
        <f t="shared" si="0"/>
        <v>5521.6090800000002</v>
      </c>
      <c r="E158" s="73">
        <f t="shared" si="1"/>
        <v>8337.6297107999999</v>
      </c>
      <c r="F158" s="73">
        <v>0</v>
      </c>
      <c r="G158" s="101">
        <v>45701</v>
      </c>
      <c r="H158" s="102"/>
      <c r="I158" s="36"/>
      <c r="L158" s="103"/>
      <c r="M158" s="103"/>
      <c r="N158" s="36"/>
      <c r="T158" s="21"/>
    </row>
    <row r="159" spans="1:20" s="74" customFormat="1" ht="15.75" customHeight="1" x14ac:dyDescent="0.25">
      <c r="A159" s="99">
        <f t="shared" si="2"/>
        <v>16</v>
      </c>
      <c r="B159" s="100"/>
      <c r="C159" s="73">
        <v>512.97</v>
      </c>
      <c r="D159" s="73">
        <f t="shared" si="0"/>
        <v>5521.6090800000002</v>
      </c>
      <c r="E159" s="73">
        <f t="shared" si="1"/>
        <v>8337.6297107999999</v>
      </c>
      <c r="F159" s="73">
        <v>0</v>
      </c>
      <c r="G159" s="101">
        <v>45701</v>
      </c>
      <c r="H159" s="102"/>
      <c r="I159" s="36"/>
      <c r="L159" s="103"/>
      <c r="M159" s="103"/>
      <c r="N159" s="36"/>
      <c r="T159" s="21"/>
    </row>
    <row r="160" spans="1:20" s="74" customFormat="1" ht="15.75" customHeight="1" x14ac:dyDescent="0.25">
      <c r="A160" s="99">
        <f t="shared" si="2"/>
        <v>17</v>
      </c>
      <c r="B160" s="100"/>
      <c r="C160" s="73">
        <v>512.97</v>
      </c>
      <c r="D160" s="73">
        <f t="shared" si="0"/>
        <v>5521.6090800000002</v>
      </c>
      <c r="E160" s="73">
        <f t="shared" si="1"/>
        <v>8337.6297107999999</v>
      </c>
      <c r="F160" s="73">
        <v>0</v>
      </c>
      <c r="G160" s="101">
        <v>45701</v>
      </c>
      <c r="H160" s="102"/>
      <c r="I160" s="36"/>
      <c r="L160" s="103"/>
      <c r="M160" s="103"/>
      <c r="N160" s="36"/>
      <c r="T160" s="21"/>
    </row>
    <row r="161" spans="1:20" s="74" customFormat="1" ht="15.75" customHeight="1" x14ac:dyDescent="0.25">
      <c r="A161" s="99">
        <f t="shared" si="2"/>
        <v>18</v>
      </c>
      <c r="B161" s="100"/>
      <c r="C161" s="73">
        <v>512.97</v>
      </c>
      <c r="D161" s="73">
        <f t="shared" si="0"/>
        <v>5521.6090800000002</v>
      </c>
      <c r="E161" s="73">
        <f t="shared" si="1"/>
        <v>8337.6297107999999</v>
      </c>
      <c r="F161" s="73">
        <v>0</v>
      </c>
      <c r="G161" s="101">
        <v>45701</v>
      </c>
      <c r="H161" s="102"/>
      <c r="I161" s="36"/>
      <c r="L161" s="103"/>
      <c r="M161" s="103"/>
      <c r="N161" s="36"/>
      <c r="T161" s="21"/>
    </row>
    <row r="162" spans="1:20" s="74" customFormat="1" ht="15.75" customHeight="1" x14ac:dyDescent="0.25">
      <c r="A162" s="99">
        <f t="shared" si="2"/>
        <v>19</v>
      </c>
      <c r="B162" s="100"/>
      <c r="C162" s="73">
        <v>876.322</v>
      </c>
      <c r="D162" s="73">
        <f t="shared" si="0"/>
        <v>9432.7300079999986</v>
      </c>
      <c r="E162" s="73">
        <f t="shared" si="1"/>
        <v>14243.422312079998</v>
      </c>
      <c r="F162" s="73">
        <v>0</v>
      </c>
      <c r="G162" s="101">
        <v>45701</v>
      </c>
      <c r="H162" s="102"/>
      <c r="I162" s="36"/>
      <c r="L162" s="103"/>
      <c r="M162" s="103"/>
      <c r="N162" s="36"/>
      <c r="T162" s="21"/>
    </row>
    <row r="163" spans="1:20" s="74" customFormat="1" ht="15.75" customHeight="1" x14ac:dyDescent="0.25">
      <c r="A163" s="99">
        <f t="shared" si="2"/>
        <v>20</v>
      </c>
      <c r="B163" s="100"/>
      <c r="C163" s="73">
        <v>273.95600000000002</v>
      </c>
      <c r="D163" s="73">
        <f t="shared" si="0"/>
        <v>2948.862384</v>
      </c>
      <c r="E163" s="73">
        <f t="shared" si="1"/>
        <v>4452.7821998400004</v>
      </c>
      <c r="F163" s="73">
        <v>0</v>
      </c>
      <c r="G163" s="101">
        <v>45701</v>
      </c>
      <c r="H163" s="102"/>
      <c r="I163" s="36"/>
      <c r="L163" s="103"/>
      <c r="M163" s="103"/>
      <c r="N163" s="36"/>
      <c r="T163" s="21"/>
    </row>
    <row r="164" spans="1:20" s="74" customFormat="1" ht="15.75" customHeight="1" x14ac:dyDescent="0.25">
      <c r="A164" s="99">
        <f t="shared" si="2"/>
        <v>21</v>
      </c>
      <c r="B164" s="100"/>
      <c r="C164" s="73">
        <v>220</v>
      </c>
      <c r="D164" s="73">
        <f t="shared" si="0"/>
        <v>2368.08</v>
      </c>
      <c r="E164" s="73">
        <f t="shared" si="1"/>
        <v>3575.8008</v>
      </c>
      <c r="F164" s="73">
        <v>0</v>
      </c>
      <c r="G164" s="101">
        <v>45701</v>
      </c>
      <c r="H164" s="102"/>
      <c r="I164" s="36"/>
      <c r="L164" s="103"/>
      <c r="M164" s="103"/>
      <c r="N164" s="36"/>
      <c r="T164" s="21"/>
    </row>
    <row r="165" spans="1:20" s="74" customFormat="1" ht="15.75" customHeight="1" x14ac:dyDescent="0.25">
      <c r="A165" s="99">
        <f t="shared" si="2"/>
        <v>22</v>
      </c>
      <c r="B165" s="100"/>
      <c r="C165" s="73">
        <v>220</v>
      </c>
      <c r="D165" s="73">
        <f t="shared" si="0"/>
        <v>2368.08</v>
      </c>
      <c r="E165" s="73">
        <f t="shared" si="1"/>
        <v>3575.8008</v>
      </c>
      <c r="F165" s="73">
        <v>0</v>
      </c>
      <c r="G165" s="101">
        <v>45701</v>
      </c>
      <c r="H165" s="102"/>
      <c r="I165" s="36"/>
      <c r="L165" s="103"/>
      <c r="M165" s="103"/>
      <c r="N165" s="36"/>
      <c r="T165" s="21"/>
    </row>
    <row r="166" spans="1:20" s="74" customFormat="1" ht="15.75" customHeight="1" x14ac:dyDescent="0.25">
      <c r="A166" s="99">
        <f t="shared" si="2"/>
        <v>23</v>
      </c>
      <c r="B166" s="100"/>
      <c r="C166" s="73">
        <v>220</v>
      </c>
      <c r="D166" s="73">
        <f t="shared" si="0"/>
        <v>2368.08</v>
      </c>
      <c r="E166" s="73">
        <f t="shared" si="1"/>
        <v>3575.8008</v>
      </c>
      <c r="F166" s="73">
        <v>0</v>
      </c>
      <c r="G166" s="101">
        <v>45701</v>
      </c>
      <c r="H166" s="102"/>
      <c r="I166" s="36"/>
      <c r="L166" s="103"/>
      <c r="M166" s="103"/>
      <c r="N166" s="36"/>
      <c r="T166" s="21"/>
    </row>
    <row r="167" spans="1:20" s="74" customFormat="1" ht="15.75" customHeight="1" x14ac:dyDescent="0.25">
      <c r="A167" s="99">
        <f t="shared" si="2"/>
        <v>24</v>
      </c>
      <c r="B167" s="100"/>
      <c r="C167" s="73">
        <v>220</v>
      </c>
      <c r="D167" s="73">
        <f t="shared" si="0"/>
        <v>2368.08</v>
      </c>
      <c r="E167" s="73">
        <f t="shared" si="1"/>
        <v>3575.8008</v>
      </c>
      <c r="F167" s="73">
        <v>0</v>
      </c>
      <c r="G167" s="101">
        <v>45701</v>
      </c>
      <c r="H167" s="102"/>
      <c r="I167" s="36"/>
      <c r="L167" s="103"/>
      <c r="M167" s="103"/>
      <c r="N167" s="36"/>
      <c r="T167" s="21"/>
    </row>
    <row r="168" spans="1:20" s="74" customFormat="1" ht="15.75" customHeight="1" x14ac:dyDescent="0.25">
      <c r="A168" s="99">
        <f t="shared" si="2"/>
        <v>25</v>
      </c>
      <c r="B168" s="100"/>
      <c r="C168" s="73">
        <v>220</v>
      </c>
      <c r="D168" s="73">
        <f t="shared" si="0"/>
        <v>2368.08</v>
      </c>
      <c r="E168" s="73">
        <f t="shared" si="1"/>
        <v>3575.8008</v>
      </c>
      <c r="F168" s="73">
        <v>0</v>
      </c>
      <c r="G168" s="101">
        <v>45701</v>
      </c>
      <c r="H168" s="102"/>
      <c r="I168" s="36"/>
      <c r="L168" s="103"/>
      <c r="M168" s="103"/>
      <c r="N168" s="36"/>
      <c r="T168" s="21"/>
    </row>
    <row r="169" spans="1:20" s="74" customFormat="1" ht="15.75" customHeight="1" x14ac:dyDescent="0.25">
      <c r="A169" s="99">
        <f t="shared" si="2"/>
        <v>26</v>
      </c>
      <c r="B169" s="100"/>
      <c r="C169" s="73">
        <v>220</v>
      </c>
      <c r="D169" s="73">
        <f t="shared" si="0"/>
        <v>2368.08</v>
      </c>
      <c r="E169" s="73">
        <f t="shared" si="1"/>
        <v>3575.8008</v>
      </c>
      <c r="F169" s="73">
        <v>0</v>
      </c>
      <c r="G169" s="101">
        <v>45701</v>
      </c>
      <c r="H169" s="102"/>
      <c r="I169" s="36"/>
      <c r="L169" s="103"/>
      <c r="M169" s="103"/>
      <c r="N169" s="36"/>
      <c r="T169" s="21"/>
    </row>
    <row r="170" spans="1:20" s="74" customFormat="1" ht="15.75" customHeight="1" x14ac:dyDescent="0.25">
      <c r="A170" s="99">
        <f t="shared" si="2"/>
        <v>27</v>
      </c>
      <c r="B170" s="100"/>
      <c r="C170" s="73">
        <v>220</v>
      </c>
      <c r="D170" s="73">
        <f t="shared" si="0"/>
        <v>2368.08</v>
      </c>
      <c r="E170" s="73">
        <f t="shared" si="1"/>
        <v>3575.8008</v>
      </c>
      <c r="F170" s="73">
        <v>0</v>
      </c>
      <c r="G170" s="101">
        <v>45701</v>
      </c>
      <c r="H170" s="102"/>
      <c r="I170" s="36"/>
      <c r="L170" s="103"/>
      <c r="M170" s="103"/>
      <c r="N170" s="36"/>
      <c r="T170" s="21"/>
    </row>
    <row r="171" spans="1:20" s="74" customFormat="1" ht="15.75" customHeight="1" x14ac:dyDescent="0.25">
      <c r="A171" s="99">
        <f t="shared" si="2"/>
        <v>28</v>
      </c>
      <c r="B171" s="100"/>
      <c r="C171" s="73">
        <v>220</v>
      </c>
      <c r="D171" s="73">
        <f t="shared" si="0"/>
        <v>2368.08</v>
      </c>
      <c r="E171" s="73">
        <f t="shared" si="1"/>
        <v>3575.8008</v>
      </c>
      <c r="F171" s="73">
        <v>0</v>
      </c>
      <c r="G171" s="101">
        <v>45701</v>
      </c>
      <c r="H171" s="102"/>
      <c r="I171" s="36"/>
      <c r="L171" s="103"/>
      <c r="M171" s="103"/>
      <c r="N171" s="36"/>
      <c r="T171" s="21"/>
    </row>
    <row r="172" spans="1:20" s="74" customFormat="1" ht="15.75" customHeight="1" x14ac:dyDescent="0.25">
      <c r="A172" s="99">
        <f t="shared" si="2"/>
        <v>29</v>
      </c>
      <c r="B172" s="100"/>
      <c r="C172" s="73">
        <v>220</v>
      </c>
      <c r="D172" s="73">
        <f t="shared" si="0"/>
        <v>2368.08</v>
      </c>
      <c r="E172" s="73">
        <f t="shared" si="1"/>
        <v>3575.8008</v>
      </c>
      <c r="F172" s="73">
        <v>0</v>
      </c>
      <c r="G172" s="101">
        <v>45701</v>
      </c>
      <c r="H172" s="102"/>
      <c r="I172" s="36"/>
      <c r="L172" s="103"/>
      <c r="M172" s="103"/>
      <c r="N172" s="36"/>
      <c r="T172" s="21"/>
    </row>
    <row r="173" spans="1:20" s="74" customFormat="1" ht="15.75" customHeight="1" x14ac:dyDescent="0.25">
      <c r="A173" s="99">
        <f t="shared" si="2"/>
        <v>30</v>
      </c>
      <c r="B173" s="100"/>
      <c r="C173" s="73">
        <v>220</v>
      </c>
      <c r="D173" s="73">
        <f t="shared" si="0"/>
        <v>2368.08</v>
      </c>
      <c r="E173" s="73">
        <f t="shared" si="1"/>
        <v>3575.8008</v>
      </c>
      <c r="F173" s="73">
        <v>0</v>
      </c>
      <c r="G173" s="101">
        <v>45701</v>
      </c>
      <c r="H173" s="102"/>
      <c r="I173" s="36"/>
      <c r="L173" s="103"/>
      <c r="M173" s="103"/>
      <c r="N173" s="36"/>
      <c r="T173" s="21"/>
    </row>
    <row r="174" spans="1:20" s="74" customFormat="1" ht="15.75" customHeight="1" x14ac:dyDescent="0.25">
      <c r="A174" s="99">
        <f t="shared" si="2"/>
        <v>31</v>
      </c>
      <c r="B174" s="100"/>
      <c r="C174" s="73">
        <v>220</v>
      </c>
      <c r="D174" s="73">
        <f t="shared" si="0"/>
        <v>2368.08</v>
      </c>
      <c r="E174" s="73">
        <f t="shared" si="1"/>
        <v>3575.8008</v>
      </c>
      <c r="F174" s="73">
        <v>0</v>
      </c>
      <c r="G174" s="101">
        <v>45701</v>
      </c>
      <c r="H174" s="102"/>
      <c r="I174" s="36"/>
      <c r="L174" s="103"/>
      <c r="M174" s="103"/>
      <c r="N174" s="36"/>
      <c r="T174" s="21"/>
    </row>
    <row r="175" spans="1:20" s="74" customFormat="1" ht="15.75" customHeight="1" x14ac:dyDescent="0.25">
      <c r="A175" s="99">
        <f t="shared" si="2"/>
        <v>32</v>
      </c>
      <c r="B175" s="100"/>
      <c r="C175" s="73">
        <v>590.46600000000001</v>
      </c>
      <c r="D175" s="73">
        <f t="shared" si="0"/>
        <v>6355.7760239999998</v>
      </c>
      <c r="E175" s="73">
        <f t="shared" si="1"/>
        <v>9597.2217962399991</v>
      </c>
      <c r="F175" s="73">
        <v>0</v>
      </c>
      <c r="G175" s="101">
        <v>45701</v>
      </c>
      <c r="H175" s="102"/>
      <c r="I175" s="36"/>
      <c r="L175" s="103"/>
      <c r="M175" s="103"/>
      <c r="N175" s="36"/>
      <c r="T175" s="21"/>
    </row>
    <row r="176" spans="1:20" s="74" customFormat="1" ht="15.75" customHeight="1" x14ac:dyDescent="0.25">
      <c r="A176" s="99">
        <f t="shared" si="2"/>
        <v>33</v>
      </c>
      <c r="B176" s="100"/>
      <c r="C176" s="73">
        <v>233.935</v>
      </c>
      <c r="D176" s="73">
        <f t="shared" si="0"/>
        <v>2518.0763400000001</v>
      </c>
      <c r="E176" s="73">
        <f t="shared" si="1"/>
        <v>3802.2952734</v>
      </c>
      <c r="F176" s="73">
        <v>0</v>
      </c>
      <c r="G176" s="101">
        <v>45797</v>
      </c>
      <c r="H176" s="102"/>
      <c r="I176" s="36"/>
      <c r="L176" s="103"/>
      <c r="M176" s="103"/>
      <c r="N176" s="36"/>
      <c r="T176" s="21"/>
    </row>
    <row r="177" spans="1:20" s="74" customFormat="1" ht="15.75" customHeight="1" x14ac:dyDescent="0.25">
      <c r="A177" s="99">
        <f t="shared" si="2"/>
        <v>34</v>
      </c>
      <c r="B177" s="100"/>
      <c r="C177" s="73">
        <v>200</v>
      </c>
      <c r="D177" s="73">
        <f t="shared" si="0"/>
        <v>2152.7999999999997</v>
      </c>
      <c r="E177" s="73">
        <f t="shared" si="1"/>
        <v>3250.7279999999996</v>
      </c>
      <c r="F177" s="73">
        <v>0</v>
      </c>
      <c r="G177" s="101">
        <v>45797</v>
      </c>
      <c r="H177" s="102"/>
      <c r="I177" s="36"/>
      <c r="L177" s="103"/>
      <c r="M177" s="103"/>
      <c r="N177" s="36"/>
      <c r="T177" s="21"/>
    </row>
    <row r="178" spans="1:20" s="74" customFormat="1" ht="15.75" customHeight="1" x14ac:dyDescent="0.25">
      <c r="A178" s="99">
        <f t="shared" si="2"/>
        <v>35</v>
      </c>
      <c r="B178" s="100"/>
      <c r="C178" s="73">
        <v>200</v>
      </c>
      <c r="D178" s="73">
        <f t="shared" si="0"/>
        <v>2152.7999999999997</v>
      </c>
      <c r="E178" s="73">
        <f t="shared" si="1"/>
        <v>3250.7279999999996</v>
      </c>
      <c r="F178" s="73">
        <v>0</v>
      </c>
      <c r="G178" s="101">
        <v>45797</v>
      </c>
      <c r="H178" s="102"/>
      <c r="I178" s="36"/>
      <c r="L178" s="103"/>
      <c r="M178" s="103"/>
      <c r="N178" s="36"/>
      <c r="T178" s="21"/>
    </row>
    <row r="179" spans="1:20" s="74" customFormat="1" ht="15.75" customHeight="1" x14ac:dyDescent="0.25">
      <c r="A179" s="99">
        <f t="shared" si="2"/>
        <v>36</v>
      </c>
      <c r="B179" s="100"/>
      <c r="C179" s="73">
        <v>200</v>
      </c>
      <c r="D179" s="73">
        <f t="shared" si="0"/>
        <v>2152.7999999999997</v>
      </c>
      <c r="E179" s="73">
        <f t="shared" si="1"/>
        <v>3250.7279999999996</v>
      </c>
      <c r="F179" s="73">
        <v>0</v>
      </c>
      <c r="G179" s="101">
        <v>45797</v>
      </c>
      <c r="H179" s="102"/>
      <c r="I179" s="36"/>
      <c r="L179" s="103"/>
      <c r="M179" s="103"/>
      <c r="N179" s="36"/>
      <c r="T179" s="21"/>
    </row>
    <row r="180" spans="1:20" s="74" customFormat="1" ht="15.75" customHeight="1" x14ac:dyDescent="0.25">
      <c r="A180" s="99">
        <f t="shared" si="2"/>
        <v>37</v>
      </c>
      <c r="B180" s="100"/>
      <c r="C180" s="73">
        <v>200</v>
      </c>
      <c r="D180" s="73">
        <f t="shared" si="0"/>
        <v>2152.7999999999997</v>
      </c>
      <c r="E180" s="73">
        <f t="shared" si="1"/>
        <v>3250.7279999999996</v>
      </c>
      <c r="F180" s="73">
        <v>0</v>
      </c>
      <c r="G180" s="101">
        <v>45797</v>
      </c>
      <c r="H180" s="102"/>
      <c r="I180" s="36"/>
      <c r="L180" s="103"/>
      <c r="M180" s="103"/>
      <c r="N180" s="36"/>
      <c r="T180" s="21"/>
    </row>
    <row r="181" spans="1:20" s="74" customFormat="1" ht="15.75" customHeight="1" x14ac:dyDescent="0.25">
      <c r="A181" s="99">
        <f t="shared" si="2"/>
        <v>38</v>
      </c>
      <c r="B181" s="100"/>
      <c r="C181" s="73">
        <v>200</v>
      </c>
      <c r="D181" s="73">
        <f t="shared" si="0"/>
        <v>2152.7999999999997</v>
      </c>
      <c r="E181" s="73">
        <f t="shared" si="1"/>
        <v>3250.7279999999996</v>
      </c>
      <c r="F181" s="73">
        <v>0</v>
      </c>
      <c r="G181" s="101">
        <v>45797</v>
      </c>
      <c r="H181" s="102"/>
      <c r="I181" s="36"/>
      <c r="L181" s="103"/>
      <c r="M181" s="103"/>
      <c r="N181" s="36"/>
      <c r="T181" s="21"/>
    </row>
    <row r="182" spans="1:20" s="74" customFormat="1" ht="15.75" customHeight="1" x14ac:dyDescent="0.25">
      <c r="A182" s="99">
        <f t="shared" si="2"/>
        <v>39</v>
      </c>
      <c r="B182" s="100"/>
      <c r="C182" s="73">
        <v>200</v>
      </c>
      <c r="D182" s="73">
        <f t="shared" si="0"/>
        <v>2152.7999999999997</v>
      </c>
      <c r="E182" s="73">
        <f t="shared" si="1"/>
        <v>3250.7279999999996</v>
      </c>
      <c r="F182" s="73">
        <v>0</v>
      </c>
      <c r="G182" s="101">
        <v>45797</v>
      </c>
      <c r="H182" s="102"/>
      <c r="I182" s="36">
        <f>10700000/D182</f>
        <v>4970.271274619101</v>
      </c>
      <c r="L182" s="103"/>
      <c r="M182" s="103"/>
      <c r="N182" s="36"/>
      <c r="T182" s="21"/>
    </row>
    <row r="183" spans="1:20" s="74" customFormat="1" ht="15.75" customHeight="1" x14ac:dyDescent="0.25">
      <c r="A183" s="99">
        <f t="shared" si="2"/>
        <v>40</v>
      </c>
      <c r="B183" s="100"/>
      <c r="C183" s="73">
        <v>200</v>
      </c>
      <c r="D183" s="73">
        <f t="shared" si="0"/>
        <v>2152.7999999999997</v>
      </c>
      <c r="E183" s="73">
        <f t="shared" si="1"/>
        <v>3250.7279999999996</v>
      </c>
      <c r="F183" s="73">
        <v>0</v>
      </c>
      <c r="G183" s="101">
        <v>45797</v>
      </c>
      <c r="H183" s="102"/>
      <c r="I183" s="36"/>
      <c r="L183" s="103"/>
      <c r="M183" s="103"/>
      <c r="N183" s="36"/>
      <c r="T183" s="21"/>
    </row>
    <row r="184" spans="1:20" s="74" customFormat="1" ht="15.75" customHeight="1" x14ac:dyDescent="0.25">
      <c r="A184" s="99">
        <f t="shared" si="2"/>
        <v>41</v>
      </c>
      <c r="B184" s="100"/>
      <c r="C184" s="73">
        <v>208.363</v>
      </c>
      <c r="D184" s="73">
        <f t="shared" si="0"/>
        <v>2242.819332</v>
      </c>
      <c r="E184" s="73">
        <f t="shared" si="1"/>
        <v>3386.65719132</v>
      </c>
      <c r="F184" s="73">
        <v>0</v>
      </c>
      <c r="G184" s="101">
        <v>45797</v>
      </c>
      <c r="H184" s="102"/>
      <c r="I184" s="36"/>
      <c r="L184" s="103"/>
      <c r="M184" s="103"/>
      <c r="N184" s="36"/>
      <c r="T184" s="21"/>
    </row>
    <row r="185" spans="1:20" s="74" customFormat="1" ht="15.75" customHeight="1" x14ac:dyDescent="0.25">
      <c r="A185" s="99">
        <f t="shared" si="2"/>
        <v>42</v>
      </c>
      <c r="B185" s="100"/>
      <c r="C185" s="73">
        <v>233.935</v>
      </c>
      <c r="D185" s="73">
        <f t="shared" si="0"/>
        <v>2518.0763400000001</v>
      </c>
      <c r="E185" s="73">
        <f t="shared" si="1"/>
        <v>3802.2952734</v>
      </c>
      <c r="F185" s="73">
        <v>0</v>
      </c>
      <c r="G185" s="101">
        <v>45797</v>
      </c>
      <c r="H185" s="102"/>
      <c r="I185" s="36"/>
      <c r="L185" s="103"/>
      <c r="M185" s="103"/>
      <c r="N185" s="36"/>
      <c r="T185" s="21"/>
    </row>
    <row r="186" spans="1:20" s="74" customFormat="1" ht="15.75" customHeight="1" x14ac:dyDescent="0.25">
      <c r="A186" s="99">
        <f t="shared" si="2"/>
        <v>43</v>
      </c>
      <c r="B186" s="100"/>
      <c r="C186" s="73">
        <v>200</v>
      </c>
      <c r="D186" s="73">
        <f t="shared" si="0"/>
        <v>2152.7999999999997</v>
      </c>
      <c r="E186" s="73">
        <f t="shared" si="1"/>
        <v>3250.7279999999996</v>
      </c>
      <c r="F186" s="73">
        <v>0</v>
      </c>
      <c r="G186" s="101">
        <v>45797</v>
      </c>
      <c r="H186" s="102"/>
      <c r="I186" s="36"/>
      <c r="L186" s="103"/>
      <c r="M186" s="103"/>
      <c r="N186" s="36"/>
      <c r="T186" s="21"/>
    </row>
    <row r="187" spans="1:20" s="74" customFormat="1" ht="15.75" customHeight="1" x14ac:dyDescent="0.25">
      <c r="A187" s="99">
        <f t="shared" si="2"/>
        <v>44</v>
      </c>
      <c r="B187" s="100"/>
      <c r="C187" s="73">
        <v>200</v>
      </c>
      <c r="D187" s="73">
        <f t="shared" si="0"/>
        <v>2152.7999999999997</v>
      </c>
      <c r="E187" s="73">
        <f t="shared" si="1"/>
        <v>3250.7279999999996</v>
      </c>
      <c r="F187" s="73">
        <v>0</v>
      </c>
      <c r="G187" s="101">
        <v>45797</v>
      </c>
      <c r="H187" s="102"/>
      <c r="I187" s="36"/>
      <c r="L187" s="103"/>
      <c r="M187" s="103"/>
      <c r="N187" s="36"/>
      <c r="T187" s="21"/>
    </row>
    <row r="188" spans="1:20" s="74" customFormat="1" ht="15.75" customHeight="1" x14ac:dyDescent="0.25">
      <c r="A188" s="99">
        <f t="shared" si="2"/>
        <v>45</v>
      </c>
      <c r="B188" s="100"/>
      <c r="C188" s="73">
        <v>200</v>
      </c>
      <c r="D188" s="73">
        <f t="shared" si="0"/>
        <v>2152.7999999999997</v>
      </c>
      <c r="E188" s="73">
        <f t="shared" si="1"/>
        <v>3250.7279999999996</v>
      </c>
      <c r="F188" s="73">
        <v>0</v>
      </c>
      <c r="G188" s="101">
        <v>45797</v>
      </c>
      <c r="H188" s="102"/>
      <c r="I188" s="36"/>
      <c r="L188" s="103"/>
      <c r="M188" s="103"/>
      <c r="N188" s="36"/>
      <c r="T188" s="21"/>
    </row>
    <row r="189" spans="1:20" s="74" customFormat="1" ht="15.75" customHeight="1" x14ac:dyDescent="0.25">
      <c r="A189" s="99">
        <f t="shared" si="2"/>
        <v>46</v>
      </c>
      <c r="B189" s="100"/>
      <c r="C189" s="73">
        <v>200</v>
      </c>
      <c r="D189" s="73">
        <f t="shared" si="0"/>
        <v>2152.7999999999997</v>
      </c>
      <c r="E189" s="73">
        <f t="shared" si="1"/>
        <v>3250.7279999999996</v>
      </c>
      <c r="F189" s="73">
        <v>0</v>
      </c>
      <c r="G189" s="101">
        <v>45797</v>
      </c>
      <c r="H189" s="102"/>
      <c r="I189" s="36"/>
      <c r="L189" s="103"/>
      <c r="M189" s="103"/>
      <c r="N189" s="36"/>
      <c r="T189" s="21"/>
    </row>
    <row r="190" spans="1:20" s="74" customFormat="1" ht="15.75" customHeight="1" x14ac:dyDescent="0.25">
      <c r="A190" s="99">
        <f t="shared" si="2"/>
        <v>47</v>
      </c>
      <c r="B190" s="100"/>
      <c r="C190" s="73">
        <v>200</v>
      </c>
      <c r="D190" s="73">
        <f t="shared" si="0"/>
        <v>2152.7999999999997</v>
      </c>
      <c r="E190" s="73">
        <f t="shared" si="1"/>
        <v>3250.7279999999996</v>
      </c>
      <c r="F190" s="73">
        <v>0</v>
      </c>
      <c r="G190" s="101">
        <v>45797</v>
      </c>
      <c r="H190" s="102"/>
      <c r="I190" s="36"/>
      <c r="L190" s="103"/>
      <c r="M190" s="103"/>
      <c r="N190" s="36"/>
      <c r="T190" s="21"/>
    </row>
    <row r="191" spans="1:20" s="74" customFormat="1" ht="15.75" customHeight="1" x14ac:dyDescent="0.25">
      <c r="A191" s="99">
        <f t="shared" si="2"/>
        <v>48</v>
      </c>
      <c r="B191" s="100"/>
      <c r="C191" s="73">
        <v>200</v>
      </c>
      <c r="D191" s="73">
        <f t="shared" si="0"/>
        <v>2152.7999999999997</v>
      </c>
      <c r="E191" s="73">
        <f t="shared" si="1"/>
        <v>3250.7279999999996</v>
      </c>
      <c r="F191" s="73">
        <v>0</v>
      </c>
      <c r="G191" s="101">
        <v>45797</v>
      </c>
      <c r="H191" s="102"/>
      <c r="I191" s="36"/>
      <c r="L191" s="103"/>
      <c r="M191" s="103"/>
      <c r="N191" s="36"/>
      <c r="T191" s="21"/>
    </row>
    <row r="192" spans="1:20" s="74" customFormat="1" ht="15.75" customHeight="1" x14ac:dyDescent="0.25">
      <c r="A192" s="99">
        <f t="shared" si="2"/>
        <v>49</v>
      </c>
      <c r="B192" s="100"/>
      <c r="C192" s="73">
        <v>200</v>
      </c>
      <c r="D192" s="73">
        <f t="shared" si="0"/>
        <v>2152.7999999999997</v>
      </c>
      <c r="E192" s="73">
        <f t="shared" si="1"/>
        <v>3250.7279999999996</v>
      </c>
      <c r="F192" s="73">
        <v>0</v>
      </c>
      <c r="G192" s="101">
        <v>45797</v>
      </c>
      <c r="H192" s="102"/>
      <c r="I192" s="36"/>
      <c r="L192" s="103"/>
      <c r="M192" s="103"/>
      <c r="N192" s="36"/>
      <c r="T192" s="21"/>
    </row>
    <row r="193" spans="1:20" s="74" customFormat="1" ht="15.75" customHeight="1" x14ac:dyDescent="0.25">
      <c r="A193" s="99">
        <f t="shared" si="2"/>
        <v>50</v>
      </c>
      <c r="B193" s="100"/>
      <c r="C193" s="73">
        <v>208.363</v>
      </c>
      <c r="D193" s="73">
        <f t="shared" si="0"/>
        <v>2242.819332</v>
      </c>
      <c r="E193" s="73">
        <f t="shared" si="1"/>
        <v>3386.65719132</v>
      </c>
      <c r="F193" s="73">
        <v>0</v>
      </c>
      <c r="G193" s="101">
        <v>45797</v>
      </c>
      <c r="H193" s="102"/>
      <c r="I193" s="36"/>
      <c r="L193" s="103"/>
      <c r="M193" s="103"/>
      <c r="N193" s="36"/>
      <c r="T193" s="21"/>
    </row>
    <row r="194" spans="1:20" s="74" customFormat="1" ht="15.75" customHeight="1" x14ac:dyDescent="0.25">
      <c r="A194" s="99">
        <f t="shared" si="2"/>
        <v>51</v>
      </c>
      <c r="B194" s="100"/>
      <c r="C194" s="73">
        <v>233.935</v>
      </c>
      <c r="D194" s="73">
        <f t="shared" si="0"/>
        <v>2518.0763400000001</v>
      </c>
      <c r="E194" s="73">
        <f t="shared" si="1"/>
        <v>3802.2952734</v>
      </c>
      <c r="F194" s="73">
        <v>0</v>
      </c>
      <c r="G194" s="101">
        <v>45334</v>
      </c>
      <c r="H194" s="102"/>
      <c r="I194" s="36"/>
      <c r="L194" s="103"/>
      <c r="M194" s="103"/>
      <c r="N194" s="36"/>
      <c r="T194" s="21"/>
    </row>
    <row r="195" spans="1:20" s="74" customFormat="1" ht="15.75" customHeight="1" x14ac:dyDescent="0.25">
      <c r="A195" s="99">
        <f t="shared" si="2"/>
        <v>52</v>
      </c>
      <c r="B195" s="100"/>
      <c r="C195" s="73">
        <v>200</v>
      </c>
      <c r="D195" s="73">
        <f t="shared" si="0"/>
        <v>2152.7999999999997</v>
      </c>
      <c r="E195" s="73">
        <f t="shared" si="1"/>
        <v>3250.7279999999996</v>
      </c>
      <c r="F195" s="73">
        <v>0</v>
      </c>
      <c r="G195" s="101">
        <v>45334</v>
      </c>
      <c r="H195" s="102"/>
      <c r="I195" s="36"/>
      <c r="L195" s="103"/>
      <c r="M195" s="103"/>
      <c r="N195" s="36"/>
      <c r="T195" s="21"/>
    </row>
    <row r="196" spans="1:20" s="74" customFormat="1" ht="15.75" customHeight="1" x14ac:dyDescent="0.25">
      <c r="A196" s="99">
        <f t="shared" si="2"/>
        <v>53</v>
      </c>
      <c r="B196" s="100"/>
      <c r="C196" s="73">
        <v>200</v>
      </c>
      <c r="D196" s="73">
        <f t="shared" si="0"/>
        <v>2152.7999999999997</v>
      </c>
      <c r="E196" s="73">
        <f t="shared" si="1"/>
        <v>3250.7279999999996</v>
      </c>
      <c r="F196" s="73">
        <v>0</v>
      </c>
      <c r="G196" s="101">
        <v>45334</v>
      </c>
      <c r="H196" s="102"/>
      <c r="I196" s="36"/>
      <c r="L196" s="103"/>
      <c r="M196" s="103"/>
      <c r="N196" s="36"/>
      <c r="T196" s="21"/>
    </row>
    <row r="197" spans="1:20" s="74" customFormat="1" ht="15.75" customHeight="1" x14ac:dyDescent="0.25">
      <c r="A197" s="99">
        <f t="shared" si="2"/>
        <v>54</v>
      </c>
      <c r="B197" s="100"/>
      <c r="C197" s="73">
        <v>200</v>
      </c>
      <c r="D197" s="73">
        <f t="shared" si="0"/>
        <v>2152.7999999999997</v>
      </c>
      <c r="E197" s="73">
        <f t="shared" si="1"/>
        <v>3250.7279999999996</v>
      </c>
      <c r="F197" s="73">
        <v>0</v>
      </c>
      <c r="G197" s="101">
        <v>45334</v>
      </c>
      <c r="H197" s="102"/>
      <c r="I197" s="36"/>
      <c r="L197" s="103"/>
      <c r="M197" s="103"/>
      <c r="N197" s="36"/>
      <c r="T197" s="21"/>
    </row>
    <row r="198" spans="1:20" s="74" customFormat="1" ht="15.75" customHeight="1" x14ac:dyDescent="0.25">
      <c r="A198" s="99">
        <f t="shared" si="2"/>
        <v>55</v>
      </c>
      <c r="B198" s="100"/>
      <c r="C198" s="73">
        <v>200</v>
      </c>
      <c r="D198" s="73">
        <f t="shared" si="0"/>
        <v>2152.7999999999997</v>
      </c>
      <c r="E198" s="73">
        <f t="shared" si="1"/>
        <v>3250.7279999999996</v>
      </c>
      <c r="F198" s="73">
        <v>0</v>
      </c>
      <c r="G198" s="101">
        <v>45334</v>
      </c>
      <c r="H198" s="102"/>
      <c r="I198" s="36"/>
      <c r="L198" s="103"/>
      <c r="M198" s="103"/>
      <c r="N198" s="36"/>
      <c r="T198" s="21"/>
    </row>
    <row r="199" spans="1:20" s="74" customFormat="1" ht="15.75" customHeight="1" x14ac:dyDescent="0.25">
      <c r="A199" s="99">
        <f t="shared" si="2"/>
        <v>56</v>
      </c>
      <c r="B199" s="100"/>
      <c r="C199" s="73">
        <v>200</v>
      </c>
      <c r="D199" s="73">
        <f t="shared" si="0"/>
        <v>2152.7999999999997</v>
      </c>
      <c r="E199" s="73">
        <f t="shared" si="1"/>
        <v>3250.7279999999996</v>
      </c>
      <c r="F199" s="73">
        <v>0</v>
      </c>
      <c r="G199" s="101">
        <v>45334</v>
      </c>
      <c r="H199" s="102"/>
      <c r="I199" s="36"/>
      <c r="L199" s="103"/>
      <c r="M199" s="103"/>
      <c r="N199" s="36"/>
      <c r="T199" s="21"/>
    </row>
    <row r="200" spans="1:20" s="74" customFormat="1" ht="15.75" customHeight="1" x14ac:dyDescent="0.25">
      <c r="A200" s="99">
        <f t="shared" si="2"/>
        <v>57</v>
      </c>
      <c r="B200" s="100"/>
      <c r="C200" s="73">
        <v>200</v>
      </c>
      <c r="D200" s="73">
        <f t="shared" si="0"/>
        <v>2152.7999999999997</v>
      </c>
      <c r="E200" s="73">
        <f t="shared" si="1"/>
        <v>3250.7279999999996</v>
      </c>
      <c r="F200" s="73">
        <v>0</v>
      </c>
      <c r="G200" s="101">
        <v>45334</v>
      </c>
      <c r="H200" s="102"/>
      <c r="I200" s="36"/>
      <c r="L200" s="103"/>
      <c r="M200" s="103"/>
      <c r="N200" s="36"/>
      <c r="T200" s="21"/>
    </row>
    <row r="201" spans="1:20" s="74" customFormat="1" ht="15.75" customHeight="1" x14ac:dyDescent="0.25">
      <c r="A201" s="99">
        <f t="shared" si="2"/>
        <v>58</v>
      </c>
      <c r="B201" s="100"/>
      <c r="C201" s="73">
        <v>200</v>
      </c>
      <c r="D201" s="73">
        <f t="shared" si="0"/>
        <v>2152.7999999999997</v>
      </c>
      <c r="E201" s="73">
        <f t="shared" si="1"/>
        <v>3250.7279999999996</v>
      </c>
      <c r="F201" s="73">
        <v>0</v>
      </c>
      <c r="G201" s="101">
        <v>45334</v>
      </c>
      <c r="H201" s="102"/>
      <c r="I201" s="36"/>
      <c r="L201" s="103"/>
      <c r="M201" s="103"/>
      <c r="N201" s="36"/>
      <c r="T201" s="21"/>
    </row>
    <row r="202" spans="1:20" s="74" customFormat="1" ht="15.75" customHeight="1" x14ac:dyDescent="0.25">
      <c r="A202" s="99">
        <f t="shared" si="2"/>
        <v>59</v>
      </c>
      <c r="B202" s="100"/>
      <c r="C202" s="73">
        <v>208.363</v>
      </c>
      <c r="D202" s="73">
        <f t="shared" si="0"/>
        <v>2242.819332</v>
      </c>
      <c r="E202" s="73">
        <f t="shared" si="1"/>
        <v>3386.65719132</v>
      </c>
      <c r="F202" s="73">
        <v>0</v>
      </c>
      <c r="G202" s="101">
        <v>45334</v>
      </c>
      <c r="H202" s="102"/>
      <c r="I202" s="36"/>
      <c r="L202" s="103"/>
      <c r="M202" s="103"/>
      <c r="N202" s="36"/>
      <c r="T202" s="21"/>
    </row>
    <row r="203" spans="1:20" s="74" customFormat="1" ht="15.75" customHeight="1" x14ac:dyDescent="0.25">
      <c r="A203" s="99">
        <f t="shared" si="2"/>
        <v>60</v>
      </c>
      <c r="B203" s="100"/>
      <c r="C203" s="73">
        <v>332.036</v>
      </c>
      <c r="D203" s="73">
        <f t="shared" si="0"/>
        <v>3574.0355039999999</v>
      </c>
      <c r="E203" s="73">
        <f t="shared" si="1"/>
        <v>5396.7936110399996</v>
      </c>
      <c r="F203" s="73">
        <v>0</v>
      </c>
      <c r="G203" s="101">
        <v>45334</v>
      </c>
      <c r="H203" s="102"/>
      <c r="I203" s="36"/>
      <c r="L203" s="103"/>
      <c r="M203" s="103"/>
      <c r="N203" s="36"/>
      <c r="T203" s="21"/>
    </row>
    <row r="204" spans="1:20" s="74" customFormat="1" ht="15.75" customHeight="1" x14ac:dyDescent="0.25">
      <c r="A204" s="99">
        <f t="shared" si="2"/>
        <v>61</v>
      </c>
      <c r="B204" s="100"/>
      <c r="C204" s="73">
        <v>220</v>
      </c>
      <c r="D204" s="73">
        <f t="shared" si="0"/>
        <v>2368.08</v>
      </c>
      <c r="E204" s="73">
        <f t="shared" si="1"/>
        <v>3575.8008</v>
      </c>
      <c r="F204" s="73">
        <v>0</v>
      </c>
      <c r="G204" s="101">
        <v>45334</v>
      </c>
      <c r="H204" s="102"/>
      <c r="I204" s="36"/>
      <c r="L204" s="103"/>
      <c r="M204" s="103"/>
      <c r="N204" s="36"/>
      <c r="T204" s="21"/>
    </row>
    <row r="205" spans="1:20" s="74" customFormat="1" ht="15.75" customHeight="1" x14ac:dyDescent="0.25">
      <c r="A205" s="99">
        <f t="shared" si="2"/>
        <v>62</v>
      </c>
      <c r="B205" s="100"/>
      <c r="C205" s="73">
        <v>220</v>
      </c>
      <c r="D205" s="73">
        <f t="shared" si="0"/>
        <v>2368.08</v>
      </c>
      <c r="E205" s="73">
        <f t="shared" si="1"/>
        <v>3575.8008</v>
      </c>
      <c r="F205" s="73">
        <v>0</v>
      </c>
      <c r="G205" s="101">
        <v>45334</v>
      </c>
      <c r="H205" s="102"/>
      <c r="I205" s="36"/>
      <c r="L205" s="103"/>
      <c r="M205" s="103"/>
      <c r="N205" s="36"/>
      <c r="T205" s="21"/>
    </row>
    <row r="206" spans="1:20" s="74" customFormat="1" ht="15.75" customHeight="1" x14ac:dyDescent="0.25">
      <c r="A206" s="99">
        <f t="shared" si="2"/>
        <v>63</v>
      </c>
      <c r="B206" s="100"/>
      <c r="C206" s="73">
        <v>220</v>
      </c>
      <c r="D206" s="73">
        <f t="shared" si="0"/>
        <v>2368.08</v>
      </c>
      <c r="E206" s="73">
        <f t="shared" si="1"/>
        <v>3575.8008</v>
      </c>
      <c r="F206" s="73">
        <v>0</v>
      </c>
      <c r="G206" s="101">
        <v>45334</v>
      </c>
      <c r="H206" s="102"/>
      <c r="I206" s="36"/>
      <c r="L206" s="103"/>
      <c r="M206" s="103"/>
      <c r="N206" s="36"/>
      <c r="T206" s="21"/>
    </row>
    <row r="207" spans="1:20" s="74" customFormat="1" ht="15.75" customHeight="1" x14ac:dyDescent="0.25">
      <c r="A207" s="99">
        <f t="shared" si="2"/>
        <v>64</v>
      </c>
      <c r="B207" s="100"/>
      <c r="C207" s="73">
        <v>220</v>
      </c>
      <c r="D207" s="73">
        <f t="shared" si="0"/>
        <v>2368.08</v>
      </c>
      <c r="E207" s="73">
        <f t="shared" si="1"/>
        <v>3575.8008</v>
      </c>
      <c r="F207" s="73">
        <v>0</v>
      </c>
      <c r="G207" s="101">
        <v>45334</v>
      </c>
      <c r="H207" s="102"/>
      <c r="I207" s="36"/>
      <c r="L207" s="103"/>
      <c r="M207" s="103"/>
      <c r="N207" s="36"/>
      <c r="T207" s="21"/>
    </row>
    <row r="208" spans="1:20" s="74" customFormat="1" ht="15.75" customHeight="1" x14ac:dyDescent="0.25">
      <c r="A208" s="99">
        <f t="shared" si="2"/>
        <v>65</v>
      </c>
      <c r="B208" s="100"/>
      <c r="C208" s="73">
        <v>220</v>
      </c>
      <c r="D208" s="73">
        <f t="shared" si="0"/>
        <v>2368.08</v>
      </c>
      <c r="E208" s="73">
        <f t="shared" si="1"/>
        <v>3575.8008</v>
      </c>
      <c r="F208" s="73">
        <v>0</v>
      </c>
      <c r="G208" s="101">
        <v>45334</v>
      </c>
      <c r="H208" s="102"/>
      <c r="I208" s="36"/>
      <c r="L208" s="103"/>
      <c r="M208" s="103"/>
      <c r="N208" s="36"/>
      <c r="T208" s="21"/>
    </row>
    <row r="209" spans="1:20" s="74" customFormat="1" ht="15.75" customHeight="1" x14ac:dyDescent="0.25">
      <c r="A209" s="99">
        <f t="shared" si="2"/>
        <v>66</v>
      </c>
      <c r="B209" s="100"/>
      <c r="C209" s="73">
        <v>220</v>
      </c>
      <c r="D209" s="73">
        <f t="shared" ref="D209:D272" si="3">C209*10.764</f>
        <v>2368.08</v>
      </c>
      <c r="E209" s="73">
        <f t="shared" ref="E209:E272" si="4">D209*1.51</f>
        <v>3575.8008</v>
      </c>
      <c r="F209" s="73">
        <v>0</v>
      </c>
      <c r="G209" s="101">
        <v>45334</v>
      </c>
      <c r="H209" s="102"/>
      <c r="I209" s="36"/>
      <c r="L209" s="103"/>
      <c r="M209" s="103"/>
      <c r="N209" s="36"/>
      <c r="T209" s="21"/>
    </row>
    <row r="210" spans="1:20" s="74" customFormat="1" ht="15.75" customHeight="1" x14ac:dyDescent="0.25">
      <c r="A210" s="99">
        <f t="shared" si="2"/>
        <v>67</v>
      </c>
      <c r="B210" s="100"/>
      <c r="C210" s="73">
        <v>229.63399999999999</v>
      </c>
      <c r="D210" s="73">
        <f t="shared" si="3"/>
        <v>2471.7803759999997</v>
      </c>
      <c r="E210" s="73">
        <f t="shared" si="4"/>
        <v>3732.3883677599997</v>
      </c>
      <c r="F210" s="73">
        <v>0</v>
      </c>
      <c r="G210" s="101">
        <v>45334</v>
      </c>
      <c r="H210" s="102"/>
      <c r="I210" s="36"/>
      <c r="L210" s="103"/>
      <c r="M210" s="103"/>
      <c r="N210" s="36"/>
      <c r="T210" s="21"/>
    </row>
    <row r="211" spans="1:20" s="74" customFormat="1" ht="15.75" customHeight="1" x14ac:dyDescent="0.25">
      <c r="A211" s="99">
        <f t="shared" si="2"/>
        <v>68</v>
      </c>
      <c r="B211" s="100"/>
      <c r="C211" s="73">
        <v>307.56200000000001</v>
      </c>
      <c r="D211" s="73">
        <f t="shared" si="3"/>
        <v>3310.5973679999997</v>
      </c>
      <c r="E211" s="73">
        <f t="shared" si="4"/>
        <v>4999.0020256799999</v>
      </c>
      <c r="F211" s="73">
        <v>0</v>
      </c>
      <c r="G211" s="101">
        <v>45334</v>
      </c>
      <c r="H211" s="102"/>
      <c r="I211" s="36"/>
      <c r="L211" s="103"/>
      <c r="M211" s="103"/>
      <c r="N211" s="36"/>
      <c r="T211" s="21"/>
    </row>
    <row r="212" spans="1:20" s="74" customFormat="1" ht="15.75" customHeight="1" x14ac:dyDescent="0.25">
      <c r="A212" s="99">
        <f t="shared" ref="A212:A275" si="5">A211+1</f>
        <v>69</v>
      </c>
      <c r="B212" s="100"/>
      <c r="C212" s="73">
        <v>220</v>
      </c>
      <c r="D212" s="73">
        <f t="shared" si="3"/>
        <v>2368.08</v>
      </c>
      <c r="E212" s="73">
        <f t="shared" si="4"/>
        <v>3575.8008</v>
      </c>
      <c r="F212" s="73">
        <v>0</v>
      </c>
      <c r="G212" s="101">
        <v>45334</v>
      </c>
      <c r="H212" s="102"/>
      <c r="I212" s="36"/>
      <c r="L212" s="103"/>
      <c r="M212" s="103"/>
      <c r="N212" s="36"/>
      <c r="T212" s="21"/>
    </row>
    <row r="213" spans="1:20" s="74" customFormat="1" ht="15.75" customHeight="1" x14ac:dyDescent="0.25">
      <c r="A213" s="99">
        <f t="shared" si="5"/>
        <v>70</v>
      </c>
      <c r="B213" s="100"/>
      <c r="C213" s="73">
        <v>220</v>
      </c>
      <c r="D213" s="73">
        <f t="shared" si="3"/>
        <v>2368.08</v>
      </c>
      <c r="E213" s="73">
        <f t="shared" si="4"/>
        <v>3575.8008</v>
      </c>
      <c r="F213" s="73">
        <v>0</v>
      </c>
      <c r="G213" s="101">
        <v>45334</v>
      </c>
      <c r="H213" s="102"/>
      <c r="I213" s="36"/>
      <c r="L213" s="103"/>
      <c r="M213" s="103"/>
      <c r="N213" s="36"/>
      <c r="T213" s="21"/>
    </row>
    <row r="214" spans="1:20" s="74" customFormat="1" ht="15.75" customHeight="1" x14ac:dyDescent="0.25">
      <c r="A214" s="99">
        <f t="shared" si="5"/>
        <v>71</v>
      </c>
      <c r="B214" s="100"/>
      <c r="C214" s="73">
        <v>220</v>
      </c>
      <c r="D214" s="73">
        <f t="shared" si="3"/>
        <v>2368.08</v>
      </c>
      <c r="E214" s="73">
        <f t="shared" si="4"/>
        <v>3575.8008</v>
      </c>
      <c r="F214" s="73">
        <v>0</v>
      </c>
      <c r="G214" s="101">
        <v>45334</v>
      </c>
      <c r="H214" s="102"/>
      <c r="I214" s="36"/>
      <c r="L214" s="103"/>
      <c r="M214" s="103"/>
      <c r="N214" s="36"/>
      <c r="T214" s="21"/>
    </row>
    <row r="215" spans="1:20" s="74" customFormat="1" ht="15.75" customHeight="1" x14ac:dyDescent="0.25">
      <c r="A215" s="99">
        <f t="shared" si="5"/>
        <v>72</v>
      </c>
      <c r="B215" s="100"/>
      <c r="C215" s="73">
        <v>220</v>
      </c>
      <c r="D215" s="73">
        <f t="shared" si="3"/>
        <v>2368.08</v>
      </c>
      <c r="E215" s="73">
        <f t="shared" si="4"/>
        <v>3575.8008</v>
      </c>
      <c r="F215" s="73">
        <v>0</v>
      </c>
      <c r="G215" s="101">
        <v>45334</v>
      </c>
      <c r="H215" s="102"/>
      <c r="I215" s="36"/>
      <c r="L215" s="103"/>
      <c r="M215" s="103"/>
      <c r="N215" s="36"/>
      <c r="T215" s="21"/>
    </row>
    <row r="216" spans="1:20" s="74" customFormat="1" ht="15.75" customHeight="1" x14ac:dyDescent="0.25">
      <c r="A216" s="99">
        <f t="shared" si="5"/>
        <v>73</v>
      </c>
      <c r="B216" s="100"/>
      <c r="C216" s="73">
        <v>220</v>
      </c>
      <c r="D216" s="73">
        <f t="shared" si="3"/>
        <v>2368.08</v>
      </c>
      <c r="E216" s="73">
        <f t="shared" si="4"/>
        <v>3575.8008</v>
      </c>
      <c r="F216" s="73">
        <v>0</v>
      </c>
      <c r="G216" s="101">
        <v>45334</v>
      </c>
      <c r="H216" s="102"/>
      <c r="I216" s="36"/>
      <c r="L216" s="103"/>
      <c r="M216" s="103"/>
      <c r="N216" s="36"/>
      <c r="T216" s="21"/>
    </row>
    <row r="217" spans="1:20" s="74" customFormat="1" ht="15.75" customHeight="1" x14ac:dyDescent="0.25">
      <c r="A217" s="99">
        <f t="shared" si="5"/>
        <v>74</v>
      </c>
      <c r="B217" s="100"/>
      <c r="C217" s="73">
        <v>220</v>
      </c>
      <c r="D217" s="73">
        <f t="shared" si="3"/>
        <v>2368.08</v>
      </c>
      <c r="E217" s="73">
        <f t="shared" si="4"/>
        <v>3575.8008</v>
      </c>
      <c r="F217" s="73">
        <v>0</v>
      </c>
      <c r="G217" s="101">
        <v>45334</v>
      </c>
      <c r="H217" s="102"/>
      <c r="I217" s="36"/>
      <c r="L217" s="103"/>
      <c r="M217" s="103"/>
      <c r="N217" s="36"/>
      <c r="T217" s="21"/>
    </row>
    <row r="218" spans="1:20" s="74" customFormat="1" ht="15.75" customHeight="1" x14ac:dyDescent="0.25">
      <c r="A218" s="99">
        <f t="shared" si="5"/>
        <v>75</v>
      </c>
      <c r="B218" s="100"/>
      <c r="C218" s="73">
        <v>229.63399999999999</v>
      </c>
      <c r="D218" s="73">
        <f t="shared" si="3"/>
        <v>2471.7803759999997</v>
      </c>
      <c r="E218" s="73">
        <f t="shared" si="4"/>
        <v>3732.3883677599997</v>
      </c>
      <c r="F218" s="73">
        <v>0</v>
      </c>
      <c r="G218" s="101">
        <v>45334</v>
      </c>
      <c r="H218" s="102"/>
      <c r="I218" s="36"/>
      <c r="L218" s="103"/>
      <c r="M218" s="103"/>
      <c r="N218" s="36"/>
      <c r="T218" s="21"/>
    </row>
    <row r="219" spans="1:20" s="74" customFormat="1" ht="15.75" customHeight="1" x14ac:dyDescent="0.25">
      <c r="A219" s="99">
        <f t="shared" si="5"/>
        <v>76</v>
      </c>
      <c r="B219" s="100"/>
      <c r="C219" s="73">
        <v>1406.604</v>
      </c>
      <c r="D219" s="73">
        <f t="shared" si="3"/>
        <v>15140.685455999999</v>
      </c>
      <c r="E219" s="73">
        <f t="shared" si="4"/>
        <v>22862.435038559997</v>
      </c>
      <c r="F219" s="73">
        <v>0</v>
      </c>
      <c r="G219" s="99" t="s">
        <v>341</v>
      </c>
      <c r="H219" s="100"/>
      <c r="I219" s="36"/>
      <c r="L219" s="103"/>
      <c r="M219" s="103"/>
      <c r="N219" s="36"/>
      <c r="T219" s="21"/>
    </row>
    <row r="220" spans="1:20" s="74" customFormat="1" ht="15.75" customHeight="1" x14ac:dyDescent="0.25">
      <c r="A220" s="99">
        <f t="shared" si="5"/>
        <v>77</v>
      </c>
      <c r="B220" s="100"/>
      <c r="C220" s="73">
        <v>176.85400000000001</v>
      </c>
      <c r="D220" s="73">
        <f t="shared" si="3"/>
        <v>1903.6564559999999</v>
      </c>
      <c r="E220" s="73">
        <f t="shared" si="4"/>
        <v>2874.52124856</v>
      </c>
      <c r="F220" s="73">
        <v>0</v>
      </c>
      <c r="G220" s="101">
        <v>45334</v>
      </c>
      <c r="H220" s="102"/>
      <c r="I220" s="36"/>
      <c r="L220" s="103"/>
      <c r="M220" s="103"/>
      <c r="N220" s="36"/>
      <c r="T220" s="21"/>
    </row>
    <row r="221" spans="1:20" s="74" customFormat="1" ht="15.75" customHeight="1" x14ac:dyDescent="0.25">
      <c r="A221" s="99">
        <f t="shared" si="5"/>
        <v>78</v>
      </c>
      <c r="B221" s="100"/>
      <c r="C221" s="73">
        <v>150</v>
      </c>
      <c r="D221" s="73">
        <f t="shared" si="3"/>
        <v>1614.6</v>
      </c>
      <c r="E221" s="73">
        <f t="shared" si="4"/>
        <v>2438.0459999999998</v>
      </c>
      <c r="F221" s="73">
        <v>0</v>
      </c>
      <c r="G221" s="101">
        <v>45334</v>
      </c>
      <c r="H221" s="102"/>
      <c r="I221" s="36"/>
      <c r="L221" s="103"/>
      <c r="M221" s="103"/>
      <c r="N221" s="36"/>
      <c r="T221" s="21"/>
    </row>
    <row r="222" spans="1:20" s="74" customFormat="1" ht="15.75" customHeight="1" x14ac:dyDescent="0.25">
      <c r="A222" s="99">
        <f t="shared" si="5"/>
        <v>79</v>
      </c>
      <c r="B222" s="100"/>
      <c r="C222" s="73">
        <v>150</v>
      </c>
      <c r="D222" s="73">
        <f t="shared" si="3"/>
        <v>1614.6</v>
      </c>
      <c r="E222" s="73">
        <f t="shared" si="4"/>
        <v>2438.0459999999998</v>
      </c>
      <c r="F222" s="73">
        <v>0</v>
      </c>
      <c r="G222" s="101">
        <v>45334</v>
      </c>
      <c r="H222" s="102"/>
      <c r="I222" s="36"/>
      <c r="L222" s="103"/>
      <c r="M222" s="103"/>
      <c r="N222" s="36"/>
      <c r="T222" s="21"/>
    </row>
    <row r="223" spans="1:20" s="74" customFormat="1" ht="15.75" customHeight="1" x14ac:dyDescent="0.25">
      <c r="A223" s="99">
        <f t="shared" si="5"/>
        <v>80</v>
      </c>
      <c r="B223" s="100"/>
      <c r="C223" s="73">
        <v>150</v>
      </c>
      <c r="D223" s="73">
        <f t="shared" si="3"/>
        <v>1614.6</v>
      </c>
      <c r="E223" s="73">
        <f t="shared" si="4"/>
        <v>2438.0459999999998</v>
      </c>
      <c r="F223" s="73">
        <v>0</v>
      </c>
      <c r="G223" s="101">
        <v>45334</v>
      </c>
      <c r="H223" s="102"/>
      <c r="I223" s="36"/>
      <c r="L223" s="103"/>
      <c r="M223" s="103"/>
      <c r="N223" s="36"/>
      <c r="T223" s="21"/>
    </row>
    <row r="224" spans="1:20" s="74" customFormat="1" ht="15.75" customHeight="1" x14ac:dyDescent="0.25">
      <c r="A224" s="99">
        <f t="shared" si="5"/>
        <v>81</v>
      </c>
      <c r="B224" s="100"/>
      <c r="C224" s="73">
        <v>150</v>
      </c>
      <c r="D224" s="73">
        <f t="shared" si="3"/>
        <v>1614.6</v>
      </c>
      <c r="E224" s="73">
        <f t="shared" si="4"/>
        <v>2438.0459999999998</v>
      </c>
      <c r="F224" s="73">
        <v>0</v>
      </c>
      <c r="G224" s="101">
        <v>45334</v>
      </c>
      <c r="H224" s="102"/>
      <c r="I224" s="36"/>
      <c r="L224" s="103"/>
      <c r="M224" s="103"/>
      <c r="N224" s="36"/>
      <c r="T224" s="21"/>
    </row>
    <row r="225" spans="1:20" s="74" customFormat="1" ht="15.75" customHeight="1" x14ac:dyDescent="0.25">
      <c r="A225" s="99">
        <f t="shared" si="5"/>
        <v>82</v>
      </c>
      <c r="B225" s="100"/>
      <c r="C225" s="73">
        <v>150</v>
      </c>
      <c r="D225" s="73">
        <f t="shared" si="3"/>
        <v>1614.6</v>
      </c>
      <c r="E225" s="73">
        <f t="shared" si="4"/>
        <v>2438.0459999999998</v>
      </c>
      <c r="F225" s="73">
        <v>0</v>
      </c>
      <c r="G225" s="101">
        <v>45334</v>
      </c>
      <c r="H225" s="102"/>
      <c r="I225" s="36"/>
      <c r="L225" s="103"/>
      <c r="M225" s="103"/>
      <c r="N225" s="36"/>
      <c r="T225" s="21"/>
    </row>
    <row r="226" spans="1:20" s="74" customFormat="1" ht="15.75" customHeight="1" x14ac:dyDescent="0.25">
      <c r="A226" s="99">
        <f t="shared" si="5"/>
        <v>83</v>
      </c>
      <c r="B226" s="100"/>
      <c r="C226" s="73">
        <v>150</v>
      </c>
      <c r="D226" s="73">
        <f t="shared" si="3"/>
        <v>1614.6</v>
      </c>
      <c r="E226" s="73">
        <f t="shared" si="4"/>
        <v>2438.0459999999998</v>
      </c>
      <c r="F226" s="73">
        <v>0</v>
      </c>
      <c r="G226" s="101">
        <v>45334</v>
      </c>
      <c r="H226" s="102"/>
      <c r="I226" s="36"/>
      <c r="L226" s="103"/>
      <c r="M226" s="103"/>
      <c r="N226" s="36"/>
      <c r="T226" s="21"/>
    </row>
    <row r="227" spans="1:20" s="74" customFormat="1" ht="15.75" customHeight="1" x14ac:dyDescent="0.25">
      <c r="A227" s="99">
        <f t="shared" si="5"/>
        <v>84</v>
      </c>
      <c r="B227" s="100"/>
      <c r="C227" s="73">
        <v>150</v>
      </c>
      <c r="D227" s="73">
        <f t="shared" si="3"/>
        <v>1614.6</v>
      </c>
      <c r="E227" s="73">
        <f t="shared" si="4"/>
        <v>2438.0459999999998</v>
      </c>
      <c r="F227" s="73">
        <v>0</v>
      </c>
      <c r="G227" s="101">
        <v>45334</v>
      </c>
      <c r="H227" s="102"/>
      <c r="I227" s="36"/>
      <c r="L227" s="103"/>
      <c r="M227" s="103"/>
      <c r="N227" s="36"/>
      <c r="T227" s="21"/>
    </row>
    <row r="228" spans="1:20" s="74" customFormat="1" ht="15.75" customHeight="1" x14ac:dyDescent="0.25">
      <c r="A228" s="99">
        <f t="shared" si="5"/>
        <v>85</v>
      </c>
      <c r="B228" s="100"/>
      <c r="C228" s="73">
        <v>150</v>
      </c>
      <c r="D228" s="73">
        <f t="shared" si="3"/>
        <v>1614.6</v>
      </c>
      <c r="E228" s="73">
        <f t="shared" si="4"/>
        <v>2438.0459999999998</v>
      </c>
      <c r="F228" s="73">
        <v>0</v>
      </c>
      <c r="G228" s="101">
        <v>45334</v>
      </c>
      <c r="H228" s="102"/>
      <c r="I228" s="36"/>
      <c r="L228" s="103"/>
      <c r="M228" s="103"/>
      <c r="N228" s="36"/>
      <c r="T228" s="21"/>
    </row>
    <row r="229" spans="1:20" s="74" customFormat="1" ht="15.75" customHeight="1" x14ac:dyDescent="0.25">
      <c r="A229" s="99">
        <f t="shared" si="5"/>
        <v>86</v>
      </c>
      <c r="B229" s="100"/>
      <c r="C229" s="73">
        <v>150</v>
      </c>
      <c r="D229" s="73">
        <f t="shared" si="3"/>
        <v>1614.6</v>
      </c>
      <c r="E229" s="73">
        <f t="shared" si="4"/>
        <v>2438.0459999999998</v>
      </c>
      <c r="F229" s="73">
        <v>0</v>
      </c>
      <c r="G229" s="101">
        <v>45334</v>
      </c>
      <c r="H229" s="102"/>
      <c r="I229" s="36"/>
      <c r="L229" s="103"/>
      <c r="M229" s="103"/>
      <c r="N229" s="36"/>
      <c r="T229" s="21"/>
    </row>
    <row r="230" spans="1:20" s="74" customFormat="1" ht="15.75" customHeight="1" x14ac:dyDescent="0.25">
      <c r="A230" s="99">
        <f t="shared" si="5"/>
        <v>87</v>
      </c>
      <c r="B230" s="100"/>
      <c r="C230" s="73">
        <v>195.06899999999999</v>
      </c>
      <c r="D230" s="73">
        <f t="shared" si="3"/>
        <v>2099.7227159999998</v>
      </c>
      <c r="E230" s="73">
        <f t="shared" si="4"/>
        <v>3170.5813011599998</v>
      </c>
      <c r="F230" s="73">
        <v>0</v>
      </c>
      <c r="G230" s="101">
        <v>45334</v>
      </c>
      <c r="H230" s="102"/>
      <c r="I230" s="36"/>
      <c r="L230" s="103"/>
      <c r="M230" s="103"/>
      <c r="N230" s="36"/>
      <c r="T230" s="21"/>
    </row>
    <row r="231" spans="1:20" s="74" customFormat="1" ht="15.75" customHeight="1" x14ac:dyDescent="0.25">
      <c r="A231" s="99">
        <f t="shared" si="5"/>
        <v>88</v>
      </c>
      <c r="B231" s="100"/>
      <c r="C231" s="73">
        <v>220.934</v>
      </c>
      <c r="D231" s="73">
        <f t="shared" si="3"/>
        <v>2378.1335759999997</v>
      </c>
      <c r="E231" s="73">
        <f t="shared" si="4"/>
        <v>3590.9816997599996</v>
      </c>
      <c r="F231" s="73">
        <v>0</v>
      </c>
      <c r="G231" s="101">
        <v>45797</v>
      </c>
      <c r="H231" s="102"/>
      <c r="I231" s="36"/>
      <c r="L231" s="103"/>
      <c r="M231" s="103"/>
      <c r="N231" s="36"/>
      <c r="T231" s="21"/>
    </row>
    <row r="232" spans="1:20" s="74" customFormat="1" ht="15.75" customHeight="1" x14ac:dyDescent="0.25">
      <c r="A232" s="99">
        <f t="shared" si="5"/>
        <v>89</v>
      </c>
      <c r="B232" s="100"/>
      <c r="C232" s="73">
        <v>104</v>
      </c>
      <c r="D232" s="73">
        <f t="shared" si="3"/>
        <v>1119.4559999999999</v>
      </c>
      <c r="E232" s="73">
        <f t="shared" si="4"/>
        <v>1690.3785599999999</v>
      </c>
      <c r="F232" s="73">
        <v>0</v>
      </c>
      <c r="G232" s="101">
        <v>45797</v>
      </c>
      <c r="H232" s="102"/>
      <c r="I232" s="36"/>
      <c r="L232" s="103"/>
      <c r="M232" s="103"/>
      <c r="N232" s="36"/>
      <c r="T232" s="21"/>
    </row>
    <row r="233" spans="1:20" s="74" customFormat="1" ht="15.75" customHeight="1" x14ac:dyDescent="0.25">
      <c r="A233" s="99">
        <f t="shared" si="5"/>
        <v>90</v>
      </c>
      <c r="B233" s="100"/>
      <c r="C233" s="73">
        <v>104</v>
      </c>
      <c r="D233" s="73">
        <f t="shared" si="3"/>
        <v>1119.4559999999999</v>
      </c>
      <c r="E233" s="73">
        <f t="shared" si="4"/>
        <v>1690.3785599999999</v>
      </c>
      <c r="F233" s="73">
        <v>0</v>
      </c>
      <c r="G233" s="101">
        <v>45797</v>
      </c>
      <c r="H233" s="102"/>
      <c r="I233" s="36"/>
      <c r="L233" s="103"/>
      <c r="M233" s="103"/>
      <c r="N233" s="36"/>
      <c r="T233" s="21"/>
    </row>
    <row r="234" spans="1:20" s="74" customFormat="1" ht="15.75" customHeight="1" x14ac:dyDescent="0.25">
      <c r="A234" s="99">
        <f t="shared" si="5"/>
        <v>91</v>
      </c>
      <c r="B234" s="100"/>
      <c r="C234" s="73">
        <v>104</v>
      </c>
      <c r="D234" s="73">
        <f t="shared" si="3"/>
        <v>1119.4559999999999</v>
      </c>
      <c r="E234" s="73">
        <f t="shared" si="4"/>
        <v>1690.3785599999999</v>
      </c>
      <c r="F234" s="73">
        <v>0</v>
      </c>
      <c r="G234" s="101">
        <v>45797</v>
      </c>
      <c r="H234" s="102"/>
      <c r="I234" s="36"/>
      <c r="L234" s="103"/>
      <c r="M234" s="103"/>
      <c r="N234" s="36"/>
      <c r="T234" s="21"/>
    </row>
    <row r="235" spans="1:20" s="74" customFormat="1" ht="15.75" customHeight="1" x14ac:dyDescent="0.25">
      <c r="A235" s="99">
        <f t="shared" si="5"/>
        <v>92</v>
      </c>
      <c r="B235" s="100"/>
      <c r="C235" s="73">
        <v>104</v>
      </c>
      <c r="D235" s="73">
        <f t="shared" si="3"/>
        <v>1119.4559999999999</v>
      </c>
      <c r="E235" s="73">
        <f t="shared" si="4"/>
        <v>1690.3785599999999</v>
      </c>
      <c r="F235" s="73">
        <v>0</v>
      </c>
      <c r="G235" s="101">
        <v>45797</v>
      </c>
      <c r="H235" s="102"/>
      <c r="I235" s="36"/>
      <c r="L235" s="103"/>
      <c r="M235" s="103"/>
      <c r="N235" s="36"/>
      <c r="T235" s="21"/>
    </row>
    <row r="236" spans="1:20" s="74" customFormat="1" ht="15.75" customHeight="1" x14ac:dyDescent="0.25">
      <c r="A236" s="99">
        <f t="shared" si="5"/>
        <v>93</v>
      </c>
      <c r="B236" s="100"/>
      <c r="C236" s="73">
        <v>104</v>
      </c>
      <c r="D236" s="73">
        <f t="shared" si="3"/>
        <v>1119.4559999999999</v>
      </c>
      <c r="E236" s="73">
        <f t="shared" si="4"/>
        <v>1690.3785599999999</v>
      </c>
      <c r="F236" s="73">
        <v>0</v>
      </c>
      <c r="G236" s="101">
        <v>45797</v>
      </c>
      <c r="H236" s="102"/>
      <c r="I236" s="36"/>
      <c r="L236" s="103"/>
      <c r="M236" s="103"/>
      <c r="N236" s="36"/>
      <c r="T236" s="21"/>
    </row>
    <row r="237" spans="1:20" s="74" customFormat="1" ht="15.75" customHeight="1" x14ac:dyDescent="0.25">
      <c r="A237" s="99">
        <f t="shared" si="5"/>
        <v>94</v>
      </c>
      <c r="B237" s="100"/>
      <c r="C237" s="73">
        <v>104</v>
      </c>
      <c r="D237" s="73">
        <f t="shared" si="3"/>
        <v>1119.4559999999999</v>
      </c>
      <c r="E237" s="73">
        <f t="shared" si="4"/>
        <v>1690.3785599999999</v>
      </c>
      <c r="F237" s="73">
        <v>0</v>
      </c>
      <c r="G237" s="101">
        <v>45797</v>
      </c>
      <c r="H237" s="102"/>
      <c r="I237" s="36"/>
      <c r="L237" s="103"/>
      <c r="M237" s="103"/>
      <c r="N237" s="36"/>
      <c r="T237" s="21"/>
    </row>
    <row r="238" spans="1:20" s="74" customFormat="1" ht="15.75" customHeight="1" x14ac:dyDescent="0.25">
      <c r="A238" s="99">
        <f t="shared" si="5"/>
        <v>95</v>
      </c>
      <c r="B238" s="100"/>
      <c r="C238" s="73">
        <v>104</v>
      </c>
      <c r="D238" s="73">
        <f t="shared" si="3"/>
        <v>1119.4559999999999</v>
      </c>
      <c r="E238" s="73">
        <f t="shared" si="4"/>
        <v>1690.3785599999999</v>
      </c>
      <c r="F238" s="73">
        <v>0</v>
      </c>
      <c r="G238" s="101">
        <v>45797</v>
      </c>
      <c r="H238" s="102"/>
      <c r="I238" s="36"/>
      <c r="L238" s="103"/>
      <c r="M238" s="103"/>
      <c r="N238" s="36"/>
      <c r="T238" s="21"/>
    </row>
    <row r="239" spans="1:20" s="74" customFormat="1" ht="15.75" customHeight="1" x14ac:dyDescent="0.25">
      <c r="A239" s="99">
        <f t="shared" si="5"/>
        <v>96</v>
      </c>
      <c r="B239" s="100"/>
      <c r="C239" s="73">
        <v>104</v>
      </c>
      <c r="D239" s="73">
        <f t="shared" si="3"/>
        <v>1119.4559999999999</v>
      </c>
      <c r="E239" s="73">
        <f t="shared" si="4"/>
        <v>1690.3785599999999</v>
      </c>
      <c r="F239" s="73">
        <v>0</v>
      </c>
      <c r="G239" s="101">
        <v>45797</v>
      </c>
      <c r="H239" s="102"/>
      <c r="I239" s="36"/>
      <c r="L239" s="103"/>
      <c r="M239" s="103"/>
      <c r="N239" s="36"/>
      <c r="T239" s="21"/>
    </row>
    <row r="240" spans="1:20" s="74" customFormat="1" ht="15.75" customHeight="1" x14ac:dyDescent="0.25">
      <c r="A240" s="99">
        <f t="shared" si="5"/>
        <v>97</v>
      </c>
      <c r="B240" s="100"/>
      <c r="C240" s="73">
        <v>104</v>
      </c>
      <c r="D240" s="73">
        <f t="shared" si="3"/>
        <v>1119.4559999999999</v>
      </c>
      <c r="E240" s="73">
        <f t="shared" si="4"/>
        <v>1690.3785599999999</v>
      </c>
      <c r="F240" s="73">
        <v>0</v>
      </c>
      <c r="G240" s="101">
        <v>45797</v>
      </c>
      <c r="H240" s="102"/>
      <c r="I240" s="36"/>
      <c r="L240" s="103"/>
      <c r="M240" s="103"/>
      <c r="N240" s="36"/>
      <c r="T240" s="21"/>
    </row>
    <row r="241" spans="1:20" s="74" customFormat="1" ht="15.75" customHeight="1" x14ac:dyDescent="0.25">
      <c r="A241" s="99">
        <f t="shared" si="5"/>
        <v>98</v>
      </c>
      <c r="B241" s="100"/>
      <c r="C241" s="73">
        <v>104</v>
      </c>
      <c r="D241" s="73">
        <f t="shared" si="3"/>
        <v>1119.4559999999999</v>
      </c>
      <c r="E241" s="73">
        <f t="shared" si="4"/>
        <v>1690.3785599999999</v>
      </c>
      <c r="F241" s="73">
        <v>0</v>
      </c>
      <c r="G241" s="101">
        <v>45797</v>
      </c>
      <c r="H241" s="102"/>
      <c r="I241" s="36"/>
      <c r="L241" s="103"/>
      <c r="M241" s="103"/>
      <c r="N241" s="36"/>
      <c r="T241" s="21"/>
    </row>
    <row r="242" spans="1:20" s="74" customFormat="1" ht="15.75" customHeight="1" x14ac:dyDescent="0.25">
      <c r="A242" s="99">
        <f t="shared" si="5"/>
        <v>99</v>
      </c>
      <c r="B242" s="100"/>
      <c r="C242" s="73">
        <v>211.166</v>
      </c>
      <c r="D242" s="73">
        <f t="shared" si="3"/>
        <v>2272.990824</v>
      </c>
      <c r="E242" s="73">
        <f t="shared" si="4"/>
        <v>3432.2161442400002</v>
      </c>
      <c r="F242" s="73">
        <v>0</v>
      </c>
      <c r="G242" s="101">
        <v>45797</v>
      </c>
      <c r="H242" s="102"/>
      <c r="I242" s="36"/>
      <c r="L242" s="103"/>
      <c r="M242" s="103"/>
      <c r="N242" s="36"/>
      <c r="T242" s="21"/>
    </row>
    <row r="243" spans="1:20" s="74" customFormat="1" ht="15.75" customHeight="1" x14ac:dyDescent="0.25">
      <c r="A243" s="99">
        <f t="shared" si="5"/>
        <v>100</v>
      </c>
      <c r="B243" s="100"/>
      <c r="C243" s="73">
        <v>220.934</v>
      </c>
      <c r="D243" s="73">
        <f t="shared" si="3"/>
        <v>2378.1335759999997</v>
      </c>
      <c r="E243" s="73">
        <f t="shared" si="4"/>
        <v>3590.9816997599996</v>
      </c>
      <c r="F243" s="73">
        <v>0</v>
      </c>
      <c r="G243" s="101">
        <v>45334</v>
      </c>
      <c r="H243" s="102"/>
      <c r="I243" s="36"/>
      <c r="L243" s="103"/>
      <c r="M243" s="103"/>
      <c r="N243" s="36"/>
      <c r="T243" s="21"/>
    </row>
    <row r="244" spans="1:20" s="74" customFormat="1" ht="15.75" customHeight="1" x14ac:dyDescent="0.25">
      <c r="A244" s="99">
        <f t="shared" si="5"/>
        <v>101</v>
      </c>
      <c r="B244" s="100"/>
      <c r="C244" s="73">
        <v>104</v>
      </c>
      <c r="D244" s="73">
        <f t="shared" si="3"/>
        <v>1119.4559999999999</v>
      </c>
      <c r="E244" s="73">
        <f t="shared" si="4"/>
        <v>1690.3785599999999</v>
      </c>
      <c r="F244" s="73">
        <v>0</v>
      </c>
      <c r="G244" s="101">
        <v>45334</v>
      </c>
      <c r="H244" s="102"/>
      <c r="I244" s="36"/>
      <c r="L244" s="103"/>
      <c r="M244" s="103"/>
      <c r="N244" s="36"/>
      <c r="T244" s="21"/>
    </row>
    <row r="245" spans="1:20" s="74" customFormat="1" ht="15.75" customHeight="1" x14ac:dyDescent="0.25">
      <c r="A245" s="99">
        <f t="shared" si="5"/>
        <v>102</v>
      </c>
      <c r="B245" s="100"/>
      <c r="C245" s="73">
        <v>104</v>
      </c>
      <c r="D245" s="73">
        <f t="shared" si="3"/>
        <v>1119.4559999999999</v>
      </c>
      <c r="E245" s="73">
        <f t="shared" si="4"/>
        <v>1690.3785599999999</v>
      </c>
      <c r="F245" s="73">
        <v>0</v>
      </c>
      <c r="G245" s="101">
        <v>45334</v>
      </c>
      <c r="H245" s="102"/>
      <c r="I245" s="36"/>
      <c r="L245" s="103"/>
      <c r="M245" s="103"/>
      <c r="N245" s="36"/>
      <c r="T245" s="21"/>
    </row>
    <row r="246" spans="1:20" s="74" customFormat="1" ht="15.75" customHeight="1" x14ac:dyDescent="0.25">
      <c r="A246" s="99">
        <f t="shared" si="5"/>
        <v>103</v>
      </c>
      <c r="B246" s="100"/>
      <c r="C246" s="73">
        <v>104</v>
      </c>
      <c r="D246" s="73">
        <f t="shared" si="3"/>
        <v>1119.4559999999999</v>
      </c>
      <c r="E246" s="73">
        <f t="shared" si="4"/>
        <v>1690.3785599999999</v>
      </c>
      <c r="F246" s="73">
        <v>0</v>
      </c>
      <c r="G246" s="101">
        <v>45334</v>
      </c>
      <c r="H246" s="102"/>
      <c r="I246" s="36"/>
      <c r="L246" s="103"/>
      <c r="M246" s="103"/>
      <c r="N246" s="36"/>
      <c r="T246" s="21"/>
    </row>
    <row r="247" spans="1:20" s="74" customFormat="1" ht="15.75" customHeight="1" x14ac:dyDescent="0.25">
      <c r="A247" s="99">
        <f t="shared" si="5"/>
        <v>104</v>
      </c>
      <c r="B247" s="100"/>
      <c r="C247" s="73">
        <v>104</v>
      </c>
      <c r="D247" s="73">
        <f t="shared" si="3"/>
        <v>1119.4559999999999</v>
      </c>
      <c r="E247" s="73">
        <f t="shared" si="4"/>
        <v>1690.3785599999999</v>
      </c>
      <c r="F247" s="73">
        <v>0</v>
      </c>
      <c r="G247" s="101">
        <v>45334</v>
      </c>
      <c r="H247" s="102"/>
      <c r="I247" s="36"/>
      <c r="L247" s="103"/>
      <c r="M247" s="103"/>
      <c r="N247" s="36"/>
      <c r="T247" s="21"/>
    </row>
    <row r="248" spans="1:20" s="74" customFormat="1" ht="15.75" customHeight="1" x14ac:dyDescent="0.25">
      <c r="A248" s="99">
        <f t="shared" si="5"/>
        <v>105</v>
      </c>
      <c r="B248" s="100"/>
      <c r="C248" s="73">
        <v>104</v>
      </c>
      <c r="D248" s="73">
        <f t="shared" si="3"/>
        <v>1119.4559999999999</v>
      </c>
      <c r="E248" s="73">
        <f t="shared" si="4"/>
        <v>1690.3785599999999</v>
      </c>
      <c r="F248" s="73">
        <v>0</v>
      </c>
      <c r="G248" s="101">
        <v>45334</v>
      </c>
      <c r="H248" s="102"/>
      <c r="I248" s="36"/>
      <c r="L248" s="103"/>
      <c r="M248" s="103"/>
      <c r="N248" s="36"/>
      <c r="T248" s="21"/>
    </row>
    <row r="249" spans="1:20" s="74" customFormat="1" ht="15.75" customHeight="1" x14ac:dyDescent="0.25">
      <c r="A249" s="99">
        <f t="shared" si="5"/>
        <v>106</v>
      </c>
      <c r="B249" s="100"/>
      <c r="C249" s="73">
        <v>104</v>
      </c>
      <c r="D249" s="73">
        <f t="shared" si="3"/>
        <v>1119.4559999999999</v>
      </c>
      <c r="E249" s="73">
        <f t="shared" si="4"/>
        <v>1690.3785599999999</v>
      </c>
      <c r="F249" s="73">
        <v>0</v>
      </c>
      <c r="G249" s="101">
        <v>45334</v>
      </c>
      <c r="H249" s="102"/>
      <c r="I249" s="36"/>
      <c r="L249" s="103"/>
      <c r="M249" s="103"/>
      <c r="N249" s="36"/>
      <c r="T249" s="21"/>
    </row>
    <row r="250" spans="1:20" s="74" customFormat="1" ht="15.75" customHeight="1" x14ac:dyDescent="0.25">
      <c r="A250" s="99">
        <f t="shared" si="5"/>
        <v>107</v>
      </c>
      <c r="B250" s="100"/>
      <c r="C250" s="73">
        <v>104</v>
      </c>
      <c r="D250" s="73">
        <f t="shared" si="3"/>
        <v>1119.4559999999999</v>
      </c>
      <c r="E250" s="73">
        <f t="shared" si="4"/>
        <v>1690.3785599999999</v>
      </c>
      <c r="F250" s="73">
        <v>0</v>
      </c>
      <c r="G250" s="101">
        <v>45334</v>
      </c>
      <c r="H250" s="102"/>
      <c r="I250" s="36"/>
      <c r="L250" s="103"/>
      <c r="M250" s="103"/>
      <c r="N250" s="36"/>
      <c r="T250" s="21"/>
    </row>
    <row r="251" spans="1:20" s="74" customFormat="1" ht="15.75" customHeight="1" x14ac:dyDescent="0.25">
      <c r="A251" s="99">
        <f t="shared" si="5"/>
        <v>108</v>
      </c>
      <c r="B251" s="100"/>
      <c r="C251" s="73">
        <v>104</v>
      </c>
      <c r="D251" s="73">
        <f t="shared" si="3"/>
        <v>1119.4559999999999</v>
      </c>
      <c r="E251" s="73">
        <f t="shared" si="4"/>
        <v>1690.3785599999999</v>
      </c>
      <c r="F251" s="73">
        <v>0</v>
      </c>
      <c r="G251" s="101">
        <v>45334</v>
      </c>
      <c r="H251" s="102"/>
      <c r="I251" s="36"/>
      <c r="L251" s="103"/>
      <c r="M251" s="103"/>
      <c r="N251" s="36"/>
      <c r="T251" s="21"/>
    </row>
    <row r="252" spans="1:20" s="74" customFormat="1" ht="15.75" customHeight="1" x14ac:dyDescent="0.25">
      <c r="A252" s="99">
        <f t="shared" si="5"/>
        <v>109</v>
      </c>
      <c r="B252" s="100"/>
      <c r="C252" s="73">
        <v>104</v>
      </c>
      <c r="D252" s="73">
        <f t="shared" si="3"/>
        <v>1119.4559999999999</v>
      </c>
      <c r="E252" s="73">
        <f t="shared" si="4"/>
        <v>1690.3785599999999</v>
      </c>
      <c r="F252" s="73">
        <v>0</v>
      </c>
      <c r="G252" s="101">
        <v>45334</v>
      </c>
      <c r="H252" s="102"/>
      <c r="I252" s="36"/>
      <c r="L252" s="103"/>
      <c r="M252" s="103"/>
      <c r="N252" s="36"/>
      <c r="T252" s="21"/>
    </row>
    <row r="253" spans="1:20" s="74" customFormat="1" ht="15.75" customHeight="1" x14ac:dyDescent="0.25">
      <c r="A253" s="99">
        <f t="shared" si="5"/>
        <v>110</v>
      </c>
      <c r="B253" s="100"/>
      <c r="C253" s="73">
        <v>104</v>
      </c>
      <c r="D253" s="73">
        <f t="shared" si="3"/>
        <v>1119.4559999999999</v>
      </c>
      <c r="E253" s="73">
        <f t="shared" si="4"/>
        <v>1690.3785599999999</v>
      </c>
      <c r="F253" s="73">
        <v>0</v>
      </c>
      <c r="G253" s="101">
        <v>45334</v>
      </c>
      <c r="H253" s="102"/>
      <c r="I253" s="36"/>
      <c r="L253" s="103"/>
      <c r="M253" s="103"/>
      <c r="N253" s="36"/>
      <c r="T253" s="21"/>
    </row>
    <row r="254" spans="1:20" s="74" customFormat="1" ht="15.75" customHeight="1" x14ac:dyDescent="0.25">
      <c r="A254" s="99">
        <f t="shared" si="5"/>
        <v>111</v>
      </c>
      <c r="B254" s="100"/>
      <c r="C254" s="73">
        <v>211.166</v>
      </c>
      <c r="D254" s="73">
        <f t="shared" si="3"/>
        <v>2272.990824</v>
      </c>
      <c r="E254" s="73">
        <f t="shared" si="4"/>
        <v>3432.2161442400002</v>
      </c>
      <c r="F254" s="73">
        <v>0</v>
      </c>
      <c r="G254" s="101">
        <v>45334</v>
      </c>
      <c r="H254" s="102"/>
      <c r="I254" s="36"/>
      <c r="L254" s="103"/>
      <c r="M254" s="103"/>
      <c r="N254" s="36"/>
      <c r="T254" s="21"/>
    </row>
    <row r="255" spans="1:20" s="74" customFormat="1" ht="15.75" customHeight="1" x14ac:dyDescent="0.25">
      <c r="A255" s="99">
        <f t="shared" si="5"/>
        <v>112</v>
      </c>
      <c r="B255" s="100"/>
      <c r="C255" s="73">
        <v>279.16500000000002</v>
      </c>
      <c r="D255" s="73">
        <f t="shared" si="3"/>
        <v>3004.9320600000001</v>
      </c>
      <c r="E255" s="73">
        <f t="shared" si="4"/>
        <v>4537.4474105999998</v>
      </c>
      <c r="F255" s="73">
        <v>0</v>
      </c>
      <c r="G255" s="101">
        <v>45797</v>
      </c>
      <c r="H255" s="102"/>
      <c r="I255" s="36"/>
      <c r="L255" s="103"/>
      <c r="M255" s="103"/>
      <c r="N255" s="36"/>
      <c r="T255" s="21"/>
    </row>
    <row r="256" spans="1:20" s="74" customFormat="1" ht="15.75" customHeight="1" x14ac:dyDescent="0.25">
      <c r="A256" s="99">
        <f t="shared" si="5"/>
        <v>113</v>
      </c>
      <c r="B256" s="100"/>
      <c r="C256" s="73">
        <v>104</v>
      </c>
      <c r="D256" s="73">
        <f t="shared" si="3"/>
        <v>1119.4559999999999</v>
      </c>
      <c r="E256" s="73">
        <f t="shared" si="4"/>
        <v>1690.3785599999999</v>
      </c>
      <c r="F256" s="73">
        <v>0</v>
      </c>
      <c r="G256" s="101">
        <v>45797</v>
      </c>
      <c r="H256" s="102"/>
      <c r="I256" s="36"/>
      <c r="L256" s="103"/>
      <c r="M256" s="103"/>
      <c r="N256" s="36"/>
      <c r="T256" s="21"/>
    </row>
    <row r="257" spans="1:20" s="74" customFormat="1" ht="15.75" customHeight="1" x14ac:dyDescent="0.25">
      <c r="A257" s="99">
        <f t="shared" si="5"/>
        <v>114</v>
      </c>
      <c r="B257" s="100"/>
      <c r="C257" s="73">
        <v>104</v>
      </c>
      <c r="D257" s="73">
        <f t="shared" si="3"/>
        <v>1119.4559999999999</v>
      </c>
      <c r="E257" s="73">
        <f t="shared" si="4"/>
        <v>1690.3785599999999</v>
      </c>
      <c r="F257" s="73">
        <v>0</v>
      </c>
      <c r="G257" s="101">
        <v>45797</v>
      </c>
      <c r="H257" s="102"/>
      <c r="I257" s="36"/>
      <c r="L257" s="103"/>
      <c r="M257" s="103"/>
      <c r="N257" s="36"/>
      <c r="T257" s="21"/>
    </row>
    <row r="258" spans="1:20" s="74" customFormat="1" ht="15.75" customHeight="1" x14ac:dyDescent="0.25">
      <c r="A258" s="99">
        <f t="shared" si="5"/>
        <v>115</v>
      </c>
      <c r="B258" s="100"/>
      <c r="C258" s="73">
        <v>104</v>
      </c>
      <c r="D258" s="73">
        <f t="shared" si="3"/>
        <v>1119.4559999999999</v>
      </c>
      <c r="E258" s="73">
        <f t="shared" si="4"/>
        <v>1690.3785599999999</v>
      </c>
      <c r="F258" s="73">
        <v>0</v>
      </c>
      <c r="G258" s="101">
        <v>45797</v>
      </c>
      <c r="H258" s="102"/>
      <c r="I258" s="36"/>
      <c r="L258" s="103"/>
      <c r="M258" s="103"/>
      <c r="N258" s="36"/>
      <c r="T258" s="21"/>
    </row>
    <row r="259" spans="1:20" s="74" customFormat="1" ht="15.75" customHeight="1" x14ac:dyDescent="0.25">
      <c r="A259" s="99">
        <f t="shared" si="5"/>
        <v>116</v>
      </c>
      <c r="B259" s="100"/>
      <c r="C259" s="73">
        <v>104</v>
      </c>
      <c r="D259" s="73">
        <f t="shared" si="3"/>
        <v>1119.4559999999999</v>
      </c>
      <c r="E259" s="73">
        <f t="shared" si="4"/>
        <v>1690.3785599999999</v>
      </c>
      <c r="F259" s="73">
        <v>0</v>
      </c>
      <c r="G259" s="101">
        <v>45797</v>
      </c>
      <c r="H259" s="102"/>
      <c r="I259" s="36"/>
      <c r="L259" s="103"/>
      <c r="M259" s="103"/>
      <c r="N259" s="36"/>
      <c r="T259" s="21"/>
    </row>
    <row r="260" spans="1:20" s="74" customFormat="1" ht="15.75" customHeight="1" x14ac:dyDescent="0.25">
      <c r="A260" s="99">
        <f t="shared" si="5"/>
        <v>117</v>
      </c>
      <c r="B260" s="100"/>
      <c r="C260" s="73">
        <v>104</v>
      </c>
      <c r="D260" s="73">
        <f t="shared" si="3"/>
        <v>1119.4559999999999</v>
      </c>
      <c r="E260" s="73">
        <f t="shared" si="4"/>
        <v>1690.3785599999999</v>
      </c>
      <c r="F260" s="73">
        <v>0</v>
      </c>
      <c r="G260" s="101">
        <v>45797</v>
      </c>
      <c r="H260" s="102"/>
      <c r="I260" s="36"/>
      <c r="L260" s="103"/>
      <c r="M260" s="103"/>
      <c r="N260" s="36"/>
      <c r="T260" s="21"/>
    </row>
    <row r="261" spans="1:20" s="74" customFormat="1" ht="15.75" customHeight="1" x14ac:dyDescent="0.25">
      <c r="A261" s="99">
        <f t="shared" si="5"/>
        <v>118</v>
      </c>
      <c r="B261" s="100"/>
      <c r="C261" s="73">
        <v>104</v>
      </c>
      <c r="D261" s="73">
        <f t="shared" si="3"/>
        <v>1119.4559999999999</v>
      </c>
      <c r="E261" s="73">
        <f t="shared" si="4"/>
        <v>1690.3785599999999</v>
      </c>
      <c r="F261" s="73">
        <v>0</v>
      </c>
      <c r="G261" s="101">
        <v>45797</v>
      </c>
      <c r="H261" s="102"/>
      <c r="I261" s="36"/>
      <c r="L261" s="103"/>
      <c r="M261" s="103"/>
      <c r="N261" s="36"/>
      <c r="T261" s="21"/>
    </row>
    <row r="262" spans="1:20" s="74" customFormat="1" ht="15.75" customHeight="1" x14ac:dyDescent="0.25">
      <c r="A262" s="99">
        <f t="shared" si="5"/>
        <v>119</v>
      </c>
      <c r="B262" s="100"/>
      <c r="C262" s="73">
        <v>104</v>
      </c>
      <c r="D262" s="73">
        <f t="shared" si="3"/>
        <v>1119.4559999999999</v>
      </c>
      <c r="E262" s="73">
        <f t="shared" si="4"/>
        <v>1690.3785599999999</v>
      </c>
      <c r="F262" s="73">
        <v>0</v>
      </c>
      <c r="G262" s="101">
        <v>45797</v>
      </c>
      <c r="H262" s="102"/>
      <c r="I262" s="36"/>
      <c r="L262" s="103"/>
      <c r="M262" s="103"/>
      <c r="N262" s="36"/>
      <c r="T262" s="21"/>
    </row>
    <row r="263" spans="1:20" s="74" customFormat="1" ht="15.75" customHeight="1" x14ac:dyDescent="0.25">
      <c r="A263" s="99">
        <f t="shared" si="5"/>
        <v>120</v>
      </c>
      <c r="B263" s="100"/>
      <c r="C263" s="73">
        <v>104</v>
      </c>
      <c r="D263" s="73">
        <f t="shared" si="3"/>
        <v>1119.4559999999999</v>
      </c>
      <c r="E263" s="73">
        <f t="shared" si="4"/>
        <v>1690.3785599999999</v>
      </c>
      <c r="F263" s="73">
        <v>0</v>
      </c>
      <c r="G263" s="101">
        <v>45797</v>
      </c>
      <c r="H263" s="102"/>
      <c r="I263" s="36"/>
      <c r="L263" s="103"/>
      <c r="M263" s="103"/>
      <c r="N263" s="36"/>
      <c r="T263" s="21"/>
    </row>
    <row r="264" spans="1:20" s="74" customFormat="1" ht="15.75" customHeight="1" x14ac:dyDescent="0.25">
      <c r="A264" s="99">
        <f t="shared" si="5"/>
        <v>121</v>
      </c>
      <c r="B264" s="100"/>
      <c r="C264" s="73">
        <v>104</v>
      </c>
      <c r="D264" s="73">
        <f t="shared" si="3"/>
        <v>1119.4559999999999</v>
      </c>
      <c r="E264" s="73">
        <f t="shared" si="4"/>
        <v>1690.3785599999999</v>
      </c>
      <c r="F264" s="73">
        <v>0</v>
      </c>
      <c r="G264" s="101">
        <v>45797</v>
      </c>
      <c r="H264" s="102"/>
      <c r="I264" s="36"/>
      <c r="L264" s="103"/>
      <c r="M264" s="103"/>
      <c r="N264" s="36"/>
      <c r="T264" s="21"/>
    </row>
    <row r="265" spans="1:20" s="74" customFormat="1" ht="15.75" customHeight="1" x14ac:dyDescent="0.25">
      <c r="A265" s="99">
        <f t="shared" si="5"/>
        <v>122</v>
      </c>
      <c r="B265" s="100"/>
      <c r="C265" s="73">
        <v>104</v>
      </c>
      <c r="D265" s="73">
        <f t="shared" si="3"/>
        <v>1119.4559999999999</v>
      </c>
      <c r="E265" s="73">
        <f t="shared" si="4"/>
        <v>1690.3785599999999</v>
      </c>
      <c r="F265" s="73">
        <v>0</v>
      </c>
      <c r="G265" s="101">
        <v>45797</v>
      </c>
      <c r="H265" s="102"/>
      <c r="I265" s="36"/>
      <c r="L265" s="103"/>
      <c r="M265" s="103"/>
      <c r="N265" s="36"/>
      <c r="T265" s="21"/>
    </row>
    <row r="266" spans="1:20" s="74" customFormat="1" ht="15.75" customHeight="1" x14ac:dyDescent="0.25">
      <c r="A266" s="99">
        <f t="shared" si="5"/>
        <v>123</v>
      </c>
      <c r="B266" s="100"/>
      <c r="C266" s="73">
        <v>160</v>
      </c>
      <c r="D266" s="73">
        <f t="shared" si="3"/>
        <v>1722.2399999999998</v>
      </c>
      <c r="E266" s="73">
        <f t="shared" si="4"/>
        <v>2600.5823999999998</v>
      </c>
      <c r="F266" s="73">
        <v>0</v>
      </c>
      <c r="G266" s="101">
        <v>45797</v>
      </c>
      <c r="H266" s="102"/>
      <c r="I266" s="36"/>
      <c r="L266" s="103"/>
      <c r="M266" s="103"/>
      <c r="N266" s="36"/>
      <c r="T266" s="21"/>
    </row>
    <row r="267" spans="1:20" s="74" customFormat="1" ht="15.75" customHeight="1" x14ac:dyDescent="0.25">
      <c r="A267" s="99">
        <f t="shared" si="5"/>
        <v>124</v>
      </c>
      <c r="B267" s="100"/>
      <c r="C267" s="73">
        <v>192.03399999999999</v>
      </c>
      <c r="D267" s="73">
        <f t="shared" si="3"/>
        <v>2067.0539759999997</v>
      </c>
      <c r="E267" s="73">
        <f t="shared" si="4"/>
        <v>3121.2515037599997</v>
      </c>
      <c r="F267" s="73">
        <v>0</v>
      </c>
      <c r="G267" s="101">
        <v>45797</v>
      </c>
      <c r="H267" s="102"/>
      <c r="I267" s="36"/>
      <c r="L267" s="103"/>
      <c r="M267" s="103"/>
      <c r="N267" s="36"/>
      <c r="T267" s="21"/>
    </row>
    <row r="268" spans="1:20" s="74" customFormat="1" ht="15.75" customHeight="1" x14ac:dyDescent="0.25">
      <c r="A268" s="99">
        <f t="shared" si="5"/>
        <v>125</v>
      </c>
      <c r="B268" s="100"/>
      <c r="C268" s="73">
        <v>104</v>
      </c>
      <c r="D268" s="73">
        <f t="shared" si="3"/>
        <v>1119.4559999999999</v>
      </c>
      <c r="E268" s="73">
        <f t="shared" si="4"/>
        <v>1690.3785599999999</v>
      </c>
      <c r="F268" s="73">
        <v>0</v>
      </c>
      <c r="G268" s="101">
        <v>45797</v>
      </c>
      <c r="H268" s="102"/>
      <c r="I268" s="36"/>
      <c r="L268" s="103"/>
      <c r="M268" s="103"/>
      <c r="N268" s="36"/>
      <c r="T268" s="21"/>
    </row>
    <row r="269" spans="1:20" s="74" customFormat="1" ht="15.75" customHeight="1" x14ac:dyDescent="0.25">
      <c r="A269" s="99">
        <f t="shared" si="5"/>
        <v>126</v>
      </c>
      <c r="B269" s="100"/>
      <c r="C269" s="73">
        <v>104</v>
      </c>
      <c r="D269" s="73">
        <f t="shared" si="3"/>
        <v>1119.4559999999999</v>
      </c>
      <c r="E269" s="73">
        <f t="shared" si="4"/>
        <v>1690.3785599999999</v>
      </c>
      <c r="F269" s="73">
        <v>0</v>
      </c>
      <c r="G269" s="101">
        <v>45797</v>
      </c>
      <c r="H269" s="102"/>
      <c r="I269" s="36"/>
      <c r="L269" s="103"/>
      <c r="M269" s="103"/>
      <c r="N269" s="36"/>
      <c r="T269" s="21"/>
    </row>
    <row r="270" spans="1:20" s="74" customFormat="1" ht="15.75" customHeight="1" x14ac:dyDescent="0.25">
      <c r="A270" s="99">
        <f t="shared" si="5"/>
        <v>127</v>
      </c>
      <c r="B270" s="100"/>
      <c r="C270" s="73">
        <v>104</v>
      </c>
      <c r="D270" s="73">
        <f t="shared" si="3"/>
        <v>1119.4559999999999</v>
      </c>
      <c r="E270" s="73">
        <f t="shared" si="4"/>
        <v>1690.3785599999999</v>
      </c>
      <c r="F270" s="73">
        <v>0</v>
      </c>
      <c r="G270" s="101">
        <v>45797</v>
      </c>
      <c r="H270" s="102"/>
      <c r="I270" s="36"/>
      <c r="L270" s="103"/>
      <c r="M270" s="103"/>
      <c r="N270" s="36"/>
      <c r="T270" s="21"/>
    </row>
    <row r="271" spans="1:20" s="74" customFormat="1" ht="15.75" customHeight="1" x14ac:dyDescent="0.25">
      <c r="A271" s="99">
        <f t="shared" si="5"/>
        <v>128</v>
      </c>
      <c r="B271" s="100"/>
      <c r="C271" s="73">
        <v>104</v>
      </c>
      <c r="D271" s="73">
        <f t="shared" si="3"/>
        <v>1119.4559999999999</v>
      </c>
      <c r="E271" s="73">
        <f t="shared" si="4"/>
        <v>1690.3785599999999</v>
      </c>
      <c r="F271" s="73">
        <v>0</v>
      </c>
      <c r="G271" s="101">
        <v>45511</v>
      </c>
      <c r="H271" s="102"/>
      <c r="I271" s="36"/>
      <c r="L271" s="103"/>
      <c r="M271" s="103"/>
      <c r="N271" s="36"/>
      <c r="T271" s="21"/>
    </row>
    <row r="272" spans="1:20" s="74" customFormat="1" ht="15.75" customHeight="1" x14ac:dyDescent="0.25">
      <c r="A272" s="99">
        <f t="shared" si="5"/>
        <v>129</v>
      </c>
      <c r="B272" s="100"/>
      <c r="C272" s="73">
        <v>104</v>
      </c>
      <c r="D272" s="73">
        <f t="shared" si="3"/>
        <v>1119.4559999999999</v>
      </c>
      <c r="E272" s="73">
        <f t="shared" si="4"/>
        <v>1690.3785599999999</v>
      </c>
      <c r="F272" s="73">
        <v>0</v>
      </c>
      <c r="G272" s="101">
        <v>45797</v>
      </c>
      <c r="H272" s="102"/>
      <c r="I272" s="36"/>
      <c r="L272" s="103"/>
      <c r="M272" s="103"/>
      <c r="N272" s="36"/>
      <c r="T272" s="21"/>
    </row>
    <row r="273" spans="1:20" s="74" customFormat="1" ht="15.75" customHeight="1" x14ac:dyDescent="0.25">
      <c r="A273" s="99">
        <f t="shared" si="5"/>
        <v>130</v>
      </c>
      <c r="B273" s="100"/>
      <c r="C273" s="73">
        <v>104</v>
      </c>
      <c r="D273" s="73">
        <f t="shared" ref="D273:D336" si="6">C273*10.764</f>
        <v>1119.4559999999999</v>
      </c>
      <c r="E273" s="73">
        <f t="shared" ref="E273:E336" si="7">D273*1.51</f>
        <v>1690.3785599999999</v>
      </c>
      <c r="F273" s="73">
        <v>0</v>
      </c>
      <c r="G273" s="101">
        <v>45797</v>
      </c>
      <c r="H273" s="102"/>
      <c r="I273" s="36"/>
      <c r="L273" s="103"/>
      <c r="M273" s="103"/>
      <c r="N273" s="36"/>
      <c r="T273" s="21"/>
    </row>
    <row r="274" spans="1:20" s="74" customFormat="1" ht="15.75" customHeight="1" x14ac:dyDescent="0.25">
      <c r="A274" s="99">
        <f t="shared" si="5"/>
        <v>131</v>
      </c>
      <c r="B274" s="100"/>
      <c r="C274" s="73">
        <v>104</v>
      </c>
      <c r="D274" s="73">
        <f t="shared" si="6"/>
        <v>1119.4559999999999</v>
      </c>
      <c r="E274" s="73">
        <f t="shared" si="7"/>
        <v>1690.3785599999999</v>
      </c>
      <c r="F274" s="73">
        <v>0</v>
      </c>
      <c r="G274" s="101">
        <v>45797</v>
      </c>
      <c r="H274" s="102"/>
      <c r="I274" s="36"/>
      <c r="L274" s="103"/>
      <c r="M274" s="103"/>
      <c r="N274" s="36"/>
      <c r="T274" s="21"/>
    </row>
    <row r="275" spans="1:20" s="74" customFormat="1" ht="15.75" customHeight="1" x14ac:dyDescent="0.25">
      <c r="A275" s="99">
        <f t="shared" si="5"/>
        <v>132</v>
      </c>
      <c r="B275" s="100"/>
      <c r="C275" s="73">
        <v>104</v>
      </c>
      <c r="D275" s="73">
        <f t="shared" si="6"/>
        <v>1119.4559999999999</v>
      </c>
      <c r="E275" s="73">
        <f t="shared" si="7"/>
        <v>1690.3785599999999</v>
      </c>
      <c r="F275" s="73">
        <v>0</v>
      </c>
      <c r="G275" s="101">
        <v>45797</v>
      </c>
      <c r="H275" s="102"/>
      <c r="I275" s="36"/>
      <c r="L275" s="103"/>
      <c r="M275" s="103"/>
      <c r="N275" s="36"/>
      <c r="T275" s="21"/>
    </row>
    <row r="276" spans="1:20" s="74" customFormat="1" ht="15.75" customHeight="1" x14ac:dyDescent="0.25">
      <c r="A276" s="99">
        <f t="shared" ref="A276:A339" si="8">A275+1</f>
        <v>133</v>
      </c>
      <c r="B276" s="100"/>
      <c r="C276" s="73">
        <v>160</v>
      </c>
      <c r="D276" s="73">
        <f t="shared" si="6"/>
        <v>1722.2399999999998</v>
      </c>
      <c r="E276" s="73">
        <f t="shared" si="7"/>
        <v>2600.5823999999998</v>
      </c>
      <c r="F276" s="73">
        <v>0</v>
      </c>
      <c r="G276" s="101">
        <v>45797</v>
      </c>
      <c r="H276" s="102"/>
      <c r="I276" s="36"/>
      <c r="L276" s="103"/>
      <c r="M276" s="103"/>
      <c r="N276" s="36"/>
      <c r="T276" s="21"/>
    </row>
    <row r="277" spans="1:20" s="74" customFormat="1" ht="15.75" customHeight="1" x14ac:dyDescent="0.25">
      <c r="A277" s="99">
        <f t="shared" si="8"/>
        <v>134</v>
      </c>
      <c r="B277" s="100"/>
      <c r="C277" s="73">
        <v>222.239</v>
      </c>
      <c r="D277" s="73">
        <f t="shared" si="6"/>
        <v>2392.1805959999997</v>
      </c>
      <c r="E277" s="73">
        <f t="shared" si="7"/>
        <v>3612.1926999599996</v>
      </c>
      <c r="F277" s="73">
        <v>0</v>
      </c>
      <c r="G277" s="101">
        <v>45797</v>
      </c>
      <c r="H277" s="102"/>
      <c r="I277" s="36"/>
      <c r="L277" s="103"/>
      <c r="M277" s="103"/>
      <c r="N277" s="36"/>
      <c r="T277" s="21"/>
    </row>
    <row r="278" spans="1:20" s="74" customFormat="1" ht="15.75" customHeight="1" x14ac:dyDescent="0.25">
      <c r="A278" s="99">
        <f t="shared" si="8"/>
        <v>135</v>
      </c>
      <c r="B278" s="100"/>
      <c r="C278" s="73">
        <v>104</v>
      </c>
      <c r="D278" s="73">
        <f t="shared" si="6"/>
        <v>1119.4559999999999</v>
      </c>
      <c r="E278" s="73">
        <f t="shared" si="7"/>
        <v>1690.3785599999999</v>
      </c>
      <c r="F278" s="73">
        <v>0</v>
      </c>
      <c r="G278" s="101">
        <v>45797</v>
      </c>
      <c r="H278" s="102"/>
      <c r="I278" s="36"/>
      <c r="L278" s="103"/>
      <c r="M278" s="103"/>
      <c r="N278" s="36"/>
      <c r="T278" s="21"/>
    </row>
    <row r="279" spans="1:20" s="74" customFormat="1" ht="15.75" customHeight="1" x14ac:dyDescent="0.25">
      <c r="A279" s="99">
        <f t="shared" si="8"/>
        <v>136</v>
      </c>
      <c r="B279" s="100"/>
      <c r="C279" s="73">
        <v>104</v>
      </c>
      <c r="D279" s="73">
        <f t="shared" si="6"/>
        <v>1119.4559999999999</v>
      </c>
      <c r="E279" s="73">
        <f t="shared" si="7"/>
        <v>1690.3785599999999</v>
      </c>
      <c r="F279" s="73">
        <v>0</v>
      </c>
      <c r="G279" s="101">
        <v>45797</v>
      </c>
      <c r="H279" s="102"/>
      <c r="I279" s="36"/>
      <c r="L279" s="103"/>
      <c r="M279" s="103"/>
      <c r="N279" s="36"/>
      <c r="T279" s="21"/>
    </row>
    <row r="280" spans="1:20" s="74" customFormat="1" ht="15.75" customHeight="1" x14ac:dyDescent="0.25">
      <c r="A280" s="99">
        <f t="shared" si="8"/>
        <v>137</v>
      </c>
      <c r="B280" s="100"/>
      <c r="C280" s="73">
        <v>104</v>
      </c>
      <c r="D280" s="73">
        <f t="shared" si="6"/>
        <v>1119.4559999999999</v>
      </c>
      <c r="E280" s="73">
        <f t="shared" si="7"/>
        <v>1690.3785599999999</v>
      </c>
      <c r="F280" s="73">
        <v>0</v>
      </c>
      <c r="G280" s="101">
        <v>45797</v>
      </c>
      <c r="H280" s="102"/>
      <c r="I280" s="36"/>
      <c r="L280" s="103"/>
      <c r="M280" s="103"/>
      <c r="N280" s="36"/>
      <c r="T280" s="21"/>
    </row>
    <row r="281" spans="1:20" s="74" customFormat="1" ht="15.75" customHeight="1" x14ac:dyDescent="0.25">
      <c r="A281" s="99">
        <f t="shared" si="8"/>
        <v>138</v>
      </c>
      <c r="B281" s="100"/>
      <c r="C281" s="73">
        <v>104</v>
      </c>
      <c r="D281" s="73">
        <f t="shared" si="6"/>
        <v>1119.4559999999999</v>
      </c>
      <c r="E281" s="73">
        <f t="shared" si="7"/>
        <v>1690.3785599999999</v>
      </c>
      <c r="F281" s="73">
        <v>0</v>
      </c>
      <c r="G281" s="101">
        <v>45797</v>
      </c>
      <c r="H281" s="102"/>
      <c r="I281" s="36"/>
      <c r="L281" s="103"/>
      <c r="M281" s="103"/>
      <c r="N281" s="36"/>
      <c r="T281" s="21"/>
    </row>
    <row r="282" spans="1:20" s="74" customFormat="1" ht="15.75" customHeight="1" x14ac:dyDescent="0.25">
      <c r="A282" s="99">
        <f t="shared" si="8"/>
        <v>139</v>
      </c>
      <c r="B282" s="100"/>
      <c r="C282" s="73">
        <v>104</v>
      </c>
      <c r="D282" s="73">
        <f t="shared" si="6"/>
        <v>1119.4559999999999</v>
      </c>
      <c r="E282" s="73">
        <f t="shared" si="7"/>
        <v>1690.3785599999999</v>
      </c>
      <c r="F282" s="73">
        <v>0</v>
      </c>
      <c r="G282" s="101">
        <v>45797</v>
      </c>
      <c r="H282" s="102"/>
      <c r="I282" s="36"/>
      <c r="L282" s="103"/>
      <c r="M282" s="103"/>
      <c r="N282" s="36"/>
      <c r="T282" s="21"/>
    </row>
    <row r="283" spans="1:20" s="74" customFormat="1" ht="15.75" customHeight="1" x14ac:dyDescent="0.25">
      <c r="A283" s="99">
        <f t="shared" si="8"/>
        <v>140</v>
      </c>
      <c r="B283" s="100"/>
      <c r="C283" s="73">
        <v>128</v>
      </c>
      <c r="D283" s="73">
        <f t="shared" si="6"/>
        <v>1377.7919999999999</v>
      </c>
      <c r="E283" s="73">
        <f t="shared" si="7"/>
        <v>2080.4659200000001</v>
      </c>
      <c r="F283" s="73">
        <v>0</v>
      </c>
      <c r="G283" s="101">
        <v>45797</v>
      </c>
      <c r="H283" s="102"/>
      <c r="I283" s="36"/>
      <c r="L283" s="103"/>
      <c r="M283" s="103"/>
      <c r="N283" s="36"/>
      <c r="T283" s="21"/>
    </row>
    <row r="284" spans="1:20" s="74" customFormat="1" ht="15.75" customHeight="1" x14ac:dyDescent="0.25">
      <c r="A284" s="99">
        <f t="shared" si="8"/>
        <v>141</v>
      </c>
      <c r="B284" s="100"/>
      <c r="C284" s="73">
        <v>200.49100000000001</v>
      </c>
      <c r="D284" s="73">
        <f t="shared" si="6"/>
        <v>2158.0851240000002</v>
      </c>
      <c r="E284" s="73">
        <f t="shared" si="7"/>
        <v>3258.7085372400002</v>
      </c>
      <c r="F284" s="73">
        <v>0</v>
      </c>
      <c r="G284" s="101">
        <v>45797</v>
      </c>
      <c r="H284" s="102"/>
      <c r="I284" s="36"/>
      <c r="L284" s="103"/>
      <c r="M284" s="103"/>
      <c r="N284" s="36"/>
      <c r="T284" s="21"/>
    </row>
    <row r="285" spans="1:20" s="74" customFormat="1" ht="15.75" customHeight="1" x14ac:dyDescent="0.25">
      <c r="A285" s="99">
        <f t="shared" si="8"/>
        <v>142</v>
      </c>
      <c r="B285" s="100"/>
      <c r="C285" s="73">
        <v>104</v>
      </c>
      <c r="D285" s="73">
        <f t="shared" si="6"/>
        <v>1119.4559999999999</v>
      </c>
      <c r="E285" s="73">
        <f t="shared" si="7"/>
        <v>1690.3785599999999</v>
      </c>
      <c r="F285" s="73">
        <v>0</v>
      </c>
      <c r="G285" s="101">
        <v>45797</v>
      </c>
      <c r="H285" s="102"/>
      <c r="I285" s="36"/>
      <c r="L285" s="103"/>
      <c r="M285" s="103"/>
      <c r="N285" s="36"/>
      <c r="T285" s="21"/>
    </row>
    <row r="286" spans="1:20" s="74" customFormat="1" ht="15.75" customHeight="1" x14ac:dyDescent="0.25">
      <c r="A286" s="99">
        <f t="shared" si="8"/>
        <v>143</v>
      </c>
      <c r="B286" s="100"/>
      <c r="C286" s="73">
        <v>104</v>
      </c>
      <c r="D286" s="73">
        <f t="shared" si="6"/>
        <v>1119.4559999999999</v>
      </c>
      <c r="E286" s="73">
        <f t="shared" si="7"/>
        <v>1690.3785599999999</v>
      </c>
      <c r="F286" s="73">
        <v>0</v>
      </c>
      <c r="G286" s="101">
        <v>45797</v>
      </c>
      <c r="H286" s="102"/>
      <c r="I286" s="36"/>
      <c r="L286" s="103"/>
      <c r="M286" s="103"/>
      <c r="N286" s="36"/>
      <c r="T286" s="21"/>
    </row>
    <row r="287" spans="1:20" s="74" customFormat="1" ht="15.75" customHeight="1" x14ac:dyDescent="0.25">
      <c r="A287" s="99">
        <f t="shared" si="8"/>
        <v>144</v>
      </c>
      <c r="B287" s="100"/>
      <c r="C287" s="73">
        <v>104</v>
      </c>
      <c r="D287" s="73">
        <f t="shared" si="6"/>
        <v>1119.4559999999999</v>
      </c>
      <c r="E287" s="73">
        <f t="shared" si="7"/>
        <v>1690.3785599999999</v>
      </c>
      <c r="F287" s="73">
        <v>0</v>
      </c>
      <c r="G287" s="101">
        <v>45797</v>
      </c>
      <c r="H287" s="102"/>
      <c r="I287" s="36"/>
      <c r="L287" s="103"/>
      <c r="M287" s="103"/>
      <c r="N287" s="36"/>
      <c r="T287" s="21"/>
    </row>
    <row r="288" spans="1:20" s="74" customFormat="1" ht="15.75" customHeight="1" x14ac:dyDescent="0.25">
      <c r="A288" s="99">
        <f t="shared" si="8"/>
        <v>145</v>
      </c>
      <c r="B288" s="100"/>
      <c r="C288" s="73">
        <v>128</v>
      </c>
      <c r="D288" s="73">
        <f t="shared" si="6"/>
        <v>1377.7919999999999</v>
      </c>
      <c r="E288" s="73">
        <f t="shared" si="7"/>
        <v>2080.4659200000001</v>
      </c>
      <c r="F288" s="73">
        <v>0</v>
      </c>
      <c r="G288" s="101">
        <v>45797</v>
      </c>
      <c r="H288" s="102"/>
      <c r="I288" s="36"/>
      <c r="L288" s="103"/>
      <c r="M288" s="103"/>
      <c r="N288" s="36"/>
      <c r="T288" s="21"/>
    </row>
    <row r="289" spans="1:20" s="74" customFormat="1" ht="15.75" customHeight="1" x14ac:dyDescent="0.25">
      <c r="A289" s="99">
        <f t="shared" si="8"/>
        <v>146</v>
      </c>
      <c r="B289" s="100"/>
      <c r="C289" s="73">
        <v>217.85499999999999</v>
      </c>
      <c r="D289" s="73">
        <f t="shared" si="6"/>
        <v>2344.9912199999999</v>
      </c>
      <c r="E289" s="73">
        <f t="shared" si="7"/>
        <v>3540.9367422</v>
      </c>
      <c r="F289" s="73">
        <v>0</v>
      </c>
      <c r="G289" s="101">
        <v>45797</v>
      </c>
      <c r="H289" s="102"/>
      <c r="I289" s="36"/>
      <c r="L289" s="103"/>
      <c r="M289" s="103"/>
      <c r="N289" s="36"/>
      <c r="T289" s="21"/>
    </row>
    <row r="290" spans="1:20" s="74" customFormat="1" ht="15.75" customHeight="1" x14ac:dyDescent="0.25">
      <c r="A290" s="99">
        <f t="shared" si="8"/>
        <v>147</v>
      </c>
      <c r="B290" s="100"/>
      <c r="C290" s="73">
        <v>123.654</v>
      </c>
      <c r="D290" s="73">
        <f t="shared" si="6"/>
        <v>1331.0116559999999</v>
      </c>
      <c r="E290" s="73">
        <f t="shared" si="7"/>
        <v>2009.8276005599998</v>
      </c>
      <c r="F290" s="73">
        <v>0</v>
      </c>
      <c r="G290" s="101">
        <v>45797</v>
      </c>
      <c r="H290" s="102"/>
      <c r="I290" s="36"/>
      <c r="L290" s="103"/>
      <c r="M290" s="103"/>
      <c r="N290" s="36"/>
      <c r="T290" s="21"/>
    </row>
    <row r="291" spans="1:20" s="74" customFormat="1" ht="15.75" customHeight="1" x14ac:dyDescent="0.25">
      <c r="A291" s="99">
        <f t="shared" si="8"/>
        <v>148</v>
      </c>
      <c r="B291" s="100"/>
      <c r="C291" s="73">
        <v>329.20299999999997</v>
      </c>
      <c r="D291" s="73">
        <f t="shared" si="6"/>
        <v>3543.5410919999995</v>
      </c>
      <c r="E291" s="73">
        <f t="shared" si="7"/>
        <v>5350.7470489199995</v>
      </c>
      <c r="F291" s="73">
        <v>0</v>
      </c>
      <c r="G291" s="101">
        <v>45797</v>
      </c>
      <c r="H291" s="102"/>
      <c r="I291" s="36"/>
      <c r="L291" s="103"/>
      <c r="M291" s="103"/>
      <c r="N291" s="36"/>
      <c r="T291" s="21"/>
    </row>
    <row r="292" spans="1:20" s="74" customFormat="1" ht="15.75" customHeight="1" x14ac:dyDescent="0.25">
      <c r="A292" s="99">
        <f t="shared" si="8"/>
        <v>149</v>
      </c>
      <c r="B292" s="100"/>
      <c r="C292" s="73">
        <v>243.654</v>
      </c>
      <c r="D292" s="73">
        <f t="shared" si="6"/>
        <v>2622.691656</v>
      </c>
      <c r="E292" s="73">
        <f t="shared" si="7"/>
        <v>3960.26440056</v>
      </c>
      <c r="F292" s="73">
        <v>0</v>
      </c>
      <c r="G292" s="101">
        <v>45701</v>
      </c>
      <c r="H292" s="102"/>
      <c r="I292" s="36"/>
      <c r="L292" s="103"/>
      <c r="M292" s="103"/>
      <c r="N292" s="36"/>
      <c r="T292" s="21"/>
    </row>
    <row r="293" spans="1:20" s="74" customFormat="1" ht="15.75" customHeight="1" x14ac:dyDescent="0.25">
      <c r="A293" s="99">
        <f t="shared" si="8"/>
        <v>150</v>
      </c>
      <c r="B293" s="100"/>
      <c r="C293" s="73">
        <v>120</v>
      </c>
      <c r="D293" s="73">
        <f t="shared" si="6"/>
        <v>1291.6799999999998</v>
      </c>
      <c r="E293" s="73">
        <f t="shared" si="7"/>
        <v>1950.4367999999997</v>
      </c>
      <c r="F293" s="73">
        <v>0</v>
      </c>
      <c r="G293" s="101">
        <v>45701</v>
      </c>
      <c r="H293" s="102"/>
      <c r="I293" s="36"/>
      <c r="L293" s="103"/>
      <c r="M293" s="103"/>
      <c r="N293" s="36"/>
      <c r="T293" s="21"/>
    </row>
    <row r="294" spans="1:20" s="74" customFormat="1" ht="15.75" customHeight="1" x14ac:dyDescent="0.25">
      <c r="A294" s="99">
        <f t="shared" si="8"/>
        <v>151</v>
      </c>
      <c r="B294" s="100"/>
      <c r="C294" s="68">
        <v>120</v>
      </c>
      <c r="D294" s="73">
        <f t="shared" si="6"/>
        <v>1291.6799999999998</v>
      </c>
      <c r="E294" s="73">
        <f t="shared" si="7"/>
        <v>1950.4367999999997</v>
      </c>
      <c r="F294" s="73">
        <v>0</v>
      </c>
      <c r="G294" s="101">
        <v>45701</v>
      </c>
      <c r="H294" s="102"/>
      <c r="I294" s="36"/>
      <c r="L294" s="103"/>
      <c r="M294" s="103"/>
      <c r="N294" s="36"/>
      <c r="T294" s="21"/>
    </row>
    <row r="295" spans="1:20" s="74" customFormat="1" ht="15.75" customHeight="1" x14ac:dyDescent="0.25">
      <c r="A295" s="99">
        <f t="shared" si="8"/>
        <v>152</v>
      </c>
      <c r="B295" s="100"/>
      <c r="C295" s="73">
        <v>120</v>
      </c>
      <c r="D295" s="73">
        <f t="shared" si="6"/>
        <v>1291.6799999999998</v>
      </c>
      <c r="E295" s="73">
        <f t="shared" si="7"/>
        <v>1950.4367999999997</v>
      </c>
      <c r="F295" s="73">
        <v>0</v>
      </c>
      <c r="G295" s="101">
        <v>45701</v>
      </c>
      <c r="H295" s="102"/>
      <c r="I295" s="36"/>
      <c r="L295" s="103"/>
      <c r="M295" s="103"/>
      <c r="N295" s="36"/>
      <c r="T295" s="21"/>
    </row>
    <row r="296" spans="1:20" s="74" customFormat="1" ht="15.75" customHeight="1" x14ac:dyDescent="0.25">
      <c r="A296" s="99">
        <f t="shared" si="8"/>
        <v>153</v>
      </c>
      <c r="B296" s="100"/>
      <c r="C296" s="73">
        <v>120</v>
      </c>
      <c r="D296" s="73">
        <f t="shared" si="6"/>
        <v>1291.6799999999998</v>
      </c>
      <c r="E296" s="73">
        <f t="shared" si="7"/>
        <v>1950.4367999999997</v>
      </c>
      <c r="F296" s="73">
        <v>0</v>
      </c>
      <c r="G296" s="101">
        <v>45701</v>
      </c>
      <c r="H296" s="102"/>
      <c r="I296" s="36"/>
      <c r="L296" s="103"/>
      <c r="M296" s="103"/>
      <c r="N296" s="36"/>
      <c r="T296" s="21"/>
    </row>
    <row r="297" spans="1:20" s="74" customFormat="1" ht="15.75" customHeight="1" x14ac:dyDescent="0.25">
      <c r="A297" s="99">
        <f t="shared" si="8"/>
        <v>154</v>
      </c>
      <c r="B297" s="100"/>
      <c r="C297" s="73">
        <v>120</v>
      </c>
      <c r="D297" s="73">
        <f t="shared" si="6"/>
        <v>1291.6799999999998</v>
      </c>
      <c r="E297" s="73">
        <f t="shared" si="7"/>
        <v>1950.4367999999997</v>
      </c>
      <c r="F297" s="73">
        <v>0</v>
      </c>
      <c r="G297" s="101">
        <v>45701</v>
      </c>
      <c r="H297" s="102"/>
      <c r="I297" s="36"/>
      <c r="L297" s="103"/>
      <c r="M297" s="103"/>
      <c r="N297" s="36"/>
      <c r="T297" s="21"/>
    </row>
    <row r="298" spans="1:20" s="74" customFormat="1" ht="15.75" customHeight="1" x14ac:dyDescent="0.25">
      <c r="A298" s="99">
        <f t="shared" si="8"/>
        <v>155</v>
      </c>
      <c r="B298" s="100"/>
      <c r="C298" s="73">
        <v>120</v>
      </c>
      <c r="D298" s="73">
        <f t="shared" si="6"/>
        <v>1291.6799999999998</v>
      </c>
      <c r="E298" s="73">
        <f t="shared" si="7"/>
        <v>1950.4367999999997</v>
      </c>
      <c r="F298" s="73">
        <v>0</v>
      </c>
      <c r="G298" s="101">
        <v>45701</v>
      </c>
      <c r="H298" s="102"/>
      <c r="I298" s="36"/>
      <c r="L298" s="103"/>
      <c r="M298" s="103"/>
      <c r="N298" s="36"/>
      <c r="T298" s="21"/>
    </row>
    <row r="299" spans="1:20" s="74" customFormat="1" ht="15.75" customHeight="1" x14ac:dyDescent="0.25">
      <c r="A299" s="99">
        <f t="shared" si="8"/>
        <v>156</v>
      </c>
      <c r="B299" s="100"/>
      <c r="C299" s="73">
        <v>120</v>
      </c>
      <c r="D299" s="73">
        <f t="shared" si="6"/>
        <v>1291.6799999999998</v>
      </c>
      <c r="E299" s="73">
        <f t="shared" si="7"/>
        <v>1950.4367999999997</v>
      </c>
      <c r="F299" s="73">
        <v>0</v>
      </c>
      <c r="G299" s="101">
        <v>45701</v>
      </c>
      <c r="H299" s="102"/>
      <c r="I299" s="36"/>
      <c r="L299" s="103"/>
      <c r="M299" s="103"/>
      <c r="N299" s="36"/>
      <c r="T299" s="21"/>
    </row>
    <row r="300" spans="1:20" s="74" customFormat="1" ht="15.75" customHeight="1" x14ac:dyDescent="0.25">
      <c r="A300" s="99">
        <f t="shared" si="8"/>
        <v>157</v>
      </c>
      <c r="B300" s="100"/>
      <c r="C300" s="73">
        <v>120</v>
      </c>
      <c r="D300" s="73">
        <f t="shared" si="6"/>
        <v>1291.6799999999998</v>
      </c>
      <c r="E300" s="73">
        <f t="shared" si="7"/>
        <v>1950.4367999999997</v>
      </c>
      <c r="F300" s="73">
        <v>0</v>
      </c>
      <c r="G300" s="101">
        <v>45701</v>
      </c>
      <c r="H300" s="102"/>
      <c r="I300" s="36"/>
      <c r="L300" s="103"/>
      <c r="M300" s="103"/>
      <c r="N300" s="36"/>
      <c r="T300" s="21"/>
    </row>
    <row r="301" spans="1:20" s="74" customFormat="1" ht="15.75" customHeight="1" x14ac:dyDescent="0.25">
      <c r="A301" s="99">
        <f t="shared" si="8"/>
        <v>158</v>
      </c>
      <c r="B301" s="100"/>
      <c r="C301" s="73">
        <v>243.654</v>
      </c>
      <c r="D301" s="73">
        <f t="shared" si="6"/>
        <v>2622.691656</v>
      </c>
      <c r="E301" s="73">
        <f t="shared" si="7"/>
        <v>3960.26440056</v>
      </c>
      <c r="F301" s="73">
        <v>0</v>
      </c>
      <c r="G301" s="101">
        <v>45701</v>
      </c>
      <c r="H301" s="102"/>
      <c r="I301" s="36"/>
      <c r="L301" s="103"/>
      <c r="M301" s="103"/>
      <c r="N301" s="36"/>
      <c r="T301" s="21"/>
    </row>
    <row r="302" spans="1:20" s="74" customFormat="1" ht="15.75" customHeight="1" x14ac:dyDescent="0.25">
      <c r="A302" s="99">
        <f t="shared" si="8"/>
        <v>159</v>
      </c>
      <c r="B302" s="100"/>
      <c r="C302" s="73">
        <v>175.654</v>
      </c>
      <c r="D302" s="73">
        <f t="shared" si="6"/>
        <v>1890.7396559999997</v>
      </c>
      <c r="E302" s="73">
        <f t="shared" si="7"/>
        <v>2855.0168805599997</v>
      </c>
      <c r="F302" s="73">
        <v>0</v>
      </c>
      <c r="G302" s="101">
        <v>45511</v>
      </c>
      <c r="H302" s="102"/>
      <c r="I302" s="36"/>
      <c r="L302" s="103"/>
      <c r="M302" s="103"/>
      <c r="N302" s="36"/>
      <c r="T302" s="21"/>
    </row>
    <row r="303" spans="1:20" s="74" customFormat="1" ht="15.75" customHeight="1" x14ac:dyDescent="0.25">
      <c r="A303" s="99">
        <f t="shared" si="8"/>
        <v>160</v>
      </c>
      <c r="B303" s="100"/>
      <c r="C303" s="73">
        <v>120</v>
      </c>
      <c r="D303" s="73">
        <f t="shared" si="6"/>
        <v>1291.6799999999998</v>
      </c>
      <c r="E303" s="73">
        <f t="shared" si="7"/>
        <v>1950.4367999999997</v>
      </c>
      <c r="F303" s="73">
        <v>0</v>
      </c>
      <c r="G303" s="101">
        <v>45511</v>
      </c>
      <c r="H303" s="102"/>
      <c r="I303" s="36"/>
      <c r="L303" s="103"/>
      <c r="M303" s="103"/>
      <c r="N303" s="36"/>
      <c r="T303" s="21"/>
    </row>
    <row r="304" spans="1:20" s="74" customFormat="1" ht="15.75" customHeight="1" x14ac:dyDescent="0.25">
      <c r="A304" s="99">
        <f t="shared" si="8"/>
        <v>161</v>
      </c>
      <c r="B304" s="100"/>
      <c r="C304" s="73">
        <v>120</v>
      </c>
      <c r="D304" s="73">
        <f t="shared" si="6"/>
        <v>1291.6799999999998</v>
      </c>
      <c r="E304" s="73">
        <f t="shared" si="7"/>
        <v>1950.4367999999997</v>
      </c>
      <c r="F304" s="73">
        <v>0</v>
      </c>
      <c r="G304" s="99" t="s">
        <v>341</v>
      </c>
      <c r="H304" s="100"/>
      <c r="I304" s="36"/>
      <c r="L304" s="103"/>
      <c r="M304" s="103"/>
      <c r="N304" s="36"/>
      <c r="T304" s="21"/>
    </row>
    <row r="305" spans="1:20" s="74" customFormat="1" ht="15.75" customHeight="1" x14ac:dyDescent="0.25">
      <c r="A305" s="99">
        <f t="shared" si="8"/>
        <v>162</v>
      </c>
      <c r="B305" s="100"/>
      <c r="C305" s="73">
        <v>120</v>
      </c>
      <c r="D305" s="73">
        <f t="shared" si="6"/>
        <v>1291.6799999999998</v>
      </c>
      <c r="E305" s="73">
        <f t="shared" si="7"/>
        <v>1950.4367999999997</v>
      </c>
      <c r="F305" s="73">
        <v>0</v>
      </c>
      <c r="G305" s="101">
        <v>45511</v>
      </c>
      <c r="H305" s="102"/>
      <c r="I305" s="36"/>
      <c r="L305" s="103"/>
      <c r="M305" s="103"/>
      <c r="N305" s="36"/>
      <c r="T305" s="21"/>
    </row>
    <row r="306" spans="1:20" s="74" customFormat="1" ht="15.75" customHeight="1" x14ac:dyDescent="0.25">
      <c r="A306" s="99">
        <f t="shared" si="8"/>
        <v>163</v>
      </c>
      <c r="B306" s="100"/>
      <c r="C306" s="73">
        <v>120</v>
      </c>
      <c r="D306" s="73">
        <f t="shared" si="6"/>
        <v>1291.6799999999998</v>
      </c>
      <c r="E306" s="73">
        <f t="shared" si="7"/>
        <v>1950.4367999999997</v>
      </c>
      <c r="F306" s="73">
        <v>0</v>
      </c>
      <c r="G306" s="99" t="s">
        <v>341</v>
      </c>
      <c r="H306" s="100"/>
      <c r="I306" s="36"/>
      <c r="L306" s="103"/>
      <c r="M306" s="103"/>
      <c r="N306" s="36"/>
      <c r="T306" s="21"/>
    </row>
    <row r="307" spans="1:20" s="74" customFormat="1" ht="15.75" customHeight="1" x14ac:dyDescent="0.25">
      <c r="A307" s="99">
        <f t="shared" si="8"/>
        <v>164</v>
      </c>
      <c r="B307" s="100"/>
      <c r="C307" s="73">
        <v>120</v>
      </c>
      <c r="D307" s="73">
        <f t="shared" si="6"/>
        <v>1291.6799999999998</v>
      </c>
      <c r="E307" s="73">
        <f t="shared" si="7"/>
        <v>1950.4367999999997</v>
      </c>
      <c r="F307" s="73">
        <v>0</v>
      </c>
      <c r="G307" s="99" t="s">
        <v>341</v>
      </c>
      <c r="H307" s="100"/>
      <c r="I307" s="36"/>
      <c r="L307" s="103"/>
      <c r="M307" s="103"/>
      <c r="N307" s="36"/>
      <c r="T307" s="21"/>
    </row>
    <row r="308" spans="1:20" s="74" customFormat="1" ht="15.75" customHeight="1" x14ac:dyDescent="0.25">
      <c r="A308" s="99">
        <f t="shared" si="8"/>
        <v>165</v>
      </c>
      <c r="B308" s="100"/>
      <c r="C308" s="73">
        <v>120</v>
      </c>
      <c r="D308" s="73">
        <f t="shared" si="6"/>
        <v>1291.6799999999998</v>
      </c>
      <c r="E308" s="73">
        <f t="shared" si="7"/>
        <v>1950.4367999999997</v>
      </c>
      <c r="F308" s="73">
        <v>0</v>
      </c>
      <c r="G308" s="101">
        <v>45511</v>
      </c>
      <c r="H308" s="102"/>
      <c r="I308" s="36"/>
      <c r="L308" s="103"/>
      <c r="M308" s="103"/>
      <c r="N308" s="36"/>
      <c r="T308" s="21"/>
    </row>
    <row r="309" spans="1:20" s="74" customFormat="1" ht="15.75" customHeight="1" x14ac:dyDescent="0.25">
      <c r="A309" s="99">
        <f t="shared" si="8"/>
        <v>166</v>
      </c>
      <c r="B309" s="100"/>
      <c r="C309" s="73">
        <v>120</v>
      </c>
      <c r="D309" s="73">
        <f t="shared" si="6"/>
        <v>1291.6799999999998</v>
      </c>
      <c r="E309" s="73">
        <f t="shared" si="7"/>
        <v>1950.4367999999997</v>
      </c>
      <c r="F309" s="73">
        <v>0</v>
      </c>
      <c r="G309" s="99" t="s">
        <v>341</v>
      </c>
      <c r="H309" s="100"/>
      <c r="I309" s="36"/>
      <c r="L309" s="103"/>
      <c r="M309" s="103"/>
      <c r="N309" s="36"/>
      <c r="T309" s="21"/>
    </row>
    <row r="310" spans="1:20" s="74" customFormat="1" ht="15.75" customHeight="1" x14ac:dyDescent="0.25">
      <c r="A310" s="99">
        <f t="shared" si="8"/>
        <v>167</v>
      </c>
      <c r="B310" s="100"/>
      <c r="C310" s="73">
        <v>120</v>
      </c>
      <c r="D310" s="73">
        <f t="shared" si="6"/>
        <v>1291.6799999999998</v>
      </c>
      <c r="E310" s="73">
        <f t="shared" si="7"/>
        <v>1950.4367999999997</v>
      </c>
      <c r="F310" s="73">
        <v>0</v>
      </c>
      <c r="G310" s="101">
        <v>45511</v>
      </c>
      <c r="H310" s="102"/>
      <c r="I310" s="36"/>
      <c r="L310" s="103"/>
      <c r="M310" s="103"/>
      <c r="N310" s="36"/>
      <c r="T310" s="21"/>
    </row>
    <row r="311" spans="1:20" s="74" customFormat="1" ht="15.75" customHeight="1" x14ac:dyDescent="0.25">
      <c r="A311" s="99">
        <f t="shared" si="8"/>
        <v>168</v>
      </c>
      <c r="B311" s="100"/>
      <c r="C311" s="73">
        <v>163.654</v>
      </c>
      <c r="D311" s="73">
        <f t="shared" si="6"/>
        <v>1761.5716559999998</v>
      </c>
      <c r="E311" s="73">
        <f t="shared" si="7"/>
        <v>2659.9732005599999</v>
      </c>
      <c r="F311" s="73">
        <v>0</v>
      </c>
      <c r="G311" s="99" t="s">
        <v>341</v>
      </c>
      <c r="H311" s="100"/>
      <c r="I311" s="36"/>
      <c r="L311" s="103"/>
      <c r="M311" s="103"/>
      <c r="N311" s="36"/>
      <c r="T311" s="21"/>
    </row>
    <row r="312" spans="1:20" s="74" customFormat="1" ht="15.75" customHeight="1" x14ac:dyDescent="0.25">
      <c r="A312" s="99">
        <f t="shared" si="8"/>
        <v>169</v>
      </c>
      <c r="B312" s="100"/>
      <c r="C312" s="73">
        <v>299.654</v>
      </c>
      <c r="D312" s="73">
        <f t="shared" si="6"/>
        <v>3225.4756559999996</v>
      </c>
      <c r="E312" s="73">
        <f t="shared" si="7"/>
        <v>4870.4682405599997</v>
      </c>
      <c r="F312" s="73">
        <v>0</v>
      </c>
      <c r="G312" s="99" t="s">
        <v>341</v>
      </c>
      <c r="H312" s="100"/>
      <c r="I312" s="36"/>
      <c r="L312" s="103"/>
      <c r="M312" s="103"/>
      <c r="N312" s="36"/>
      <c r="T312" s="21"/>
    </row>
    <row r="313" spans="1:20" s="74" customFormat="1" ht="15.75" customHeight="1" x14ac:dyDescent="0.25">
      <c r="A313" s="99">
        <f t="shared" si="8"/>
        <v>170</v>
      </c>
      <c r="B313" s="100"/>
      <c r="C313" s="73">
        <v>120</v>
      </c>
      <c r="D313" s="73">
        <f t="shared" si="6"/>
        <v>1291.6799999999998</v>
      </c>
      <c r="E313" s="73">
        <f t="shared" si="7"/>
        <v>1950.4367999999997</v>
      </c>
      <c r="F313" s="73">
        <v>0</v>
      </c>
      <c r="G313" s="99" t="s">
        <v>341</v>
      </c>
      <c r="H313" s="100"/>
      <c r="I313" s="36"/>
      <c r="L313" s="103"/>
      <c r="M313" s="103"/>
      <c r="N313" s="36"/>
      <c r="T313" s="21"/>
    </row>
    <row r="314" spans="1:20" s="74" customFormat="1" ht="15.75" customHeight="1" x14ac:dyDescent="0.25">
      <c r="A314" s="99">
        <f t="shared" si="8"/>
        <v>171</v>
      </c>
      <c r="B314" s="100"/>
      <c r="C314" s="73">
        <v>120</v>
      </c>
      <c r="D314" s="73">
        <f t="shared" si="6"/>
        <v>1291.6799999999998</v>
      </c>
      <c r="E314" s="73">
        <f t="shared" si="7"/>
        <v>1950.4367999999997</v>
      </c>
      <c r="F314" s="73">
        <v>0</v>
      </c>
      <c r="G314" s="99" t="s">
        <v>341</v>
      </c>
      <c r="H314" s="100"/>
      <c r="I314" s="36"/>
      <c r="L314" s="103"/>
      <c r="M314" s="103"/>
      <c r="N314" s="36"/>
      <c r="T314" s="21"/>
    </row>
    <row r="315" spans="1:20" s="74" customFormat="1" ht="15.75" customHeight="1" x14ac:dyDescent="0.25">
      <c r="A315" s="99">
        <f t="shared" si="8"/>
        <v>172</v>
      </c>
      <c r="B315" s="100"/>
      <c r="C315" s="73">
        <v>120</v>
      </c>
      <c r="D315" s="73">
        <f t="shared" si="6"/>
        <v>1291.6799999999998</v>
      </c>
      <c r="E315" s="73">
        <f t="shared" si="7"/>
        <v>1950.4367999999997</v>
      </c>
      <c r="F315" s="73">
        <v>0</v>
      </c>
      <c r="G315" s="99" t="s">
        <v>341</v>
      </c>
      <c r="H315" s="100"/>
      <c r="I315" s="36"/>
      <c r="L315" s="103"/>
      <c r="M315" s="103"/>
      <c r="N315" s="36"/>
      <c r="T315" s="21"/>
    </row>
    <row r="316" spans="1:20" s="74" customFormat="1" ht="15.75" customHeight="1" x14ac:dyDescent="0.25">
      <c r="A316" s="99">
        <f t="shared" si="8"/>
        <v>173</v>
      </c>
      <c r="B316" s="100"/>
      <c r="C316" s="73">
        <v>120</v>
      </c>
      <c r="D316" s="73">
        <f t="shared" si="6"/>
        <v>1291.6799999999998</v>
      </c>
      <c r="E316" s="73">
        <f t="shared" si="7"/>
        <v>1950.4367999999997</v>
      </c>
      <c r="F316" s="73">
        <v>0</v>
      </c>
      <c r="G316" s="99" t="s">
        <v>341</v>
      </c>
      <c r="H316" s="100"/>
      <c r="I316" s="36"/>
      <c r="L316" s="103"/>
      <c r="M316" s="103"/>
      <c r="N316" s="36"/>
      <c r="T316" s="21"/>
    </row>
    <row r="317" spans="1:20" s="74" customFormat="1" ht="15.75" customHeight="1" x14ac:dyDescent="0.25">
      <c r="A317" s="99">
        <f t="shared" si="8"/>
        <v>174</v>
      </c>
      <c r="B317" s="100"/>
      <c r="C317" s="73">
        <v>120</v>
      </c>
      <c r="D317" s="73">
        <f t="shared" si="6"/>
        <v>1291.6799999999998</v>
      </c>
      <c r="E317" s="73">
        <f t="shared" si="7"/>
        <v>1950.4367999999997</v>
      </c>
      <c r="F317" s="73">
        <v>0</v>
      </c>
      <c r="G317" s="101">
        <v>45511</v>
      </c>
      <c r="H317" s="102"/>
      <c r="I317" s="36"/>
      <c r="L317" s="103"/>
      <c r="M317" s="103"/>
      <c r="N317" s="36"/>
      <c r="T317" s="21"/>
    </row>
    <row r="318" spans="1:20" s="74" customFormat="1" ht="15.75" customHeight="1" x14ac:dyDescent="0.25">
      <c r="A318" s="99">
        <f t="shared" si="8"/>
        <v>175</v>
      </c>
      <c r="B318" s="100"/>
      <c r="C318" s="73">
        <v>120</v>
      </c>
      <c r="D318" s="73">
        <f t="shared" si="6"/>
        <v>1291.6799999999998</v>
      </c>
      <c r="E318" s="73">
        <f t="shared" si="7"/>
        <v>1950.4367999999997</v>
      </c>
      <c r="F318" s="73">
        <v>0</v>
      </c>
      <c r="G318" s="99" t="s">
        <v>341</v>
      </c>
      <c r="H318" s="100"/>
      <c r="I318" s="36"/>
      <c r="L318" s="103"/>
      <c r="M318" s="103"/>
      <c r="N318" s="36"/>
      <c r="T318" s="21"/>
    </row>
    <row r="319" spans="1:20" s="74" customFormat="1" ht="15.75" customHeight="1" x14ac:dyDescent="0.25">
      <c r="A319" s="99">
        <f t="shared" si="8"/>
        <v>176</v>
      </c>
      <c r="B319" s="100"/>
      <c r="C319" s="73">
        <v>120</v>
      </c>
      <c r="D319" s="73">
        <f t="shared" si="6"/>
        <v>1291.6799999999998</v>
      </c>
      <c r="E319" s="73">
        <f t="shared" si="7"/>
        <v>1950.4367999999997</v>
      </c>
      <c r="F319" s="73">
        <v>0</v>
      </c>
      <c r="G319" s="101">
        <v>45511</v>
      </c>
      <c r="H319" s="102"/>
      <c r="I319" s="36"/>
      <c r="L319" s="103"/>
      <c r="M319" s="103"/>
      <c r="N319" s="36"/>
      <c r="T319" s="21"/>
    </row>
    <row r="320" spans="1:20" s="74" customFormat="1" ht="15.75" customHeight="1" x14ac:dyDescent="0.25">
      <c r="A320" s="99">
        <f t="shared" si="8"/>
        <v>177</v>
      </c>
      <c r="B320" s="100"/>
      <c r="C320" s="73">
        <v>120</v>
      </c>
      <c r="D320" s="73">
        <f t="shared" si="6"/>
        <v>1291.6799999999998</v>
      </c>
      <c r="E320" s="73">
        <f t="shared" si="7"/>
        <v>1950.4367999999997</v>
      </c>
      <c r="F320" s="73">
        <v>0</v>
      </c>
      <c r="G320" s="99" t="s">
        <v>341</v>
      </c>
      <c r="H320" s="100"/>
      <c r="I320" s="36"/>
      <c r="L320" s="103"/>
      <c r="M320" s="103"/>
      <c r="N320" s="36"/>
      <c r="T320" s="21"/>
    </row>
    <row r="321" spans="1:20" s="74" customFormat="1" ht="15.75" customHeight="1" x14ac:dyDescent="0.25">
      <c r="A321" s="99">
        <f t="shared" si="8"/>
        <v>178</v>
      </c>
      <c r="B321" s="100"/>
      <c r="C321" s="73">
        <v>120</v>
      </c>
      <c r="D321" s="73">
        <f t="shared" si="6"/>
        <v>1291.6799999999998</v>
      </c>
      <c r="E321" s="73">
        <f t="shared" si="7"/>
        <v>1950.4367999999997</v>
      </c>
      <c r="F321" s="73">
        <v>0</v>
      </c>
      <c r="G321" s="99" t="s">
        <v>341</v>
      </c>
      <c r="H321" s="100"/>
      <c r="I321" s="36"/>
      <c r="L321" s="103"/>
      <c r="M321" s="103"/>
      <c r="N321" s="36"/>
      <c r="T321" s="21"/>
    </row>
    <row r="322" spans="1:20" s="74" customFormat="1" ht="15.75" customHeight="1" x14ac:dyDescent="0.25">
      <c r="A322" s="99">
        <f t="shared" si="8"/>
        <v>179</v>
      </c>
      <c r="B322" s="100"/>
      <c r="C322" s="73">
        <v>120</v>
      </c>
      <c r="D322" s="73">
        <f t="shared" si="6"/>
        <v>1291.6799999999998</v>
      </c>
      <c r="E322" s="73">
        <f t="shared" si="7"/>
        <v>1950.4367999999997</v>
      </c>
      <c r="F322" s="73">
        <v>0</v>
      </c>
      <c r="G322" s="99" t="s">
        <v>341</v>
      </c>
      <c r="H322" s="100"/>
      <c r="I322" s="36"/>
      <c r="L322" s="103"/>
      <c r="M322" s="103"/>
      <c r="N322" s="36"/>
      <c r="T322" s="21"/>
    </row>
    <row r="323" spans="1:20" s="74" customFormat="1" ht="15.75" customHeight="1" x14ac:dyDescent="0.25">
      <c r="A323" s="99">
        <f t="shared" si="8"/>
        <v>180</v>
      </c>
      <c r="B323" s="100"/>
      <c r="C323" s="73">
        <v>297.63200000000001</v>
      </c>
      <c r="D323" s="73">
        <f t="shared" si="6"/>
        <v>3203.7108479999997</v>
      </c>
      <c r="E323" s="73">
        <f t="shared" si="7"/>
        <v>4837.6033804799999</v>
      </c>
      <c r="F323" s="73">
        <v>0</v>
      </c>
      <c r="G323" s="99" t="s">
        <v>341</v>
      </c>
      <c r="H323" s="100"/>
      <c r="I323" s="36"/>
      <c r="L323" s="103"/>
      <c r="M323" s="103"/>
      <c r="N323" s="36"/>
      <c r="T323" s="21"/>
    </row>
    <row r="324" spans="1:20" s="74" customFormat="1" ht="15.75" customHeight="1" x14ac:dyDescent="0.25">
      <c r="A324" s="99">
        <f t="shared" si="8"/>
        <v>181</v>
      </c>
      <c r="B324" s="100"/>
      <c r="C324" s="73">
        <v>460.654</v>
      </c>
      <c r="D324" s="73">
        <f t="shared" si="6"/>
        <v>4958.4796559999995</v>
      </c>
      <c r="E324" s="73">
        <f t="shared" si="7"/>
        <v>7487.3042805599989</v>
      </c>
      <c r="F324" s="73">
        <v>0</v>
      </c>
      <c r="G324" s="101">
        <v>45701</v>
      </c>
      <c r="H324" s="102"/>
      <c r="I324" s="36"/>
      <c r="L324" s="103"/>
      <c r="M324" s="103"/>
      <c r="N324" s="36"/>
      <c r="T324" s="21"/>
    </row>
    <row r="325" spans="1:20" s="74" customFormat="1" ht="15.75" customHeight="1" x14ac:dyDescent="0.25">
      <c r="A325" s="99">
        <f t="shared" si="8"/>
        <v>182</v>
      </c>
      <c r="B325" s="100"/>
      <c r="C325" s="73">
        <v>450</v>
      </c>
      <c r="D325" s="73">
        <f t="shared" si="6"/>
        <v>4843.7999999999993</v>
      </c>
      <c r="E325" s="73">
        <f t="shared" si="7"/>
        <v>7314.137999999999</v>
      </c>
      <c r="F325" s="73">
        <v>0</v>
      </c>
      <c r="G325" s="101">
        <v>45701</v>
      </c>
      <c r="H325" s="102"/>
      <c r="I325" s="36"/>
      <c r="L325" s="103"/>
      <c r="M325" s="103"/>
      <c r="N325" s="36"/>
      <c r="T325" s="21"/>
    </row>
    <row r="326" spans="1:20" s="74" customFormat="1" ht="15.75" customHeight="1" x14ac:dyDescent="0.25">
      <c r="A326" s="99">
        <f t="shared" si="8"/>
        <v>183</v>
      </c>
      <c r="B326" s="100"/>
      <c r="C326" s="73">
        <v>450</v>
      </c>
      <c r="D326" s="73">
        <f t="shared" si="6"/>
        <v>4843.7999999999993</v>
      </c>
      <c r="E326" s="73">
        <f t="shared" si="7"/>
        <v>7314.137999999999</v>
      </c>
      <c r="F326" s="73">
        <v>0</v>
      </c>
      <c r="G326" s="101">
        <v>45701</v>
      </c>
      <c r="H326" s="102"/>
      <c r="I326" s="36"/>
      <c r="L326" s="103"/>
      <c r="M326" s="103"/>
      <c r="N326" s="36"/>
      <c r="T326" s="21"/>
    </row>
    <row r="327" spans="1:20" s="74" customFormat="1" ht="15.75" customHeight="1" x14ac:dyDescent="0.25">
      <c r="A327" s="99">
        <f t="shared" si="8"/>
        <v>184</v>
      </c>
      <c r="B327" s="100"/>
      <c r="C327" s="73">
        <v>450</v>
      </c>
      <c r="D327" s="73">
        <f t="shared" si="6"/>
        <v>4843.7999999999993</v>
      </c>
      <c r="E327" s="73">
        <f t="shared" si="7"/>
        <v>7314.137999999999</v>
      </c>
      <c r="F327" s="73">
        <v>0</v>
      </c>
      <c r="G327" s="101">
        <v>45701</v>
      </c>
      <c r="H327" s="102"/>
      <c r="I327" s="36"/>
      <c r="L327" s="103"/>
      <c r="M327" s="103"/>
      <c r="N327" s="36"/>
      <c r="T327" s="21"/>
    </row>
    <row r="328" spans="1:20" s="74" customFormat="1" ht="15.75" customHeight="1" x14ac:dyDescent="0.25">
      <c r="A328" s="99">
        <f t="shared" si="8"/>
        <v>185</v>
      </c>
      <c r="B328" s="100"/>
      <c r="C328" s="73">
        <v>450</v>
      </c>
      <c r="D328" s="73">
        <f t="shared" si="6"/>
        <v>4843.7999999999993</v>
      </c>
      <c r="E328" s="73">
        <f t="shared" si="7"/>
        <v>7314.137999999999</v>
      </c>
      <c r="F328" s="73">
        <v>0</v>
      </c>
      <c r="G328" s="101">
        <v>45701</v>
      </c>
      <c r="H328" s="102"/>
      <c r="I328" s="36"/>
      <c r="L328" s="103"/>
      <c r="M328" s="103"/>
      <c r="N328" s="36"/>
      <c r="T328" s="21"/>
    </row>
    <row r="329" spans="1:20" s="74" customFormat="1" ht="15.75" customHeight="1" x14ac:dyDescent="0.25">
      <c r="A329" s="99">
        <f t="shared" si="8"/>
        <v>186</v>
      </c>
      <c r="B329" s="100"/>
      <c r="C329" s="73">
        <v>460.654</v>
      </c>
      <c r="D329" s="73">
        <f t="shared" si="6"/>
        <v>4958.4796559999995</v>
      </c>
      <c r="E329" s="73">
        <f t="shared" si="7"/>
        <v>7487.3042805599989</v>
      </c>
      <c r="F329" s="73">
        <v>0</v>
      </c>
      <c r="G329" s="101">
        <v>45701</v>
      </c>
      <c r="H329" s="102"/>
      <c r="I329" s="36"/>
      <c r="L329" s="103"/>
      <c r="M329" s="103"/>
      <c r="N329" s="36"/>
      <c r="T329" s="21"/>
    </row>
    <row r="330" spans="1:20" s="74" customFormat="1" ht="15.75" customHeight="1" x14ac:dyDescent="0.25">
      <c r="A330" s="99">
        <f t="shared" si="8"/>
        <v>187</v>
      </c>
      <c r="B330" s="100"/>
      <c r="C330" s="73">
        <v>558.154</v>
      </c>
      <c r="D330" s="73">
        <f t="shared" si="6"/>
        <v>6007.9696559999993</v>
      </c>
      <c r="E330" s="73">
        <f t="shared" si="7"/>
        <v>9072.0341805599983</v>
      </c>
      <c r="F330" s="73">
        <v>0</v>
      </c>
      <c r="G330" s="101">
        <v>45701</v>
      </c>
      <c r="H330" s="102"/>
      <c r="I330" s="36"/>
      <c r="L330" s="103"/>
      <c r="M330" s="103"/>
      <c r="N330" s="36"/>
      <c r="T330" s="21"/>
    </row>
    <row r="331" spans="1:20" s="74" customFormat="1" ht="15.75" customHeight="1" x14ac:dyDescent="0.25">
      <c r="A331" s="99">
        <f t="shared" si="8"/>
        <v>188</v>
      </c>
      <c r="B331" s="100"/>
      <c r="C331" s="73">
        <v>450</v>
      </c>
      <c r="D331" s="73">
        <f t="shared" si="6"/>
        <v>4843.7999999999993</v>
      </c>
      <c r="E331" s="73">
        <f t="shared" si="7"/>
        <v>7314.137999999999</v>
      </c>
      <c r="F331" s="73">
        <v>0</v>
      </c>
      <c r="G331" s="101">
        <v>45701</v>
      </c>
      <c r="H331" s="102"/>
      <c r="I331" s="36"/>
      <c r="L331" s="103"/>
      <c r="M331" s="103"/>
      <c r="N331" s="36"/>
      <c r="T331" s="21"/>
    </row>
    <row r="332" spans="1:20" s="74" customFormat="1" ht="15.75" customHeight="1" x14ac:dyDescent="0.25">
      <c r="A332" s="99">
        <f t="shared" si="8"/>
        <v>189</v>
      </c>
      <c r="B332" s="100"/>
      <c r="C332" s="73">
        <v>450</v>
      </c>
      <c r="D332" s="73">
        <f t="shared" si="6"/>
        <v>4843.7999999999993</v>
      </c>
      <c r="E332" s="73">
        <f t="shared" si="7"/>
        <v>7314.137999999999</v>
      </c>
      <c r="F332" s="73">
        <v>0</v>
      </c>
      <c r="G332" s="101">
        <v>45701</v>
      </c>
      <c r="H332" s="102"/>
      <c r="I332" s="36"/>
      <c r="L332" s="103"/>
      <c r="M332" s="103"/>
      <c r="N332" s="36"/>
      <c r="T332" s="21"/>
    </row>
    <row r="333" spans="1:20" s="74" customFormat="1" ht="15.75" customHeight="1" x14ac:dyDescent="0.25">
      <c r="A333" s="99">
        <f t="shared" si="8"/>
        <v>190</v>
      </c>
      <c r="B333" s="100"/>
      <c r="C333" s="73">
        <v>450</v>
      </c>
      <c r="D333" s="73">
        <f t="shared" si="6"/>
        <v>4843.7999999999993</v>
      </c>
      <c r="E333" s="73">
        <f t="shared" si="7"/>
        <v>7314.137999999999</v>
      </c>
      <c r="F333" s="73">
        <v>0</v>
      </c>
      <c r="G333" s="101">
        <v>45701</v>
      </c>
      <c r="H333" s="102"/>
      <c r="I333" s="36"/>
      <c r="L333" s="103"/>
      <c r="M333" s="103"/>
      <c r="N333" s="36"/>
      <c r="T333" s="21"/>
    </row>
    <row r="334" spans="1:20" s="74" customFormat="1" ht="15.75" customHeight="1" x14ac:dyDescent="0.25">
      <c r="A334" s="99">
        <f t="shared" si="8"/>
        <v>191</v>
      </c>
      <c r="B334" s="100"/>
      <c r="C334" s="73">
        <v>535.654</v>
      </c>
      <c r="D334" s="73">
        <f t="shared" si="6"/>
        <v>5765.7796559999997</v>
      </c>
      <c r="E334" s="73">
        <f t="shared" si="7"/>
        <v>8706.3272805599991</v>
      </c>
      <c r="F334" s="73">
        <v>0</v>
      </c>
      <c r="G334" s="101">
        <v>45701</v>
      </c>
      <c r="H334" s="102"/>
      <c r="I334" s="36"/>
      <c r="L334" s="103"/>
      <c r="M334" s="103"/>
      <c r="N334" s="36"/>
      <c r="T334" s="21"/>
    </row>
    <row r="335" spans="1:20" s="74" customFormat="1" ht="15.75" customHeight="1" x14ac:dyDescent="0.25">
      <c r="A335" s="99">
        <f t="shared" si="8"/>
        <v>192</v>
      </c>
      <c r="B335" s="100"/>
      <c r="C335" s="73">
        <v>565.654</v>
      </c>
      <c r="D335" s="73">
        <f t="shared" si="6"/>
        <v>6088.6996559999998</v>
      </c>
      <c r="E335" s="73">
        <f t="shared" si="7"/>
        <v>9193.9364805599998</v>
      </c>
      <c r="F335" s="73">
        <v>0</v>
      </c>
      <c r="G335" s="99" t="s">
        <v>341</v>
      </c>
      <c r="H335" s="100"/>
      <c r="I335" s="36"/>
      <c r="L335" s="103"/>
      <c r="M335" s="103"/>
      <c r="N335" s="36"/>
      <c r="T335" s="21"/>
    </row>
    <row r="336" spans="1:20" s="74" customFormat="1" ht="15.75" customHeight="1" x14ac:dyDescent="0.25">
      <c r="A336" s="99">
        <f t="shared" si="8"/>
        <v>193</v>
      </c>
      <c r="B336" s="100"/>
      <c r="C336" s="73">
        <v>450</v>
      </c>
      <c r="D336" s="73">
        <f t="shared" si="6"/>
        <v>4843.7999999999993</v>
      </c>
      <c r="E336" s="73">
        <f t="shared" si="7"/>
        <v>7314.137999999999</v>
      </c>
      <c r="F336" s="73">
        <v>0</v>
      </c>
      <c r="G336" s="99" t="s">
        <v>341</v>
      </c>
      <c r="H336" s="100"/>
      <c r="I336" s="36"/>
      <c r="L336" s="103"/>
      <c r="M336" s="103"/>
      <c r="N336" s="36"/>
      <c r="T336" s="21"/>
    </row>
    <row r="337" spans="1:20" s="74" customFormat="1" ht="15.75" customHeight="1" x14ac:dyDescent="0.25">
      <c r="A337" s="99">
        <f t="shared" si="8"/>
        <v>194</v>
      </c>
      <c r="B337" s="100"/>
      <c r="C337" s="73">
        <v>450</v>
      </c>
      <c r="D337" s="73">
        <f t="shared" ref="D337:D400" si="9">C337*10.764</f>
        <v>4843.7999999999993</v>
      </c>
      <c r="E337" s="73">
        <f t="shared" ref="E337:E400" si="10">D337*1.51</f>
        <v>7314.137999999999</v>
      </c>
      <c r="F337" s="73">
        <v>0</v>
      </c>
      <c r="G337" s="99" t="s">
        <v>341</v>
      </c>
      <c r="H337" s="100"/>
      <c r="I337" s="36"/>
      <c r="L337" s="103"/>
      <c r="M337" s="103"/>
      <c r="N337" s="36"/>
      <c r="T337" s="21"/>
    </row>
    <row r="338" spans="1:20" s="74" customFormat="1" ht="15.75" customHeight="1" x14ac:dyDescent="0.25">
      <c r="A338" s="99">
        <f t="shared" si="8"/>
        <v>195</v>
      </c>
      <c r="B338" s="100"/>
      <c r="C338" s="73">
        <v>450</v>
      </c>
      <c r="D338" s="73">
        <f t="shared" si="9"/>
        <v>4843.7999999999993</v>
      </c>
      <c r="E338" s="73">
        <f t="shared" si="10"/>
        <v>7314.137999999999</v>
      </c>
      <c r="F338" s="73">
        <v>0</v>
      </c>
      <c r="G338" s="99" t="s">
        <v>341</v>
      </c>
      <c r="H338" s="100"/>
      <c r="I338" s="36"/>
      <c r="L338" s="103"/>
      <c r="M338" s="103"/>
      <c r="N338" s="36"/>
      <c r="T338" s="21"/>
    </row>
    <row r="339" spans="1:20" s="74" customFormat="1" ht="15.75" customHeight="1" x14ac:dyDescent="0.25">
      <c r="A339" s="99">
        <f t="shared" si="8"/>
        <v>196</v>
      </c>
      <c r="B339" s="100"/>
      <c r="C339" s="73">
        <v>450</v>
      </c>
      <c r="D339" s="73">
        <f t="shared" si="9"/>
        <v>4843.7999999999993</v>
      </c>
      <c r="E339" s="73">
        <f t="shared" si="10"/>
        <v>7314.137999999999</v>
      </c>
      <c r="F339" s="73">
        <v>0</v>
      </c>
      <c r="G339" s="99" t="s">
        <v>341</v>
      </c>
      <c r="H339" s="100"/>
      <c r="I339" s="36"/>
      <c r="L339" s="103"/>
      <c r="M339" s="103"/>
      <c r="N339" s="36"/>
      <c r="T339" s="21"/>
    </row>
    <row r="340" spans="1:20" s="74" customFormat="1" ht="15.75" customHeight="1" x14ac:dyDescent="0.25">
      <c r="A340" s="99">
        <f t="shared" ref="A340:A403" si="11">A339+1</f>
        <v>197</v>
      </c>
      <c r="B340" s="100"/>
      <c r="C340" s="73">
        <v>450</v>
      </c>
      <c r="D340" s="73">
        <f t="shared" si="9"/>
        <v>4843.7999999999993</v>
      </c>
      <c r="E340" s="73">
        <f t="shared" si="10"/>
        <v>7314.137999999999</v>
      </c>
      <c r="F340" s="73">
        <v>0</v>
      </c>
      <c r="G340" s="99" t="s">
        <v>341</v>
      </c>
      <c r="H340" s="100"/>
      <c r="I340" s="36"/>
      <c r="L340" s="103"/>
      <c r="M340" s="103"/>
      <c r="N340" s="36"/>
      <c r="T340" s="21"/>
    </row>
    <row r="341" spans="1:20" s="74" customFormat="1" ht="15.75" customHeight="1" x14ac:dyDescent="0.25">
      <c r="A341" s="99">
        <f t="shared" si="11"/>
        <v>198</v>
      </c>
      <c r="B341" s="100"/>
      <c r="C341" s="73">
        <v>558.05999999999995</v>
      </c>
      <c r="D341" s="73">
        <f t="shared" si="9"/>
        <v>6006.9578399999991</v>
      </c>
      <c r="E341" s="73">
        <f t="shared" si="10"/>
        <v>9070.5063383999986</v>
      </c>
      <c r="F341" s="73">
        <v>0</v>
      </c>
      <c r="G341" s="99" t="s">
        <v>341</v>
      </c>
      <c r="H341" s="100"/>
      <c r="I341" s="36"/>
      <c r="L341" s="103"/>
      <c r="M341" s="103"/>
      <c r="N341" s="36"/>
      <c r="T341" s="21"/>
    </row>
    <row r="342" spans="1:20" s="74" customFormat="1" ht="15.75" customHeight="1" x14ac:dyDescent="0.25">
      <c r="A342" s="99">
        <f t="shared" si="11"/>
        <v>199</v>
      </c>
      <c r="B342" s="100"/>
      <c r="C342" s="73">
        <v>501.904</v>
      </c>
      <c r="D342" s="73">
        <f t="shared" si="9"/>
        <v>5402.4946559999998</v>
      </c>
      <c r="E342" s="73">
        <f t="shared" si="10"/>
        <v>8157.7669305600002</v>
      </c>
      <c r="F342" s="73">
        <v>0</v>
      </c>
      <c r="G342" s="99" t="s">
        <v>341</v>
      </c>
      <c r="H342" s="100"/>
      <c r="I342" s="36"/>
      <c r="L342" s="103"/>
      <c r="M342" s="103"/>
      <c r="N342" s="36"/>
      <c r="T342" s="21"/>
    </row>
    <row r="343" spans="1:20" s="74" customFormat="1" ht="15.75" customHeight="1" x14ac:dyDescent="0.25">
      <c r="A343" s="99">
        <f t="shared" si="11"/>
        <v>200</v>
      </c>
      <c r="B343" s="100"/>
      <c r="C343" s="68">
        <v>150</v>
      </c>
      <c r="D343" s="73">
        <f t="shared" si="9"/>
        <v>1614.6</v>
      </c>
      <c r="E343" s="73">
        <f t="shared" si="10"/>
        <v>2438.0459999999998</v>
      </c>
      <c r="F343" s="73">
        <v>0</v>
      </c>
      <c r="G343" s="99" t="s">
        <v>341</v>
      </c>
      <c r="H343" s="100"/>
      <c r="I343" s="36"/>
      <c r="L343" s="103"/>
      <c r="M343" s="103"/>
      <c r="N343" s="36"/>
      <c r="T343" s="21"/>
    </row>
    <row r="344" spans="1:20" s="74" customFormat="1" ht="15.75" customHeight="1" x14ac:dyDescent="0.25">
      <c r="A344" s="99">
        <f t="shared" si="11"/>
        <v>201</v>
      </c>
      <c r="B344" s="100"/>
      <c r="C344" s="68">
        <v>150</v>
      </c>
      <c r="D344" s="73">
        <f t="shared" si="9"/>
        <v>1614.6</v>
      </c>
      <c r="E344" s="73">
        <f t="shared" si="10"/>
        <v>2438.0459999999998</v>
      </c>
      <c r="F344" s="73">
        <v>0</v>
      </c>
      <c r="G344" s="101">
        <v>45511</v>
      </c>
      <c r="H344" s="102"/>
      <c r="I344" s="36"/>
      <c r="L344" s="103"/>
      <c r="M344" s="103"/>
      <c r="N344" s="36"/>
      <c r="T344" s="21"/>
    </row>
    <row r="345" spans="1:20" s="74" customFormat="1" ht="15.75" customHeight="1" x14ac:dyDescent="0.25">
      <c r="A345" s="99">
        <f t="shared" si="11"/>
        <v>202</v>
      </c>
      <c r="B345" s="100"/>
      <c r="C345" s="68">
        <v>150</v>
      </c>
      <c r="D345" s="73">
        <f t="shared" si="9"/>
        <v>1614.6</v>
      </c>
      <c r="E345" s="73">
        <f t="shared" si="10"/>
        <v>2438.0459999999998</v>
      </c>
      <c r="F345" s="73">
        <v>0</v>
      </c>
      <c r="G345" s="101">
        <v>45511</v>
      </c>
      <c r="H345" s="102"/>
      <c r="I345" s="36"/>
      <c r="L345" s="103"/>
      <c r="M345" s="103"/>
      <c r="N345" s="36"/>
      <c r="T345" s="21"/>
    </row>
    <row r="346" spans="1:20" s="74" customFormat="1" ht="15.75" customHeight="1" x14ac:dyDescent="0.25">
      <c r="A346" s="99">
        <f t="shared" si="11"/>
        <v>203</v>
      </c>
      <c r="B346" s="100"/>
      <c r="C346" s="68">
        <v>150</v>
      </c>
      <c r="D346" s="73">
        <f t="shared" si="9"/>
        <v>1614.6</v>
      </c>
      <c r="E346" s="73">
        <f t="shared" si="10"/>
        <v>2438.0459999999998</v>
      </c>
      <c r="F346" s="73">
        <v>0</v>
      </c>
      <c r="G346" s="101">
        <v>45511</v>
      </c>
      <c r="H346" s="102"/>
      <c r="I346" s="36"/>
      <c r="L346" s="103"/>
      <c r="M346" s="103"/>
      <c r="N346" s="36"/>
      <c r="T346" s="21"/>
    </row>
    <row r="347" spans="1:20" s="74" customFormat="1" ht="15.75" customHeight="1" x14ac:dyDescent="0.25">
      <c r="A347" s="99">
        <f t="shared" si="11"/>
        <v>204</v>
      </c>
      <c r="B347" s="100"/>
      <c r="C347" s="68">
        <v>150</v>
      </c>
      <c r="D347" s="73">
        <f t="shared" si="9"/>
        <v>1614.6</v>
      </c>
      <c r="E347" s="73">
        <f t="shared" si="10"/>
        <v>2438.0459999999998</v>
      </c>
      <c r="F347" s="73">
        <v>0</v>
      </c>
      <c r="G347" s="99" t="s">
        <v>341</v>
      </c>
      <c r="H347" s="100"/>
      <c r="I347" s="36"/>
      <c r="L347" s="103"/>
      <c r="M347" s="103"/>
      <c r="N347" s="36"/>
      <c r="T347" s="21"/>
    </row>
    <row r="348" spans="1:20" s="74" customFormat="1" ht="15.75" customHeight="1" x14ac:dyDescent="0.25">
      <c r="A348" s="99">
        <f t="shared" si="11"/>
        <v>205</v>
      </c>
      <c r="B348" s="100"/>
      <c r="C348" s="68">
        <v>150</v>
      </c>
      <c r="D348" s="73">
        <f t="shared" si="9"/>
        <v>1614.6</v>
      </c>
      <c r="E348" s="73">
        <f t="shared" si="10"/>
        <v>2438.0459999999998</v>
      </c>
      <c r="F348" s="73">
        <v>0</v>
      </c>
      <c r="G348" s="99" t="s">
        <v>341</v>
      </c>
      <c r="H348" s="100"/>
      <c r="I348" s="36"/>
      <c r="L348" s="103"/>
      <c r="M348" s="103"/>
      <c r="N348" s="36"/>
      <c r="T348" s="21"/>
    </row>
    <row r="349" spans="1:20" s="74" customFormat="1" ht="15.75" customHeight="1" x14ac:dyDescent="0.25">
      <c r="A349" s="99">
        <f t="shared" si="11"/>
        <v>206</v>
      </c>
      <c r="B349" s="100"/>
      <c r="C349" s="68">
        <v>150</v>
      </c>
      <c r="D349" s="73">
        <f t="shared" si="9"/>
        <v>1614.6</v>
      </c>
      <c r="E349" s="73">
        <f t="shared" si="10"/>
        <v>2438.0459999999998</v>
      </c>
      <c r="F349" s="73">
        <v>0</v>
      </c>
      <c r="G349" s="99" t="s">
        <v>341</v>
      </c>
      <c r="H349" s="100"/>
      <c r="I349" s="36"/>
      <c r="L349" s="103"/>
      <c r="M349" s="103"/>
      <c r="N349" s="36"/>
      <c r="T349" s="21"/>
    </row>
    <row r="350" spans="1:20" s="74" customFormat="1" ht="15.75" customHeight="1" x14ac:dyDescent="0.25">
      <c r="A350" s="99">
        <f t="shared" si="11"/>
        <v>207</v>
      </c>
      <c r="B350" s="100"/>
      <c r="C350" s="68">
        <v>150</v>
      </c>
      <c r="D350" s="73">
        <f t="shared" si="9"/>
        <v>1614.6</v>
      </c>
      <c r="E350" s="73">
        <f t="shared" si="10"/>
        <v>2438.0459999999998</v>
      </c>
      <c r="F350" s="73">
        <v>0</v>
      </c>
      <c r="G350" s="99" t="s">
        <v>341</v>
      </c>
      <c r="H350" s="100"/>
      <c r="I350" s="36"/>
      <c r="L350" s="103"/>
      <c r="M350" s="103"/>
      <c r="N350" s="36"/>
      <c r="T350" s="21"/>
    </row>
    <row r="351" spans="1:20" s="74" customFormat="1" ht="15.75" customHeight="1" x14ac:dyDescent="0.25">
      <c r="A351" s="99">
        <f t="shared" si="11"/>
        <v>208</v>
      </c>
      <c r="B351" s="100"/>
      <c r="C351" s="73">
        <v>233.75</v>
      </c>
      <c r="D351" s="73">
        <f t="shared" si="9"/>
        <v>2516.085</v>
      </c>
      <c r="E351" s="73">
        <f t="shared" si="10"/>
        <v>3799.2883500000003</v>
      </c>
      <c r="F351" s="73">
        <v>0</v>
      </c>
      <c r="G351" s="99" t="s">
        <v>341</v>
      </c>
      <c r="H351" s="100"/>
      <c r="I351" s="36"/>
      <c r="L351" s="103"/>
      <c r="M351" s="103"/>
      <c r="N351" s="36"/>
      <c r="T351" s="21"/>
    </row>
    <row r="352" spans="1:20" s="74" customFormat="1" ht="15.75" customHeight="1" x14ac:dyDescent="0.25">
      <c r="A352" s="99">
        <f t="shared" si="11"/>
        <v>209</v>
      </c>
      <c r="B352" s="100"/>
      <c r="C352" s="73">
        <v>484.92599999999999</v>
      </c>
      <c r="D352" s="73">
        <f t="shared" si="9"/>
        <v>5219.7434639999992</v>
      </c>
      <c r="E352" s="73">
        <f t="shared" si="10"/>
        <v>7881.812630639999</v>
      </c>
      <c r="F352" s="73">
        <v>0</v>
      </c>
      <c r="G352" s="101">
        <v>45797</v>
      </c>
      <c r="H352" s="102"/>
      <c r="I352" s="36"/>
      <c r="L352" s="103"/>
      <c r="M352" s="103"/>
      <c r="N352" s="36"/>
      <c r="T352" s="21"/>
    </row>
    <row r="353" spans="1:20" s="74" customFormat="1" ht="15.75" customHeight="1" x14ac:dyDescent="0.25">
      <c r="A353" s="99">
        <f t="shared" si="11"/>
        <v>210</v>
      </c>
      <c r="B353" s="100"/>
      <c r="C353" s="73">
        <v>534.45100000000002</v>
      </c>
      <c r="D353" s="73">
        <f t="shared" si="9"/>
        <v>5752.8305639999999</v>
      </c>
      <c r="E353" s="73">
        <f t="shared" si="10"/>
        <v>8686.7741516400001</v>
      </c>
      <c r="F353" s="73">
        <v>0</v>
      </c>
      <c r="G353" s="101">
        <v>45701</v>
      </c>
      <c r="H353" s="102"/>
      <c r="I353" s="36"/>
      <c r="L353" s="103"/>
      <c r="M353" s="103"/>
      <c r="N353" s="36"/>
      <c r="T353" s="21"/>
    </row>
    <row r="354" spans="1:20" s="74" customFormat="1" ht="15.75" customHeight="1" x14ac:dyDescent="0.25">
      <c r="A354" s="99">
        <f t="shared" si="11"/>
        <v>211</v>
      </c>
      <c r="B354" s="100"/>
      <c r="C354" s="73">
        <v>450</v>
      </c>
      <c r="D354" s="73">
        <f t="shared" si="9"/>
        <v>4843.7999999999993</v>
      </c>
      <c r="E354" s="73">
        <f t="shared" si="10"/>
        <v>7314.137999999999</v>
      </c>
      <c r="F354" s="73">
        <v>0</v>
      </c>
      <c r="G354" s="101">
        <v>45701</v>
      </c>
      <c r="H354" s="102"/>
      <c r="I354" s="36"/>
      <c r="L354" s="103"/>
      <c r="M354" s="103"/>
      <c r="N354" s="36"/>
      <c r="T354" s="21"/>
    </row>
    <row r="355" spans="1:20" s="74" customFormat="1" ht="15.75" customHeight="1" x14ac:dyDescent="0.25">
      <c r="A355" s="99">
        <f t="shared" si="11"/>
        <v>212</v>
      </c>
      <c r="B355" s="100"/>
      <c r="C355" s="73">
        <v>450</v>
      </c>
      <c r="D355" s="73">
        <f t="shared" si="9"/>
        <v>4843.7999999999993</v>
      </c>
      <c r="E355" s="73">
        <f t="shared" si="10"/>
        <v>7314.137999999999</v>
      </c>
      <c r="F355" s="73">
        <v>0</v>
      </c>
      <c r="G355" s="101">
        <v>45701</v>
      </c>
      <c r="H355" s="102"/>
      <c r="I355" s="36"/>
      <c r="L355" s="103"/>
      <c r="M355" s="103"/>
      <c r="N355" s="36"/>
      <c r="T355" s="21"/>
    </row>
    <row r="356" spans="1:20" s="74" customFormat="1" ht="15.75" customHeight="1" x14ac:dyDescent="0.25">
      <c r="A356" s="99">
        <f t="shared" si="11"/>
        <v>213</v>
      </c>
      <c r="B356" s="100"/>
      <c r="C356" s="73">
        <v>450</v>
      </c>
      <c r="D356" s="73">
        <f t="shared" si="9"/>
        <v>4843.7999999999993</v>
      </c>
      <c r="E356" s="73">
        <f t="shared" si="10"/>
        <v>7314.137999999999</v>
      </c>
      <c r="F356" s="73">
        <v>0</v>
      </c>
      <c r="G356" s="101">
        <v>45701</v>
      </c>
      <c r="H356" s="102"/>
      <c r="I356" s="36"/>
      <c r="L356" s="103"/>
      <c r="M356" s="103"/>
      <c r="N356" s="36"/>
      <c r="T356" s="21"/>
    </row>
    <row r="357" spans="1:20" s="74" customFormat="1" ht="15.75" customHeight="1" x14ac:dyDescent="0.25">
      <c r="A357" s="99">
        <f t="shared" si="11"/>
        <v>214</v>
      </c>
      <c r="B357" s="100"/>
      <c r="C357" s="73">
        <v>590.47199999999998</v>
      </c>
      <c r="D357" s="73">
        <f t="shared" si="9"/>
        <v>6355.8406079999995</v>
      </c>
      <c r="E357" s="73">
        <f t="shared" si="10"/>
        <v>9597.319318079999</v>
      </c>
      <c r="F357" s="73">
        <v>0</v>
      </c>
      <c r="G357" s="101">
        <v>45701</v>
      </c>
      <c r="H357" s="102"/>
      <c r="I357" s="36"/>
      <c r="L357" s="103"/>
      <c r="M357" s="103"/>
      <c r="N357" s="36"/>
      <c r="T357" s="21"/>
    </row>
    <row r="358" spans="1:20" s="74" customFormat="1" ht="15.75" customHeight="1" x14ac:dyDescent="0.25">
      <c r="A358" s="99">
        <f t="shared" si="11"/>
        <v>215</v>
      </c>
      <c r="B358" s="100"/>
      <c r="C358" s="73">
        <v>604.678</v>
      </c>
      <c r="D358" s="73">
        <f t="shared" si="9"/>
        <v>6508.7539919999999</v>
      </c>
      <c r="E358" s="73">
        <f t="shared" si="10"/>
        <v>9828.2185279200003</v>
      </c>
      <c r="F358" s="73">
        <v>0</v>
      </c>
      <c r="G358" s="101">
        <v>45797</v>
      </c>
      <c r="H358" s="102"/>
      <c r="I358" s="36"/>
      <c r="L358" s="103"/>
      <c r="M358" s="103"/>
      <c r="N358" s="36"/>
      <c r="T358" s="21"/>
    </row>
    <row r="359" spans="1:20" s="74" customFormat="1" ht="15.75" customHeight="1" x14ac:dyDescent="0.25">
      <c r="A359" s="99">
        <f t="shared" si="11"/>
        <v>216</v>
      </c>
      <c r="B359" s="100"/>
      <c r="C359" s="73">
        <v>450</v>
      </c>
      <c r="D359" s="73">
        <f t="shared" si="9"/>
        <v>4843.7999999999993</v>
      </c>
      <c r="E359" s="73">
        <f t="shared" si="10"/>
        <v>7314.137999999999</v>
      </c>
      <c r="F359" s="73">
        <v>0</v>
      </c>
      <c r="G359" s="101">
        <v>45797</v>
      </c>
      <c r="H359" s="102"/>
      <c r="I359" s="36"/>
      <c r="L359" s="103"/>
      <c r="M359" s="103"/>
      <c r="N359" s="36"/>
      <c r="T359" s="21"/>
    </row>
    <row r="360" spans="1:20" s="74" customFormat="1" ht="15.75" customHeight="1" x14ac:dyDescent="0.25">
      <c r="A360" s="99">
        <f t="shared" si="11"/>
        <v>217</v>
      </c>
      <c r="B360" s="100"/>
      <c r="C360" s="73">
        <v>450</v>
      </c>
      <c r="D360" s="73">
        <f t="shared" si="9"/>
        <v>4843.7999999999993</v>
      </c>
      <c r="E360" s="73">
        <f t="shared" si="10"/>
        <v>7314.137999999999</v>
      </c>
      <c r="F360" s="73">
        <v>0</v>
      </c>
      <c r="G360" s="101">
        <v>45797</v>
      </c>
      <c r="H360" s="102"/>
      <c r="I360" s="36"/>
      <c r="L360" s="103"/>
      <c r="M360" s="103"/>
      <c r="N360" s="36"/>
      <c r="T360" s="21"/>
    </row>
    <row r="361" spans="1:20" s="74" customFormat="1" ht="15.75" customHeight="1" x14ac:dyDescent="0.25">
      <c r="A361" s="99">
        <f t="shared" si="11"/>
        <v>218</v>
      </c>
      <c r="B361" s="100"/>
      <c r="C361" s="73">
        <v>549.73199999999997</v>
      </c>
      <c r="D361" s="73">
        <f t="shared" si="9"/>
        <v>5917.315247999999</v>
      </c>
      <c r="E361" s="73">
        <f t="shared" si="10"/>
        <v>8935.1460244799982</v>
      </c>
      <c r="F361" s="73">
        <v>0</v>
      </c>
      <c r="G361" s="101">
        <v>45797</v>
      </c>
      <c r="H361" s="102"/>
      <c r="I361" s="36"/>
      <c r="L361" s="103"/>
      <c r="M361" s="103"/>
      <c r="N361" s="36"/>
      <c r="T361" s="21"/>
    </row>
    <row r="362" spans="1:20" s="74" customFormat="1" ht="15.75" customHeight="1" x14ac:dyDescent="0.25">
      <c r="A362" s="99">
        <f t="shared" si="11"/>
        <v>219</v>
      </c>
      <c r="B362" s="100"/>
      <c r="C362" s="73">
        <v>418.11599999999999</v>
      </c>
      <c r="D362" s="73">
        <f t="shared" si="9"/>
        <v>4500.6006239999997</v>
      </c>
      <c r="E362" s="73">
        <f t="shared" si="10"/>
        <v>6795.9069422399998</v>
      </c>
      <c r="F362" s="73">
        <v>0</v>
      </c>
      <c r="G362" s="101">
        <v>45797</v>
      </c>
      <c r="H362" s="102"/>
      <c r="I362" s="36"/>
      <c r="L362" s="103"/>
      <c r="M362" s="103"/>
      <c r="N362" s="36"/>
      <c r="T362" s="21"/>
    </row>
    <row r="363" spans="1:20" s="74" customFormat="1" ht="15.75" customHeight="1" x14ac:dyDescent="0.25">
      <c r="A363" s="99">
        <f t="shared" si="11"/>
        <v>220</v>
      </c>
      <c r="B363" s="100"/>
      <c r="C363" s="73">
        <v>454.64</v>
      </c>
      <c r="D363" s="73">
        <f t="shared" si="9"/>
        <v>4893.74496</v>
      </c>
      <c r="E363" s="73">
        <f t="shared" si="10"/>
        <v>7389.5548896</v>
      </c>
      <c r="F363" s="73">
        <v>0</v>
      </c>
      <c r="G363" s="101">
        <v>45797</v>
      </c>
      <c r="H363" s="102"/>
      <c r="I363" s="36"/>
      <c r="L363" s="103"/>
      <c r="M363" s="103"/>
      <c r="N363" s="36"/>
      <c r="T363" s="21"/>
    </row>
    <row r="364" spans="1:20" s="74" customFormat="1" ht="15.75" customHeight="1" x14ac:dyDescent="0.25">
      <c r="A364" s="99">
        <f t="shared" si="11"/>
        <v>221</v>
      </c>
      <c r="B364" s="100"/>
      <c r="C364" s="73">
        <v>149.108</v>
      </c>
      <c r="D364" s="73">
        <f t="shared" si="9"/>
        <v>1604.9985119999999</v>
      </c>
      <c r="E364" s="73">
        <f t="shared" si="10"/>
        <v>2423.5477531199999</v>
      </c>
      <c r="F364" s="73">
        <v>0</v>
      </c>
      <c r="G364" s="101">
        <v>45797</v>
      </c>
      <c r="H364" s="102"/>
      <c r="I364" s="36"/>
      <c r="L364" s="103"/>
      <c r="M364" s="103"/>
      <c r="N364" s="36"/>
      <c r="T364" s="21"/>
    </row>
    <row r="365" spans="1:20" s="74" customFormat="1" ht="15.75" customHeight="1" x14ac:dyDescent="0.25">
      <c r="A365" s="99">
        <f t="shared" si="11"/>
        <v>222</v>
      </c>
      <c r="B365" s="100"/>
      <c r="C365" s="73">
        <v>148.595</v>
      </c>
      <c r="D365" s="73">
        <f t="shared" si="9"/>
        <v>1599.4765799999998</v>
      </c>
      <c r="E365" s="73">
        <f t="shared" si="10"/>
        <v>2415.2096357999999</v>
      </c>
      <c r="F365" s="73">
        <v>0</v>
      </c>
      <c r="G365" s="101">
        <v>45797</v>
      </c>
      <c r="H365" s="102"/>
      <c r="I365" s="36"/>
      <c r="L365" s="103"/>
      <c r="M365" s="103"/>
      <c r="N365" s="36"/>
      <c r="T365" s="21"/>
    </row>
    <row r="366" spans="1:20" s="74" customFormat="1" ht="15.75" customHeight="1" x14ac:dyDescent="0.25">
      <c r="A366" s="99">
        <f t="shared" si="11"/>
        <v>223</v>
      </c>
      <c r="B366" s="100"/>
      <c r="C366" s="73">
        <v>148.08099999999999</v>
      </c>
      <c r="D366" s="73">
        <f t="shared" si="9"/>
        <v>1593.9438839999998</v>
      </c>
      <c r="E366" s="73">
        <f t="shared" si="10"/>
        <v>2406.8552648399996</v>
      </c>
      <c r="F366" s="73">
        <v>0</v>
      </c>
      <c r="G366" s="101">
        <v>45797</v>
      </c>
      <c r="H366" s="102"/>
      <c r="I366" s="36"/>
      <c r="L366" s="103"/>
      <c r="M366" s="103"/>
      <c r="N366" s="36"/>
      <c r="T366" s="21"/>
    </row>
    <row r="367" spans="1:20" s="74" customFormat="1" ht="15.75" customHeight="1" x14ac:dyDescent="0.25">
      <c r="A367" s="99">
        <f t="shared" si="11"/>
        <v>224</v>
      </c>
      <c r="B367" s="100"/>
      <c r="C367" s="73">
        <v>147.56800000000001</v>
      </c>
      <c r="D367" s="73">
        <f t="shared" si="9"/>
        <v>1588.4219520000001</v>
      </c>
      <c r="E367" s="73">
        <f t="shared" si="10"/>
        <v>2398.5171475200004</v>
      </c>
      <c r="F367" s="73">
        <v>0</v>
      </c>
      <c r="G367" s="101">
        <v>45797</v>
      </c>
      <c r="H367" s="102"/>
      <c r="I367" s="36"/>
      <c r="L367" s="103"/>
      <c r="M367" s="103"/>
      <c r="N367" s="36"/>
      <c r="T367" s="21"/>
    </row>
    <row r="368" spans="1:20" s="74" customFormat="1" ht="15.75" customHeight="1" x14ac:dyDescent="0.25">
      <c r="A368" s="99">
        <f t="shared" si="11"/>
        <v>225</v>
      </c>
      <c r="B368" s="100"/>
      <c r="C368" s="73">
        <v>265.28699999999998</v>
      </c>
      <c r="D368" s="73">
        <f t="shared" si="9"/>
        <v>2855.5492679999998</v>
      </c>
      <c r="E368" s="73">
        <f t="shared" si="10"/>
        <v>4311.8793946799997</v>
      </c>
      <c r="F368" s="73">
        <v>0</v>
      </c>
      <c r="G368" s="101">
        <v>45797</v>
      </c>
      <c r="H368" s="102"/>
      <c r="I368" s="36"/>
      <c r="L368" s="103"/>
      <c r="M368" s="103"/>
      <c r="N368" s="36"/>
      <c r="T368" s="21"/>
    </row>
    <row r="369" spans="1:20" s="74" customFormat="1" ht="15.75" customHeight="1" x14ac:dyDescent="0.25">
      <c r="A369" s="99">
        <f t="shared" si="11"/>
        <v>226</v>
      </c>
      <c r="B369" s="100"/>
      <c r="C369" s="73">
        <v>170.09299999999999</v>
      </c>
      <c r="D369" s="73">
        <f t="shared" si="9"/>
        <v>1830.8810519999997</v>
      </c>
      <c r="E369" s="73">
        <f t="shared" si="10"/>
        <v>2764.6303885199995</v>
      </c>
      <c r="F369" s="73">
        <v>0</v>
      </c>
      <c r="G369" s="101">
        <v>45701</v>
      </c>
      <c r="H369" s="102"/>
      <c r="I369" s="36"/>
      <c r="L369" s="103"/>
      <c r="M369" s="103"/>
      <c r="N369" s="36"/>
      <c r="T369" s="21"/>
    </row>
    <row r="370" spans="1:20" s="74" customFormat="1" ht="15.75" customHeight="1" x14ac:dyDescent="0.25">
      <c r="A370" s="99">
        <f t="shared" si="11"/>
        <v>227</v>
      </c>
      <c r="B370" s="100"/>
      <c r="C370" s="73">
        <v>193.61500000000001</v>
      </c>
      <c r="D370" s="73">
        <f t="shared" si="9"/>
        <v>2084.07186</v>
      </c>
      <c r="E370" s="73">
        <f t="shared" si="10"/>
        <v>3146.9485086</v>
      </c>
      <c r="F370" s="73">
        <v>0</v>
      </c>
      <c r="G370" s="101">
        <v>45701</v>
      </c>
      <c r="H370" s="102"/>
      <c r="I370" s="36"/>
      <c r="L370" s="103"/>
      <c r="M370" s="103"/>
      <c r="N370" s="36"/>
      <c r="T370" s="21"/>
    </row>
    <row r="371" spans="1:20" s="74" customFormat="1" ht="15.75" customHeight="1" x14ac:dyDescent="0.25">
      <c r="A371" s="99">
        <f t="shared" si="11"/>
        <v>228</v>
      </c>
      <c r="B371" s="100"/>
      <c r="C371" s="73">
        <v>123.80200000000001</v>
      </c>
      <c r="D371" s="73">
        <f t="shared" si="9"/>
        <v>1332.604728</v>
      </c>
      <c r="E371" s="73">
        <f t="shared" si="10"/>
        <v>2012.2331392800002</v>
      </c>
      <c r="F371" s="73">
        <v>0</v>
      </c>
      <c r="G371" s="101">
        <v>45701</v>
      </c>
      <c r="H371" s="102"/>
      <c r="I371" s="36"/>
      <c r="L371" s="103"/>
      <c r="M371" s="103"/>
      <c r="N371" s="36"/>
      <c r="T371" s="21"/>
    </row>
    <row r="372" spans="1:20" s="74" customFormat="1" ht="15.75" customHeight="1" x14ac:dyDescent="0.25">
      <c r="A372" s="99">
        <f t="shared" si="11"/>
        <v>229</v>
      </c>
      <c r="B372" s="100"/>
      <c r="C372" s="73">
        <v>112</v>
      </c>
      <c r="D372" s="73">
        <f t="shared" si="9"/>
        <v>1205.568</v>
      </c>
      <c r="E372" s="73">
        <f t="shared" si="10"/>
        <v>1820.40768</v>
      </c>
      <c r="F372" s="73">
        <v>0</v>
      </c>
      <c r="G372" s="101">
        <v>45701</v>
      </c>
      <c r="H372" s="102"/>
      <c r="I372" s="36"/>
      <c r="L372" s="103"/>
      <c r="M372" s="103"/>
      <c r="N372" s="36"/>
      <c r="T372" s="21"/>
    </row>
    <row r="373" spans="1:20" s="74" customFormat="1" ht="15.75" customHeight="1" x14ac:dyDescent="0.25">
      <c r="A373" s="99">
        <f t="shared" si="11"/>
        <v>230</v>
      </c>
      <c r="B373" s="100"/>
      <c r="C373" s="73">
        <v>105</v>
      </c>
      <c r="D373" s="73">
        <f t="shared" si="9"/>
        <v>1130.22</v>
      </c>
      <c r="E373" s="73">
        <f t="shared" si="10"/>
        <v>1706.6322</v>
      </c>
      <c r="F373" s="73">
        <v>0</v>
      </c>
      <c r="G373" s="101">
        <v>45701</v>
      </c>
      <c r="H373" s="102"/>
      <c r="I373" s="36"/>
      <c r="L373" s="103"/>
      <c r="M373" s="103"/>
      <c r="N373" s="36"/>
      <c r="T373" s="21"/>
    </row>
    <row r="374" spans="1:20" s="74" customFormat="1" ht="15.75" customHeight="1" x14ac:dyDescent="0.25">
      <c r="A374" s="99">
        <f t="shared" si="11"/>
        <v>231</v>
      </c>
      <c r="B374" s="100"/>
      <c r="C374" s="73">
        <v>105</v>
      </c>
      <c r="D374" s="73">
        <f t="shared" si="9"/>
        <v>1130.22</v>
      </c>
      <c r="E374" s="73">
        <f t="shared" si="10"/>
        <v>1706.6322</v>
      </c>
      <c r="F374" s="73">
        <v>0</v>
      </c>
      <c r="G374" s="101">
        <v>45701</v>
      </c>
      <c r="H374" s="102"/>
      <c r="I374" s="36"/>
      <c r="L374" s="103"/>
      <c r="M374" s="103"/>
      <c r="N374" s="36"/>
      <c r="T374" s="21"/>
    </row>
    <row r="375" spans="1:20" s="74" customFormat="1" ht="15.75" customHeight="1" x14ac:dyDescent="0.25">
      <c r="A375" s="99">
        <f t="shared" si="11"/>
        <v>232</v>
      </c>
      <c r="B375" s="100"/>
      <c r="C375" s="73">
        <v>105</v>
      </c>
      <c r="D375" s="73">
        <f t="shared" si="9"/>
        <v>1130.22</v>
      </c>
      <c r="E375" s="73">
        <f t="shared" si="10"/>
        <v>1706.6322</v>
      </c>
      <c r="F375" s="73">
        <v>0</v>
      </c>
      <c r="G375" s="101">
        <v>45701</v>
      </c>
      <c r="H375" s="102"/>
      <c r="I375" s="36"/>
      <c r="L375" s="103"/>
      <c r="M375" s="103"/>
      <c r="N375" s="36"/>
      <c r="T375" s="21"/>
    </row>
    <row r="376" spans="1:20" s="74" customFormat="1" ht="15.75" customHeight="1" x14ac:dyDescent="0.25">
      <c r="A376" s="99">
        <f t="shared" si="11"/>
        <v>233</v>
      </c>
      <c r="B376" s="100"/>
      <c r="C376" s="73">
        <v>105</v>
      </c>
      <c r="D376" s="73">
        <f t="shared" si="9"/>
        <v>1130.22</v>
      </c>
      <c r="E376" s="73">
        <f t="shared" si="10"/>
        <v>1706.6322</v>
      </c>
      <c r="F376" s="73">
        <v>0</v>
      </c>
      <c r="G376" s="101">
        <v>45701</v>
      </c>
      <c r="H376" s="102"/>
      <c r="I376" s="36"/>
      <c r="L376" s="103"/>
      <c r="M376" s="103"/>
      <c r="N376" s="36"/>
      <c r="T376" s="21"/>
    </row>
    <row r="377" spans="1:20" s="74" customFormat="1" ht="15.75" customHeight="1" x14ac:dyDescent="0.25">
      <c r="A377" s="99">
        <f t="shared" si="11"/>
        <v>234</v>
      </c>
      <c r="B377" s="100"/>
      <c r="C377" s="73">
        <v>105</v>
      </c>
      <c r="D377" s="73">
        <f t="shared" si="9"/>
        <v>1130.22</v>
      </c>
      <c r="E377" s="73">
        <f t="shared" si="10"/>
        <v>1706.6322</v>
      </c>
      <c r="F377" s="73">
        <v>0</v>
      </c>
      <c r="G377" s="101">
        <v>45701</v>
      </c>
      <c r="H377" s="102"/>
      <c r="I377" s="36"/>
      <c r="L377" s="103"/>
      <c r="M377" s="103"/>
      <c r="N377" s="36"/>
      <c r="T377" s="21"/>
    </row>
    <row r="378" spans="1:20" s="74" customFormat="1" ht="15.75" customHeight="1" x14ac:dyDescent="0.25">
      <c r="A378" s="99">
        <f t="shared" si="11"/>
        <v>235</v>
      </c>
      <c r="B378" s="100"/>
      <c r="C378" s="73">
        <v>105</v>
      </c>
      <c r="D378" s="73">
        <f t="shared" si="9"/>
        <v>1130.22</v>
      </c>
      <c r="E378" s="73">
        <f t="shared" si="10"/>
        <v>1706.6322</v>
      </c>
      <c r="F378" s="73">
        <v>0</v>
      </c>
      <c r="G378" s="101">
        <v>45701</v>
      </c>
      <c r="H378" s="102"/>
      <c r="I378" s="36"/>
      <c r="L378" s="103"/>
      <c r="M378" s="103"/>
      <c r="N378" s="36"/>
      <c r="T378" s="21"/>
    </row>
    <row r="379" spans="1:20" s="74" customFormat="1" ht="15.75" customHeight="1" x14ac:dyDescent="0.25">
      <c r="A379" s="99">
        <f t="shared" si="11"/>
        <v>236</v>
      </c>
      <c r="B379" s="100"/>
      <c r="C379" s="73">
        <v>273.23599999999999</v>
      </c>
      <c r="D379" s="73">
        <f t="shared" si="9"/>
        <v>2941.1123039999998</v>
      </c>
      <c r="E379" s="73">
        <f t="shared" si="10"/>
        <v>4441.0795790399998</v>
      </c>
      <c r="F379" s="73">
        <v>0</v>
      </c>
      <c r="G379" s="101">
        <v>45701</v>
      </c>
      <c r="H379" s="102"/>
      <c r="I379" s="36"/>
      <c r="L379" s="103"/>
      <c r="M379" s="103"/>
      <c r="N379" s="36"/>
      <c r="T379" s="21"/>
    </row>
    <row r="380" spans="1:20" s="74" customFormat="1" ht="15.75" customHeight="1" x14ac:dyDescent="0.25">
      <c r="A380" s="99">
        <f t="shared" si="11"/>
        <v>237</v>
      </c>
      <c r="B380" s="100"/>
      <c r="C380" s="73">
        <v>174.86600000000001</v>
      </c>
      <c r="D380" s="73">
        <f t="shared" si="9"/>
        <v>1882.2576240000001</v>
      </c>
      <c r="E380" s="73">
        <f t="shared" si="10"/>
        <v>2842.20901224</v>
      </c>
      <c r="F380" s="73">
        <v>0</v>
      </c>
      <c r="G380" s="99" t="s">
        <v>341</v>
      </c>
      <c r="H380" s="100"/>
      <c r="I380" s="36"/>
      <c r="L380" s="103"/>
      <c r="M380" s="103"/>
      <c r="N380" s="36"/>
      <c r="T380" s="21"/>
    </row>
    <row r="381" spans="1:20" s="74" customFormat="1" ht="15.75" customHeight="1" x14ac:dyDescent="0.25">
      <c r="A381" s="99">
        <f t="shared" si="11"/>
        <v>238</v>
      </c>
      <c r="B381" s="100"/>
      <c r="C381" s="73">
        <v>105</v>
      </c>
      <c r="D381" s="73">
        <f t="shared" si="9"/>
        <v>1130.22</v>
      </c>
      <c r="E381" s="73">
        <f t="shared" si="10"/>
        <v>1706.6322</v>
      </c>
      <c r="F381" s="73">
        <v>0</v>
      </c>
      <c r="G381" s="99" t="s">
        <v>341</v>
      </c>
      <c r="H381" s="100"/>
      <c r="I381" s="36"/>
      <c r="L381" s="103"/>
      <c r="M381" s="103"/>
      <c r="N381" s="36"/>
      <c r="T381" s="21"/>
    </row>
    <row r="382" spans="1:20" s="74" customFormat="1" ht="15.75" customHeight="1" x14ac:dyDescent="0.25">
      <c r="A382" s="99">
        <f t="shared" si="11"/>
        <v>239</v>
      </c>
      <c r="B382" s="100"/>
      <c r="C382" s="73">
        <v>105</v>
      </c>
      <c r="D382" s="73">
        <f t="shared" si="9"/>
        <v>1130.22</v>
      </c>
      <c r="E382" s="73">
        <f t="shared" si="10"/>
        <v>1706.6322</v>
      </c>
      <c r="F382" s="73">
        <v>0</v>
      </c>
      <c r="G382" s="99" t="s">
        <v>341</v>
      </c>
      <c r="H382" s="100"/>
      <c r="I382" s="36"/>
      <c r="L382" s="103"/>
      <c r="M382" s="103"/>
      <c r="N382" s="36"/>
      <c r="T382" s="21"/>
    </row>
    <row r="383" spans="1:20" s="74" customFormat="1" ht="15.75" customHeight="1" x14ac:dyDescent="0.25">
      <c r="A383" s="99">
        <f t="shared" si="11"/>
        <v>240</v>
      </c>
      <c r="B383" s="100"/>
      <c r="C383" s="73">
        <v>105</v>
      </c>
      <c r="D383" s="73">
        <f t="shared" si="9"/>
        <v>1130.22</v>
      </c>
      <c r="E383" s="73">
        <f t="shared" si="10"/>
        <v>1706.6322</v>
      </c>
      <c r="F383" s="73">
        <v>0</v>
      </c>
      <c r="G383" s="99" t="s">
        <v>341</v>
      </c>
      <c r="H383" s="100"/>
      <c r="I383" s="36"/>
      <c r="L383" s="103"/>
      <c r="M383" s="103"/>
      <c r="N383" s="36"/>
      <c r="T383" s="21"/>
    </row>
    <row r="384" spans="1:20" s="74" customFormat="1" ht="15.75" customHeight="1" x14ac:dyDescent="0.25">
      <c r="A384" s="99">
        <f t="shared" si="11"/>
        <v>241</v>
      </c>
      <c r="B384" s="100"/>
      <c r="C384" s="73">
        <v>105</v>
      </c>
      <c r="D384" s="73">
        <f t="shared" si="9"/>
        <v>1130.22</v>
      </c>
      <c r="E384" s="73">
        <f t="shared" si="10"/>
        <v>1706.6322</v>
      </c>
      <c r="F384" s="73">
        <v>0</v>
      </c>
      <c r="G384" s="99" t="s">
        <v>341</v>
      </c>
      <c r="H384" s="100"/>
      <c r="I384" s="36"/>
      <c r="L384" s="103"/>
      <c r="M384" s="103"/>
      <c r="N384" s="36"/>
      <c r="T384" s="21"/>
    </row>
    <row r="385" spans="1:20" s="74" customFormat="1" ht="15.75" customHeight="1" x14ac:dyDescent="0.25">
      <c r="A385" s="99">
        <f t="shared" si="11"/>
        <v>242</v>
      </c>
      <c r="B385" s="100"/>
      <c r="C385" s="73">
        <v>105</v>
      </c>
      <c r="D385" s="73">
        <f t="shared" si="9"/>
        <v>1130.22</v>
      </c>
      <c r="E385" s="73">
        <f t="shared" si="10"/>
        <v>1706.6322</v>
      </c>
      <c r="F385" s="73">
        <v>0</v>
      </c>
      <c r="G385" s="99" t="s">
        <v>341</v>
      </c>
      <c r="H385" s="100"/>
      <c r="I385" s="36"/>
      <c r="L385" s="103"/>
      <c r="M385" s="103"/>
      <c r="N385" s="36"/>
      <c r="T385" s="21"/>
    </row>
    <row r="386" spans="1:20" s="74" customFormat="1" ht="15.75" customHeight="1" x14ac:dyDescent="0.25">
      <c r="A386" s="99">
        <f t="shared" si="11"/>
        <v>243</v>
      </c>
      <c r="B386" s="100"/>
      <c r="C386" s="76">
        <v>105</v>
      </c>
      <c r="D386" s="73">
        <f t="shared" si="9"/>
        <v>1130.22</v>
      </c>
      <c r="E386" s="73">
        <f t="shared" si="10"/>
        <v>1706.6322</v>
      </c>
      <c r="F386" s="73">
        <v>0</v>
      </c>
      <c r="G386" s="99" t="s">
        <v>341</v>
      </c>
      <c r="H386" s="100"/>
      <c r="I386" s="36"/>
      <c r="L386" s="103"/>
      <c r="M386" s="103"/>
      <c r="N386" s="36"/>
      <c r="T386" s="21"/>
    </row>
    <row r="387" spans="1:20" s="74" customFormat="1" ht="15.75" customHeight="1" x14ac:dyDescent="0.25">
      <c r="A387" s="99">
        <f t="shared" si="11"/>
        <v>244</v>
      </c>
      <c r="B387" s="100"/>
      <c r="C387" s="73">
        <v>147.07400000000001</v>
      </c>
      <c r="D387" s="73">
        <f t="shared" si="9"/>
        <v>1583.1045360000001</v>
      </c>
      <c r="E387" s="73">
        <f t="shared" si="10"/>
        <v>2390.4878493599999</v>
      </c>
      <c r="F387" s="73">
        <v>0</v>
      </c>
      <c r="G387" s="99" t="s">
        <v>341</v>
      </c>
      <c r="H387" s="100"/>
      <c r="I387" s="36"/>
      <c r="L387" s="103"/>
      <c r="M387" s="103"/>
      <c r="N387" s="36"/>
      <c r="T387" s="21"/>
    </row>
    <row r="388" spans="1:20" s="74" customFormat="1" ht="15.75" customHeight="1" x14ac:dyDescent="0.25">
      <c r="A388" s="99">
        <f t="shared" si="11"/>
        <v>245</v>
      </c>
      <c r="B388" s="100"/>
      <c r="C388" s="73">
        <v>177.166</v>
      </c>
      <c r="D388" s="73">
        <f t="shared" si="9"/>
        <v>1907.0148239999999</v>
      </c>
      <c r="E388" s="73">
        <f t="shared" si="10"/>
        <v>2879.5923842399998</v>
      </c>
      <c r="F388" s="73">
        <v>0</v>
      </c>
      <c r="G388" s="99" t="s">
        <v>341</v>
      </c>
      <c r="H388" s="100"/>
      <c r="I388" s="36"/>
      <c r="L388" s="103"/>
      <c r="M388" s="103"/>
      <c r="N388" s="36"/>
      <c r="T388" s="21"/>
    </row>
    <row r="389" spans="1:20" s="74" customFormat="1" ht="15.75" customHeight="1" x14ac:dyDescent="0.25">
      <c r="A389" s="99">
        <f t="shared" si="11"/>
        <v>246</v>
      </c>
      <c r="B389" s="100"/>
      <c r="C389" s="73">
        <v>193.09800000000001</v>
      </c>
      <c r="D389" s="73">
        <f t="shared" si="9"/>
        <v>2078.5068719999999</v>
      </c>
      <c r="E389" s="73">
        <f t="shared" si="10"/>
        <v>3138.5453767199997</v>
      </c>
      <c r="F389" s="73">
        <v>0</v>
      </c>
      <c r="G389" s="99" t="s">
        <v>341</v>
      </c>
      <c r="H389" s="100"/>
      <c r="I389" s="36"/>
      <c r="L389" s="103"/>
      <c r="M389" s="103"/>
      <c r="N389" s="36"/>
      <c r="T389" s="21"/>
    </row>
    <row r="390" spans="1:20" s="74" customFormat="1" ht="15.75" customHeight="1" x14ac:dyDescent="0.25">
      <c r="A390" s="99">
        <f t="shared" si="11"/>
        <v>247</v>
      </c>
      <c r="B390" s="100"/>
      <c r="C390" s="73">
        <v>236.00700000000001</v>
      </c>
      <c r="D390" s="73">
        <f t="shared" si="9"/>
        <v>2540.3793479999999</v>
      </c>
      <c r="E390" s="73">
        <f t="shared" si="10"/>
        <v>3835.97281548</v>
      </c>
      <c r="F390" s="73">
        <v>0</v>
      </c>
      <c r="G390" s="99" t="s">
        <v>341</v>
      </c>
      <c r="H390" s="100"/>
      <c r="I390" s="36"/>
      <c r="L390" s="103"/>
      <c r="M390" s="103"/>
      <c r="N390" s="36"/>
      <c r="T390" s="21"/>
    </row>
    <row r="391" spans="1:20" s="74" customFormat="1" ht="15.75" customHeight="1" x14ac:dyDescent="0.25">
      <c r="A391" s="99">
        <f t="shared" si="11"/>
        <v>248</v>
      </c>
      <c r="B391" s="100"/>
      <c r="C391" s="68">
        <v>220.97499999999999</v>
      </c>
      <c r="D391" s="73">
        <f t="shared" si="9"/>
        <v>2378.5748999999996</v>
      </c>
      <c r="E391" s="73">
        <f t="shared" si="10"/>
        <v>3591.6480989999995</v>
      </c>
      <c r="F391" s="73">
        <v>0</v>
      </c>
      <c r="G391" s="99" t="s">
        <v>341</v>
      </c>
      <c r="H391" s="100"/>
      <c r="I391" s="36"/>
      <c r="L391" s="103"/>
      <c r="M391" s="103"/>
      <c r="N391" s="36"/>
      <c r="T391" s="21"/>
    </row>
    <row r="392" spans="1:20" s="74" customFormat="1" ht="15.75" customHeight="1" x14ac:dyDescent="0.25">
      <c r="A392" s="99">
        <f t="shared" si="11"/>
        <v>249</v>
      </c>
      <c r="B392" s="100"/>
      <c r="C392" s="76">
        <v>191.56200000000001</v>
      </c>
      <c r="D392" s="73">
        <f t="shared" si="9"/>
        <v>2061.9733679999999</v>
      </c>
      <c r="E392" s="73">
        <f t="shared" si="10"/>
        <v>3113.57978568</v>
      </c>
      <c r="F392" s="73">
        <v>0</v>
      </c>
      <c r="G392" s="99" t="s">
        <v>341</v>
      </c>
      <c r="H392" s="100"/>
      <c r="I392" s="36"/>
      <c r="L392" s="103"/>
      <c r="M392" s="103"/>
      <c r="N392" s="36"/>
      <c r="T392" s="21"/>
    </row>
    <row r="393" spans="1:20" s="74" customFormat="1" ht="15.75" customHeight="1" x14ac:dyDescent="0.25">
      <c r="A393" s="99">
        <f t="shared" si="11"/>
        <v>250</v>
      </c>
      <c r="B393" s="100"/>
      <c r="C393" s="73">
        <v>165.78399999999999</v>
      </c>
      <c r="D393" s="73">
        <f t="shared" si="9"/>
        <v>1784.4989759999999</v>
      </c>
      <c r="E393" s="73">
        <f t="shared" si="10"/>
        <v>2694.5934537599996</v>
      </c>
      <c r="F393" s="73">
        <v>0</v>
      </c>
      <c r="G393" s="99" t="s">
        <v>341</v>
      </c>
      <c r="H393" s="100"/>
      <c r="I393" s="36"/>
      <c r="L393" s="103"/>
      <c r="M393" s="103"/>
      <c r="N393" s="36"/>
      <c r="T393" s="21"/>
    </row>
    <row r="394" spans="1:20" s="74" customFormat="1" ht="15.75" customHeight="1" x14ac:dyDescent="0.25">
      <c r="A394" s="99">
        <f t="shared" si="11"/>
        <v>251</v>
      </c>
      <c r="B394" s="100"/>
      <c r="C394" s="73">
        <v>145.66200000000001</v>
      </c>
      <c r="D394" s="73">
        <f t="shared" si="9"/>
        <v>1567.9057680000001</v>
      </c>
      <c r="E394" s="73">
        <f t="shared" si="10"/>
        <v>2367.5377096800003</v>
      </c>
      <c r="F394" s="73">
        <v>0</v>
      </c>
      <c r="G394" s="99" t="s">
        <v>341</v>
      </c>
      <c r="H394" s="100"/>
      <c r="I394" s="36"/>
      <c r="L394" s="103"/>
      <c r="M394" s="103"/>
      <c r="N394" s="36"/>
      <c r="T394" s="21"/>
    </row>
    <row r="395" spans="1:20" s="74" customFormat="1" ht="15.75" customHeight="1" x14ac:dyDescent="0.25">
      <c r="A395" s="99">
        <f t="shared" si="11"/>
        <v>252</v>
      </c>
      <c r="B395" s="100"/>
      <c r="C395" s="73">
        <v>167.85900000000001</v>
      </c>
      <c r="D395" s="73">
        <f t="shared" si="9"/>
        <v>1806.834276</v>
      </c>
      <c r="E395" s="73">
        <f t="shared" si="10"/>
        <v>2728.31975676</v>
      </c>
      <c r="F395" s="73">
        <v>0</v>
      </c>
      <c r="G395" s="99" t="s">
        <v>341</v>
      </c>
      <c r="H395" s="100"/>
      <c r="I395" s="36"/>
      <c r="L395" s="103"/>
      <c r="M395" s="103"/>
      <c r="N395" s="36"/>
      <c r="T395" s="21"/>
    </row>
    <row r="396" spans="1:20" s="74" customFormat="1" ht="15.75" customHeight="1" x14ac:dyDescent="0.25">
      <c r="A396" s="99">
        <f t="shared" si="11"/>
        <v>253</v>
      </c>
      <c r="B396" s="100"/>
      <c r="C396" s="73">
        <v>556.101</v>
      </c>
      <c r="D396" s="73">
        <f t="shared" si="9"/>
        <v>5985.8711639999992</v>
      </c>
      <c r="E396" s="73">
        <f t="shared" si="10"/>
        <v>9038.6654576399997</v>
      </c>
      <c r="F396" s="73">
        <v>0</v>
      </c>
      <c r="G396" s="99" t="s">
        <v>341</v>
      </c>
      <c r="H396" s="100"/>
      <c r="I396" s="36"/>
      <c r="L396" s="103"/>
      <c r="M396" s="103"/>
      <c r="N396" s="36"/>
      <c r="T396" s="21"/>
    </row>
    <row r="397" spans="1:20" s="74" customFormat="1" ht="15.75" customHeight="1" x14ac:dyDescent="0.25">
      <c r="A397" s="99">
        <f t="shared" si="11"/>
        <v>254</v>
      </c>
      <c r="B397" s="100"/>
      <c r="C397" s="73">
        <v>104</v>
      </c>
      <c r="D397" s="73">
        <f t="shared" si="9"/>
        <v>1119.4559999999999</v>
      </c>
      <c r="E397" s="73">
        <f t="shared" si="10"/>
        <v>1690.3785599999999</v>
      </c>
      <c r="F397" s="73">
        <v>0</v>
      </c>
      <c r="G397" s="99" t="s">
        <v>341</v>
      </c>
      <c r="H397" s="100"/>
      <c r="I397" s="36"/>
      <c r="L397" s="103"/>
      <c r="M397" s="103"/>
      <c r="N397" s="36"/>
      <c r="T397" s="21"/>
    </row>
    <row r="398" spans="1:20" s="74" customFormat="1" ht="15.75" customHeight="1" x14ac:dyDescent="0.25">
      <c r="A398" s="99">
        <f t="shared" si="11"/>
        <v>255</v>
      </c>
      <c r="B398" s="100"/>
      <c r="C398" s="73">
        <v>104</v>
      </c>
      <c r="D398" s="73">
        <f t="shared" si="9"/>
        <v>1119.4559999999999</v>
      </c>
      <c r="E398" s="73">
        <f t="shared" si="10"/>
        <v>1690.3785599999999</v>
      </c>
      <c r="F398" s="73">
        <v>0</v>
      </c>
      <c r="G398" s="99" t="s">
        <v>341</v>
      </c>
      <c r="H398" s="100"/>
      <c r="I398" s="36"/>
      <c r="L398" s="103"/>
      <c r="M398" s="103"/>
      <c r="N398" s="36"/>
      <c r="T398" s="21"/>
    </row>
    <row r="399" spans="1:20" s="74" customFormat="1" ht="15.75" customHeight="1" x14ac:dyDescent="0.25">
      <c r="A399" s="99">
        <f t="shared" si="11"/>
        <v>256</v>
      </c>
      <c r="B399" s="100"/>
      <c r="C399" s="73">
        <v>104</v>
      </c>
      <c r="D399" s="73">
        <f t="shared" si="9"/>
        <v>1119.4559999999999</v>
      </c>
      <c r="E399" s="73">
        <f t="shared" si="10"/>
        <v>1690.3785599999999</v>
      </c>
      <c r="F399" s="73">
        <v>0</v>
      </c>
      <c r="G399" s="99" t="s">
        <v>341</v>
      </c>
      <c r="H399" s="100"/>
      <c r="I399" s="36"/>
      <c r="L399" s="103"/>
      <c r="M399" s="103"/>
      <c r="N399" s="36"/>
      <c r="T399" s="21"/>
    </row>
    <row r="400" spans="1:20" s="74" customFormat="1" ht="15.75" customHeight="1" x14ac:dyDescent="0.25">
      <c r="A400" s="99">
        <f t="shared" si="11"/>
        <v>257</v>
      </c>
      <c r="B400" s="100"/>
      <c r="C400" s="73">
        <v>104</v>
      </c>
      <c r="D400" s="73">
        <f t="shared" si="9"/>
        <v>1119.4559999999999</v>
      </c>
      <c r="E400" s="73">
        <f t="shared" si="10"/>
        <v>1690.3785599999999</v>
      </c>
      <c r="F400" s="73">
        <v>0</v>
      </c>
      <c r="G400" s="99" t="s">
        <v>341</v>
      </c>
      <c r="H400" s="100"/>
      <c r="I400" s="36"/>
      <c r="L400" s="103"/>
      <c r="M400" s="103"/>
      <c r="N400" s="36"/>
      <c r="T400" s="21"/>
    </row>
    <row r="401" spans="1:20" s="74" customFormat="1" ht="15.75" customHeight="1" x14ac:dyDescent="0.25">
      <c r="A401" s="99">
        <f t="shared" si="11"/>
        <v>258</v>
      </c>
      <c r="B401" s="100"/>
      <c r="C401" s="73">
        <v>104</v>
      </c>
      <c r="D401" s="73">
        <f t="shared" ref="D401:D464" si="12">C401*10.764</f>
        <v>1119.4559999999999</v>
      </c>
      <c r="E401" s="73">
        <f t="shared" ref="E401:E464" si="13">D401*1.51</f>
        <v>1690.3785599999999</v>
      </c>
      <c r="F401" s="73">
        <v>0</v>
      </c>
      <c r="G401" s="99" t="s">
        <v>341</v>
      </c>
      <c r="H401" s="100"/>
      <c r="I401" s="36"/>
      <c r="L401" s="103"/>
      <c r="M401" s="103"/>
      <c r="N401" s="36"/>
      <c r="T401" s="21"/>
    </row>
    <row r="402" spans="1:20" s="74" customFormat="1" ht="15.75" customHeight="1" x14ac:dyDescent="0.25">
      <c r="A402" s="99">
        <f t="shared" si="11"/>
        <v>259</v>
      </c>
      <c r="B402" s="100"/>
      <c r="C402" s="73">
        <v>104</v>
      </c>
      <c r="D402" s="73">
        <f t="shared" si="12"/>
        <v>1119.4559999999999</v>
      </c>
      <c r="E402" s="73">
        <f t="shared" si="13"/>
        <v>1690.3785599999999</v>
      </c>
      <c r="F402" s="73">
        <v>0</v>
      </c>
      <c r="G402" s="99" t="s">
        <v>341</v>
      </c>
      <c r="H402" s="100"/>
      <c r="I402" s="36"/>
      <c r="L402" s="103"/>
      <c r="M402" s="103"/>
      <c r="N402" s="36"/>
      <c r="T402" s="21"/>
    </row>
    <row r="403" spans="1:20" s="74" customFormat="1" ht="15.75" customHeight="1" x14ac:dyDescent="0.25">
      <c r="A403" s="99">
        <f t="shared" si="11"/>
        <v>260</v>
      </c>
      <c r="B403" s="100"/>
      <c r="C403" s="73">
        <v>104</v>
      </c>
      <c r="D403" s="73">
        <f t="shared" si="12"/>
        <v>1119.4559999999999</v>
      </c>
      <c r="E403" s="73">
        <f t="shared" si="13"/>
        <v>1690.3785599999999</v>
      </c>
      <c r="F403" s="73">
        <v>0</v>
      </c>
      <c r="G403" s="99" t="s">
        <v>341</v>
      </c>
      <c r="H403" s="100"/>
      <c r="I403" s="36"/>
      <c r="L403" s="103"/>
      <c r="M403" s="103"/>
      <c r="N403" s="36"/>
      <c r="T403" s="21"/>
    </row>
    <row r="404" spans="1:20" s="74" customFormat="1" ht="15.75" customHeight="1" x14ac:dyDescent="0.25">
      <c r="A404" s="99">
        <f t="shared" ref="A404:A467" si="14">A403+1</f>
        <v>261</v>
      </c>
      <c r="B404" s="100"/>
      <c r="C404" s="73">
        <v>104</v>
      </c>
      <c r="D404" s="73">
        <f t="shared" si="12"/>
        <v>1119.4559999999999</v>
      </c>
      <c r="E404" s="73">
        <f t="shared" si="13"/>
        <v>1690.3785599999999</v>
      </c>
      <c r="F404" s="73">
        <v>0</v>
      </c>
      <c r="G404" s="99" t="s">
        <v>341</v>
      </c>
      <c r="H404" s="100"/>
      <c r="I404" s="36"/>
      <c r="L404" s="103"/>
      <c r="M404" s="103"/>
      <c r="N404" s="36"/>
      <c r="T404" s="21"/>
    </row>
    <row r="405" spans="1:20" s="74" customFormat="1" ht="15.75" customHeight="1" x14ac:dyDescent="0.25">
      <c r="A405" s="99">
        <f t="shared" si="14"/>
        <v>262</v>
      </c>
      <c r="B405" s="100"/>
      <c r="C405" s="73">
        <v>104</v>
      </c>
      <c r="D405" s="73">
        <f t="shared" si="12"/>
        <v>1119.4559999999999</v>
      </c>
      <c r="E405" s="73">
        <f t="shared" si="13"/>
        <v>1690.3785599999999</v>
      </c>
      <c r="F405" s="73">
        <v>0</v>
      </c>
      <c r="G405" s="99" t="s">
        <v>341</v>
      </c>
      <c r="H405" s="100"/>
      <c r="I405" s="36"/>
      <c r="L405" s="103"/>
      <c r="M405" s="103"/>
      <c r="N405" s="36"/>
      <c r="T405" s="21"/>
    </row>
    <row r="406" spans="1:20" s="74" customFormat="1" ht="15.75" customHeight="1" x14ac:dyDescent="0.25">
      <c r="A406" s="99">
        <f t="shared" si="14"/>
        <v>263</v>
      </c>
      <c r="B406" s="100"/>
      <c r="C406" s="73">
        <v>104</v>
      </c>
      <c r="D406" s="73">
        <f t="shared" si="12"/>
        <v>1119.4559999999999</v>
      </c>
      <c r="E406" s="73">
        <f t="shared" si="13"/>
        <v>1690.3785599999999</v>
      </c>
      <c r="F406" s="73">
        <v>0</v>
      </c>
      <c r="G406" s="99" t="s">
        <v>341</v>
      </c>
      <c r="H406" s="100"/>
      <c r="I406" s="36">
        <f>5600000/J406</f>
        <v>3451.3574312039691</v>
      </c>
      <c r="J406" s="74">
        <f>1119*1.45</f>
        <v>1622.55</v>
      </c>
      <c r="L406" s="103"/>
      <c r="M406" s="103"/>
      <c r="N406" s="36"/>
      <c r="T406" s="21"/>
    </row>
    <row r="407" spans="1:20" s="74" customFormat="1" ht="15.75" customHeight="1" x14ac:dyDescent="0.25">
      <c r="A407" s="99">
        <f t="shared" si="14"/>
        <v>264</v>
      </c>
      <c r="B407" s="100"/>
      <c r="C407" s="73">
        <v>115.76</v>
      </c>
      <c r="D407" s="73">
        <f t="shared" si="12"/>
        <v>1246.0406399999999</v>
      </c>
      <c r="E407" s="73">
        <f t="shared" si="13"/>
        <v>1881.5213663999998</v>
      </c>
      <c r="F407" s="73">
        <v>0</v>
      </c>
      <c r="G407" s="99" t="s">
        <v>341</v>
      </c>
      <c r="H407" s="100"/>
      <c r="I407" s="36"/>
      <c r="L407" s="103"/>
      <c r="M407" s="103"/>
      <c r="N407" s="36"/>
      <c r="T407" s="21"/>
    </row>
    <row r="408" spans="1:20" s="74" customFormat="1" ht="15.75" customHeight="1" x14ac:dyDescent="0.25">
      <c r="A408" s="99">
        <f t="shared" si="14"/>
        <v>265</v>
      </c>
      <c r="B408" s="100"/>
      <c r="C408" s="73">
        <v>245.786</v>
      </c>
      <c r="D408" s="73">
        <f t="shared" si="12"/>
        <v>2645.640504</v>
      </c>
      <c r="E408" s="73">
        <f t="shared" si="13"/>
        <v>3994.9171610399999</v>
      </c>
      <c r="F408" s="73">
        <v>0</v>
      </c>
      <c r="G408" s="99" t="s">
        <v>341</v>
      </c>
      <c r="H408" s="100"/>
      <c r="I408" s="36"/>
      <c r="L408" s="103"/>
      <c r="M408" s="103"/>
      <c r="N408" s="36"/>
      <c r="T408" s="21"/>
    </row>
    <row r="409" spans="1:20" s="74" customFormat="1" ht="15.75" customHeight="1" x14ac:dyDescent="0.25">
      <c r="A409" s="99">
        <f t="shared" si="14"/>
        <v>266</v>
      </c>
      <c r="B409" s="100"/>
      <c r="C409" s="73">
        <v>200</v>
      </c>
      <c r="D409" s="73">
        <f t="shared" si="12"/>
        <v>2152.7999999999997</v>
      </c>
      <c r="E409" s="73">
        <f t="shared" si="13"/>
        <v>3250.7279999999996</v>
      </c>
      <c r="F409" s="73">
        <v>0</v>
      </c>
      <c r="G409" s="99" t="s">
        <v>341</v>
      </c>
      <c r="H409" s="100"/>
      <c r="I409" s="36"/>
      <c r="L409" s="103"/>
      <c r="M409" s="103"/>
      <c r="N409" s="36"/>
      <c r="T409" s="21"/>
    </row>
    <row r="410" spans="1:20" s="74" customFormat="1" ht="15.75" customHeight="1" x14ac:dyDescent="0.25">
      <c r="A410" s="99">
        <f t="shared" si="14"/>
        <v>267</v>
      </c>
      <c r="B410" s="100"/>
      <c r="C410" s="73">
        <v>200</v>
      </c>
      <c r="D410" s="73">
        <f t="shared" si="12"/>
        <v>2152.7999999999997</v>
      </c>
      <c r="E410" s="73">
        <f t="shared" si="13"/>
        <v>3250.7279999999996</v>
      </c>
      <c r="F410" s="73">
        <v>0</v>
      </c>
      <c r="G410" s="99" t="s">
        <v>341</v>
      </c>
      <c r="H410" s="100"/>
      <c r="I410" s="36"/>
      <c r="L410" s="103"/>
      <c r="M410" s="103"/>
      <c r="N410" s="36"/>
      <c r="T410" s="21"/>
    </row>
    <row r="411" spans="1:20" s="74" customFormat="1" ht="15.75" customHeight="1" x14ac:dyDescent="0.25">
      <c r="A411" s="99">
        <f t="shared" si="14"/>
        <v>268</v>
      </c>
      <c r="B411" s="100"/>
      <c r="C411" s="73">
        <v>200</v>
      </c>
      <c r="D411" s="73">
        <f t="shared" si="12"/>
        <v>2152.7999999999997</v>
      </c>
      <c r="E411" s="73">
        <f t="shared" si="13"/>
        <v>3250.7279999999996</v>
      </c>
      <c r="F411" s="73">
        <v>0</v>
      </c>
      <c r="G411" s="99" t="s">
        <v>341</v>
      </c>
      <c r="H411" s="100"/>
      <c r="I411" s="36"/>
      <c r="L411" s="103"/>
      <c r="M411" s="103"/>
      <c r="N411" s="36"/>
      <c r="T411" s="21"/>
    </row>
    <row r="412" spans="1:20" s="74" customFormat="1" ht="15.75" customHeight="1" x14ac:dyDescent="0.25">
      <c r="A412" s="99">
        <f t="shared" si="14"/>
        <v>269</v>
      </c>
      <c r="B412" s="100"/>
      <c r="C412" s="73">
        <v>200</v>
      </c>
      <c r="D412" s="73">
        <f t="shared" si="12"/>
        <v>2152.7999999999997</v>
      </c>
      <c r="E412" s="73">
        <f t="shared" si="13"/>
        <v>3250.7279999999996</v>
      </c>
      <c r="F412" s="73">
        <v>0</v>
      </c>
      <c r="G412" s="99" t="s">
        <v>341</v>
      </c>
      <c r="H412" s="100"/>
      <c r="I412" s="36"/>
      <c r="L412" s="103"/>
      <c r="M412" s="103"/>
      <c r="N412" s="36"/>
      <c r="T412" s="21"/>
    </row>
    <row r="413" spans="1:20" s="74" customFormat="1" ht="15.75" customHeight="1" x14ac:dyDescent="0.25">
      <c r="A413" s="99">
        <f t="shared" si="14"/>
        <v>270</v>
      </c>
      <c r="B413" s="100"/>
      <c r="C413" s="73">
        <v>200</v>
      </c>
      <c r="D413" s="73">
        <f t="shared" si="12"/>
        <v>2152.7999999999997</v>
      </c>
      <c r="E413" s="73">
        <f t="shared" si="13"/>
        <v>3250.7279999999996</v>
      </c>
      <c r="F413" s="73">
        <v>0</v>
      </c>
      <c r="G413" s="99" t="s">
        <v>341</v>
      </c>
      <c r="H413" s="100"/>
      <c r="I413" s="36"/>
      <c r="L413" s="103"/>
      <c r="M413" s="103"/>
      <c r="N413" s="36"/>
      <c r="T413" s="21"/>
    </row>
    <row r="414" spans="1:20" s="74" customFormat="1" ht="15.75" customHeight="1" x14ac:dyDescent="0.25">
      <c r="A414" s="99">
        <f t="shared" si="14"/>
        <v>271</v>
      </c>
      <c r="B414" s="100"/>
      <c r="C414" s="73">
        <v>200</v>
      </c>
      <c r="D414" s="73">
        <f t="shared" si="12"/>
        <v>2152.7999999999997</v>
      </c>
      <c r="E414" s="73">
        <f t="shared" si="13"/>
        <v>3250.7279999999996</v>
      </c>
      <c r="F414" s="73">
        <v>0</v>
      </c>
      <c r="G414" s="99" t="s">
        <v>341</v>
      </c>
      <c r="H414" s="100"/>
      <c r="I414" s="36"/>
      <c r="L414" s="103"/>
      <c r="M414" s="103"/>
      <c r="N414" s="36"/>
      <c r="T414" s="21"/>
    </row>
    <row r="415" spans="1:20" s="74" customFormat="1" ht="15.75" customHeight="1" x14ac:dyDescent="0.25">
      <c r="A415" s="99">
        <f t="shared" si="14"/>
        <v>272</v>
      </c>
      <c r="B415" s="100"/>
      <c r="C415" s="73">
        <v>759.41600000000005</v>
      </c>
      <c r="D415" s="73">
        <f t="shared" si="12"/>
        <v>8174.3538239999998</v>
      </c>
      <c r="E415" s="73">
        <f t="shared" si="13"/>
        <v>12343.274274240001</v>
      </c>
      <c r="F415" s="73">
        <v>0</v>
      </c>
      <c r="G415" s="101">
        <v>45701</v>
      </c>
      <c r="H415" s="102"/>
      <c r="I415" s="36"/>
      <c r="L415" s="103"/>
      <c r="M415" s="103"/>
      <c r="N415" s="36"/>
      <c r="T415" s="21"/>
    </row>
    <row r="416" spans="1:20" s="74" customFormat="1" ht="15.75" customHeight="1" x14ac:dyDescent="0.25">
      <c r="A416" s="99">
        <f t="shared" si="14"/>
        <v>273</v>
      </c>
      <c r="B416" s="100"/>
      <c r="C416" s="73">
        <v>259.86799999999999</v>
      </c>
      <c r="D416" s="73">
        <f t="shared" si="12"/>
        <v>2797.2191519999997</v>
      </c>
      <c r="E416" s="73">
        <f t="shared" si="13"/>
        <v>4223.8009195199993</v>
      </c>
      <c r="F416" s="73">
        <v>0</v>
      </c>
      <c r="G416" s="101">
        <v>45701</v>
      </c>
      <c r="H416" s="102"/>
      <c r="I416" s="36"/>
      <c r="L416" s="103"/>
      <c r="M416" s="103"/>
      <c r="N416" s="36"/>
      <c r="T416" s="21"/>
    </row>
    <row r="417" spans="1:20" s="74" customFormat="1" ht="15.75" customHeight="1" x14ac:dyDescent="0.25">
      <c r="A417" s="99">
        <f t="shared" si="14"/>
        <v>274</v>
      </c>
      <c r="B417" s="100"/>
      <c r="C417" s="73">
        <v>200</v>
      </c>
      <c r="D417" s="73">
        <f t="shared" si="12"/>
        <v>2152.7999999999997</v>
      </c>
      <c r="E417" s="73">
        <f t="shared" si="13"/>
        <v>3250.7279999999996</v>
      </c>
      <c r="F417" s="73">
        <v>0</v>
      </c>
      <c r="G417" s="101">
        <v>45701</v>
      </c>
      <c r="H417" s="102"/>
      <c r="I417" s="36"/>
      <c r="L417" s="103"/>
      <c r="M417" s="103"/>
      <c r="N417" s="36"/>
      <c r="T417" s="21"/>
    </row>
    <row r="418" spans="1:20" s="74" customFormat="1" ht="15.75" customHeight="1" x14ac:dyDescent="0.25">
      <c r="A418" s="99">
        <f t="shared" si="14"/>
        <v>275</v>
      </c>
      <c r="B418" s="100"/>
      <c r="C418" s="73">
        <v>200</v>
      </c>
      <c r="D418" s="73">
        <f t="shared" si="12"/>
        <v>2152.7999999999997</v>
      </c>
      <c r="E418" s="73">
        <f t="shared" si="13"/>
        <v>3250.7279999999996</v>
      </c>
      <c r="F418" s="73">
        <v>0</v>
      </c>
      <c r="G418" s="101">
        <v>45701</v>
      </c>
      <c r="H418" s="102"/>
      <c r="I418" s="36"/>
      <c r="L418" s="103"/>
      <c r="M418" s="103"/>
      <c r="N418" s="36"/>
      <c r="T418" s="21"/>
    </row>
    <row r="419" spans="1:20" s="74" customFormat="1" ht="15.75" customHeight="1" x14ac:dyDescent="0.25">
      <c r="A419" s="99">
        <f t="shared" si="14"/>
        <v>276</v>
      </c>
      <c r="B419" s="100"/>
      <c r="C419" s="73">
        <v>200</v>
      </c>
      <c r="D419" s="73">
        <f t="shared" si="12"/>
        <v>2152.7999999999997</v>
      </c>
      <c r="E419" s="73">
        <f t="shared" si="13"/>
        <v>3250.7279999999996</v>
      </c>
      <c r="F419" s="73">
        <v>0</v>
      </c>
      <c r="G419" s="101">
        <v>45701</v>
      </c>
      <c r="H419" s="102"/>
      <c r="I419" s="36"/>
      <c r="L419" s="103"/>
      <c r="M419" s="103"/>
      <c r="N419" s="36"/>
      <c r="T419" s="21"/>
    </row>
    <row r="420" spans="1:20" s="74" customFormat="1" ht="15.75" customHeight="1" x14ac:dyDescent="0.25">
      <c r="A420" s="99">
        <f t="shared" si="14"/>
        <v>277</v>
      </c>
      <c r="B420" s="100"/>
      <c r="C420" s="73">
        <v>200</v>
      </c>
      <c r="D420" s="73">
        <f t="shared" si="12"/>
        <v>2152.7999999999997</v>
      </c>
      <c r="E420" s="73">
        <f t="shared" si="13"/>
        <v>3250.7279999999996</v>
      </c>
      <c r="F420" s="73">
        <v>0</v>
      </c>
      <c r="G420" s="101">
        <v>45701</v>
      </c>
      <c r="H420" s="102"/>
      <c r="I420" s="36"/>
      <c r="L420" s="103"/>
      <c r="M420" s="103"/>
      <c r="N420" s="36"/>
      <c r="T420" s="21"/>
    </row>
    <row r="421" spans="1:20" s="74" customFormat="1" ht="15.75" customHeight="1" x14ac:dyDescent="0.25">
      <c r="A421" s="99">
        <f t="shared" si="14"/>
        <v>278</v>
      </c>
      <c r="B421" s="100"/>
      <c r="C421" s="73">
        <v>245.786</v>
      </c>
      <c r="D421" s="73">
        <f t="shared" si="12"/>
        <v>2645.640504</v>
      </c>
      <c r="E421" s="73">
        <f t="shared" si="13"/>
        <v>3994.9171610399999</v>
      </c>
      <c r="F421" s="73">
        <v>0</v>
      </c>
      <c r="G421" s="101">
        <v>45701</v>
      </c>
      <c r="H421" s="102"/>
      <c r="I421" s="36"/>
      <c r="L421" s="103"/>
      <c r="M421" s="103"/>
      <c r="N421" s="36"/>
      <c r="T421" s="21"/>
    </row>
    <row r="422" spans="1:20" s="74" customFormat="1" ht="15.75" customHeight="1" x14ac:dyDescent="0.25">
      <c r="A422" s="99">
        <f t="shared" si="14"/>
        <v>279</v>
      </c>
      <c r="B422" s="100"/>
      <c r="C422" s="73">
        <v>173.779</v>
      </c>
      <c r="D422" s="73">
        <f t="shared" si="12"/>
        <v>1870.5571559999998</v>
      </c>
      <c r="E422" s="73">
        <f t="shared" si="13"/>
        <v>2824.5413055599997</v>
      </c>
      <c r="F422" s="73">
        <v>0</v>
      </c>
      <c r="G422" s="101">
        <v>45701</v>
      </c>
      <c r="H422" s="102"/>
      <c r="I422" s="36"/>
      <c r="L422" s="103"/>
      <c r="M422" s="103"/>
      <c r="N422" s="36"/>
      <c r="T422" s="21"/>
    </row>
    <row r="423" spans="1:20" s="74" customFormat="1" ht="15.75" customHeight="1" x14ac:dyDescent="0.25">
      <c r="A423" s="99">
        <f t="shared" si="14"/>
        <v>280</v>
      </c>
      <c r="B423" s="100"/>
      <c r="C423" s="73">
        <v>150</v>
      </c>
      <c r="D423" s="73">
        <f t="shared" si="12"/>
        <v>1614.6</v>
      </c>
      <c r="E423" s="73">
        <f t="shared" si="13"/>
        <v>2438.0459999999998</v>
      </c>
      <c r="F423" s="73">
        <v>0</v>
      </c>
      <c r="G423" s="101">
        <v>45701</v>
      </c>
      <c r="H423" s="102"/>
      <c r="I423" s="36"/>
      <c r="L423" s="103"/>
      <c r="M423" s="103"/>
      <c r="N423" s="36"/>
      <c r="T423" s="21"/>
    </row>
    <row r="424" spans="1:20" s="74" customFormat="1" ht="15.75" customHeight="1" x14ac:dyDescent="0.25">
      <c r="A424" s="99">
        <f t="shared" si="14"/>
        <v>281</v>
      </c>
      <c r="B424" s="100"/>
      <c r="C424" s="73">
        <v>150</v>
      </c>
      <c r="D424" s="73">
        <f t="shared" si="12"/>
        <v>1614.6</v>
      </c>
      <c r="E424" s="73">
        <f t="shared" si="13"/>
        <v>2438.0459999999998</v>
      </c>
      <c r="F424" s="73">
        <v>0</v>
      </c>
      <c r="G424" s="101">
        <v>45701</v>
      </c>
      <c r="H424" s="102"/>
      <c r="I424" s="36"/>
      <c r="L424" s="103"/>
      <c r="M424" s="103"/>
      <c r="N424" s="36"/>
      <c r="T424" s="21"/>
    </row>
    <row r="425" spans="1:20" s="74" customFormat="1" ht="15.75" customHeight="1" x14ac:dyDescent="0.25">
      <c r="A425" s="99">
        <f t="shared" si="14"/>
        <v>282</v>
      </c>
      <c r="B425" s="100"/>
      <c r="C425" s="73">
        <v>150</v>
      </c>
      <c r="D425" s="73">
        <f t="shared" si="12"/>
        <v>1614.6</v>
      </c>
      <c r="E425" s="73">
        <f t="shared" si="13"/>
        <v>2438.0459999999998</v>
      </c>
      <c r="F425" s="73">
        <v>0</v>
      </c>
      <c r="G425" s="101">
        <v>45701</v>
      </c>
      <c r="H425" s="102"/>
      <c r="I425" s="36"/>
      <c r="L425" s="103"/>
      <c r="M425" s="103"/>
      <c r="N425" s="36"/>
      <c r="T425" s="21"/>
    </row>
    <row r="426" spans="1:20" s="74" customFormat="1" ht="15.75" customHeight="1" x14ac:dyDescent="0.25">
      <c r="A426" s="99">
        <f t="shared" si="14"/>
        <v>283</v>
      </c>
      <c r="B426" s="100"/>
      <c r="C426" s="73">
        <v>150</v>
      </c>
      <c r="D426" s="73">
        <f t="shared" si="12"/>
        <v>1614.6</v>
      </c>
      <c r="E426" s="73">
        <f t="shared" si="13"/>
        <v>2438.0459999999998</v>
      </c>
      <c r="F426" s="73">
        <v>0</v>
      </c>
      <c r="G426" s="101">
        <v>45701</v>
      </c>
      <c r="H426" s="102"/>
      <c r="I426" s="36"/>
      <c r="L426" s="103"/>
      <c r="M426" s="103"/>
      <c r="N426" s="36"/>
      <c r="T426" s="21"/>
    </row>
    <row r="427" spans="1:20" s="74" customFormat="1" ht="15.75" customHeight="1" x14ac:dyDescent="0.25">
      <c r="A427" s="99">
        <f t="shared" si="14"/>
        <v>284</v>
      </c>
      <c r="B427" s="100"/>
      <c r="C427" s="73">
        <v>150</v>
      </c>
      <c r="D427" s="73">
        <f t="shared" si="12"/>
        <v>1614.6</v>
      </c>
      <c r="E427" s="73">
        <f t="shared" si="13"/>
        <v>2438.0459999999998</v>
      </c>
      <c r="F427" s="73">
        <v>0</v>
      </c>
      <c r="G427" s="101">
        <v>45701</v>
      </c>
      <c r="H427" s="102"/>
      <c r="I427" s="36"/>
      <c r="L427" s="103"/>
      <c r="M427" s="103"/>
      <c r="N427" s="36"/>
      <c r="T427" s="21"/>
    </row>
    <row r="428" spans="1:20" s="74" customFormat="1" ht="15.75" customHeight="1" x14ac:dyDescent="0.25">
      <c r="A428" s="99">
        <f t="shared" si="14"/>
        <v>285</v>
      </c>
      <c r="B428" s="100"/>
      <c r="C428" s="73">
        <v>150</v>
      </c>
      <c r="D428" s="73">
        <f t="shared" si="12"/>
        <v>1614.6</v>
      </c>
      <c r="E428" s="73">
        <f t="shared" si="13"/>
        <v>2438.0459999999998</v>
      </c>
      <c r="F428" s="73">
        <v>0</v>
      </c>
      <c r="G428" s="101">
        <v>45701</v>
      </c>
      <c r="H428" s="102"/>
      <c r="I428" s="36"/>
      <c r="L428" s="103"/>
      <c r="M428" s="103"/>
      <c r="N428" s="36"/>
      <c r="T428" s="21"/>
    </row>
    <row r="429" spans="1:20" s="74" customFormat="1" ht="15.75" customHeight="1" x14ac:dyDescent="0.25">
      <c r="A429" s="99">
        <f t="shared" si="14"/>
        <v>286</v>
      </c>
      <c r="B429" s="100"/>
      <c r="C429" s="73">
        <v>150</v>
      </c>
      <c r="D429" s="73">
        <f t="shared" si="12"/>
        <v>1614.6</v>
      </c>
      <c r="E429" s="73">
        <f t="shared" si="13"/>
        <v>2438.0459999999998</v>
      </c>
      <c r="F429" s="73">
        <v>0</v>
      </c>
      <c r="G429" s="101">
        <v>45701</v>
      </c>
      <c r="H429" s="102"/>
      <c r="I429" s="36"/>
      <c r="L429" s="103"/>
      <c r="M429" s="103"/>
      <c r="N429" s="36"/>
      <c r="T429" s="21"/>
    </row>
    <row r="430" spans="1:20" s="74" customFormat="1" ht="15.75" customHeight="1" x14ac:dyDescent="0.25">
      <c r="A430" s="99">
        <f t="shared" si="14"/>
        <v>287</v>
      </c>
      <c r="B430" s="100"/>
      <c r="C430" s="73">
        <v>442.93400000000003</v>
      </c>
      <c r="D430" s="73">
        <f t="shared" si="12"/>
        <v>4767.7415760000004</v>
      </c>
      <c r="E430" s="73">
        <f t="shared" si="13"/>
        <v>7199.2897797600008</v>
      </c>
      <c r="F430" s="73">
        <v>0</v>
      </c>
      <c r="G430" s="101">
        <v>45797</v>
      </c>
      <c r="H430" s="102"/>
      <c r="I430" s="36"/>
      <c r="L430" s="103"/>
      <c r="M430" s="103"/>
      <c r="N430" s="36"/>
      <c r="T430" s="21"/>
    </row>
    <row r="431" spans="1:20" s="74" customFormat="1" ht="15.75" customHeight="1" x14ac:dyDescent="0.25">
      <c r="A431" s="99">
        <f t="shared" si="14"/>
        <v>288</v>
      </c>
      <c r="B431" s="100"/>
      <c r="C431" s="73">
        <v>104</v>
      </c>
      <c r="D431" s="73">
        <f t="shared" si="12"/>
        <v>1119.4559999999999</v>
      </c>
      <c r="E431" s="73">
        <f t="shared" si="13"/>
        <v>1690.3785599999999</v>
      </c>
      <c r="F431" s="73">
        <v>0</v>
      </c>
      <c r="G431" s="101">
        <v>45797</v>
      </c>
      <c r="H431" s="102"/>
      <c r="I431" s="36"/>
      <c r="L431" s="103"/>
      <c r="M431" s="103"/>
      <c r="N431" s="36"/>
      <c r="T431" s="21"/>
    </row>
    <row r="432" spans="1:20" s="74" customFormat="1" ht="15.75" customHeight="1" x14ac:dyDescent="0.25">
      <c r="A432" s="99">
        <f t="shared" si="14"/>
        <v>289</v>
      </c>
      <c r="B432" s="100"/>
      <c r="C432" s="73">
        <v>104</v>
      </c>
      <c r="D432" s="73">
        <f t="shared" si="12"/>
        <v>1119.4559999999999</v>
      </c>
      <c r="E432" s="73">
        <f t="shared" si="13"/>
        <v>1690.3785599999999</v>
      </c>
      <c r="F432" s="73">
        <v>0</v>
      </c>
      <c r="G432" s="101">
        <v>45797</v>
      </c>
      <c r="H432" s="102"/>
      <c r="I432" s="36"/>
      <c r="L432" s="103"/>
      <c r="M432" s="103"/>
      <c r="N432" s="36"/>
      <c r="T432" s="21"/>
    </row>
    <row r="433" spans="1:20" s="74" customFormat="1" ht="15.75" customHeight="1" x14ac:dyDescent="0.25">
      <c r="A433" s="99">
        <f t="shared" si="14"/>
        <v>290</v>
      </c>
      <c r="B433" s="100"/>
      <c r="C433" s="73">
        <v>104</v>
      </c>
      <c r="D433" s="73">
        <f t="shared" si="12"/>
        <v>1119.4559999999999</v>
      </c>
      <c r="E433" s="73">
        <f t="shared" si="13"/>
        <v>1690.3785599999999</v>
      </c>
      <c r="F433" s="73">
        <v>0</v>
      </c>
      <c r="G433" s="101">
        <v>45797</v>
      </c>
      <c r="H433" s="102"/>
      <c r="I433" s="36"/>
      <c r="L433" s="103"/>
      <c r="M433" s="103"/>
      <c r="N433" s="36"/>
      <c r="T433" s="21"/>
    </row>
    <row r="434" spans="1:20" s="74" customFormat="1" ht="15.75" customHeight="1" x14ac:dyDescent="0.25">
      <c r="A434" s="99">
        <f t="shared" si="14"/>
        <v>291</v>
      </c>
      <c r="B434" s="100"/>
      <c r="C434" s="73">
        <v>104</v>
      </c>
      <c r="D434" s="73">
        <f t="shared" si="12"/>
        <v>1119.4559999999999</v>
      </c>
      <c r="E434" s="73">
        <f t="shared" si="13"/>
        <v>1690.3785599999999</v>
      </c>
      <c r="F434" s="73">
        <v>0</v>
      </c>
      <c r="G434" s="101">
        <v>45797</v>
      </c>
      <c r="H434" s="102"/>
      <c r="I434" s="36"/>
      <c r="L434" s="103"/>
      <c r="M434" s="103"/>
      <c r="N434" s="36"/>
      <c r="T434" s="21"/>
    </row>
    <row r="435" spans="1:20" s="74" customFormat="1" ht="15.75" customHeight="1" x14ac:dyDescent="0.25">
      <c r="A435" s="99">
        <f t="shared" si="14"/>
        <v>292</v>
      </c>
      <c r="B435" s="100"/>
      <c r="C435" s="73">
        <v>104</v>
      </c>
      <c r="D435" s="73">
        <f t="shared" si="12"/>
        <v>1119.4559999999999</v>
      </c>
      <c r="E435" s="73">
        <f t="shared" si="13"/>
        <v>1690.3785599999999</v>
      </c>
      <c r="F435" s="73">
        <v>0</v>
      </c>
      <c r="G435" s="101">
        <v>45797</v>
      </c>
      <c r="H435" s="102"/>
      <c r="I435" s="36"/>
      <c r="L435" s="103"/>
      <c r="M435" s="103"/>
      <c r="N435" s="36"/>
      <c r="T435" s="21"/>
    </row>
    <row r="436" spans="1:20" s="74" customFormat="1" ht="15.75" customHeight="1" x14ac:dyDescent="0.25">
      <c r="A436" s="99">
        <f t="shared" si="14"/>
        <v>293</v>
      </c>
      <c r="B436" s="100"/>
      <c r="C436" s="73">
        <v>104</v>
      </c>
      <c r="D436" s="73">
        <f t="shared" si="12"/>
        <v>1119.4559999999999</v>
      </c>
      <c r="E436" s="73">
        <f t="shared" si="13"/>
        <v>1690.3785599999999</v>
      </c>
      <c r="F436" s="73">
        <v>0</v>
      </c>
      <c r="G436" s="101">
        <v>45797</v>
      </c>
      <c r="H436" s="102"/>
      <c r="I436" s="36"/>
      <c r="L436" s="103"/>
      <c r="M436" s="103"/>
      <c r="N436" s="36"/>
      <c r="T436" s="21"/>
    </row>
    <row r="437" spans="1:20" s="74" customFormat="1" ht="15.75" customHeight="1" x14ac:dyDescent="0.25">
      <c r="A437" s="99">
        <f t="shared" si="14"/>
        <v>294</v>
      </c>
      <c r="B437" s="100"/>
      <c r="C437" s="73">
        <v>104</v>
      </c>
      <c r="D437" s="73">
        <f t="shared" si="12"/>
        <v>1119.4559999999999</v>
      </c>
      <c r="E437" s="73">
        <f t="shared" si="13"/>
        <v>1690.3785599999999</v>
      </c>
      <c r="F437" s="73">
        <v>0</v>
      </c>
      <c r="G437" s="101">
        <v>45797</v>
      </c>
      <c r="H437" s="102"/>
      <c r="I437" s="36"/>
      <c r="L437" s="103"/>
      <c r="M437" s="103"/>
      <c r="N437" s="36"/>
      <c r="T437" s="21"/>
    </row>
    <row r="438" spans="1:20" s="74" customFormat="1" ht="15.75" customHeight="1" x14ac:dyDescent="0.25">
      <c r="A438" s="99">
        <f t="shared" si="14"/>
        <v>295</v>
      </c>
      <c r="B438" s="100"/>
      <c r="C438" s="73">
        <v>104</v>
      </c>
      <c r="D438" s="73">
        <f t="shared" si="12"/>
        <v>1119.4559999999999</v>
      </c>
      <c r="E438" s="73">
        <f t="shared" si="13"/>
        <v>1690.3785599999999</v>
      </c>
      <c r="F438" s="73">
        <v>0</v>
      </c>
      <c r="G438" s="101">
        <v>45797</v>
      </c>
      <c r="H438" s="102"/>
      <c r="I438" s="36"/>
      <c r="L438" s="103"/>
      <c r="M438" s="103"/>
      <c r="N438" s="36"/>
      <c r="T438" s="21"/>
    </row>
    <row r="439" spans="1:20" s="74" customFormat="1" ht="15.75" customHeight="1" x14ac:dyDescent="0.25">
      <c r="A439" s="99">
        <f t="shared" si="14"/>
        <v>296</v>
      </c>
      <c r="B439" s="100"/>
      <c r="C439" s="73">
        <v>104</v>
      </c>
      <c r="D439" s="73">
        <f t="shared" si="12"/>
        <v>1119.4559999999999</v>
      </c>
      <c r="E439" s="73">
        <f t="shared" si="13"/>
        <v>1690.3785599999999</v>
      </c>
      <c r="F439" s="73">
        <v>0</v>
      </c>
      <c r="G439" s="101">
        <v>45797</v>
      </c>
      <c r="H439" s="102"/>
      <c r="I439" s="36"/>
      <c r="L439" s="103"/>
      <c r="M439" s="103"/>
      <c r="N439" s="36"/>
      <c r="T439" s="21"/>
    </row>
    <row r="440" spans="1:20" s="74" customFormat="1" ht="15.75" customHeight="1" x14ac:dyDescent="0.25">
      <c r="A440" s="99">
        <f t="shared" si="14"/>
        <v>297</v>
      </c>
      <c r="B440" s="100"/>
      <c r="C440" s="73">
        <v>148.934</v>
      </c>
      <c r="D440" s="73">
        <f t="shared" si="12"/>
        <v>1603.1255759999999</v>
      </c>
      <c r="E440" s="73">
        <f t="shared" si="13"/>
        <v>2420.7196197599997</v>
      </c>
      <c r="F440" s="73">
        <v>0</v>
      </c>
      <c r="G440" s="101">
        <v>45797</v>
      </c>
      <c r="H440" s="102"/>
      <c r="I440" s="36"/>
      <c r="L440" s="103"/>
      <c r="M440" s="103"/>
      <c r="N440" s="36"/>
      <c r="T440" s="21"/>
    </row>
    <row r="441" spans="1:20" s="74" customFormat="1" ht="15.75" customHeight="1" x14ac:dyDescent="0.25">
      <c r="A441" s="99">
        <f t="shared" si="14"/>
        <v>298</v>
      </c>
      <c r="B441" s="100"/>
      <c r="C441" s="73">
        <v>148.934</v>
      </c>
      <c r="D441" s="73">
        <f t="shared" si="12"/>
        <v>1603.1255759999999</v>
      </c>
      <c r="E441" s="73">
        <f t="shared" si="13"/>
        <v>2420.7196197599997</v>
      </c>
      <c r="F441" s="73">
        <v>0</v>
      </c>
      <c r="G441" s="101">
        <v>45797</v>
      </c>
      <c r="H441" s="102"/>
      <c r="I441" s="36"/>
      <c r="L441" s="103"/>
      <c r="M441" s="103"/>
      <c r="N441" s="36"/>
      <c r="T441" s="21"/>
    </row>
    <row r="442" spans="1:20" s="74" customFormat="1" ht="15.75" customHeight="1" x14ac:dyDescent="0.25">
      <c r="A442" s="99">
        <f t="shared" si="14"/>
        <v>299</v>
      </c>
      <c r="B442" s="100"/>
      <c r="C442" s="73">
        <v>104</v>
      </c>
      <c r="D442" s="73">
        <f t="shared" si="12"/>
        <v>1119.4559999999999</v>
      </c>
      <c r="E442" s="73">
        <f t="shared" si="13"/>
        <v>1690.3785599999999</v>
      </c>
      <c r="F442" s="73">
        <v>0</v>
      </c>
      <c r="G442" s="101">
        <v>45797</v>
      </c>
      <c r="H442" s="102"/>
      <c r="I442" s="36"/>
      <c r="L442" s="103"/>
      <c r="M442" s="103"/>
      <c r="N442" s="36"/>
      <c r="T442" s="21"/>
    </row>
    <row r="443" spans="1:20" s="74" customFormat="1" ht="15.75" customHeight="1" x14ac:dyDescent="0.25">
      <c r="A443" s="99">
        <f t="shared" si="14"/>
        <v>300</v>
      </c>
      <c r="B443" s="100"/>
      <c r="C443" s="73">
        <v>104</v>
      </c>
      <c r="D443" s="73">
        <f t="shared" si="12"/>
        <v>1119.4559999999999</v>
      </c>
      <c r="E443" s="73">
        <f t="shared" si="13"/>
        <v>1690.3785599999999</v>
      </c>
      <c r="F443" s="73">
        <v>0</v>
      </c>
      <c r="G443" s="101">
        <v>45797</v>
      </c>
      <c r="H443" s="102"/>
      <c r="I443" s="36"/>
      <c r="L443" s="103"/>
      <c r="M443" s="103"/>
      <c r="N443" s="36"/>
      <c r="T443" s="21"/>
    </row>
    <row r="444" spans="1:20" s="74" customFormat="1" ht="15.75" customHeight="1" x14ac:dyDescent="0.25">
      <c r="A444" s="99">
        <f t="shared" si="14"/>
        <v>301</v>
      </c>
      <c r="B444" s="100"/>
      <c r="C444" s="73">
        <v>104</v>
      </c>
      <c r="D444" s="73">
        <f t="shared" si="12"/>
        <v>1119.4559999999999</v>
      </c>
      <c r="E444" s="73">
        <f t="shared" si="13"/>
        <v>1690.3785599999999</v>
      </c>
      <c r="F444" s="73">
        <v>0</v>
      </c>
      <c r="G444" s="101">
        <v>45797</v>
      </c>
      <c r="H444" s="102"/>
      <c r="I444" s="36"/>
      <c r="L444" s="103"/>
      <c r="M444" s="103"/>
      <c r="N444" s="36"/>
      <c r="T444" s="21"/>
    </row>
    <row r="445" spans="1:20" s="74" customFormat="1" ht="15.75" customHeight="1" x14ac:dyDescent="0.25">
      <c r="A445" s="99">
        <f t="shared" si="14"/>
        <v>302</v>
      </c>
      <c r="B445" s="100"/>
      <c r="C445" s="73">
        <v>104</v>
      </c>
      <c r="D445" s="73">
        <f t="shared" si="12"/>
        <v>1119.4559999999999</v>
      </c>
      <c r="E445" s="73">
        <f t="shared" si="13"/>
        <v>1690.3785599999999</v>
      </c>
      <c r="F445" s="73">
        <v>0</v>
      </c>
      <c r="G445" s="101">
        <v>45797</v>
      </c>
      <c r="H445" s="102"/>
      <c r="I445" s="36"/>
      <c r="L445" s="103"/>
      <c r="M445" s="103"/>
      <c r="N445" s="36"/>
      <c r="T445" s="21"/>
    </row>
    <row r="446" spans="1:20" s="74" customFormat="1" ht="15.75" customHeight="1" x14ac:dyDescent="0.25">
      <c r="A446" s="99">
        <f t="shared" si="14"/>
        <v>303</v>
      </c>
      <c r="B446" s="100"/>
      <c r="C446" s="73">
        <v>104</v>
      </c>
      <c r="D446" s="73">
        <f t="shared" si="12"/>
        <v>1119.4559999999999</v>
      </c>
      <c r="E446" s="73">
        <f t="shared" si="13"/>
        <v>1690.3785599999999</v>
      </c>
      <c r="F446" s="73">
        <v>0</v>
      </c>
      <c r="G446" s="101">
        <v>45623</v>
      </c>
      <c r="H446" s="102"/>
      <c r="I446" s="36"/>
      <c r="L446" s="103"/>
      <c r="M446" s="103"/>
      <c r="N446" s="36"/>
      <c r="T446" s="21"/>
    </row>
    <row r="447" spans="1:20" s="74" customFormat="1" ht="15.75" customHeight="1" x14ac:dyDescent="0.25">
      <c r="A447" s="99">
        <f t="shared" si="14"/>
        <v>304</v>
      </c>
      <c r="B447" s="100"/>
      <c r="C447" s="73">
        <v>104</v>
      </c>
      <c r="D447" s="73">
        <f t="shared" si="12"/>
        <v>1119.4559999999999</v>
      </c>
      <c r="E447" s="73">
        <f t="shared" si="13"/>
        <v>1690.3785599999999</v>
      </c>
      <c r="F447" s="73">
        <v>0</v>
      </c>
      <c r="G447" s="101">
        <v>45623</v>
      </c>
      <c r="H447" s="102"/>
      <c r="I447" s="36"/>
      <c r="L447" s="103"/>
      <c r="M447" s="103"/>
      <c r="N447" s="36"/>
      <c r="T447" s="21"/>
    </row>
    <row r="448" spans="1:20" s="74" customFormat="1" ht="15.75" customHeight="1" x14ac:dyDescent="0.25">
      <c r="A448" s="99">
        <f t="shared" si="14"/>
        <v>305</v>
      </c>
      <c r="B448" s="100"/>
      <c r="C448" s="73">
        <v>104</v>
      </c>
      <c r="D448" s="73">
        <f t="shared" si="12"/>
        <v>1119.4559999999999</v>
      </c>
      <c r="E448" s="73">
        <f t="shared" si="13"/>
        <v>1690.3785599999999</v>
      </c>
      <c r="F448" s="73">
        <v>0</v>
      </c>
      <c r="G448" s="101">
        <v>45623</v>
      </c>
      <c r="H448" s="102"/>
      <c r="I448" s="36"/>
      <c r="L448" s="103"/>
      <c r="M448" s="103"/>
      <c r="N448" s="36"/>
      <c r="T448" s="21"/>
    </row>
    <row r="449" spans="1:20" s="74" customFormat="1" ht="15.75" customHeight="1" x14ac:dyDescent="0.25">
      <c r="A449" s="99">
        <f t="shared" si="14"/>
        <v>306</v>
      </c>
      <c r="B449" s="100"/>
      <c r="C449" s="73">
        <v>104</v>
      </c>
      <c r="D449" s="73">
        <f t="shared" si="12"/>
        <v>1119.4559999999999</v>
      </c>
      <c r="E449" s="73">
        <f t="shared" si="13"/>
        <v>1690.3785599999999</v>
      </c>
      <c r="F449" s="73">
        <v>0</v>
      </c>
      <c r="G449" s="101">
        <v>45623</v>
      </c>
      <c r="H449" s="102"/>
      <c r="I449" s="36"/>
      <c r="L449" s="103"/>
      <c r="M449" s="103"/>
      <c r="N449" s="36"/>
      <c r="T449" s="21"/>
    </row>
    <row r="450" spans="1:20" s="74" customFormat="1" ht="15.75" customHeight="1" x14ac:dyDescent="0.25">
      <c r="A450" s="99">
        <f t="shared" si="14"/>
        <v>307</v>
      </c>
      <c r="B450" s="100"/>
      <c r="C450" s="73">
        <v>104</v>
      </c>
      <c r="D450" s="73">
        <f t="shared" si="12"/>
        <v>1119.4559999999999</v>
      </c>
      <c r="E450" s="73">
        <f t="shared" si="13"/>
        <v>1690.3785599999999</v>
      </c>
      <c r="F450" s="73">
        <v>0</v>
      </c>
      <c r="G450" s="101">
        <v>45623</v>
      </c>
      <c r="H450" s="102"/>
      <c r="I450" s="36"/>
      <c r="L450" s="103"/>
      <c r="M450" s="103"/>
      <c r="N450" s="36"/>
      <c r="T450" s="21"/>
    </row>
    <row r="451" spans="1:20" s="74" customFormat="1" ht="15.75" customHeight="1" x14ac:dyDescent="0.25">
      <c r="A451" s="99">
        <f t="shared" si="14"/>
        <v>308</v>
      </c>
      <c r="B451" s="100"/>
      <c r="C451" s="73">
        <v>191.63200000000001</v>
      </c>
      <c r="D451" s="73">
        <f t="shared" si="12"/>
        <v>2062.7268479999998</v>
      </c>
      <c r="E451" s="73">
        <f t="shared" si="13"/>
        <v>3114.7175404799996</v>
      </c>
      <c r="F451" s="73">
        <v>0</v>
      </c>
      <c r="G451" s="101">
        <v>45623</v>
      </c>
      <c r="H451" s="102"/>
      <c r="I451" s="36"/>
      <c r="L451" s="103"/>
      <c r="M451" s="103"/>
      <c r="N451" s="36"/>
      <c r="T451" s="21"/>
    </row>
    <row r="452" spans="1:20" s="74" customFormat="1" ht="15.75" customHeight="1" x14ac:dyDescent="0.25">
      <c r="A452" s="99">
        <f t="shared" si="14"/>
        <v>309</v>
      </c>
      <c r="B452" s="100"/>
      <c r="C452" s="73">
        <v>150</v>
      </c>
      <c r="D452" s="73">
        <f t="shared" si="12"/>
        <v>1614.6</v>
      </c>
      <c r="E452" s="73">
        <f t="shared" si="13"/>
        <v>2438.0459999999998</v>
      </c>
      <c r="F452" s="73">
        <v>0</v>
      </c>
      <c r="G452" s="101">
        <v>45623</v>
      </c>
      <c r="H452" s="102"/>
      <c r="I452" s="36"/>
      <c r="L452" s="103"/>
      <c r="M452" s="103"/>
      <c r="N452" s="36"/>
      <c r="T452" s="21"/>
    </row>
    <row r="453" spans="1:20" s="74" customFormat="1" ht="15.75" customHeight="1" x14ac:dyDescent="0.25">
      <c r="A453" s="99">
        <f t="shared" si="14"/>
        <v>310</v>
      </c>
      <c r="B453" s="100"/>
      <c r="C453" s="73">
        <v>150</v>
      </c>
      <c r="D453" s="73">
        <f t="shared" si="12"/>
        <v>1614.6</v>
      </c>
      <c r="E453" s="73">
        <f t="shared" si="13"/>
        <v>2438.0459999999998</v>
      </c>
      <c r="F453" s="73">
        <v>0</v>
      </c>
      <c r="G453" s="101">
        <v>45623</v>
      </c>
      <c r="H453" s="102"/>
      <c r="I453" s="36"/>
      <c r="L453" s="103"/>
      <c r="M453" s="103"/>
      <c r="N453" s="36"/>
      <c r="T453" s="21"/>
    </row>
    <row r="454" spans="1:20" s="74" customFormat="1" ht="15.75" customHeight="1" x14ac:dyDescent="0.25">
      <c r="A454" s="99">
        <f t="shared" si="14"/>
        <v>311</v>
      </c>
      <c r="B454" s="100"/>
      <c r="C454" s="73">
        <v>150</v>
      </c>
      <c r="D454" s="73">
        <f t="shared" si="12"/>
        <v>1614.6</v>
      </c>
      <c r="E454" s="73">
        <f t="shared" si="13"/>
        <v>2438.0459999999998</v>
      </c>
      <c r="F454" s="73">
        <v>0</v>
      </c>
      <c r="G454" s="101">
        <v>45623</v>
      </c>
      <c r="H454" s="102"/>
      <c r="I454" s="36"/>
      <c r="L454" s="103"/>
      <c r="M454" s="103"/>
      <c r="N454" s="36"/>
      <c r="T454" s="21"/>
    </row>
    <row r="455" spans="1:20" s="74" customFormat="1" ht="15.75" customHeight="1" x14ac:dyDescent="0.25">
      <c r="A455" s="99">
        <f t="shared" si="14"/>
        <v>312</v>
      </c>
      <c r="B455" s="100"/>
      <c r="C455" s="73">
        <v>150</v>
      </c>
      <c r="D455" s="73">
        <f t="shared" si="12"/>
        <v>1614.6</v>
      </c>
      <c r="E455" s="73">
        <f t="shared" si="13"/>
        <v>2438.0459999999998</v>
      </c>
      <c r="F455" s="73">
        <v>0</v>
      </c>
      <c r="G455" s="101">
        <v>45623</v>
      </c>
      <c r="H455" s="102"/>
      <c r="I455" s="36"/>
      <c r="L455" s="103"/>
      <c r="M455" s="103"/>
      <c r="N455" s="36"/>
      <c r="T455" s="21"/>
    </row>
    <row r="456" spans="1:20" s="74" customFormat="1" ht="15.75" customHeight="1" x14ac:dyDescent="0.25">
      <c r="A456" s="99">
        <f t="shared" si="14"/>
        <v>313</v>
      </c>
      <c r="B456" s="100"/>
      <c r="C456" s="73">
        <v>150</v>
      </c>
      <c r="D456" s="73">
        <f t="shared" si="12"/>
        <v>1614.6</v>
      </c>
      <c r="E456" s="73">
        <f t="shared" si="13"/>
        <v>2438.0459999999998</v>
      </c>
      <c r="F456" s="73">
        <v>0</v>
      </c>
      <c r="G456" s="101">
        <v>45623</v>
      </c>
      <c r="H456" s="102"/>
      <c r="I456" s="36"/>
      <c r="L456" s="103"/>
      <c r="M456" s="103"/>
      <c r="N456" s="36"/>
      <c r="T456" s="21"/>
    </row>
    <row r="457" spans="1:20" s="74" customFormat="1" ht="15.75" customHeight="1" x14ac:dyDescent="0.25">
      <c r="A457" s="99">
        <f t="shared" si="14"/>
        <v>314</v>
      </c>
      <c r="B457" s="100"/>
      <c r="C457" s="73">
        <v>150</v>
      </c>
      <c r="D457" s="73">
        <f t="shared" si="12"/>
        <v>1614.6</v>
      </c>
      <c r="E457" s="73">
        <f t="shared" si="13"/>
        <v>2438.0459999999998</v>
      </c>
      <c r="F457" s="73">
        <v>0</v>
      </c>
      <c r="G457" s="101">
        <v>45623</v>
      </c>
      <c r="H457" s="102"/>
      <c r="I457" s="36"/>
      <c r="L457" s="103"/>
      <c r="M457" s="103"/>
      <c r="N457" s="36"/>
      <c r="T457" s="21"/>
    </row>
    <row r="458" spans="1:20" s="74" customFormat="1" ht="15.75" customHeight="1" x14ac:dyDescent="0.25">
      <c r="A458" s="99">
        <f t="shared" si="14"/>
        <v>315</v>
      </c>
      <c r="B458" s="100"/>
      <c r="C458" s="73">
        <v>150</v>
      </c>
      <c r="D458" s="73">
        <f t="shared" si="12"/>
        <v>1614.6</v>
      </c>
      <c r="E458" s="73">
        <f t="shared" si="13"/>
        <v>2438.0459999999998</v>
      </c>
      <c r="F458" s="73">
        <v>0</v>
      </c>
      <c r="G458" s="101">
        <v>45623</v>
      </c>
      <c r="H458" s="102"/>
      <c r="I458" s="36"/>
      <c r="L458" s="103"/>
      <c r="M458" s="103"/>
      <c r="N458" s="36"/>
      <c r="T458" s="21"/>
    </row>
    <row r="459" spans="1:20" s="74" customFormat="1" ht="15.75" customHeight="1" x14ac:dyDescent="0.25">
      <c r="A459" s="99">
        <f t="shared" si="14"/>
        <v>316</v>
      </c>
      <c r="B459" s="100"/>
      <c r="C459" s="73">
        <v>183.154</v>
      </c>
      <c r="D459" s="73">
        <f t="shared" si="12"/>
        <v>1971.4696559999998</v>
      </c>
      <c r="E459" s="73">
        <f t="shared" si="13"/>
        <v>2976.9191805599999</v>
      </c>
      <c r="F459" s="73">
        <v>0</v>
      </c>
      <c r="G459" s="101">
        <v>45623</v>
      </c>
      <c r="H459" s="102"/>
      <c r="I459" s="36"/>
      <c r="L459" s="103"/>
      <c r="M459" s="103"/>
      <c r="N459" s="36"/>
      <c r="T459" s="21"/>
    </row>
    <row r="460" spans="1:20" s="74" customFormat="1" ht="15.75" customHeight="1" x14ac:dyDescent="0.25">
      <c r="A460" s="99">
        <f t="shared" si="14"/>
        <v>317</v>
      </c>
      <c r="B460" s="100"/>
      <c r="C460" s="73">
        <v>183.154</v>
      </c>
      <c r="D460" s="73">
        <f t="shared" si="12"/>
        <v>1971.4696559999998</v>
      </c>
      <c r="E460" s="73">
        <f t="shared" si="13"/>
        <v>2976.9191805599999</v>
      </c>
      <c r="F460" s="73">
        <v>0</v>
      </c>
      <c r="G460" s="101">
        <v>45511</v>
      </c>
      <c r="H460" s="102"/>
      <c r="I460" s="36"/>
      <c r="L460" s="103"/>
      <c r="M460" s="103"/>
      <c r="N460" s="36"/>
      <c r="T460" s="21"/>
    </row>
    <row r="461" spans="1:20" s="74" customFormat="1" ht="15.75" customHeight="1" x14ac:dyDescent="0.25">
      <c r="A461" s="99">
        <f t="shared" si="14"/>
        <v>318</v>
      </c>
      <c r="B461" s="100"/>
      <c r="C461" s="73">
        <v>150</v>
      </c>
      <c r="D461" s="73">
        <f t="shared" si="12"/>
        <v>1614.6</v>
      </c>
      <c r="E461" s="73">
        <f t="shared" si="13"/>
        <v>2438.0459999999998</v>
      </c>
      <c r="F461" s="73">
        <v>0</v>
      </c>
      <c r="G461" s="101">
        <v>45623</v>
      </c>
      <c r="H461" s="102"/>
      <c r="I461" s="36"/>
      <c r="L461" s="103"/>
      <c r="M461" s="103"/>
      <c r="N461" s="36"/>
      <c r="T461" s="21"/>
    </row>
    <row r="462" spans="1:20" s="74" customFormat="1" ht="15.75" customHeight="1" x14ac:dyDescent="0.25">
      <c r="A462" s="99">
        <f t="shared" si="14"/>
        <v>319</v>
      </c>
      <c r="B462" s="100"/>
      <c r="C462" s="73">
        <v>150</v>
      </c>
      <c r="D462" s="73">
        <f t="shared" si="12"/>
        <v>1614.6</v>
      </c>
      <c r="E462" s="73">
        <f t="shared" si="13"/>
        <v>2438.0459999999998</v>
      </c>
      <c r="F462" s="73">
        <v>0</v>
      </c>
      <c r="G462" s="101">
        <v>45623</v>
      </c>
      <c r="H462" s="102"/>
      <c r="I462" s="36"/>
      <c r="L462" s="103"/>
      <c r="M462" s="103"/>
      <c r="N462" s="36"/>
      <c r="T462" s="21"/>
    </row>
    <row r="463" spans="1:20" s="74" customFormat="1" ht="15.75" customHeight="1" x14ac:dyDescent="0.25">
      <c r="A463" s="99">
        <f t="shared" si="14"/>
        <v>320</v>
      </c>
      <c r="B463" s="100"/>
      <c r="C463" s="73">
        <v>150</v>
      </c>
      <c r="D463" s="73">
        <f t="shared" si="12"/>
        <v>1614.6</v>
      </c>
      <c r="E463" s="73">
        <f t="shared" si="13"/>
        <v>2438.0459999999998</v>
      </c>
      <c r="F463" s="73">
        <v>0</v>
      </c>
      <c r="G463" s="101">
        <v>45623</v>
      </c>
      <c r="H463" s="102"/>
      <c r="I463" s="36"/>
      <c r="L463" s="103"/>
      <c r="M463" s="103"/>
      <c r="N463" s="36"/>
      <c r="T463" s="21"/>
    </row>
    <row r="464" spans="1:20" s="74" customFormat="1" ht="15.75" customHeight="1" x14ac:dyDescent="0.25">
      <c r="A464" s="99">
        <f t="shared" si="14"/>
        <v>321</v>
      </c>
      <c r="B464" s="100"/>
      <c r="C464" s="73">
        <v>150</v>
      </c>
      <c r="D464" s="73">
        <f t="shared" si="12"/>
        <v>1614.6</v>
      </c>
      <c r="E464" s="73">
        <f t="shared" si="13"/>
        <v>2438.0459999999998</v>
      </c>
      <c r="F464" s="73">
        <v>0</v>
      </c>
      <c r="G464" s="101">
        <v>45623</v>
      </c>
      <c r="H464" s="102"/>
      <c r="I464" s="36"/>
      <c r="L464" s="103"/>
      <c r="M464" s="103"/>
      <c r="N464" s="36"/>
      <c r="T464" s="21"/>
    </row>
    <row r="465" spans="1:20" s="74" customFormat="1" ht="15.75" customHeight="1" x14ac:dyDescent="0.25">
      <c r="A465" s="99">
        <f t="shared" si="14"/>
        <v>322</v>
      </c>
      <c r="B465" s="100"/>
      <c r="C465" s="73">
        <v>150</v>
      </c>
      <c r="D465" s="73">
        <f t="shared" ref="D465:D468" si="15">C465*10.764</f>
        <v>1614.6</v>
      </c>
      <c r="E465" s="73">
        <f t="shared" ref="E465:E468" si="16">D465*1.51</f>
        <v>2438.0459999999998</v>
      </c>
      <c r="F465" s="73">
        <v>0</v>
      </c>
      <c r="G465" s="101">
        <v>45623</v>
      </c>
      <c r="H465" s="102"/>
      <c r="I465" s="36"/>
      <c r="L465" s="103"/>
      <c r="M465" s="103"/>
      <c r="N465" s="36"/>
      <c r="T465" s="21"/>
    </row>
    <row r="466" spans="1:20" s="74" customFormat="1" ht="15.75" customHeight="1" x14ac:dyDescent="0.25">
      <c r="A466" s="99">
        <f t="shared" si="14"/>
        <v>323</v>
      </c>
      <c r="B466" s="100"/>
      <c r="C466" s="73">
        <v>311.274</v>
      </c>
      <c r="D466" s="73">
        <f t="shared" si="15"/>
        <v>3350.5533359999999</v>
      </c>
      <c r="E466" s="73">
        <f t="shared" si="16"/>
        <v>5059.3355373599998</v>
      </c>
      <c r="F466" s="73">
        <v>0</v>
      </c>
      <c r="G466" s="101">
        <v>45623</v>
      </c>
      <c r="H466" s="102"/>
      <c r="I466" s="36"/>
      <c r="L466" s="103"/>
      <c r="M466" s="103"/>
      <c r="N466" s="36"/>
      <c r="T466" s="21"/>
    </row>
    <row r="467" spans="1:20" s="74" customFormat="1" ht="15.75" customHeight="1" x14ac:dyDescent="0.25">
      <c r="A467" s="99">
        <f t="shared" si="14"/>
        <v>324</v>
      </c>
      <c r="B467" s="100"/>
      <c r="C467" s="73">
        <v>1110.836</v>
      </c>
      <c r="D467" s="73">
        <f t="shared" si="15"/>
        <v>11957.038703999999</v>
      </c>
      <c r="E467" s="73">
        <f t="shared" si="16"/>
        <v>18055.128443039997</v>
      </c>
      <c r="F467" s="73">
        <v>0</v>
      </c>
      <c r="G467" s="99" t="s">
        <v>341</v>
      </c>
      <c r="H467" s="100"/>
      <c r="I467" s="36"/>
      <c r="L467" s="103"/>
      <c r="M467" s="103"/>
      <c r="N467" s="36"/>
      <c r="T467" s="21"/>
    </row>
    <row r="468" spans="1:20" s="74" customFormat="1" ht="15.75" customHeight="1" x14ac:dyDescent="0.25">
      <c r="A468" s="99">
        <f t="shared" ref="A468" si="17">A467+1</f>
        <v>325</v>
      </c>
      <c r="B468" s="100"/>
      <c r="C468" s="73">
        <v>820.18</v>
      </c>
      <c r="D468" s="73">
        <f t="shared" si="15"/>
        <v>8828.4175199999991</v>
      </c>
      <c r="E468" s="73">
        <f t="shared" si="16"/>
        <v>13330.910455199999</v>
      </c>
      <c r="F468" s="73">
        <v>0</v>
      </c>
      <c r="G468" s="99" t="s">
        <v>341</v>
      </c>
      <c r="H468" s="100"/>
      <c r="I468" s="36"/>
      <c r="J468" s="77">
        <f>SUM(C144:C468)</f>
        <v>74529.929999999964</v>
      </c>
      <c r="L468" s="103"/>
      <c r="M468" s="103"/>
      <c r="N468" s="36"/>
      <c r="T468" s="21"/>
    </row>
    <row r="469" spans="1:20" s="35" customFormat="1" x14ac:dyDescent="0.25">
      <c r="A469" s="107" t="s">
        <v>61</v>
      </c>
      <c r="B469" s="107"/>
      <c r="C469" s="107"/>
      <c r="D469" s="107"/>
      <c r="E469" s="107"/>
      <c r="F469" s="107"/>
      <c r="G469" s="107"/>
      <c r="H469" s="107"/>
      <c r="T469" s="37"/>
    </row>
    <row r="470" spans="1:20" s="35" customFormat="1" hidden="1" x14ac:dyDescent="0.25">
      <c r="A470" s="46" t="s">
        <v>142</v>
      </c>
      <c r="B470" s="159" t="s">
        <v>334</v>
      </c>
      <c r="C470" s="160"/>
      <c r="D470" s="160"/>
      <c r="E470" s="160"/>
      <c r="F470" s="160"/>
      <c r="G470" s="160"/>
      <c r="H470" s="161"/>
      <c r="T470" s="37"/>
    </row>
    <row r="471" spans="1:20" s="35" customFormat="1" hidden="1" x14ac:dyDescent="0.25">
      <c r="A471" s="46" t="s">
        <v>142</v>
      </c>
      <c r="B471" s="159" t="str">
        <f>(IF(H142="Saleable area Loading :","We have considered Saleable area of Flats as per our Calculation.","We considered Saleable area of Flat as per Builder area Sheet."))</f>
        <v>We considered Saleable area of Flat as per Builder area Sheet.</v>
      </c>
      <c r="C471" s="160"/>
      <c r="D471" s="160"/>
      <c r="E471" s="160"/>
      <c r="F471" s="160"/>
      <c r="G471" s="160"/>
      <c r="H471" s="161"/>
      <c r="T471" s="37"/>
    </row>
    <row r="472" spans="1:20" s="35" customFormat="1" ht="32.25" customHeight="1" x14ac:dyDescent="0.25">
      <c r="A472" s="92" t="s">
        <v>142</v>
      </c>
      <c r="B472" s="96" t="s">
        <v>370</v>
      </c>
      <c r="C472" s="97"/>
      <c r="D472" s="97"/>
      <c r="E472" s="97"/>
      <c r="F472" s="97"/>
      <c r="G472" s="97"/>
      <c r="H472" s="98"/>
      <c r="T472" s="91"/>
    </row>
    <row r="473" spans="1:20" s="35" customFormat="1" x14ac:dyDescent="0.25">
      <c r="A473" s="46" t="s">
        <v>142</v>
      </c>
      <c r="B473" s="96" t="s">
        <v>325</v>
      </c>
      <c r="C473" s="97"/>
      <c r="D473" s="97"/>
      <c r="E473" s="97"/>
      <c r="F473" s="97"/>
      <c r="G473" s="97"/>
      <c r="H473" s="98"/>
      <c r="T473" s="37"/>
    </row>
    <row r="474" spans="1:20" s="35" customFormat="1" ht="33.75" hidden="1" customHeight="1" x14ac:dyDescent="0.25">
      <c r="A474" s="46" t="s">
        <v>142</v>
      </c>
      <c r="B474" s="96" t="s">
        <v>113</v>
      </c>
      <c r="C474" s="97"/>
      <c r="D474" s="97"/>
      <c r="E474" s="97"/>
      <c r="F474" s="97"/>
      <c r="G474" s="97"/>
      <c r="H474" s="98"/>
      <c r="T474" s="37"/>
    </row>
    <row r="475" spans="1:20" s="35" customFormat="1" hidden="1" x14ac:dyDescent="0.25">
      <c r="A475" s="46" t="s">
        <v>142</v>
      </c>
      <c r="B475" s="96" t="s">
        <v>141</v>
      </c>
      <c r="C475" s="97"/>
      <c r="D475" s="97"/>
      <c r="E475" s="97"/>
      <c r="F475" s="97"/>
      <c r="G475" s="97"/>
      <c r="H475" s="98"/>
    </row>
    <row r="476" spans="1:20" s="35" customFormat="1" hidden="1" x14ac:dyDescent="0.25">
      <c r="A476" s="46" t="s">
        <v>142</v>
      </c>
      <c r="B476" s="96" t="s">
        <v>114</v>
      </c>
      <c r="C476" s="97"/>
      <c r="D476" s="97"/>
      <c r="E476" s="97"/>
      <c r="F476" s="97"/>
      <c r="G476" s="97"/>
      <c r="H476" s="98"/>
    </row>
    <row r="477" spans="1:20" s="35" customFormat="1" ht="34.5" customHeight="1" x14ac:dyDescent="0.25">
      <c r="A477" s="46" t="s">
        <v>142</v>
      </c>
      <c r="B477" s="96" t="s">
        <v>143</v>
      </c>
      <c r="C477" s="97"/>
      <c r="D477" s="97"/>
      <c r="E477" s="97"/>
      <c r="F477" s="97"/>
      <c r="G477" s="97"/>
      <c r="H477" s="98"/>
      <c r="I477" s="35" t="s">
        <v>351</v>
      </c>
    </row>
    <row r="478" spans="1:20" s="35" customFormat="1" hidden="1" x14ac:dyDescent="0.25">
      <c r="A478" s="78" t="s">
        <v>142</v>
      </c>
      <c r="B478" s="96" t="s">
        <v>115</v>
      </c>
      <c r="C478" s="97"/>
      <c r="D478" s="97"/>
      <c r="E478" s="97"/>
      <c r="F478" s="97"/>
      <c r="G478" s="97"/>
      <c r="H478" s="98"/>
    </row>
    <row r="479" spans="1:20" s="35" customFormat="1" x14ac:dyDescent="0.25">
      <c r="A479" s="78" t="s">
        <v>142</v>
      </c>
      <c r="B479" s="96" t="s">
        <v>352</v>
      </c>
      <c r="C479" s="97"/>
      <c r="D479" s="97"/>
      <c r="E479" s="97"/>
      <c r="F479" s="97"/>
      <c r="G479" s="97"/>
      <c r="H479" s="98"/>
    </row>
    <row r="480" spans="1:20" s="35" customFormat="1" x14ac:dyDescent="0.25">
      <c r="A480" s="78" t="s">
        <v>142</v>
      </c>
      <c r="B480" s="96" t="s">
        <v>340</v>
      </c>
      <c r="C480" s="97"/>
      <c r="D480" s="97"/>
      <c r="E480" s="97"/>
      <c r="F480" s="97"/>
      <c r="G480" s="97"/>
      <c r="H480" s="98"/>
    </row>
    <row r="481" spans="1:920" s="35" customFormat="1" x14ac:dyDescent="0.25">
      <c r="A481" s="83" t="s">
        <v>142</v>
      </c>
      <c r="B481" s="96" t="s">
        <v>114</v>
      </c>
      <c r="C481" s="97"/>
      <c r="D481" s="97"/>
      <c r="E481" s="97"/>
      <c r="F481" s="97"/>
      <c r="G481" s="97"/>
      <c r="H481" s="98"/>
    </row>
    <row r="482" spans="1:920" s="35" customFormat="1" ht="30.75" customHeight="1" x14ac:dyDescent="0.25">
      <c r="A482" s="84" t="s">
        <v>142</v>
      </c>
      <c r="B482" s="96" t="s">
        <v>355</v>
      </c>
      <c r="C482" s="97"/>
      <c r="D482" s="97"/>
      <c r="E482" s="97"/>
      <c r="F482" s="97"/>
      <c r="G482" s="97"/>
      <c r="H482" s="98"/>
    </row>
    <row r="483" spans="1:920" s="35" customFormat="1" x14ac:dyDescent="0.25">
      <c r="A483" s="46" t="s">
        <v>142</v>
      </c>
      <c r="B483" s="96" t="s">
        <v>358</v>
      </c>
      <c r="C483" s="97"/>
      <c r="D483" s="97"/>
      <c r="E483" s="97"/>
      <c r="F483" s="97"/>
      <c r="G483" s="97"/>
      <c r="H483" s="98"/>
    </row>
    <row r="484" spans="1:920" s="35" customFormat="1" ht="32.25" hidden="1" customHeight="1" x14ac:dyDescent="0.25">
      <c r="A484" s="55" t="s">
        <v>142</v>
      </c>
      <c r="B484" s="152" t="s">
        <v>162</v>
      </c>
      <c r="C484" s="153"/>
      <c r="D484" s="153"/>
      <c r="E484" s="153"/>
      <c r="F484" s="153"/>
      <c r="G484" s="153"/>
      <c r="H484" s="154"/>
    </row>
    <row r="485" spans="1:920" s="35" customFormat="1" hidden="1" x14ac:dyDescent="0.25">
      <c r="A485" s="58" t="s">
        <v>142</v>
      </c>
      <c r="B485" s="152" t="s">
        <v>216</v>
      </c>
      <c r="C485" s="153"/>
      <c r="D485" s="153"/>
      <c r="E485" s="153"/>
      <c r="F485" s="153"/>
      <c r="G485" s="153"/>
      <c r="H485" s="154"/>
    </row>
    <row r="486" spans="1:920" s="81" customFormat="1" ht="15.75" customHeight="1" x14ac:dyDescent="0.25">
      <c r="A486" s="79" t="s">
        <v>342</v>
      </c>
      <c r="B486" s="80" t="s">
        <v>343</v>
      </c>
      <c r="C486" s="104" t="s">
        <v>344</v>
      </c>
      <c r="D486" s="105"/>
      <c r="E486" s="104" t="s">
        <v>345</v>
      </c>
      <c r="F486" s="106"/>
      <c r="G486" s="106"/>
      <c r="H486" s="105"/>
      <c r="I486" s="35"/>
      <c r="J486" s="35"/>
      <c r="K486" s="35"/>
      <c r="L486" s="35"/>
      <c r="M486" s="35"/>
      <c r="N486" s="35"/>
      <c r="O486" s="35"/>
      <c r="P486" s="35"/>
      <c r="Q486" s="35"/>
      <c r="R486" s="35"/>
      <c r="S486" s="35"/>
      <c r="T486" s="35"/>
      <c r="U486" s="35"/>
      <c r="V486" s="35"/>
      <c r="W486" s="35"/>
      <c r="X486" s="35"/>
      <c r="Y486" s="35"/>
      <c r="Z486" s="35"/>
      <c r="AA486" s="35"/>
      <c r="AB486" s="35"/>
      <c r="AC486" s="35"/>
      <c r="AD486" s="35"/>
      <c r="AE486" s="35"/>
      <c r="AF486" s="35"/>
      <c r="AG486" s="35"/>
      <c r="AH486" s="35"/>
      <c r="AI486" s="35"/>
      <c r="AJ486" s="35"/>
      <c r="AK486" s="35"/>
      <c r="AL486" s="35"/>
      <c r="AM486" s="35"/>
      <c r="AN486" s="35"/>
      <c r="AO486" s="35"/>
      <c r="AP486" s="35"/>
      <c r="AQ486" s="35"/>
      <c r="AR486" s="35"/>
      <c r="AS486" s="35"/>
      <c r="AT486" s="35"/>
      <c r="AU486" s="35"/>
      <c r="AV486" s="35"/>
      <c r="AW486" s="35"/>
      <c r="AX486" s="35"/>
      <c r="AY486" s="35"/>
      <c r="AZ486" s="35"/>
      <c r="BA486" s="35"/>
      <c r="BB486" s="35"/>
      <c r="BC486" s="35"/>
      <c r="BD486" s="35"/>
      <c r="BE486" s="35"/>
      <c r="BF486" s="35"/>
      <c r="BG486" s="35"/>
      <c r="BH486" s="35"/>
      <c r="BI486" s="35"/>
      <c r="BJ486" s="35"/>
      <c r="BK486" s="35"/>
      <c r="BL486" s="35"/>
      <c r="BM486" s="35"/>
      <c r="BN486" s="35"/>
      <c r="BO486" s="35"/>
      <c r="BP486" s="35"/>
      <c r="BQ486" s="35"/>
      <c r="BR486" s="35"/>
      <c r="BS486" s="35"/>
      <c r="BT486" s="35"/>
      <c r="BU486" s="35"/>
      <c r="BV486" s="35"/>
      <c r="BW486" s="35"/>
      <c r="BX486" s="35"/>
      <c r="BY486" s="35"/>
      <c r="BZ486" s="35"/>
      <c r="CA486" s="35"/>
      <c r="CB486" s="35"/>
      <c r="CC486" s="35"/>
      <c r="CD486" s="35"/>
      <c r="CE486" s="35"/>
      <c r="CF486" s="35"/>
      <c r="CG486" s="35"/>
      <c r="CH486" s="35"/>
      <c r="CI486" s="35"/>
      <c r="CJ486" s="35"/>
      <c r="CK486" s="35"/>
      <c r="CL486" s="35"/>
      <c r="CM486" s="35"/>
      <c r="CN486" s="35"/>
      <c r="CO486" s="35"/>
      <c r="CP486" s="35"/>
      <c r="CQ486" s="35"/>
      <c r="CR486" s="35"/>
      <c r="CS486" s="35"/>
      <c r="CT486" s="35"/>
      <c r="CU486" s="35"/>
      <c r="CV486" s="35"/>
      <c r="CW486" s="35"/>
      <c r="CX486" s="35"/>
      <c r="CY486" s="35"/>
      <c r="CZ486" s="35"/>
      <c r="DA486" s="35"/>
      <c r="DB486" s="35"/>
      <c r="DC486" s="35"/>
      <c r="DD486" s="35"/>
      <c r="DE486" s="35"/>
      <c r="DF486" s="35"/>
      <c r="DG486" s="35"/>
      <c r="DH486" s="35"/>
      <c r="DI486" s="35"/>
      <c r="DJ486" s="35"/>
      <c r="DK486" s="35"/>
      <c r="DL486" s="35"/>
      <c r="DM486" s="35"/>
      <c r="DN486" s="35"/>
      <c r="DO486" s="35"/>
      <c r="DP486" s="35"/>
      <c r="DQ486" s="35"/>
      <c r="DR486" s="35"/>
      <c r="DS486" s="35"/>
      <c r="DT486" s="35"/>
      <c r="DU486" s="35"/>
      <c r="DV486" s="35"/>
      <c r="DW486" s="35"/>
      <c r="DX486" s="35"/>
      <c r="DY486" s="35"/>
      <c r="DZ486" s="35"/>
      <c r="EA486" s="35"/>
      <c r="EB486" s="35"/>
      <c r="EC486" s="35"/>
      <c r="ED486" s="35"/>
      <c r="EE486" s="35"/>
      <c r="EF486" s="35"/>
      <c r="EG486" s="35"/>
      <c r="EH486" s="35"/>
      <c r="EI486" s="35"/>
      <c r="EJ486" s="35"/>
      <c r="EK486" s="35"/>
      <c r="EL486" s="35"/>
      <c r="EM486" s="35"/>
      <c r="EN486" s="35"/>
      <c r="EO486" s="35"/>
      <c r="EP486" s="35"/>
      <c r="EQ486" s="35"/>
      <c r="ER486" s="35"/>
      <c r="ES486" s="35"/>
      <c r="ET486" s="35"/>
      <c r="EU486" s="35"/>
      <c r="EV486" s="35"/>
      <c r="EW486" s="35"/>
      <c r="EX486" s="35"/>
      <c r="EY486" s="35"/>
      <c r="EZ486" s="35"/>
      <c r="FA486" s="35"/>
      <c r="FB486" s="35"/>
      <c r="FC486" s="35"/>
      <c r="FD486" s="35"/>
      <c r="FE486" s="35"/>
      <c r="FF486" s="35"/>
      <c r="FG486" s="35"/>
      <c r="FH486" s="35"/>
      <c r="FI486" s="35"/>
      <c r="FJ486" s="35"/>
      <c r="FK486" s="35"/>
      <c r="FL486" s="35"/>
      <c r="FM486" s="35"/>
      <c r="FN486" s="35"/>
      <c r="FO486" s="35"/>
      <c r="FP486" s="35"/>
      <c r="FQ486" s="35"/>
      <c r="FR486" s="35"/>
      <c r="FS486" s="35"/>
      <c r="FT486" s="35"/>
      <c r="FU486" s="35"/>
      <c r="FV486" s="35"/>
      <c r="FW486" s="35"/>
      <c r="FX486" s="35"/>
      <c r="FY486" s="35"/>
      <c r="FZ486" s="35"/>
      <c r="GA486" s="35"/>
      <c r="GB486" s="35"/>
      <c r="GC486" s="35"/>
      <c r="GD486" s="35"/>
      <c r="GE486" s="35"/>
      <c r="GF486" s="35"/>
      <c r="GG486" s="35"/>
      <c r="GH486" s="35"/>
      <c r="GI486" s="35"/>
      <c r="GJ486" s="35"/>
      <c r="GK486" s="35"/>
      <c r="GL486" s="35"/>
      <c r="GM486" s="35"/>
      <c r="GN486" s="35"/>
      <c r="GO486" s="35"/>
      <c r="GP486" s="35"/>
      <c r="GQ486" s="35"/>
      <c r="GR486" s="35"/>
      <c r="GS486" s="35"/>
      <c r="GT486" s="35"/>
      <c r="GU486" s="35"/>
      <c r="GV486" s="35"/>
      <c r="GW486" s="35"/>
      <c r="GX486" s="35"/>
      <c r="GY486" s="35"/>
      <c r="GZ486" s="35"/>
      <c r="HA486" s="35"/>
      <c r="HB486" s="35"/>
      <c r="HC486" s="35"/>
      <c r="HD486" s="35"/>
      <c r="HE486" s="35"/>
      <c r="HF486" s="35"/>
      <c r="HG486" s="35"/>
      <c r="HH486" s="35"/>
      <c r="HI486" s="35"/>
      <c r="HJ486" s="35"/>
      <c r="HK486" s="35"/>
      <c r="HL486" s="35"/>
      <c r="HM486" s="35"/>
      <c r="HN486" s="35"/>
      <c r="HO486" s="35"/>
      <c r="HP486" s="35"/>
      <c r="HQ486" s="35"/>
      <c r="HR486" s="35"/>
      <c r="HS486" s="35"/>
      <c r="HT486" s="35"/>
      <c r="HU486" s="35"/>
      <c r="HV486" s="35"/>
      <c r="HW486" s="35"/>
      <c r="HX486" s="35"/>
      <c r="HY486" s="35"/>
      <c r="HZ486" s="35"/>
      <c r="IA486" s="35"/>
      <c r="IB486" s="35"/>
      <c r="IC486" s="35"/>
      <c r="ID486" s="35"/>
      <c r="IE486" s="35"/>
      <c r="IF486" s="35"/>
      <c r="IG486" s="35"/>
      <c r="IH486" s="35"/>
      <c r="II486" s="35"/>
      <c r="IJ486" s="35"/>
      <c r="IK486" s="35"/>
      <c r="IL486" s="35"/>
      <c r="IM486" s="35"/>
      <c r="IN486" s="35"/>
      <c r="IO486" s="35"/>
      <c r="IP486" s="35"/>
      <c r="IQ486" s="35"/>
      <c r="IR486" s="35"/>
      <c r="IS486" s="35"/>
      <c r="IT486" s="35"/>
      <c r="IU486" s="35"/>
      <c r="IV486" s="35"/>
      <c r="IW486" s="35"/>
      <c r="IX486" s="35"/>
      <c r="IY486" s="35"/>
      <c r="IZ486" s="35"/>
      <c r="JA486" s="35"/>
      <c r="JB486" s="35"/>
      <c r="JC486" s="35"/>
      <c r="JD486" s="35"/>
      <c r="JE486" s="35"/>
      <c r="JF486" s="35"/>
      <c r="JG486" s="35"/>
      <c r="JH486" s="35"/>
      <c r="JI486" s="35"/>
      <c r="JJ486" s="35"/>
      <c r="JK486" s="35"/>
      <c r="JL486" s="35"/>
      <c r="JM486" s="35"/>
      <c r="JN486" s="35"/>
      <c r="JO486" s="35"/>
      <c r="JP486" s="35"/>
      <c r="JQ486" s="35"/>
      <c r="JR486" s="35"/>
      <c r="JS486" s="35"/>
      <c r="JT486" s="35"/>
      <c r="JU486" s="35"/>
      <c r="JV486" s="35"/>
      <c r="JW486" s="35"/>
      <c r="JX486" s="35"/>
      <c r="JY486" s="35"/>
      <c r="JZ486" s="35"/>
      <c r="KA486" s="35"/>
      <c r="KB486" s="35"/>
      <c r="KC486" s="35"/>
      <c r="KD486" s="35"/>
      <c r="KE486" s="35"/>
      <c r="KF486" s="35"/>
      <c r="KG486" s="35"/>
      <c r="KH486" s="35"/>
      <c r="KI486" s="35"/>
      <c r="KJ486" s="35"/>
      <c r="KK486" s="35"/>
      <c r="KL486" s="35"/>
      <c r="KM486" s="35"/>
      <c r="KN486" s="35"/>
      <c r="KO486" s="35"/>
      <c r="KP486" s="35"/>
      <c r="KQ486" s="35"/>
      <c r="KR486" s="35"/>
      <c r="KS486" s="35"/>
      <c r="KT486" s="35"/>
      <c r="KU486" s="35"/>
      <c r="KV486" s="35"/>
      <c r="KW486" s="35"/>
      <c r="KX486" s="35"/>
      <c r="KY486" s="35"/>
      <c r="KZ486" s="35"/>
      <c r="LA486" s="35"/>
      <c r="LB486" s="35"/>
      <c r="LC486" s="35"/>
      <c r="LD486" s="35"/>
      <c r="LE486" s="35"/>
      <c r="LF486" s="35"/>
      <c r="LG486" s="35"/>
      <c r="LH486" s="35"/>
      <c r="LI486" s="35"/>
      <c r="LJ486" s="35"/>
      <c r="LK486" s="35"/>
      <c r="LL486" s="35"/>
      <c r="LM486" s="35"/>
      <c r="LN486" s="35"/>
      <c r="LO486" s="35"/>
      <c r="LP486" s="35"/>
      <c r="LQ486" s="35"/>
      <c r="LR486" s="35"/>
      <c r="LS486" s="35"/>
      <c r="LT486" s="35"/>
      <c r="LU486" s="35"/>
      <c r="LV486" s="35"/>
      <c r="LW486" s="35"/>
      <c r="LX486" s="35"/>
      <c r="LY486" s="35"/>
      <c r="LZ486" s="35"/>
      <c r="MA486" s="35"/>
      <c r="MB486" s="35"/>
      <c r="MC486" s="35"/>
      <c r="MD486" s="35"/>
      <c r="ME486" s="35"/>
      <c r="MF486" s="35"/>
      <c r="MG486" s="35"/>
      <c r="MH486" s="35"/>
      <c r="MI486" s="35"/>
      <c r="MJ486" s="35"/>
      <c r="MK486" s="35"/>
      <c r="ML486" s="35"/>
      <c r="MM486" s="35"/>
      <c r="MN486" s="35"/>
      <c r="MO486" s="35"/>
      <c r="MP486" s="35"/>
      <c r="MQ486" s="35"/>
      <c r="MR486" s="35"/>
      <c r="MS486" s="35"/>
      <c r="MT486" s="35"/>
      <c r="MU486" s="35"/>
      <c r="MV486" s="35"/>
      <c r="MW486" s="35"/>
      <c r="MX486" s="35"/>
      <c r="MY486" s="35"/>
      <c r="MZ486" s="35"/>
      <c r="NA486" s="35"/>
      <c r="NB486" s="35"/>
      <c r="NC486" s="35"/>
      <c r="ND486" s="35"/>
      <c r="NE486" s="35"/>
      <c r="NF486" s="35"/>
      <c r="NG486" s="35"/>
      <c r="NH486" s="35"/>
      <c r="NI486" s="35"/>
      <c r="NJ486" s="35"/>
      <c r="NK486" s="35"/>
      <c r="NL486" s="35"/>
      <c r="NM486" s="35"/>
      <c r="NN486" s="35"/>
      <c r="NO486" s="35"/>
      <c r="NP486" s="35"/>
      <c r="NQ486" s="35"/>
      <c r="NR486" s="35"/>
      <c r="NS486" s="35"/>
      <c r="NT486" s="35"/>
      <c r="NU486" s="35"/>
      <c r="NV486" s="35"/>
      <c r="NW486" s="35"/>
      <c r="NX486" s="35"/>
      <c r="NY486" s="35"/>
      <c r="NZ486" s="35"/>
      <c r="OA486" s="35"/>
      <c r="OB486" s="35"/>
      <c r="OC486" s="35"/>
      <c r="OD486" s="35"/>
      <c r="OE486" s="35"/>
      <c r="OF486" s="35"/>
      <c r="OG486" s="35"/>
      <c r="OH486" s="35"/>
      <c r="OI486" s="35"/>
      <c r="OJ486" s="35"/>
      <c r="OK486" s="35"/>
      <c r="OL486" s="35"/>
      <c r="OM486" s="35"/>
      <c r="ON486" s="35"/>
      <c r="OO486" s="35"/>
      <c r="OP486" s="35"/>
      <c r="OQ486" s="35"/>
      <c r="OR486" s="35"/>
      <c r="OS486" s="35"/>
      <c r="OT486" s="35"/>
      <c r="OU486" s="35"/>
      <c r="OV486" s="35"/>
      <c r="OW486" s="35"/>
      <c r="OX486" s="35"/>
      <c r="OY486" s="35"/>
      <c r="OZ486" s="35"/>
      <c r="PA486" s="35"/>
      <c r="PB486" s="35"/>
      <c r="PC486" s="35"/>
      <c r="PD486" s="35"/>
      <c r="PE486" s="35"/>
      <c r="PF486" s="35"/>
      <c r="PG486" s="35"/>
      <c r="PH486" s="35"/>
      <c r="PI486" s="35"/>
      <c r="PJ486" s="35"/>
      <c r="PK486" s="35"/>
      <c r="PL486" s="35"/>
      <c r="PM486" s="35"/>
      <c r="PN486" s="35"/>
      <c r="PO486" s="35"/>
      <c r="PP486" s="35"/>
      <c r="PQ486" s="35"/>
      <c r="PR486" s="35"/>
      <c r="PS486" s="35"/>
      <c r="PT486" s="35"/>
      <c r="PU486" s="35"/>
      <c r="PV486" s="35"/>
      <c r="PW486" s="35"/>
      <c r="PX486" s="35"/>
      <c r="PY486" s="35"/>
      <c r="PZ486" s="35"/>
      <c r="QA486" s="35"/>
      <c r="QB486" s="35"/>
      <c r="QC486" s="35"/>
      <c r="QD486" s="35"/>
      <c r="QE486" s="35"/>
      <c r="QF486" s="35"/>
      <c r="QG486" s="35"/>
      <c r="QH486" s="35"/>
      <c r="QI486" s="35"/>
      <c r="QJ486" s="35"/>
      <c r="QK486" s="35"/>
      <c r="QL486" s="35"/>
      <c r="QM486" s="35"/>
      <c r="QN486" s="35"/>
      <c r="QO486" s="35"/>
      <c r="QP486" s="35"/>
      <c r="QQ486" s="35"/>
      <c r="QR486" s="35"/>
      <c r="QS486" s="35"/>
      <c r="QT486" s="35"/>
      <c r="QU486" s="35"/>
      <c r="QV486" s="35"/>
      <c r="QW486" s="35"/>
      <c r="QX486" s="35"/>
      <c r="QY486" s="35"/>
      <c r="QZ486" s="35"/>
      <c r="RA486" s="35"/>
      <c r="RB486" s="35"/>
      <c r="RC486" s="35"/>
      <c r="RD486" s="35"/>
      <c r="RE486" s="35"/>
      <c r="RF486" s="35"/>
      <c r="RG486" s="35"/>
      <c r="RH486" s="35"/>
      <c r="RI486" s="35"/>
      <c r="RJ486" s="35"/>
      <c r="RK486" s="35"/>
      <c r="RL486" s="35"/>
      <c r="RM486" s="35"/>
      <c r="RN486" s="35"/>
      <c r="RO486" s="35"/>
      <c r="RP486" s="35"/>
      <c r="RQ486" s="35"/>
      <c r="RR486" s="35"/>
      <c r="RS486" s="35"/>
      <c r="RT486" s="35"/>
      <c r="RU486" s="35"/>
      <c r="RV486" s="35"/>
      <c r="RW486" s="35"/>
      <c r="RX486" s="35"/>
      <c r="RY486" s="35"/>
      <c r="RZ486" s="35"/>
      <c r="SA486" s="35"/>
      <c r="SB486" s="35"/>
      <c r="SC486" s="35"/>
      <c r="SD486" s="35"/>
      <c r="SE486" s="35"/>
      <c r="SF486" s="35"/>
      <c r="SG486" s="35"/>
      <c r="SH486" s="35"/>
      <c r="SI486" s="35"/>
      <c r="SJ486" s="35"/>
      <c r="SK486" s="35"/>
      <c r="SL486" s="35"/>
      <c r="SM486" s="35"/>
      <c r="SN486" s="35"/>
      <c r="SO486" s="35"/>
      <c r="SP486" s="35"/>
      <c r="SQ486" s="35"/>
      <c r="SR486" s="35"/>
      <c r="SS486" s="35"/>
      <c r="ST486" s="35"/>
      <c r="SU486" s="35"/>
      <c r="SV486" s="35"/>
      <c r="SW486" s="35"/>
      <c r="SX486" s="35"/>
      <c r="SY486" s="35"/>
      <c r="SZ486" s="35"/>
      <c r="TA486" s="35"/>
      <c r="TB486" s="35"/>
      <c r="TC486" s="35"/>
      <c r="TD486" s="35"/>
      <c r="TE486" s="35"/>
      <c r="TF486" s="35"/>
      <c r="TG486" s="35"/>
      <c r="TH486" s="35"/>
      <c r="TI486" s="35"/>
      <c r="TJ486" s="35"/>
      <c r="TK486" s="35"/>
      <c r="TL486" s="35"/>
      <c r="TM486" s="35"/>
      <c r="TN486" s="35"/>
      <c r="TO486" s="35"/>
      <c r="TP486" s="35"/>
      <c r="TQ486" s="35"/>
      <c r="TR486" s="35"/>
      <c r="TS486" s="35"/>
      <c r="TT486" s="35"/>
      <c r="TU486" s="35"/>
      <c r="TV486" s="35"/>
      <c r="TW486" s="35"/>
      <c r="TX486" s="35"/>
      <c r="TY486" s="35"/>
      <c r="TZ486" s="35"/>
      <c r="UA486" s="35"/>
      <c r="UB486" s="35"/>
      <c r="UC486" s="35"/>
      <c r="UD486" s="35"/>
      <c r="UE486" s="35"/>
      <c r="UF486" s="35"/>
      <c r="UG486" s="35"/>
      <c r="UH486" s="35"/>
      <c r="UI486" s="35"/>
      <c r="UJ486" s="35"/>
      <c r="UK486" s="35"/>
      <c r="UL486" s="35"/>
      <c r="UM486" s="35"/>
      <c r="UN486" s="35"/>
      <c r="UO486" s="35"/>
      <c r="UP486" s="35"/>
      <c r="UQ486" s="35"/>
      <c r="UR486" s="35"/>
      <c r="US486" s="35"/>
      <c r="UT486" s="35"/>
      <c r="UU486" s="35"/>
      <c r="UV486" s="35"/>
      <c r="UW486" s="35"/>
      <c r="UX486" s="35"/>
      <c r="UY486" s="35"/>
      <c r="UZ486" s="35"/>
      <c r="VA486" s="35"/>
      <c r="VB486" s="35"/>
      <c r="VC486" s="35"/>
      <c r="VD486" s="35"/>
      <c r="VE486" s="35"/>
      <c r="VF486" s="35"/>
      <c r="VG486" s="35"/>
      <c r="VH486" s="35"/>
      <c r="VI486" s="35"/>
      <c r="VJ486" s="35"/>
      <c r="VK486" s="35"/>
      <c r="VL486" s="35"/>
      <c r="VM486" s="35"/>
      <c r="VN486" s="35"/>
      <c r="VO486" s="35"/>
      <c r="VP486" s="35"/>
      <c r="VQ486" s="35"/>
      <c r="VR486" s="35"/>
      <c r="VS486" s="35"/>
      <c r="VT486" s="35"/>
      <c r="VU486" s="35"/>
      <c r="VV486" s="35"/>
      <c r="VW486" s="35"/>
      <c r="VX486" s="35"/>
      <c r="VY486" s="35"/>
      <c r="VZ486" s="35"/>
      <c r="WA486" s="35"/>
      <c r="WB486" s="35"/>
      <c r="WC486" s="35"/>
      <c r="WD486" s="35"/>
      <c r="WE486" s="35"/>
      <c r="WF486" s="35"/>
      <c r="WG486" s="35"/>
      <c r="WH486" s="35"/>
      <c r="WI486" s="35"/>
      <c r="WJ486" s="35"/>
      <c r="WK486" s="35"/>
      <c r="WL486" s="35"/>
      <c r="WM486" s="35"/>
      <c r="WN486" s="35"/>
      <c r="WO486" s="35"/>
      <c r="WP486" s="35"/>
      <c r="WQ486" s="35"/>
      <c r="WR486" s="35"/>
      <c r="WS486" s="35"/>
      <c r="WT486" s="35"/>
      <c r="WU486" s="35"/>
      <c r="WV486" s="35"/>
      <c r="WW486" s="35"/>
      <c r="WX486" s="35"/>
      <c r="WY486" s="35"/>
      <c r="WZ486" s="35"/>
      <c r="XA486" s="35"/>
      <c r="XB486" s="35"/>
      <c r="XC486" s="35"/>
      <c r="XD486" s="35"/>
      <c r="XE486" s="35"/>
      <c r="XF486" s="35"/>
      <c r="XG486" s="35"/>
      <c r="XH486" s="35"/>
      <c r="XI486" s="35"/>
      <c r="XJ486" s="35"/>
      <c r="XK486" s="35"/>
      <c r="XL486" s="35"/>
      <c r="XM486" s="35"/>
      <c r="XN486" s="35"/>
      <c r="XO486" s="35"/>
      <c r="XP486" s="35"/>
      <c r="XQ486" s="35"/>
      <c r="XR486" s="35"/>
      <c r="XS486" s="35"/>
      <c r="XT486" s="35"/>
      <c r="XU486" s="35"/>
      <c r="XV486" s="35"/>
      <c r="XW486" s="35"/>
      <c r="XX486" s="35"/>
      <c r="XY486" s="35"/>
      <c r="XZ486" s="35"/>
      <c r="YA486" s="35"/>
      <c r="YB486" s="35"/>
      <c r="YC486" s="35"/>
      <c r="YD486" s="35"/>
      <c r="YE486" s="35"/>
      <c r="YF486" s="35"/>
      <c r="YG486" s="35"/>
      <c r="YH486" s="35"/>
      <c r="YI486" s="35"/>
      <c r="YJ486" s="35"/>
      <c r="YK486" s="35"/>
      <c r="YL486" s="35"/>
      <c r="YM486" s="35"/>
      <c r="YN486" s="35"/>
      <c r="YO486" s="35"/>
      <c r="YP486" s="35"/>
      <c r="YQ486" s="35"/>
      <c r="YR486" s="35"/>
      <c r="YS486" s="35"/>
      <c r="YT486" s="35"/>
      <c r="YU486" s="35"/>
      <c r="YV486" s="35"/>
      <c r="YW486" s="35"/>
      <c r="YX486" s="35"/>
      <c r="YY486" s="35"/>
      <c r="YZ486" s="35"/>
      <c r="ZA486" s="35"/>
      <c r="ZB486" s="35"/>
      <c r="ZC486" s="35"/>
      <c r="ZD486" s="35"/>
      <c r="ZE486" s="35"/>
      <c r="ZF486" s="35"/>
      <c r="ZG486" s="35"/>
      <c r="ZH486" s="35"/>
      <c r="ZI486" s="35"/>
      <c r="ZJ486" s="35"/>
      <c r="ZK486" s="35"/>
      <c r="ZL486" s="35"/>
      <c r="ZM486" s="35"/>
      <c r="ZN486" s="35"/>
      <c r="ZO486" s="35"/>
      <c r="ZP486" s="35"/>
      <c r="ZQ486" s="35"/>
      <c r="ZR486" s="35"/>
      <c r="ZS486" s="35"/>
      <c r="ZT486" s="35"/>
      <c r="ZU486" s="35"/>
      <c r="ZV486" s="35"/>
      <c r="ZW486" s="35"/>
      <c r="ZX486" s="35"/>
      <c r="ZY486" s="35"/>
      <c r="ZZ486" s="35"/>
      <c r="AAA486" s="35"/>
      <c r="AAB486" s="35"/>
      <c r="AAC486" s="35"/>
      <c r="AAD486" s="35"/>
      <c r="AAE486" s="35"/>
      <c r="AAF486" s="35"/>
      <c r="AAG486" s="35"/>
      <c r="AAH486" s="35"/>
      <c r="AAI486" s="35"/>
      <c r="AAJ486" s="35"/>
      <c r="AAK486" s="35"/>
      <c r="AAL486" s="35"/>
      <c r="AAM486" s="35"/>
      <c r="AAN486" s="35"/>
      <c r="AAO486" s="35"/>
      <c r="AAP486" s="35"/>
      <c r="AAQ486" s="35"/>
      <c r="AAR486" s="35"/>
      <c r="AAS486" s="35"/>
      <c r="AAT486" s="35"/>
      <c r="AAU486" s="35"/>
      <c r="AAV486" s="35"/>
      <c r="AAW486" s="35"/>
      <c r="AAX486" s="35"/>
      <c r="AAY486" s="35"/>
      <c r="AAZ486" s="35"/>
      <c r="ABA486" s="35"/>
      <c r="ABB486" s="35"/>
      <c r="ABC486" s="35"/>
      <c r="ABD486" s="35"/>
      <c r="ABE486" s="35"/>
      <c r="ABF486" s="35"/>
      <c r="ABG486" s="35"/>
      <c r="ABH486" s="35"/>
      <c r="ABI486" s="35"/>
      <c r="ABJ486" s="35"/>
      <c r="ABK486" s="35"/>
      <c r="ABL486" s="35"/>
      <c r="ABM486" s="35"/>
      <c r="ABN486" s="35"/>
      <c r="ABO486" s="35"/>
      <c r="ABP486" s="35"/>
      <c r="ABQ486" s="35"/>
      <c r="ABR486" s="35"/>
      <c r="ABS486" s="35"/>
      <c r="ABT486" s="35"/>
      <c r="ABU486" s="35"/>
      <c r="ABV486" s="35"/>
      <c r="ABW486" s="35"/>
      <c r="ABX486" s="35"/>
      <c r="ABY486" s="35"/>
      <c r="ABZ486" s="35"/>
      <c r="ACA486" s="35"/>
      <c r="ACB486" s="35"/>
      <c r="ACC486" s="35"/>
      <c r="ACD486" s="35"/>
      <c r="ACE486" s="35"/>
      <c r="ACF486" s="35"/>
      <c r="ACG486" s="35"/>
      <c r="ACH486" s="35"/>
      <c r="ACI486" s="35"/>
      <c r="ACJ486" s="35"/>
      <c r="ACK486" s="35"/>
      <c r="ACL486" s="35"/>
      <c r="ACM486" s="35"/>
      <c r="ACN486" s="35"/>
      <c r="ACO486" s="35"/>
      <c r="ACP486" s="35"/>
      <c r="ACQ486" s="35"/>
      <c r="ACR486" s="35"/>
      <c r="ACS486" s="35"/>
      <c r="ACT486" s="35"/>
      <c r="ACU486" s="35"/>
      <c r="ACV486" s="35"/>
      <c r="ACW486" s="35"/>
      <c r="ACX486" s="35"/>
      <c r="ACY486" s="35"/>
      <c r="ACZ486" s="35"/>
      <c r="ADA486" s="35"/>
      <c r="ADB486" s="35"/>
      <c r="ADC486" s="35"/>
      <c r="ADD486" s="35"/>
      <c r="ADE486" s="35"/>
      <c r="ADF486" s="35"/>
      <c r="ADG486" s="35"/>
      <c r="ADH486" s="35"/>
      <c r="ADI486" s="35"/>
      <c r="ADJ486" s="35"/>
      <c r="ADK486" s="35"/>
      <c r="ADL486" s="35"/>
      <c r="ADM486" s="35"/>
      <c r="ADN486" s="35"/>
      <c r="ADO486" s="35"/>
      <c r="ADP486" s="35"/>
      <c r="ADQ486" s="35"/>
      <c r="ADR486" s="35"/>
      <c r="ADS486" s="35"/>
      <c r="ADT486" s="35"/>
      <c r="ADU486" s="35"/>
      <c r="ADV486" s="35"/>
      <c r="ADW486" s="35"/>
      <c r="ADX486" s="35"/>
      <c r="ADY486" s="35"/>
      <c r="ADZ486" s="35"/>
      <c r="AEA486" s="35"/>
      <c r="AEB486" s="35"/>
      <c r="AEC486" s="35"/>
      <c r="AED486" s="35"/>
      <c r="AEE486" s="35"/>
      <c r="AEF486" s="35"/>
      <c r="AEG486" s="35"/>
      <c r="AEH486" s="35"/>
      <c r="AEI486" s="35"/>
      <c r="AEJ486" s="35"/>
      <c r="AEK486" s="35"/>
      <c r="AEL486" s="35"/>
      <c r="AEM486" s="35"/>
      <c r="AEN486" s="35"/>
      <c r="AEO486" s="35"/>
      <c r="AEP486" s="35"/>
      <c r="AEQ486" s="35"/>
      <c r="AER486" s="35"/>
      <c r="AES486" s="35"/>
      <c r="AET486" s="35"/>
      <c r="AEU486" s="35"/>
      <c r="AEV486" s="35"/>
      <c r="AEW486" s="35"/>
      <c r="AEX486" s="35"/>
      <c r="AEY486" s="35"/>
      <c r="AEZ486" s="35"/>
      <c r="AFA486" s="35"/>
      <c r="AFB486" s="35"/>
      <c r="AFC486" s="35"/>
      <c r="AFD486" s="35"/>
      <c r="AFE486" s="35"/>
      <c r="AFF486" s="35"/>
      <c r="AFG486" s="35"/>
      <c r="AFH486" s="35"/>
      <c r="AFI486" s="35"/>
      <c r="AFJ486" s="35"/>
      <c r="AFK486" s="35"/>
      <c r="AFL486" s="35"/>
      <c r="AFM486" s="35"/>
      <c r="AFN486" s="35"/>
      <c r="AFO486" s="35"/>
      <c r="AFP486" s="35"/>
      <c r="AFQ486" s="35"/>
      <c r="AFR486" s="35"/>
      <c r="AFS486" s="35"/>
      <c r="AFT486" s="35"/>
      <c r="AFU486" s="35"/>
      <c r="AFV486" s="35"/>
      <c r="AFW486" s="35"/>
      <c r="AFX486" s="35"/>
      <c r="AFY486" s="35"/>
      <c r="AFZ486" s="35"/>
      <c r="AGA486" s="35"/>
      <c r="AGB486" s="35"/>
      <c r="AGC486" s="35"/>
      <c r="AGD486" s="35"/>
      <c r="AGE486" s="35"/>
      <c r="AGF486" s="35"/>
      <c r="AGG486" s="35"/>
      <c r="AGH486" s="35"/>
      <c r="AGI486" s="35"/>
      <c r="AGJ486" s="35"/>
      <c r="AGK486" s="35"/>
      <c r="AGL486" s="35"/>
      <c r="AGM486" s="35"/>
      <c r="AGN486" s="35"/>
      <c r="AGO486" s="35"/>
      <c r="AGP486" s="35"/>
      <c r="AGQ486" s="35"/>
      <c r="AGR486" s="35"/>
      <c r="AGS486" s="35"/>
      <c r="AGT486" s="35"/>
      <c r="AGU486" s="35"/>
      <c r="AGV486" s="35"/>
      <c r="AGW486" s="35"/>
      <c r="AGX486" s="35"/>
      <c r="AGY486" s="35"/>
      <c r="AGZ486" s="35"/>
      <c r="AHA486" s="35"/>
      <c r="AHB486" s="35"/>
      <c r="AHC486" s="35"/>
      <c r="AHD486" s="35"/>
      <c r="AHE486" s="35"/>
      <c r="AHF486" s="35"/>
      <c r="AHG486" s="35"/>
      <c r="AHH486" s="35"/>
      <c r="AHI486" s="35"/>
      <c r="AHJ486" s="35"/>
      <c r="AHK486" s="35"/>
      <c r="AHL486" s="35"/>
      <c r="AHM486" s="35"/>
      <c r="AHN486" s="35"/>
      <c r="AHO486" s="35"/>
      <c r="AHP486" s="35"/>
      <c r="AHQ486" s="35"/>
      <c r="AHR486" s="35"/>
      <c r="AHS486" s="35"/>
      <c r="AHT486" s="35"/>
      <c r="AHU486" s="35"/>
      <c r="AHV486" s="35"/>
      <c r="AHW486" s="35"/>
      <c r="AHX486" s="35"/>
      <c r="AHY486" s="35"/>
      <c r="AHZ486" s="35"/>
      <c r="AIA486" s="35"/>
      <c r="AIB486" s="35"/>
      <c r="AIC486" s="35"/>
      <c r="AID486" s="35"/>
      <c r="AIE486" s="35"/>
      <c r="AIF486" s="35"/>
      <c r="AIG486" s="35"/>
      <c r="AIH486" s="35"/>
      <c r="AII486" s="35"/>
      <c r="AIJ486" s="35"/>
    </row>
    <row r="487" spans="1:920" s="81" customFormat="1" ht="30" customHeight="1" x14ac:dyDescent="0.25">
      <c r="A487" s="79">
        <v>1</v>
      </c>
      <c r="B487" s="82">
        <v>45334</v>
      </c>
      <c r="C487" s="93" t="s">
        <v>347</v>
      </c>
      <c r="D487" s="94"/>
      <c r="E487" s="93" t="s">
        <v>346</v>
      </c>
      <c r="F487" s="95" t="s">
        <v>346</v>
      </c>
      <c r="G487" s="95"/>
      <c r="H487" s="94"/>
      <c r="I487" s="35"/>
      <c r="J487" s="35"/>
      <c r="K487" s="35"/>
      <c r="L487" s="35"/>
      <c r="M487" s="35"/>
      <c r="N487" s="35"/>
      <c r="O487" s="35"/>
      <c r="P487" s="35"/>
      <c r="Q487" s="35"/>
      <c r="R487" s="35"/>
      <c r="S487" s="35"/>
      <c r="T487" s="35"/>
      <c r="U487" s="35"/>
      <c r="V487" s="35"/>
      <c r="W487" s="35"/>
      <c r="X487" s="35"/>
      <c r="Y487" s="35"/>
      <c r="Z487" s="35"/>
      <c r="AA487" s="35"/>
      <c r="AB487" s="35"/>
      <c r="AC487" s="35"/>
      <c r="AD487" s="35"/>
      <c r="AE487" s="35"/>
      <c r="AF487" s="35"/>
      <c r="AG487" s="35"/>
      <c r="AH487" s="35"/>
      <c r="AI487" s="35"/>
      <c r="AJ487" s="35"/>
      <c r="AK487" s="35"/>
      <c r="AL487" s="35"/>
      <c r="AM487" s="35"/>
      <c r="AN487" s="35"/>
      <c r="AO487" s="35"/>
      <c r="AP487" s="35"/>
      <c r="AQ487" s="35"/>
      <c r="AR487" s="35"/>
      <c r="AS487" s="35"/>
      <c r="AT487" s="35"/>
      <c r="AU487" s="35"/>
      <c r="AV487" s="35"/>
      <c r="AW487" s="35"/>
      <c r="AX487" s="35"/>
      <c r="AY487" s="35"/>
      <c r="AZ487" s="35"/>
      <c r="BA487" s="35"/>
      <c r="BB487" s="35"/>
      <c r="BC487" s="35"/>
      <c r="BD487" s="35"/>
      <c r="BE487" s="35"/>
      <c r="BF487" s="35"/>
      <c r="BG487" s="35"/>
      <c r="BH487" s="35"/>
      <c r="BI487" s="35"/>
      <c r="BJ487" s="35"/>
      <c r="BK487" s="35"/>
      <c r="BL487" s="35"/>
      <c r="BM487" s="35"/>
      <c r="BN487" s="35"/>
      <c r="BO487" s="35"/>
      <c r="BP487" s="35"/>
      <c r="BQ487" s="35"/>
      <c r="BR487" s="35"/>
      <c r="BS487" s="35"/>
      <c r="BT487" s="35"/>
      <c r="BU487" s="35"/>
      <c r="BV487" s="35"/>
      <c r="BW487" s="35"/>
      <c r="BX487" s="35"/>
      <c r="BY487" s="35"/>
      <c r="BZ487" s="35"/>
      <c r="CA487" s="35"/>
      <c r="CB487" s="35"/>
      <c r="CC487" s="35"/>
      <c r="CD487" s="35"/>
      <c r="CE487" s="35"/>
      <c r="CF487" s="35"/>
      <c r="CG487" s="35"/>
      <c r="CH487" s="35"/>
      <c r="CI487" s="35"/>
      <c r="CJ487" s="35"/>
      <c r="CK487" s="35"/>
      <c r="CL487" s="35"/>
      <c r="CM487" s="35"/>
      <c r="CN487" s="35"/>
      <c r="CO487" s="35"/>
      <c r="CP487" s="35"/>
      <c r="CQ487" s="35"/>
      <c r="CR487" s="35"/>
      <c r="CS487" s="35"/>
      <c r="CT487" s="35"/>
      <c r="CU487" s="35"/>
      <c r="CV487" s="35"/>
      <c r="CW487" s="35"/>
      <c r="CX487" s="35"/>
      <c r="CY487" s="35"/>
      <c r="CZ487" s="35"/>
      <c r="DA487" s="35"/>
      <c r="DB487" s="35"/>
      <c r="DC487" s="35"/>
      <c r="DD487" s="35"/>
      <c r="DE487" s="35"/>
      <c r="DF487" s="35"/>
      <c r="DG487" s="35"/>
      <c r="DH487" s="35"/>
      <c r="DI487" s="35"/>
      <c r="DJ487" s="35"/>
      <c r="DK487" s="35"/>
      <c r="DL487" s="35"/>
      <c r="DM487" s="35"/>
      <c r="DN487" s="35"/>
      <c r="DO487" s="35"/>
      <c r="DP487" s="35"/>
      <c r="DQ487" s="35"/>
      <c r="DR487" s="35"/>
      <c r="DS487" s="35"/>
      <c r="DT487" s="35"/>
      <c r="DU487" s="35"/>
      <c r="DV487" s="35"/>
      <c r="DW487" s="35"/>
      <c r="DX487" s="35"/>
      <c r="DY487" s="35"/>
      <c r="DZ487" s="35"/>
      <c r="EA487" s="35"/>
      <c r="EB487" s="35"/>
      <c r="EC487" s="35"/>
      <c r="ED487" s="35"/>
      <c r="EE487" s="35"/>
      <c r="EF487" s="35"/>
      <c r="EG487" s="35"/>
      <c r="EH487" s="35"/>
      <c r="EI487" s="35"/>
      <c r="EJ487" s="35"/>
      <c r="EK487" s="35"/>
      <c r="EL487" s="35"/>
      <c r="EM487" s="35"/>
      <c r="EN487" s="35"/>
      <c r="EO487" s="35"/>
      <c r="EP487" s="35"/>
      <c r="EQ487" s="35"/>
      <c r="ER487" s="35"/>
      <c r="ES487" s="35"/>
      <c r="ET487" s="35"/>
      <c r="EU487" s="35"/>
      <c r="EV487" s="35"/>
      <c r="EW487" s="35"/>
      <c r="EX487" s="35"/>
      <c r="EY487" s="35"/>
      <c r="EZ487" s="35"/>
      <c r="FA487" s="35"/>
      <c r="FB487" s="35"/>
      <c r="FC487" s="35"/>
      <c r="FD487" s="35"/>
      <c r="FE487" s="35"/>
      <c r="FF487" s="35"/>
      <c r="FG487" s="35"/>
      <c r="FH487" s="35"/>
      <c r="FI487" s="35"/>
      <c r="FJ487" s="35"/>
      <c r="FK487" s="35"/>
      <c r="FL487" s="35"/>
      <c r="FM487" s="35"/>
      <c r="FN487" s="35"/>
      <c r="FO487" s="35"/>
      <c r="FP487" s="35"/>
      <c r="FQ487" s="35"/>
      <c r="FR487" s="35"/>
      <c r="FS487" s="35"/>
      <c r="FT487" s="35"/>
      <c r="FU487" s="35"/>
      <c r="FV487" s="35"/>
      <c r="FW487" s="35"/>
      <c r="FX487" s="35"/>
      <c r="FY487" s="35"/>
      <c r="FZ487" s="35"/>
      <c r="GA487" s="35"/>
      <c r="GB487" s="35"/>
      <c r="GC487" s="35"/>
      <c r="GD487" s="35"/>
      <c r="GE487" s="35"/>
      <c r="GF487" s="35"/>
      <c r="GG487" s="35"/>
      <c r="GH487" s="35"/>
      <c r="GI487" s="35"/>
      <c r="GJ487" s="35"/>
      <c r="GK487" s="35"/>
      <c r="GL487" s="35"/>
      <c r="GM487" s="35"/>
      <c r="GN487" s="35"/>
      <c r="GO487" s="35"/>
      <c r="GP487" s="35"/>
      <c r="GQ487" s="35"/>
      <c r="GR487" s="35"/>
      <c r="GS487" s="35"/>
      <c r="GT487" s="35"/>
      <c r="GU487" s="35"/>
      <c r="GV487" s="35"/>
      <c r="GW487" s="35"/>
      <c r="GX487" s="35"/>
      <c r="GY487" s="35"/>
      <c r="GZ487" s="35"/>
      <c r="HA487" s="35"/>
      <c r="HB487" s="35"/>
      <c r="HC487" s="35"/>
      <c r="HD487" s="35"/>
      <c r="HE487" s="35"/>
      <c r="HF487" s="35"/>
      <c r="HG487" s="35"/>
      <c r="HH487" s="35"/>
      <c r="HI487" s="35"/>
      <c r="HJ487" s="35"/>
      <c r="HK487" s="35"/>
      <c r="HL487" s="35"/>
      <c r="HM487" s="35"/>
      <c r="HN487" s="35"/>
      <c r="HO487" s="35"/>
      <c r="HP487" s="35"/>
      <c r="HQ487" s="35"/>
      <c r="HR487" s="35"/>
      <c r="HS487" s="35"/>
      <c r="HT487" s="35"/>
      <c r="HU487" s="35"/>
      <c r="HV487" s="35"/>
      <c r="HW487" s="35"/>
      <c r="HX487" s="35"/>
      <c r="HY487" s="35"/>
      <c r="HZ487" s="35"/>
      <c r="IA487" s="35"/>
      <c r="IB487" s="35"/>
      <c r="IC487" s="35"/>
      <c r="ID487" s="35"/>
      <c r="IE487" s="35"/>
      <c r="IF487" s="35"/>
      <c r="IG487" s="35"/>
      <c r="IH487" s="35"/>
      <c r="II487" s="35"/>
      <c r="IJ487" s="35"/>
      <c r="IK487" s="35"/>
      <c r="IL487" s="35"/>
      <c r="IM487" s="35"/>
      <c r="IN487" s="35"/>
      <c r="IO487" s="35"/>
      <c r="IP487" s="35"/>
      <c r="IQ487" s="35"/>
      <c r="IR487" s="35"/>
      <c r="IS487" s="35"/>
      <c r="IT487" s="35"/>
      <c r="IU487" s="35"/>
      <c r="IV487" s="35"/>
      <c r="IW487" s="35"/>
      <c r="IX487" s="35"/>
      <c r="IY487" s="35"/>
      <c r="IZ487" s="35"/>
      <c r="JA487" s="35"/>
      <c r="JB487" s="35"/>
      <c r="JC487" s="35"/>
      <c r="JD487" s="35"/>
      <c r="JE487" s="35"/>
      <c r="JF487" s="35"/>
      <c r="JG487" s="35"/>
      <c r="JH487" s="35"/>
      <c r="JI487" s="35"/>
      <c r="JJ487" s="35"/>
      <c r="JK487" s="35"/>
      <c r="JL487" s="35"/>
      <c r="JM487" s="35"/>
      <c r="JN487" s="35"/>
      <c r="JO487" s="35"/>
      <c r="JP487" s="35"/>
      <c r="JQ487" s="35"/>
      <c r="JR487" s="35"/>
      <c r="JS487" s="35"/>
      <c r="JT487" s="35"/>
      <c r="JU487" s="35"/>
      <c r="JV487" s="35"/>
      <c r="JW487" s="35"/>
      <c r="JX487" s="35"/>
      <c r="JY487" s="35"/>
      <c r="JZ487" s="35"/>
      <c r="KA487" s="35"/>
      <c r="KB487" s="35"/>
      <c r="KC487" s="35"/>
      <c r="KD487" s="35"/>
      <c r="KE487" s="35"/>
      <c r="KF487" s="35"/>
      <c r="KG487" s="35"/>
      <c r="KH487" s="35"/>
      <c r="KI487" s="35"/>
      <c r="KJ487" s="35"/>
      <c r="KK487" s="35"/>
      <c r="KL487" s="35"/>
      <c r="KM487" s="35"/>
      <c r="KN487" s="35"/>
      <c r="KO487" s="35"/>
      <c r="KP487" s="35"/>
      <c r="KQ487" s="35"/>
      <c r="KR487" s="35"/>
      <c r="KS487" s="35"/>
      <c r="KT487" s="35"/>
      <c r="KU487" s="35"/>
      <c r="KV487" s="35"/>
      <c r="KW487" s="35"/>
      <c r="KX487" s="35"/>
      <c r="KY487" s="35"/>
      <c r="KZ487" s="35"/>
      <c r="LA487" s="35"/>
      <c r="LB487" s="35"/>
      <c r="LC487" s="35"/>
      <c r="LD487" s="35"/>
      <c r="LE487" s="35"/>
      <c r="LF487" s="35"/>
      <c r="LG487" s="35"/>
      <c r="LH487" s="35"/>
      <c r="LI487" s="35"/>
      <c r="LJ487" s="35"/>
      <c r="LK487" s="35"/>
      <c r="LL487" s="35"/>
      <c r="LM487" s="35"/>
      <c r="LN487" s="35"/>
      <c r="LO487" s="35"/>
      <c r="LP487" s="35"/>
      <c r="LQ487" s="35"/>
      <c r="LR487" s="35"/>
      <c r="LS487" s="35"/>
      <c r="LT487" s="35"/>
      <c r="LU487" s="35"/>
      <c r="LV487" s="35"/>
      <c r="LW487" s="35"/>
      <c r="LX487" s="35"/>
      <c r="LY487" s="35"/>
      <c r="LZ487" s="35"/>
      <c r="MA487" s="35"/>
      <c r="MB487" s="35"/>
      <c r="MC487" s="35"/>
      <c r="MD487" s="35"/>
      <c r="ME487" s="35"/>
      <c r="MF487" s="35"/>
      <c r="MG487" s="35"/>
      <c r="MH487" s="35"/>
      <c r="MI487" s="35"/>
      <c r="MJ487" s="35"/>
      <c r="MK487" s="35"/>
      <c r="ML487" s="35"/>
      <c r="MM487" s="35"/>
      <c r="MN487" s="35"/>
      <c r="MO487" s="35"/>
      <c r="MP487" s="35"/>
      <c r="MQ487" s="35"/>
      <c r="MR487" s="35"/>
      <c r="MS487" s="35"/>
      <c r="MT487" s="35"/>
      <c r="MU487" s="35"/>
      <c r="MV487" s="35"/>
      <c r="MW487" s="35"/>
      <c r="MX487" s="35"/>
      <c r="MY487" s="35"/>
      <c r="MZ487" s="35"/>
      <c r="NA487" s="35"/>
      <c r="NB487" s="35"/>
      <c r="NC487" s="35"/>
      <c r="ND487" s="35"/>
      <c r="NE487" s="35"/>
      <c r="NF487" s="35"/>
      <c r="NG487" s="35"/>
      <c r="NH487" s="35"/>
      <c r="NI487" s="35"/>
      <c r="NJ487" s="35"/>
      <c r="NK487" s="35"/>
      <c r="NL487" s="35"/>
      <c r="NM487" s="35"/>
      <c r="NN487" s="35"/>
      <c r="NO487" s="35"/>
      <c r="NP487" s="35"/>
      <c r="NQ487" s="35"/>
      <c r="NR487" s="35"/>
      <c r="NS487" s="35"/>
      <c r="NT487" s="35"/>
      <c r="NU487" s="35"/>
      <c r="NV487" s="35"/>
      <c r="NW487" s="35"/>
      <c r="NX487" s="35"/>
      <c r="NY487" s="35"/>
      <c r="NZ487" s="35"/>
      <c r="OA487" s="35"/>
      <c r="OB487" s="35"/>
      <c r="OC487" s="35"/>
      <c r="OD487" s="35"/>
      <c r="OE487" s="35"/>
      <c r="OF487" s="35"/>
      <c r="OG487" s="35"/>
      <c r="OH487" s="35"/>
      <c r="OI487" s="35"/>
      <c r="OJ487" s="35"/>
      <c r="OK487" s="35"/>
      <c r="OL487" s="35"/>
      <c r="OM487" s="35"/>
      <c r="ON487" s="35"/>
      <c r="OO487" s="35"/>
      <c r="OP487" s="35"/>
      <c r="OQ487" s="35"/>
      <c r="OR487" s="35"/>
      <c r="OS487" s="35"/>
      <c r="OT487" s="35"/>
      <c r="OU487" s="35"/>
      <c r="OV487" s="35"/>
      <c r="OW487" s="35"/>
      <c r="OX487" s="35"/>
      <c r="OY487" s="35"/>
      <c r="OZ487" s="35"/>
      <c r="PA487" s="35"/>
      <c r="PB487" s="35"/>
      <c r="PC487" s="35"/>
      <c r="PD487" s="35"/>
      <c r="PE487" s="35"/>
      <c r="PF487" s="35"/>
      <c r="PG487" s="35"/>
      <c r="PH487" s="35"/>
      <c r="PI487" s="35"/>
      <c r="PJ487" s="35"/>
      <c r="PK487" s="35"/>
      <c r="PL487" s="35"/>
      <c r="PM487" s="35"/>
      <c r="PN487" s="35"/>
      <c r="PO487" s="35"/>
      <c r="PP487" s="35"/>
      <c r="PQ487" s="35"/>
      <c r="PR487" s="35"/>
      <c r="PS487" s="35"/>
      <c r="PT487" s="35"/>
      <c r="PU487" s="35"/>
      <c r="PV487" s="35"/>
      <c r="PW487" s="35"/>
      <c r="PX487" s="35"/>
      <c r="PY487" s="35"/>
      <c r="PZ487" s="35"/>
      <c r="QA487" s="35"/>
      <c r="QB487" s="35"/>
      <c r="QC487" s="35"/>
      <c r="QD487" s="35"/>
      <c r="QE487" s="35"/>
      <c r="QF487" s="35"/>
      <c r="QG487" s="35"/>
      <c r="QH487" s="35"/>
      <c r="QI487" s="35"/>
      <c r="QJ487" s="35"/>
      <c r="QK487" s="35"/>
      <c r="QL487" s="35"/>
      <c r="QM487" s="35"/>
      <c r="QN487" s="35"/>
      <c r="QO487" s="35"/>
      <c r="QP487" s="35"/>
      <c r="QQ487" s="35"/>
      <c r="QR487" s="35"/>
      <c r="QS487" s="35"/>
      <c r="QT487" s="35"/>
      <c r="QU487" s="35"/>
      <c r="QV487" s="35"/>
      <c r="QW487" s="35"/>
      <c r="QX487" s="35"/>
      <c r="QY487" s="35"/>
      <c r="QZ487" s="35"/>
      <c r="RA487" s="35"/>
      <c r="RB487" s="35"/>
      <c r="RC487" s="35"/>
      <c r="RD487" s="35"/>
      <c r="RE487" s="35"/>
      <c r="RF487" s="35"/>
      <c r="RG487" s="35"/>
      <c r="RH487" s="35"/>
      <c r="RI487" s="35"/>
      <c r="RJ487" s="35"/>
      <c r="RK487" s="35"/>
      <c r="RL487" s="35"/>
      <c r="RM487" s="35"/>
      <c r="RN487" s="35"/>
      <c r="RO487" s="35"/>
      <c r="RP487" s="35"/>
      <c r="RQ487" s="35"/>
      <c r="RR487" s="35"/>
      <c r="RS487" s="35"/>
      <c r="RT487" s="35"/>
      <c r="RU487" s="35"/>
      <c r="RV487" s="35"/>
      <c r="RW487" s="35"/>
      <c r="RX487" s="35"/>
      <c r="RY487" s="35"/>
      <c r="RZ487" s="35"/>
      <c r="SA487" s="35"/>
      <c r="SB487" s="35"/>
      <c r="SC487" s="35"/>
      <c r="SD487" s="35"/>
      <c r="SE487" s="35"/>
      <c r="SF487" s="35"/>
      <c r="SG487" s="35"/>
      <c r="SH487" s="35"/>
      <c r="SI487" s="35"/>
      <c r="SJ487" s="35"/>
      <c r="SK487" s="35"/>
      <c r="SL487" s="35"/>
      <c r="SM487" s="35"/>
      <c r="SN487" s="35"/>
      <c r="SO487" s="35"/>
      <c r="SP487" s="35"/>
      <c r="SQ487" s="35"/>
      <c r="SR487" s="35"/>
      <c r="SS487" s="35"/>
      <c r="ST487" s="35"/>
      <c r="SU487" s="35"/>
      <c r="SV487" s="35"/>
      <c r="SW487" s="35"/>
      <c r="SX487" s="35"/>
      <c r="SY487" s="35"/>
      <c r="SZ487" s="35"/>
      <c r="TA487" s="35"/>
      <c r="TB487" s="35"/>
      <c r="TC487" s="35"/>
      <c r="TD487" s="35"/>
      <c r="TE487" s="35"/>
      <c r="TF487" s="35"/>
      <c r="TG487" s="35"/>
      <c r="TH487" s="35"/>
      <c r="TI487" s="35"/>
      <c r="TJ487" s="35"/>
      <c r="TK487" s="35"/>
      <c r="TL487" s="35"/>
      <c r="TM487" s="35"/>
      <c r="TN487" s="35"/>
      <c r="TO487" s="35"/>
      <c r="TP487" s="35"/>
      <c r="TQ487" s="35"/>
      <c r="TR487" s="35"/>
      <c r="TS487" s="35"/>
      <c r="TT487" s="35"/>
      <c r="TU487" s="35"/>
      <c r="TV487" s="35"/>
      <c r="TW487" s="35"/>
      <c r="TX487" s="35"/>
      <c r="TY487" s="35"/>
      <c r="TZ487" s="35"/>
      <c r="UA487" s="35"/>
      <c r="UB487" s="35"/>
      <c r="UC487" s="35"/>
      <c r="UD487" s="35"/>
      <c r="UE487" s="35"/>
      <c r="UF487" s="35"/>
      <c r="UG487" s="35"/>
      <c r="UH487" s="35"/>
      <c r="UI487" s="35"/>
      <c r="UJ487" s="35"/>
      <c r="UK487" s="35"/>
      <c r="UL487" s="35"/>
      <c r="UM487" s="35"/>
      <c r="UN487" s="35"/>
      <c r="UO487" s="35"/>
      <c r="UP487" s="35"/>
      <c r="UQ487" s="35"/>
      <c r="UR487" s="35"/>
      <c r="US487" s="35"/>
      <c r="UT487" s="35"/>
      <c r="UU487" s="35"/>
      <c r="UV487" s="35"/>
      <c r="UW487" s="35"/>
      <c r="UX487" s="35"/>
      <c r="UY487" s="35"/>
      <c r="UZ487" s="35"/>
      <c r="VA487" s="35"/>
      <c r="VB487" s="35"/>
      <c r="VC487" s="35"/>
      <c r="VD487" s="35"/>
      <c r="VE487" s="35"/>
      <c r="VF487" s="35"/>
      <c r="VG487" s="35"/>
      <c r="VH487" s="35"/>
      <c r="VI487" s="35"/>
      <c r="VJ487" s="35"/>
      <c r="VK487" s="35"/>
      <c r="VL487" s="35"/>
      <c r="VM487" s="35"/>
      <c r="VN487" s="35"/>
      <c r="VO487" s="35"/>
      <c r="VP487" s="35"/>
      <c r="VQ487" s="35"/>
      <c r="VR487" s="35"/>
      <c r="VS487" s="35"/>
      <c r="VT487" s="35"/>
      <c r="VU487" s="35"/>
      <c r="VV487" s="35"/>
      <c r="VW487" s="35"/>
      <c r="VX487" s="35"/>
      <c r="VY487" s="35"/>
      <c r="VZ487" s="35"/>
      <c r="WA487" s="35"/>
      <c r="WB487" s="35"/>
      <c r="WC487" s="35"/>
      <c r="WD487" s="35"/>
      <c r="WE487" s="35"/>
      <c r="WF487" s="35"/>
      <c r="WG487" s="35"/>
      <c r="WH487" s="35"/>
      <c r="WI487" s="35"/>
      <c r="WJ487" s="35"/>
      <c r="WK487" s="35"/>
      <c r="WL487" s="35"/>
      <c r="WM487" s="35"/>
      <c r="WN487" s="35"/>
      <c r="WO487" s="35"/>
      <c r="WP487" s="35"/>
      <c r="WQ487" s="35"/>
      <c r="WR487" s="35"/>
      <c r="WS487" s="35"/>
      <c r="WT487" s="35"/>
      <c r="WU487" s="35"/>
      <c r="WV487" s="35"/>
      <c r="WW487" s="35"/>
      <c r="WX487" s="35"/>
      <c r="WY487" s="35"/>
      <c r="WZ487" s="35"/>
      <c r="XA487" s="35"/>
      <c r="XB487" s="35"/>
      <c r="XC487" s="35"/>
      <c r="XD487" s="35"/>
      <c r="XE487" s="35"/>
      <c r="XF487" s="35"/>
      <c r="XG487" s="35"/>
      <c r="XH487" s="35"/>
      <c r="XI487" s="35"/>
      <c r="XJ487" s="35"/>
      <c r="XK487" s="35"/>
      <c r="XL487" s="35"/>
      <c r="XM487" s="35"/>
      <c r="XN487" s="35"/>
      <c r="XO487" s="35"/>
      <c r="XP487" s="35"/>
      <c r="XQ487" s="35"/>
      <c r="XR487" s="35"/>
      <c r="XS487" s="35"/>
      <c r="XT487" s="35"/>
      <c r="XU487" s="35"/>
      <c r="XV487" s="35"/>
      <c r="XW487" s="35"/>
      <c r="XX487" s="35"/>
      <c r="XY487" s="35"/>
      <c r="XZ487" s="35"/>
      <c r="YA487" s="35"/>
      <c r="YB487" s="35"/>
      <c r="YC487" s="35"/>
      <c r="YD487" s="35"/>
      <c r="YE487" s="35"/>
      <c r="YF487" s="35"/>
      <c r="YG487" s="35"/>
      <c r="YH487" s="35"/>
      <c r="YI487" s="35"/>
      <c r="YJ487" s="35"/>
      <c r="YK487" s="35"/>
      <c r="YL487" s="35"/>
      <c r="YM487" s="35"/>
      <c r="YN487" s="35"/>
      <c r="YO487" s="35"/>
      <c r="YP487" s="35"/>
      <c r="YQ487" s="35"/>
      <c r="YR487" s="35"/>
      <c r="YS487" s="35"/>
      <c r="YT487" s="35"/>
      <c r="YU487" s="35"/>
      <c r="YV487" s="35"/>
      <c r="YW487" s="35"/>
      <c r="YX487" s="35"/>
      <c r="YY487" s="35"/>
      <c r="YZ487" s="35"/>
      <c r="ZA487" s="35"/>
      <c r="ZB487" s="35"/>
      <c r="ZC487" s="35"/>
      <c r="ZD487" s="35"/>
      <c r="ZE487" s="35"/>
      <c r="ZF487" s="35"/>
      <c r="ZG487" s="35"/>
      <c r="ZH487" s="35"/>
      <c r="ZI487" s="35"/>
      <c r="ZJ487" s="35"/>
      <c r="ZK487" s="35"/>
      <c r="ZL487" s="35"/>
      <c r="ZM487" s="35"/>
      <c r="ZN487" s="35"/>
      <c r="ZO487" s="35"/>
      <c r="ZP487" s="35"/>
      <c r="ZQ487" s="35"/>
      <c r="ZR487" s="35"/>
      <c r="ZS487" s="35"/>
      <c r="ZT487" s="35"/>
      <c r="ZU487" s="35"/>
      <c r="ZV487" s="35"/>
      <c r="ZW487" s="35"/>
      <c r="ZX487" s="35"/>
      <c r="ZY487" s="35"/>
      <c r="ZZ487" s="35"/>
      <c r="AAA487" s="35"/>
      <c r="AAB487" s="35"/>
      <c r="AAC487" s="35"/>
      <c r="AAD487" s="35"/>
      <c r="AAE487" s="35"/>
      <c r="AAF487" s="35"/>
      <c r="AAG487" s="35"/>
      <c r="AAH487" s="35"/>
      <c r="AAI487" s="35"/>
      <c r="AAJ487" s="35"/>
      <c r="AAK487" s="35"/>
      <c r="AAL487" s="35"/>
      <c r="AAM487" s="35"/>
      <c r="AAN487" s="35"/>
      <c r="AAO487" s="35"/>
      <c r="AAP487" s="35"/>
      <c r="AAQ487" s="35"/>
      <c r="AAR487" s="35"/>
      <c r="AAS487" s="35"/>
      <c r="AAT487" s="35"/>
      <c r="AAU487" s="35"/>
      <c r="AAV487" s="35"/>
      <c r="AAW487" s="35"/>
      <c r="AAX487" s="35"/>
      <c r="AAY487" s="35"/>
      <c r="AAZ487" s="35"/>
      <c r="ABA487" s="35"/>
      <c r="ABB487" s="35"/>
      <c r="ABC487" s="35"/>
      <c r="ABD487" s="35"/>
      <c r="ABE487" s="35"/>
      <c r="ABF487" s="35"/>
      <c r="ABG487" s="35"/>
      <c r="ABH487" s="35"/>
      <c r="ABI487" s="35"/>
      <c r="ABJ487" s="35"/>
      <c r="ABK487" s="35"/>
      <c r="ABL487" s="35"/>
      <c r="ABM487" s="35"/>
      <c r="ABN487" s="35"/>
      <c r="ABO487" s="35"/>
      <c r="ABP487" s="35"/>
      <c r="ABQ487" s="35"/>
      <c r="ABR487" s="35"/>
      <c r="ABS487" s="35"/>
      <c r="ABT487" s="35"/>
      <c r="ABU487" s="35"/>
      <c r="ABV487" s="35"/>
      <c r="ABW487" s="35"/>
      <c r="ABX487" s="35"/>
      <c r="ABY487" s="35"/>
      <c r="ABZ487" s="35"/>
      <c r="ACA487" s="35"/>
      <c r="ACB487" s="35"/>
      <c r="ACC487" s="35"/>
      <c r="ACD487" s="35"/>
      <c r="ACE487" s="35"/>
      <c r="ACF487" s="35"/>
      <c r="ACG487" s="35"/>
      <c r="ACH487" s="35"/>
      <c r="ACI487" s="35"/>
      <c r="ACJ487" s="35"/>
      <c r="ACK487" s="35"/>
      <c r="ACL487" s="35"/>
      <c r="ACM487" s="35"/>
      <c r="ACN487" s="35"/>
      <c r="ACO487" s="35"/>
      <c r="ACP487" s="35"/>
      <c r="ACQ487" s="35"/>
      <c r="ACR487" s="35"/>
      <c r="ACS487" s="35"/>
      <c r="ACT487" s="35"/>
      <c r="ACU487" s="35"/>
      <c r="ACV487" s="35"/>
      <c r="ACW487" s="35"/>
      <c r="ACX487" s="35"/>
      <c r="ACY487" s="35"/>
      <c r="ACZ487" s="35"/>
      <c r="ADA487" s="35"/>
      <c r="ADB487" s="35"/>
      <c r="ADC487" s="35"/>
      <c r="ADD487" s="35"/>
      <c r="ADE487" s="35"/>
      <c r="ADF487" s="35"/>
      <c r="ADG487" s="35"/>
      <c r="ADH487" s="35"/>
      <c r="ADI487" s="35"/>
      <c r="ADJ487" s="35"/>
      <c r="ADK487" s="35"/>
      <c r="ADL487" s="35"/>
      <c r="ADM487" s="35"/>
      <c r="ADN487" s="35"/>
      <c r="ADO487" s="35"/>
      <c r="ADP487" s="35"/>
      <c r="ADQ487" s="35"/>
      <c r="ADR487" s="35"/>
      <c r="ADS487" s="35"/>
      <c r="ADT487" s="35"/>
      <c r="ADU487" s="35"/>
      <c r="ADV487" s="35"/>
      <c r="ADW487" s="35"/>
      <c r="ADX487" s="35"/>
      <c r="ADY487" s="35"/>
      <c r="ADZ487" s="35"/>
      <c r="AEA487" s="35"/>
      <c r="AEB487" s="35"/>
      <c r="AEC487" s="35"/>
      <c r="AED487" s="35"/>
      <c r="AEE487" s="35"/>
      <c r="AEF487" s="35"/>
      <c r="AEG487" s="35"/>
      <c r="AEH487" s="35"/>
      <c r="AEI487" s="35"/>
      <c r="AEJ487" s="35"/>
      <c r="AEK487" s="35"/>
      <c r="AEL487" s="35"/>
      <c r="AEM487" s="35"/>
      <c r="AEN487" s="35"/>
      <c r="AEO487" s="35"/>
      <c r="AEP487" s="35"/>
      <c r="AEQ487" s="35"/>
      <c r="AER487" s="35"/>
      <c r="AES487" s="35"/>
      <c r="AET487" s="35"/>
      <c r="AEU487" s="35"/>
      <c r="AEV487" s="35"/>
      <c r="AEW487" s="35"/>
      <c r="AEX487" s="35"/>
      <c r="AEY487" s="35"/>
      <c r="AEZ487" s="35"/>
      <c r="AFA487" s="35"/>
      <c r="AFB487" s="35"/>
      <c r="AFC487" s="35"/>
      <c r="AFD487" s="35"/>
      <c r="AFE487" s="35"/>
      <c r="AFF487" s="35"/>
      <c r="AFG487" s="35"/>
      <c r="AFH487" s="35"/>
      <c r="AFI487" s="35"/>
      <c r="AFJ487" s="35"/>
      <c r="AFK487" s="35"/>
      <c r="AFL487" s="35"/>
      <c r="AFM487" s="35"/>
      <c r="AFN487" s="35"/>
      <c r="AFO487" s="35"/>
      <c r="AFP487" s="35"/>
      <c r="AFQ487" s="35"/>
      <c r="AFR487" s="35"/>
      <c r="AFS487" s="35"/>
      <c r="AFT487" s="35"/>
      <c r="AFU487" s="35"/>
      <c r="AFV487" s="35"/>
      <c r="AFW487" s="35"/>
      <c r="AFX487" s="35"/>
      <c r="AFY487" s="35"/>
      <c r="AFZ487" s="35"/>
      <c r="AGA487" s="35"/>
      <c r="AGB487" s="35"/>
      <c r="AGC487" s="35"/>
      <c r="AGD487" s="35"/>
      <c r="AGE487" s="35"/>
      <c r="AGF487" s="35"/>
      <c r="AGG487" s="35"/>
      <c r="AGH487" s="35"/>
      <c r="AGI487" s="35"/>
      <c r="AGJ487" s="35"/>
      <c r="AGK487" s="35"/>
      <c r="AGL487" s="35"/>
      <c r="AGM487" s="35"/>
      <c r="AGN487" s="35"/>
      <c r="AGO487" s="35"/>
      <c r="AGP487" s="35"/>
      <c r="AGQ487" s="35"/>
      <c r="AGR487" s="35"/>
      <c r="AGS487" s="35"/>
      <c r="AGT487" s="35"/>
      <c r="AGU487" s="35"/>
      <c r="AGV487" s="35"/>
      <c r="AGW487" s="35"/>
      <c r="AGX487" s="35"/>
      <c r="AGY487" s="35"/>
      <c r="AGZ487" s="35"/>
      <c r="AHA487" s="35"/>
      <c r="AHB487" s="35"/>
      <c r="AHC487" s="35"/>
      <c r="AHD487" s="35"/>
      <c r="AHE487" s="35"/>
      <c r="AHF487" s="35"/>
      <c r="AHG487" s="35"/>
      <c r="AHH487" s="35"/>
      <c r="AHI487" s="35"/>
      <c r="AHJ487" s="35"/>
      <c r="AHK487" s="35"/>
      <c r="AHL487" s="35"/>
      <c r="AHM487" s="35"/>
      <c r="AHN487" s="35"/>
      <c r="AHO487" s="35"/>
      <c r="AHP487" s="35"/>
      <c r="AHQ487" s="35"/>
      <c r="AHR487" s="35"/>
      <c r="AHS487" s="35"/>
      <c r="AHT487" s="35"/>
      <c r="AHU487" s="35"/>
      <c r="AHV487" s="35"/>
      <c r="AHW487" s="35"/>
      <c r="AHX487" s="35"/>
      <c r="AHY487" s="35"/>
      <c r="AHZ487" s="35"/>
      <c r="AIA487" s="35"/>
      <c r="AIB487" s="35"/>
      <c r="AIC487" s="35"/>
      <c r="AID487" s="35"/>
      <c r="AIE487" s="35"/>
      <c r="AIF487" s="35"/>
      <c r="AIG487" s="35"/>
      <c r="AIH487" s="35"/>
      <c r="AII487" s="35"/>
      <c r="AIJ487" s="35"/>
    </row>
    <row r="488" spans="1:920" s="81" customFormat="1" hidden="1" x14ac:dyDescent="0.25">
      <c r="A488" s="79">
        <v>2</v>
      </c>
      <c r="B488" s="82">
        <v>45399</v>
      </c>
      <c r="C488" s="93" t="s">
        <v>362</v>
      </c>
      <c r="D488" s="94"/>
      <c r="E488" s="93" t="s">
        <v>353</v>
      </c>
      <c r="F488" s="95" t="s">
        <v>346</v>
      </c>
      <c r="G488" s="95"/>
      <c r="H488" s="94"/>
      <c r="I488" s="35"/>
      <c r="J488" s="35"/>
      <c r="K488" s="35"/>
      <c r="L488" s="35"/>
      <c r="M488" s="35"/>
      <c r="N488" s="35"/>
      <c r="O488" s="35"/>
      <c r="P488" s="35"/>
      <c r="Q488" s="35"/>
      <c r="R488" s="35"/>
      <c r="S488" s="35"/>
      <c r="T488" s="35"/>
      <c r="U488" s="35"/>
      <c r="V488" s="35"/>
      <c r="W488" s="35"/>
      <c r="X488" s="35"/>
      <c r="Y488" s="35"/>
      <c r="Z488" s="35"/>
      <c r="AA488" s="35"/>
      <c r="AB488" s="35"/>
      <c r="AC488" s="35"/>
      <c r="AD488" s="35"/>
      <c r="AE488" s="35"/>
      <c r="AF488" s="35"/>
      <c r="AG488" s="35"/>
      <c r="AH488" s="35"/>
      <c r="AI488" s="35"/>
      <c r="AJ488" s="35"/>
      <c r="AK488" s="35"/>
      <c r="AL488" s="35"/>
      <c r="AM488" s="35"/>
      <c r="AN488" s="35"/>
      <c r="AO488" s="35"/>
      <c r="AP488" s="35"/>
      <c r="AQ488" s="35"/>
      <c r="AR488" s="35"/>
      <c r="AS488" s="35"/>
      <c r="AT488" s="35"/>
      <c r="AU488" s="35"/>
      <c r="AV488" s="35"/>
      <c r="AW488" s="35"/>
      <c r="AX488" s="35"/>
      <c r="AY488" s="35"/>
      <c r="AZ488" s="35"/>
      <c r="BA488" s="35"/>
      <c r="BB488" s="35"/>
      <c r="BC488" s="35"/>
      <c r="BD488" s="35"/>
      <c r="BE488" s="35"/>
      <c r="BF488" s="35"/>
      <c r="BG488" s="35"/>
      <c r="BH488" s="35"/>
      <c r="BI488" s="35"/>
      <c r="BJ488" s="35"/>
      <c r="BK488" s="35"/>
      <c r="BL488" s="35"/>
      <c r="BM488" s="35"/>
      <c r="BN488" s="35"/>
      <c r="BO488" s="35"/>
      <c r="BP488" s="35"/>
      <c r="BQ488" s="35"/>
      <c r="BR488" s="35"/>
      <c r="BS488" s="35"/>
      <c r="BT488" s="35"/>
      <c r="BU488" s="35"/>
      <c r="BV488" s="35"/>
      <c r="BW488" s="35"/>
      <c r="BX488" s="35"/>
      <c r="BY488" s="35"/>
      <c r="BZ488" s="35"/>
      <c r="CA488" s="35"/>
      <c r="CB488" s="35"/>
      <c r="CC488" s="35"/>
      <c r="CD488" s="35"/>
      <c r="CE488" s="35"/>
      <c r="CF488" s="35"/>
      <c r="CG488" s="35"/>
      <c r="CH488" s="35"/>
      <c r="CI488" s="35"/>
      <c r="CJ488" s="35"/>
      <c r="CK488" s="35"/>
      <c r="CL488" s="35"/>
      <c r="CM488" s="35"/>
      <c r="CN488" s="35"/>
      <c r="CO488" s="35"/>
      <c r="CP488" s="35"/>
      <c r="CQ488" s="35"/>
      <c r="CR488" s="35"/>
      <c r="CS488" s="35"/>
      <c r="CT488" s="35"/>
      <c r="CU488" s="35"/>
      <c r="CV488" s="35"/>
      <c r="CW488" s="35"/>
      <c r="CX488" s="35"/>
      <c r="CY488" s="35"/>
      <c r="CZ488" s="35"/>
      <c r="DA488" s="35"/>
      <c r="DB488" s="35"/>
      <c r="DC488" s="35"/>
      <c r="DD488" s="35"/>
      <c r="DE488" s="35"/>
      <c r="DF488" s="35"/>
      <c r="DG488" s="35"/>
      <c r="DH488" s="35"/>
      <c r="DI488" s="35"/>
      <c r="DJ488" s="35"/>
      <c r="DK488" s="35"/>
      <c r="DL488" s="35"/>
      <c r="DM488" s="35"/>
      <c r="DN488" s="35"/>
      <c r="DO488" s="35"/>
      <c r="DP488" s="35"/>
      <c r="DQ488" s="35"/>
      <c r="DR488" s="35"/>
      <c r="DS488" s="35"/>
      <c r="DT488" s="35"/>
      <c r="DU488" s="35"/>
      <c r="DV488" s="35"/>
      <c r="DW488" s="35"/>
      <c r="DX488" s="35"/>
      <c r="DY488" s="35"/>
      <c r="DZ488" s="35"/>
      <c r="EA488" s="35"/>
      <c r="EB488" s="35"/>
      <c r="EC488" s="35"/>
      <c r="ED488" s="35"/>
      <c r="EE488" s="35"/>
      <c r="EF488" s="35"/>
      <c r="EG488" s="35"/>
      <c r="EH488" s="35"/>
      <c r="EI488" s="35"/>
      <c r="EJ488" s="35"/>
      <c r="EK488" s="35"/>
      <c r="EL488" s="35"/>
      <c r="EM488" s="35"/>
      <c r="EN488" s="35"/>
      <c r="EO488" s="35"/>
      <c r="EP488" s="35"/>
      <c r="EQ488" s="35"/>
      <c r="ER488" s="35"/>
      <c r="ES488" s="35"/>
      <c r="ET488" s="35"/>
      <c r="EU488" s="35"/>
      <c r="EV488" s="35"/>
      <c r="EW488" s="35"/>
      <c r="EX488" s="35"/>
      <c r="EY488" s="35"/>
      <c r="EZ488" s="35"/>
      <c r="FA488" s="35"/>
      <c r="FB488" s="35"/>
      <c r="FC488" s="35"/>
      <c r="FD488" s="35"/>
      <c r="FE488" s="35"/>
      <c r="FF488" s="35"/>
      <c r="FG488" s="35"/>
      <c r="FH488" s="35"/>
      <c r="FI488" s="35"/>
      <c r="FJ488" s="35"/>
      <c r="FK488" s="35"/>
      <c r="FL488" s="35"/>
      <c r="FM488" s="35"/>
      <c r="FN488" s="35"/>
      <c r="FO488" s="35"/>
      <c r="FP488" s="35"/>
      <c r="FQ488" s="35"/>
      <c r="FR488" s="35"/>
      <c r="FS488" s="35"/>
      <c r="FT488" s="35"/>
      <c r="FU488" s="35"/>
      <c r="FV488" s="35"/>
      <c r="FW488" s="35"/>
      <c r="FX488" s="35"/>
      <c r="FY488" s="35"/>
      <c r="FZ488" s="35"/>
      <c r="GA488" s="35"/>
      <c r="GB488" s="35"/>
      <c r="GC488" s="35"/>
      <c r="GD488" s="35"/>
      <c r="GE488" s="35"/>
      <c r="GF488" s="35"/>
      <c r="GG488" s="35"/>
      <c r="GH488" s="35"/>
      <c r="GI488" s="35"/>
      <c r="GJ488" s="35"/>
      <c r="GK488" s="35"/>
      <c r="GL488" s="35"/>
      <c r="GM488" s="35"/>
      <c r="GN488" s="35"/>
      <c r="GO488" s="35"/>
      <c r="GP488" s="35"/>
      <c r="GQ488" s="35"/>
      <c r="GR488" s="35"/>
      <c r="GS488" s="35"/>
      <c r="GT488" s="35"/>
      <c r="GU488" s="35"/>
      <c r="GV488" s="35"/>
      <c r="GW488" s="35"/>
      <c r="GX488" s="35"/>
      <c r="GY488" s="35"/>
      <c r="GZ488" s="35"/>
      <c r="HA488" s="35"/>
      <c r="HB488" s="35"/>
      <c r="HC488" s="35"/>
      <c r="HD488" s="35"/>
      <c r="HE488" s="35"/>
      <c r="HF488" s="35"/>
      <c r="HG488" s="35"/>
      <c r="HH488" s="35"/>
      <c r="HI488" s="35"/>
      <c r="HJ488" s="35"/>
      <c r="HK488" s="35"/>
      <c r="HL488" s="35"/>
      <c r="HM488" s="35"/>
      <c r="HN488" s="35"/>
      <c r="HO488" s="35"/>
      <c r="HP488" s="35"/>
      <c r="HQ488" s="35"/>
      <c r="HR488" s="35"/>
      <c r="HS488" s="35"/>
      <c r="HT488" s="35"/>
      <c r="HU488" s="35"/>
      <c r="HV488" s="35"/>
      <c r="HW488" s="35"/>
      <c r="HX488" s="35"/>
      <c r="HY488" s="35"/>
      <c r="HZ488" s="35"/>
      <c r="IA488" s="35"/>
      <c r="IB488" s="35"/>
      <c r="IC488" s="35"/>
      <c r="ID488" s="35"/>
      <c r="IE488" s="35"/>
      <c r="IF488" s="35"/>
      <c r="IG488" s="35"/>
      <c r="IH488" s="35"/>
      <c r="II488" s="35"/>
      <c r="IJ488" s="35"/>
      <c r="IK488" s="35"/>
      <c r="IL488" s="35"/>
      <c r="IM488" s="35"/>
      <c r="IN488" s="35"/>
      <c r="IO488" s="35"/>
      <c r="IP488" s="35"/>
      <c r="IQ488" s="35"/>
      <c r="IR488" s="35"/>
      <c r="IS488" s="35"/>
      <c r="IT488" s="35"/>
      <c r="IU488" s="35"/>
      <c r="IV488" s="35"/>
      <c r="IW488" s="35"/>
      <c r="IX488" s="35"/>
      <c r="IY488" s="35"/>
      <c r="IZ488" s="35"/>
      <c r="JA488" s="35"/>
      <c r="JB488" s="35"/>
      <c r="JC488" s="35"/>
      <c r="JD488" s="35"/>
      <c r="JE488" s="35"/>
      <c r="JF488" s="35"/>
      <c r="JG488" s="35"/>
      <c r="JH488" s="35"/>
      <c r="JI488" s="35"/>
      <c r="JJ488" s="35"/>
      <c r="JK488" s="35"/>
      <c r="JL488" s="35"/>
      <c r="JM488" s="35"/>
      <c r="JN488" s="35"/>
      <c r="JO488" s="35"/>
      <c r="JP488" s="35"/>
      <c r="JQ488" s="35"/>
      <c r="JR488" s="35"/>
      <c r="JS488" s="35"/>
      <c r="JT488" s="35"/>
      <c r="JU488" s="35"/>
      <c r="JV488" s="35"/>
      <c r="JW488" s="35"/>
      <c r="JX488" s="35"/>
      <c r="JY488" s="35"/>
      <c r="JZ488" s="35"/>
      <c r="KA488" s="35"/>
      <c r="KB488" s="35"/>
      <c r="KC488" s="35"/>
      <c r="KD488" s="35"/>
      <c r="KE488" s="35"/>
      <c r="KF488" s="35"/>
      <c r="KG488" s="35"/>
      <c r="KH488" s="35"/>
      <c r="KI488" s="35"/>
      <c r="KJ488" s="35"/>
      <c r="KK488" s="35"/>
      <c r="KL488" s="35"/>
      <c r="KM488" s="35"/>
      <c r="KN488" s="35"/>
      <c r="KO488" s="35"/>
      <c r="KP488" s="35"/>
      <c r="KQ488" s="35"/>
      <c r="KR488" s="35"/>
      <c r="KS488" s="35"/>
      <c r="KT488" s="35"/>
      <c r="KU488" s="35"/>
      <c r="KV488" s="35"/>
      <c r="KW488" s="35"/>
      <c r="KX488" s="35"/>
      <c r="KY488" s="35"/>
      <c r="KZ488" s="35"/>
      <c r="LA488" s="35"/>
      <c r="LB488" s="35"/>
      <c r="LC488" s="35"/>
      <c r="LD488" s="35"/>
      <c r="LE488" s="35"/>
      <c r="LF488" s="35"/>
      <c r="LG488" s="35"/>
      <c r="LH488" s="35"/>
      <c r="LI488" s="35"/>
      <c r="LJ488" s="35"/>
      <c r="LK488" s="35"/>
      <c r="LL488" s="35"/>
      <c r="LM488" s="35"/>
      <c r="LN488" s="35"/>
      <c r="LO488" s="35"/>
      <c r="LP488" s="35"/>
      <c r="LQ488" s="35"/>
      <c r="LR488" s="35"/>
      <c r="LS488" s="35"/>
      <c r="LT488" s="35"/>
      <c r="LU488" s="35"/>
      <c r="LV488" s="35"/>
      <c r="LW488" s="35"/>
      <c r="LX488" s="35"/>
      <c r="LY488" s="35"/>
      <c r="LZ488" s="35"/>
      <c r="MA488" s="35"/>
      <c r="MB488" s="35"/>
      <c r="MC488" s="35"/>
      <c r="MD488" s="35"/>
      <c r="ME488" s="35"/>
      <c r="MF488" s="35"/>
      <c r="MG488" s="35"/>
      <c r="MH488" s="35"/>
      <c r="MI488" s="35"/>
      <c r="MJ488" s="35"/>
      <c r="MK488" s="35"/>
      <c r="ML488" s="35"/>
      <c r="MM488" s="35"/>
      <c r="MN488" s="35"/>
      <c r="MO488" s="35"/>
      <c r="MP488" s="35"/>
      <c r="MQ488" s="35"/>
      <c r="MR488" s="35"/>
      <c r="MS488" s="35"/>
      <c r="MT488" s="35"/>
      <c r="MU488" s="35"/>
      <c r="MV488" s="35"/>
      <c r="MW488" s="35"/>
      <c r="MX488" s="35"/>
      <c r="MY488" s="35"/>
      <c r="MZ488" s="35"/>
      <c r="NA488" s="35"/>
      <c r="NB488" s="35"/>
      <c r="NC488" s="35"/>
      <c r="ND488" s="35"/>
      <c r="NE488" s="35"/>
      <c r="NF488" s="35"/>
      <c r="NG488" s="35"/>
      <c r="NH488" s="35"/>
      <c r="NI488" s="35"/>
      <c r="NJ488" s="35"/>
      <c r="NK488" s="35"/>
      <c r="NL488" s="35"/>
      <c r="NM488" s="35"/>
      <c r="NN488" s="35"/>
      <c r="NO488" s="35"/>
      <c r="NP488" s="35"/>
      <c r="NQ488" s="35"/>
      <c r="NR488" s="35"/>
      <c r="NS488" s="35"/>
      <c r="NT488" s="35"/>
      <c r="NU488" s="35"/>
      <c r="NV488" s="35"/>
      <c r="NW488" s="35"/>
      <c r="NX488" s="35"/>
      <c r="NY488" s="35"/>
      <c r="NZ488" s="35"/>
      <c r="OA488" s="35"/>
      <c r="OB488" s="35"/>
      <c r="OC488" s="35"/>
      <c r="OD488" s="35"/>
      <c r="OE488" s="35"/>
      <c r="OF488" s="35"/>
      <c r="OG488" s="35"/>
      <c r="OH488" s="35"/>
      <c r="OI488" s="35"/>
      <c r="OJ488" s="35"/>
      <c r="OK488" s="35"/>
      <c r="OL488" s="35"/>
      <c r="OM488" s="35"/>
      <c r="ON488" s="35"/>
      <c r="OO488" s="35"/>
      <c r="OP488" s="35"/>
      <c r="OQ488" s="35"/>
      <c r="OR488" s="35"/>
      <c r="OS488" s="35"/>
      <c r="OT488" s="35"/>
      <c r="OU488" s="35"/>
      <c r="OV488" s="35"/>
      <c r="OW488" s="35"/>
      <c r="OX488" s="35"/>
      <c r="OY488" s="35"/>
      <c r="OZ488" s="35"/>
      <c r="PA488" s="35"/>
      <c r="PB488" s="35"/>
      <c r="PC488" s="35"/>
      <c r="PD488" s="35"/>
      <c r="PE488" s="35"/>
      <c r="PF488" s="35"/>
      <c r="PG488" s="35"/>
      <c r="PH488" s="35"/>
      <c r="PI488" s="35"/>
      <c r="PJ488" s="35"/>
      <c r="PK488" s="35"/>
      <c r="PL488" s="35"/>
      <c r="PM488" s="35"/>
      <c r="PN488" s="35"/>
      <c r="PO488" s="35"/>
      <c r="PP488" s="35"/>
      <c r="PQ488" s="35"/>
      <c r="PR488" s="35"/>
      <c r="PS488" s="35"/>
      <c r="PT488" s="35"/>
      <c r="PU488" s="35"/>
      <c r="PV488" s="35"/>
      <c r="PW488" s="35"/>
      <c r="PX488" s="35"/>
      <c r="PY488" s="35"/>
      <c r="PZ488" s="35"/>
      <c r="QA488" s="35"/>
      <c r="QB488" s="35"/>
      <c r="QC488" s="35"/>
      <c r="QD488" s="35"/>
      <c r="QE488" s="35"/>
      <c r="QF488" s="35"/>
      <c r="QG488" s="35"/>
      <c r="QH488" s="35"/>
      <c r="QI488" s="35"/>
      <c r="QJ488" s="35"/>
      <c r="QK488" s="35"/>
      <c r="QL488" s="35"/>
      <c r="QM488" s="35"/>
      <c r="QN488" s="35"/>
      <c r="QO488" s="35"/>
      <c r="QP488" s="35"/>
      <c r="QQ488" s="35"/>
      <c r="QR488" s="35"/>
      <c r="QS488" s="35"/>
      <c r="QT488" s="35"/>
      <c r="QU488" s="35"/>
      <c r="QV488" s="35"/>
      <c r="QW488" s="35"/>
      <c r="QX488" s="35"/>
      <c r="QY488" s="35"/>
      <c r="QZ488" s="35"/>
      <c r="RA488" s="35"/>
      <c r="RB488" s="35"/>
      <c r="RC488" s="35"/>
      <c r="RD488" s="35"/>
      <c r="RE488" s="35"/>
      <c r="RF488" s="35"/>
      <c r="RG488" s="35"/>
      <c r="RH488" s="35"/>
      <c r="RI488" s="35"/>
      <c r="RJ488" s="35"/>
      <c r="RK488" s="35"/>
      <c r="RL488" s="35"/>
      <c r="RM488" s="35"/>
      <c r="RN488" s="35"/>
      <c r="RO488" s="35"/>
      <c r="RP488" s="35"/>
      <c r="RQ488" s="35"/>
      <c r="RR488" s="35"/>
      <c r="RS488" s="35"/>
      <c r="RT488" s="35"/>
      <c r="RU488" s="35"/>
      <c r="RV488" s="35"/>
      <c r="RW488" s="35"/>
      <c r="RX488" s="35"/>
      <c r="RY488" s="35"/>
      <c r="RZ488" s="35"/>
      <c r="SA488" s="35"/>
      <c r="SB488" s="35"/>
      <c r="SC488" s="35"/>
      <c r="SD488" s="35"/>
      <c r="SE488" s="35"/>
      <c r="SF488" s="35"/>
      <c r="SG488" s="35"/>
      <c r="SH488" s="35"/>
      <c r="SI488" s="35"/>
      <c r="SJ488" s="35"/>
      <c r="SK488" s="35"/>
      <c r="SL488" s="35"/>
      <c r="SM488" s="35"/>
      <c r="SN488" s="35"/>
      <c r="SO488" s="35"/>
      <c r="SP488" s="35"/>
      <c r="SQ488" s="35"/>
      <c r="SR488" s="35"/>
      <c r="SS488" s="35"/>
      <c r="ST488" s="35"/>
      <c r="SU488" s="35"/>
      <c r="SV488" s="35"/>
      <c r="SW488" s="35"/>
      <c r="SX488" s="35"/>
      <c r="SY488" s="35"/>
      <c r="SZ488" s="35"/>
      <c r="TA488" s="35"/>
      <c r="TB488" s="35"/>
      <c r="TC488" s="35"/>
      <c r="TD488" s="35"/>
      <c r="TE488" s="35"/>
      <c r="TF488" s="35"/>
      <c r="TG488" s="35"/>
      <c r="TH488" s="35"/>
      <c r="TI488" s="35"/>
      <c r="TJ488" s="35"/>
      <c r="TK488" s="35"/>
      <c r="TL488" s="35"/>
      <c r="TM488" s="35"/>
      <c r="TN488" s="35"/>
      <c r="TO488" s="35"/>
      <c r="TP488" s="35"/>
      <c r="TQ488" s="35"/>
      <c r="TR488" s="35"/>
      <c r="TS488" s="35"/>
      <c r="TT488" s="35"/>
      <c r="TU488" s="35"/>
      <c r="TV488" s="35"/>
      <c r="TW488" s="35"/>
      <c r="TX488" s="35"/>
      <c r="TY488" s="35"/>
      <c r="TZ488" s="35"/>
      <c r="UA488" s="35"/>
      <c r="UB488" s="35"/>
      <c r="UC488" s="35"/>
      <c r="UD488" s="35"/>
      <c r="UE488" s="35"/>
      <c r="UF488" s="35"/>
      <c r="UG488" s="35"/>
      <c r="UH488" s="35"/>
      <c r="UI488" s="35"/>
      <c r="UJ488" s="35"/>
      <c r="UK488" s="35"/>
      <c r="UL488" s="35"/>
      <c r="UM488" s="35"/>
      <c r="UN488" s="35"/>
      <c r="UO488" s="35"/>
      <c r="UP488" s="35"/>
      <c r="UQ488" s="35"/>
      <c r="UR488" s="35"/>
      <c r="US488" s="35"/>
      <c r="UT488" s="35"/>
      <c r="UU488" s="35"/>
      <c r="UV488" s="35"/>
      <c r="UW488" s="35"/>
      <c r="UX488" s="35"/>
      <c r="UY488" s="35"/>
      <c r="UZ488" s="35"/>
      <c r="VA488" s="35"/>
      <c r="VB488" s="35"/>
      <c r="VC488" s="35"/>
      <c r="VD488" s="35"/>
      <c r="VE488" s="35"/>
      <c r="VF488" s="35"/>
      <c r="VG488" s="35"/>
      <c r="VH488" s="35"/>
      <c r="VI488" s="35"/>
      <c r="VJ488" s="35"/>
      <c r="VK488" s="35"/>
      <c r="VL488" s="35"/>
      <c r="VM488" s="35"/>
      <c r="VN488" s="35"/>
      <c r="VO488" s="35"/>
      <c r="VP488" s="35"/>
      <c r="VQ488" s="35"/>
      <c r="VR488" s="35"/>
      <c r="VS488" s="35"/>
      <c r="VT488" s="35"/>
      <c r="VU488" s="35"/>
      <c r="VV488" s="35"/>
      <c r="VW488" s="35"/>
      <c r="VX488" s="35"/>
      <c r="VY488" s="35"/>
      <c r="VZ488" s="35"/>
      <c r="WA488" s="35"/>
      <c r="WB488" s="35"/>
      <c r="WC488" s="35"/>
      <c r="WD488" s="35"/>
      <c r="WE488" s="35"/>
      <c r="WF488" s="35"/>
      <c r="WG488" s="35"/>
      <c r="WH488" s="35"/>
      <c r="WI488" s="35"/>
      <c r="WJ488" s="35"/>
      <c r="WK488" s="35"/>
      <c r="WL488" s="35"/>
      <c r="WM488" s="35"/>
      <c r="WN488" s="35"/>
      <c r="WO488" s="35"/>
      <c r="WP488" s="35"/>
      <c r="WQ488" s="35"/>
      <c r="WR488" s="35"/>
      <c r="WS488" s="35"/>
      <c r="WT488" s="35"/>
      <c r="WU488" s="35"/>
      <c r="WV488" s="35"/>
      <c r="WW488" s="35"/>
      <c r="WX488" s="35"/>
      <c r="WY488" s="35"/>
      <c r="WZ488" s="35"/>
      <c r="XA488" s="35"/>
      <c r="XB488" s="35"/>
      <c r="XC488" s="35"/>
      <c r="XD488" s="35"/>
      <c r="XE488" s="35"/>
      <c r="XF488" s="35"/>
      <c r="XG488" s="35"/>
      <c r="XH488" s="35"/>
      <c r="XI488" s="35"/>
      <c r="XJ488" s="35"/>
      <c r="XK488" s="35"/>
      <c r="XL488" s="35"/>
      <c r="XM488" s="35"/>
      <c r="XN488" s="35"/>
      <c r="XO488" s="35"/>
      <c r="XP488" s="35"/>
      <c r="XQ488" s="35"/>
      <c r="XR488" s="35"/>
      <c r="XS488" s="35"/>
      <c r="XT488" s="35"/>
      <c r="XU488" s="35"/>
      <c r="XV488" s="35"/>
      <c r="XW488" s="35"/>
      <c r="XX488" s="35"/>
      <c r="XY488" s="35"/>
      <c r="XZ488" s="35"/>
      <c r="YA488" s="35"/>
      <c r="YB488" s="35"/>
      <c r="YC488" s="35"/>
      <c r="YD488" s="35"/>
      <c r="YE488" s="35"/>
      <c r="YF488" s="35"/>
      <c r="YG488" s="35"/>
      <c r="YH488" s="35"/>
      <c r="YI488" s="35"/>
      <c r="YJ488" s="35"/>
      <c r="YK488" s="35"/>
      <c r="YL488" s="35"/>
      <c r="YM488" s="35"/>
      <c r="YN488" s="35"/>
      <c r="YO488" s="35"/>
      <c r="YP488" s="35"/>
      <c r="YQ488" s="35"/>
      <c r="YR488" s="35"/>
      <c r="YS488" s="35"/>
      <c r="YT488" s="35"/>
      <c r="YU488" s="35"/>
      <c r="YV488" s="35"/>
      <c r="YW488" s="35"/>
      <c r="YX488" s="35"/>
      <c r="YY488" s="35"/>
      <c r="YZ488" s="35"/>
      <c r="ZA488" s="35"/>
      <c r="ZB488" s="35"/>
      <c r="ZC488" s="35"/>
      <c r="ZD488" s="35"/>
      <c r="ZE488" s="35"/>
      <c r="ZF488" s="35"/>
      <c r="ZG488" s="35"/>
      <c r="ZH488" s="35"/>
      <c r="ZI488" s="35"/>
      <c r="ZJ488" s="35"/>
      <c r="ZK488" s="35"/>
      <c r="ZL488" s="35"/>
      <c r="ZM488" s="35"/>
      <c r="ZN488" s="35"/>
      <c r="ZO488" s="35"/>
      <c r="ZP488" s="35"/>
      <c r="ZQ488" s="35"/>
      <c r="ZR488" s="35"/>
      <c r="ZS488" s="35"/>
      <c r="ZT488" s="35"/>
      <c r="ZU488" s="35"/>
      <c r="ZV488" s="35"/>
      <c r="ZW488" s="35"/>
      <c r="ZX488" s="35"/>
      <c r="ZY488" s="35"/>
      <c r="ZZ488" s="35"/>
      <c r="AAA488" s="35"/>
      <c r="AAB488" s="35"/>
      <c r="AAC488" s="35"/>
      <c r="AAD488" s="35"/>
      <c r="AAE488" s="35"/>
      <c r="AAF488" s="35"/>
      <c r="AAG488" s="35"/>
      <c r="AAH488" s="35"/>
      <c r="AAI488" s="35"/>
      <c r="AAJ488" s="35"/>
      <c r="AAK488" s="35"/>
      <c r="AAL488" s="35"/>
      <c r="AAM488" s="35"/>
      <c r="AAN488" s="35"/>
      <c r="AAO488" s="35"/>
      <c r="AAP488" s="35"/>
      <c r="AAQ488" s="35"/>
      <c r="AAR488" s="35"/>
      <c r="AAS488" s="35"/>
      <c r="AAT488" s="35"/>
      <c r="AAU488" s="35"/>
      <c r="AAV488" s="35"/>
      <c r="AAW488" s="35"/>
      <c r="AAX488" s="35"/>
      <c r="AAY488" s="35"/>
      <c r="AAZ488" s="35"/>
      <c r="ABA488" s="35"/>
      <c r="ABB488" s="35"/>
      <c r="ABC488" s="35"/>
      <c r="ABD488" s="35"/>
      <c r="ABE488" s="35"/>
      <c r="ABF488" s="35"/>
      <c r="ABG488" s="35"/>
      <c r="ABH488" s="35"/>
      <c r="ABI488" s="35"/>
      <c r="ABJ488" s="35"/>
      <c r="ABK488" s="35"/>
      <c r="ABL488" s="35"/>
      <c r="ABM488" s="35"/>
      <c r="ABN488" s="35"/>
      <c r="ABO488" s="35"/>
      <c r="ABP488" s="35"/>
      <c r="ABQ488" s="35"/>
      <c r="ABR488" s="35"/>
      <c r="ABS488" s="35"/>
      <c r="ABT488" s="35"/>
      <c r="ABU488" s="35"/>
      <c r="ABV488" s="35"/>
      <c r="ABW488" s="35"/>
      <c r="ABX488" s="35"/>
      <c r="ABY488" s="35"/>
      <c r="ABZ488" s="35"/>
      <c r="ACA488" s="35"/>
      <c r="ACB488" s="35"/>
      <c r="ACC488" s="35"/>
      <c r="ACD488" s="35"/>
      <c r="ACE488" s="35"/>
      <c r="ACF488" s="35"/>
      <c r="ACG488" s="35"/>
      <c r="ACH488" s="35"/>
      <c r="ACI488" s="35"/>
      <c r="ACJ488" s="35"/>
      <c r="ACK488" s="35"/>
      <c r="ACL488" s="35"/>
      <c r="ACM488" s="35"/>
      <c r="ACN488" s="35"/>
      <c r="ACO488" s="35"/>
      <c r="ACP488" s="35"/>
      <c r="ACQ488" s="35"/>
      <c r="ACR488" s="35"/>
      <c r="ACS488" s="35"/>
      <c r="ACT488" s="35"/>
      <c r="ACU488" s="35"/>
      <c r="ACV488" s="35"/>
      <c r="ACW488" s="35"/>
      <c r="ACX488" s="35"/>
      <c r="ACY488" s="35"/>
      <c r="ACZ488" s="35"/>
      <c r="ADA488" s="35"/>
      <c r="ADB488" s="35"/>
      <c r="ADC488" s="35"/>
      <c r="ADD488" s="35"/>
      <c r="ADE488" s="35"/>
      <c r="ADF488" s="35"/>
      <c r="ADG488" s="35"/>
      <c r="ADH488" s="35"/>
      <c r="ADI488" s="35"/>
      <c r="ADJ488" s="35"/>
      <c r="ADK488" s="35"/>
      <c r="ADL488" s="35"/>
      <c r="ADM488" s="35"/>
      <c r="ADN488" s="35"/>
      <c r="ADO488" s="35"/>
      <c r="ADP488" s="35"/>
      <c r="ADQ488" s="35"/>
      <c r="ADR488" s="35"/>
      <c r="ADS488" s="35"/>
      <c r="ADT488" s="35"/>
      <c r="ADU488" s="35"/>
      <c r="ADV488" s="35"/>
      <c r="ADW488" s="35"/>
      <c r="ADX488" s="35"/>
      <c r="ADY488" s="35"/>
      <c r="ADZ488" s="35"/>
      <c r="AEA488" s="35"/>
      <c r="AEB488" s="35"/>
      <c r="AEC488" s="35"/>
      <c r="AED488" s="35"/>
      <c r="AEE488" s="35"/>
      <c r="AEF488" s="35"/>
      <c r="AEG488" s="35"/>
      <c r="AEH488" s="35"/>
      <c r="AEI488" s="35"/>
      <c r="AEJ488" s="35"/>
      <c r="AEK488" s="35"/>
      <c r="AEL488" s="35"/>
      <c r="AEM488" s="35"/>
      <c r="AEN488" s="35"/>
      <c r="AEO488" s="35"/>
      <c r="AEP488" s="35"/>
      <c r="AEQ488" s="35"/>
      <c r="AER488" s="35"/>
      <c r="AES488" s="35"/>
      <c r="AET488" s="35"/>
      <c r="AEU488" s="35"/>
      <c r="AEV488" s="35"/>
      <c r="AEW488" s="35"/>
      <c r="AEX488" s="35"/>
      <c r="AEY488" s="35"/>
      <c r="AEZ488" s="35"/>
      <c r="AFA488" s="35"/>
      <c r="AFB488" s="35"/>
      <c r="AFC488" s="35"/>
      <c r="AFD488" s="35"/>
      <c r="AFE488" s="35"/>
      <c r="AFF488" s="35"/>
      <c r="AFG488" s="35"/>
      <c r="AFH488" s="35"/>
      <c r="AFI488" s="35"/>
      <c r="AFJ488" s="35"/>
      <c r="AFK488" s="35"/>
      <c r="AFL488" s="35"/>
      <c r="AFM488" s="35"/>
      <c r="AFN488" s="35"/>
      <c r="AFO488" s="35"/>
      <c r="AFP488" s="35"/>
      <c r="AFQ488" s="35"/>
      <c r="AFR488" s="35"/>
      <c r="AFS488" s="35"/>
      <c r="AFT488" s="35"/>
      <c r="AFU488" s="35"/>
      <c r="AFV488" s="35"/>
      <c r="AFW488" s="35"/>
      <c r="AFX488" s="35"/>
      <c r="AFY488" s="35"/>
      <c r="AFZ488" s="35"/>
      <c r="AGA488" s="35"/>
      <c r="AGB488" s="35"/>
      <c r="AGC488" s="35"/>
      <c r="AGD488" s="35"/>
      <c r="AGE488" s="35"/>
      <c r="AGF488" s="35"/>
      <c r="AGG488" s="35"/>
      <c r="AGH488" s="35"/>
      <c r="AGI488" s="35"/>
      <c r="AGJ488" s="35"/>
      <c r="AGK488" s="35"/>
      <c r="AGL488" s="35"/>
      <c r="AGM488" s="35"/>
      <c r="AGN488" s="35"/>
      <c r="AGO488" s="35"/>
      <c r="AGP488" s="35"/>
      <c r="AGQ488" s="35"/>
      <c r="AGR488" s="35"/>
      <c r="AGS488" s="35"/>
      <c r="AGT488" s="35"/>
      <c r="AGU488" s="35"/>
      <c r="AGV488" s="35"/>
      <c r="AGW488" s="35"/>
      <c r="AGX488" s="35"/>
      <c r="AGY488" s="35"/>
      <c r="AGZ488" s="35"/>
      <c r="AHA488" s="35"/>
      <c r="AHB488" s="35"/>
      <c r="AHC488" s="35"/>
      <c r="AHD488" s="35"/>
      <c r="AHE488" s="35"/>
      <c r="AHF488" s="35"/>
      <c r="AHG488" s="35"/>
      <c r="AHH488" s="35"/>
      <c r="AHI488" s="35"/>
      <c r="AHJ488" s="35"/>
      <c r="AHK488" s="35"/>
      <c r="AHL488" s="35"/>
      <c r="AHM488" s="35"/>
      <c r="AHN488" s="35"/>
      <c r="AHO488" s="35"/>
      <c r="AHP488" s="35"/>
      <c r="AHQ488" s="35"/>
      <c r="AHR488" s="35"/>
      <c r="AHS488" s="35"/>
      <c r="AHT488" s="35"/>
      <c r="AHU488" s="35"/>
      <c r="AHV488" s="35"/>
      <c r="AHW488" s="35"/>
      <c r="AHX488" s="35"/>
      <c r="AHY488" s="35"/>
      <c r="AHZ488" s="35"/>
      <c r="AIA488" s="35"/>
      <c r="AIB488" s="35"/>
      <c r="AIC488" s="35"/>
      <c r="AID488" s="35"/>
      <c r="AIE488" s="35"/>
      <c r="AIF488" s="35"/>
      <c r="AIG488" s="35"/>
      <c r="AIH488" s="35"/>
      <c r="AII488" s="35"/>
      <c r="AIJ488" s="35"/>
    </row>
    <row r="489" spans="1:920" s="81" customFormat="1" ht="42" customHeight="1" x14ac:dyDescent="0.25">
      <c r="A489" s="79">
        <v>2</v>
      </c>
      <c r="B489" s="82">
        <v>45511</v>
      </c>
      <c r="C489" s="93" t="s">
        <v>361</v>
      </c>
      <c r="D489" s="94"/>
      <c r="E489" s="93" t="s">
        <v>346</v>
      </c>
      <c r="F489" s="95" t="s">
        <v>346</v>
      </c>
      <c r="G489" s="95"/>
      <c r="H489" s="94"/>
      <c r="I489" s="35"/>
      <c r="J489" s="35"/>
      <c r="K489" s="35"/>
      <c r="L489" s="35"/>
      <c r="M489" s="35"/>
      <c r="N489" s="35"/>
      <c r="O489" s="35"/>
      <c r="P489" s="35"/>
      <c r="Q489" s="35"/>
      <c r="R489" s="35"/>
      <c r="S489" s="35"/>
      <c r="T489" s="35"/>
      <c r="U489" s="35"/>
      <c r="V489" s="35"/>
      <c r="W489" s="35"/>
      <c r="X489" s="35"/>
      <c r="Y489" s="35"/>
      <c r="Z489" s="35"/>
      <c r="AA489" s="35"/>
      <c r="AB489" s="35"/>
      <c r="AC489" s="35"/>
      <c r="AD489" s="35"/>
      <c r="AE489" s="35"/>
      <c r="AF489" s="35"/>
      <c r="AG489" s="35"/>
      <c r="AH489" s="35"/>
      <c r="AI489" s="35"/>
      <c r="AJ489" s="35"/>
      <c r="AK489" s="35"/>
      <c r="AL489" s="35"/>
      <c r="AM489" s="35"/>
      <c r="AN489" s="35"/>
      <c r="AO489" s="35"/>
      <c r="AP489" s="35"/>
      <c r="AQ489" s="35"/>
      <c r="AR489" s="35"/>
      <c r="AS489" s="35"/>
      <c r="AT489" s="35"/>
      <c r="AU489" s="35"/>
      <c r="AV489" s="35"/>
      <c r="AW489" s="35"/>
      <c r="AX489" s="35"/>
      <c r="AY489" s="35"/>
      <c r="AZ489" s="35"/>
      <c r="BA489" s="35"/>
      <c r="BB489" s="35"/>
      <c r="BC489" s="35"/>
      <c r="BD489" s="35"/>
      <c r="BE489" s="35"/>
      <c r="BF489" s="35"/>
      <c r="BG489" s="35"/>
      <c r="BH489" s="35"/>
      <c r="BI489" s="35"/>
      <c r="BJ489" s="35"/>
      <c r="BK489" s="35"/>
      <c r="BL489" s="35"/>
      <c r="BM489" s="35"/>
      <c r="BN489" s="35"/>
      <c r="BO489" s="35"/>
      <c r="BP489" s="35"/>
      <c r="BQ489" s="35"/>
      <c r="BR489" s="35"/>
      <c r="BS489" s="35"/>
      <c r="BT489" s="35"/>
      <c r="BU489" s="35"/>
      <c r="BV489" s="35"/>
      <c r="BW489" s="35"/>
      <c r="BX489" s="35"/>
      <c r="BY489" s="35"/>
      <c r="BZ489" s="35"/>
      <c r="CA489" s="35"/>
      <c r="CB489" s="35"/>
      <c r="CC489" s="35"/>
      <c r="CD489" s="35"/>
      <c r="CE489" s="35"/>
      <c r="CF489" s="35"/>
      <c r="CG489" s="35"/>
      <c r="CH489" s="35"/>
      <c r="CI489" s="35"/>
      <c r="CJ489" s="35"/>
      <c r="CK489" s="35"/>
      <c r="CL489" s="35"/>
      <c r="CM489" s="35"/>
      <c r="CN489" s="35"/>
      <c r="CO489" s="35"/>
      <c r="CP489" s="35"/>
      <c r="CQ489" s="35"/>
      <c r="CR489" s="35"/>
      <c r="CS489" s="35"/>
      <c r="CT489" s="35"/>
      <c r="CU489" s="35"/>
      <c r="CV489" s="35"/>
      <c r="CW489" s="35"/>
      <c r="CX489" s="35"/>
      <c r="CY489" s="35"/>
      <c r="CZ489" s="35"/>
      <c r="DA489" s="35"/>
      <c r="DB489" s="35"/>
      <c r="DC489" s="35"/>
      <c r="DD489" s="35"/>
      <c r="DE489" s="35"/>
      <c r="DF489" s="35"/>
      <c r="DG489" s="35"/>
      <c r="DH489" s="35"/>
      <c r="DI489" s="35"/>
      <c r="DJ489" s="35"/>
      <c r="DK489" s="35"/>
      <c r="DL489" s="35"/>
      <c r="DM489" s="35"/>
      <c r="DN489" s="35"/>
      <c r="DO489" s="35"/>
      <c r="DP489" s="35"/>
      <c r="DQ489" s="35"/>
      <c r="DR489" s="35"/>
      <c r="DS489" s="35"/>
      <c r="DT489" s="35"/>
      <c r="DU489" s="35"/>
      <c r="DV489" s="35"/>
      <c r="DW489" s="35"/>
      <c r="DX489" s="35"/>
      <c r="DY489" s="35"/>
      <c r="DZ489" s="35"/>
      <c r="EA489" s="35"/>
      <c r="EB489" s="35"/>
      <c r="EC489" s="35"/>
      <c r="ED489" s="35"/>
      <c r="EE489" s="35"/>
      <c r="EF489" s="35"/>
      <c r="EG489" s="35"/>
      <c r="EH489" s="35"/>
      <c r="EI489" s="35"/>
      <c r="EJ489" s="35"/>
      <c r="EK489" s="35"/>
      <c r="EL489" s="35"/>
      <c r="EM489" s="35"/>
      <c r="EN489" s="35"/>
      <c r="EO489" s="35"/>
      <c r="EP489" s="35"/>
      <c r="EQ489" s="35"/>
      <c r="ER489" s="35"/>
      <c r="ES489" s="35"/>
      <c r="ET489" s="35"/>
      <c r="EU489" s="35"/>
      <c r="EV489" s="35"/>
      <c r="EW489" s="35"/>
      <c r="EX489" s="35"/>
      <c r="EY489" s="35"/>
      <c r="EZ489" s="35"/>
      <c r="FA489" s="35"/>
      <c r="FB489" s="35"/>
      <c r="FC489" s="35"/>
      <c r="FD489" s="35"/>
      <c r="FE489" s="35"/>
      <c r="FF489" s="35"/>
      <c r="FG489" s="35"/>
      <c r="FH489" s="35"/>
      <c r="FI489" s="35"/>
      <c r="FJ489" s="35"/>
      <c r="FK489" s="35"/>
      <c r="FL489" s="35"/>
      <c r="FM489" s="35"/>
      <c r="FN489" s="35"/>
      <c r="FO489" s="35"/>
      <c r="FP489" s="35"/>
      <c r="FQ489" s="35"/>
      <c r="FR489" s="35"/>
      <c r="FS489" s="35"/>
      <c r="FT489" s="35"/>
      <c r="FU489" s="35"/>
      <c r="FV489" s="35"/>
      <c r="FW489" s="35"/>
      <c r="FX489" s="35"/>
      <c r="FY489" s="35"/>
      <c r="FZ489" s="35"/>
      <c r="GA489" s="35"/>
      <c r="GB489" s="35"/>
      <c r="GC489" s="35"/>
      <c r="GD489" s="35"/>
      <c r="GE489" s="35"/>
      <c r="GF489" s="35"/>
      <c r="GG489" s="35"/>
      <c r="GH489" s="35"/>
      <c r="GI489" s="35"/>
      <c r="GJ489" s="35"/>
      <c r="GK489" s="35"/>
      <c r="GL489" s="35"/>
      <c r="GM489" s="35"/>
      <c r="GN489" s="35"/>
      <c r="GO489" s="35"/>
      <c r="GP489" s="35"/>
      <c r="GQ489" s="35"/>
      <c r="GR489" s="35"/>
      <c r="GS489" s="35"/>
      <c r="GT489" s="35"/>
      <c r="GU489" s="35"/>
      <c r="GV489" s="35"/>
      <c r="GW489" s="35"/>
      <c r="GX489" s="35"/>
      <c r="GY489" s="35"/>
      <c r="GZ489" s="35"/>
      <c r="HA489" s="35"/>
      <c r="HB489" s="35"/>
      <c r="HC489" s="35"/>
      <c r="HD489" s="35"/>
      <c r="HE489" s="35"/>
      <c r="HF489" s="35"/>
      <c r="HG489" s="35"/>
      <c r="HH489" s="35"/>
      <c r="HI489" s="35"/>
      <c r="HJ489" s="35"/>
      <c r="HK489" s="35"/>
      <c r="HL489" s="35"/>
      <c r="HM489" s="35"/>
      <c r="HN489" s="35"/>
      <c r="HO489" s="35"/>
      <c r="HP489" s="35"/>
      <c r="HQ489" s="35"/>
      <c r="HR489" s="35"/>
      <c r="HS489" s="35"/>
      <c r="HT489" s="35"/>
      <c r="HU489" s="35"/>
      <c r="HV489" s="35"/>
      <c r="HW489" s="35"/>
      <c r="HX489" s="35"/>
      <c r="HY489" s="35"/>
      <c r="HZ489" s="35"/>
      <c r="IA489" s="35"/>
      <c r="IB489" s="35"/>
      <c r="IC489" s="35"/>
      <c r="ID489" s="35"/>
      <c r="IE489" s="35"/>
      <c r="IF489" s="35"/>
      <c r="IG489" s="35"/>
      <c r="IH489" s="35"/>
      <c r="II489" s="35"/>
      <c r="IJ489" s="35"/>
      <c r="IK489" s="35"/>
      <c r="IL489" s="35"/>
      <c r="IM489" s="35"/>
      <c r="IN489" s="35"/>
      <c r="IO489" s="35"/>
      <c r="IP489" s="35"/>
      <c r="IQ489" s="35"/>
      <c r="IR489" s="35"/>
      <c r="IS489" s="35"/>
      <c r="IT489" s="35"/>
      <c r="IU489" s="35"/>
      <c r="IV489" s="35"/>
      <c r="IW489" s="35"/>
      <c r="IX489" s="35"/>
      <c r="IY489" s="35"/>
      <c r="IZ489" s="35"/>
      <c r="JA489" s="35"/>
      <c r="JB489" s="35"/>
      <c r="JC489" s="35"/>
      <c r="JD489" s="35"/>
      <c r="JE489" s="35"/>
      <c r="JF489" s="35"/>
      <c r="JG489" s="35"/>
      <c r="JH489" s="35"/>
      <c r="JI489" s="35"/>
      <c r="JJ489" s="35"/>
      <c r="JK489" s="35"/>
      <c r="JL489" s="35"/>
      <c r="JM489" s="35"/>
      <c r="JN489" s="35"/>
      <c r="JO489" s="35"/>
      <c r="JP489" s="35"/>
      <c r="JQ489" s="35"/>
      <c r="JR489" s="35"/>
      <c r="JS489" s="35"/>
      <c r="JT489" s="35"/>
      <c r="JU489" s="35"/>
      <c r="JV489" s="35"/>
      <c r="JW489" s="35"/>
      <c r="JX489" s="35"/>
      <c r="JY489" s="35"/>
      <c r="JZ489" s="35"/>
      <c r="KA489" s="35"/>
      <c r="KB489" s="35"/>
      <c r="KC489" s="35"/>
      <c r="KD489" s="35"/>
      <c r="KE489" s="35"/>
      <c r="KF489" s="35"/>
      <c r="KG489" s="35"/>
      <c r="KH489" s="35"/>
      <c r="KI489" s="35"/>
      <c r="KJ489" s="35"/>
      <c r="KK489" s="35"/>
      <c r="KL489" s="35"/>
      <c r="KM489" s="35"/>
      <c r="KN489" s="35"/>
      <c r="KO489" s="35"/>
      <c r="KP489" s="35"/>
      <c r="KQ489" s="35"/>
      <c r="KR489" s="35"/>
      <c r="KS489" s="35"/>
      <c r="KT489" s="35"/>
      <c r="KU489" s="35"/>
      <c r="KV489" s="35"/>
      <c r="KW489" s="35"/>
      <c r="KX489" s="35"/>
      <c r="KY489" s="35"/>
      <c r="KZ489" s="35"/>
      <c r="LA489" s="35"/>
      <c r="LB489" s="35"/>
      <c r="LC489" s="35"/>
      <c r="LD489" s="35"/>
      <c r="LE489" s="35"/>
      <c r="LF489" s="35"/>
      <c r="LG489" s="35"/>
      <c r="LH489" s="35"/>
      <c r="LI489" s="35"/>
      <c r="LJ489" s="35"/>
      <c r="LK489" s="35"/>
      <c r="LL489" s="35"/>
      <c r="LM489" s="35"/>
      <c r="LN489" s="35"/>
      <c r="LO489" s="35"/>
      <c r="LP489" s="35"/>
      <c r="LQ489" s="35"/>
      <c r="LR489" s="35"/>
      <c r="LS489" s="35"/>
      <c r="LT489" s="35"/>
      <c r="LU489" s="35"/>
      <c r="LV489" s="35"/>
      <c r="LW489" s="35"/>
      <c r="LX489" s="35"/>
      <c r="LY489" s="35"/>
      <c r="LZ489" s="35"/>
      <c r="MA489" s="35"/>
      <c r="MB489" s="35"/>
      <c r="MC489" s="35"/>
      <c r="MD489" s="35"/>
      <c r="ME489" s="35"/>
      <c r="MF489" s="35"/>
      <c r="MG489" s="35"/>
      <c r="MH489" s="35"/>
      <c r="MI489" s="35"/>
      <c r="MJ489" s="35"/>
      <c r="MK489" s="35"/>
      <c r="ML489" s="35"/>
      <c r="MM489" s="35"/>
      <c r="MN489" s="35"/>
      <c r="MO489" s="35"/>
      <c r="MP489" s="35"/>
      <c r="MQ489" s="35"/>
      <c r="MR489" s="35"/>
      <c r="MS489" s="35"/>
      <c r="MT489" s="35"/>
      <c r="MU489" s="35"/>
      <c r="MV489" s="35"/>
      <c r="MW489" s="35"/>
      <c r="MX489" s="35"/>
      <c r="MY489" s="35"/>
      <c r="MZ489" s="35"/>
      <c r="NA489" s="35"/>
      <c r="NB489" s="35"/>
      <c r="NC489" s="35"/>
      <c r="ND489" s="35"/>
      <c r="NE489" s="35"/>
      <c r="NF489" s="35"/>
      <c r="NG489" s="35"/>
      <c r="NH489" s="35"/>
      <c r="NI489" s="35"/>
      <c r="NJ489" s="35"/>
      <c r="NK489" s="35"/>
      <c r="NL489" s="35"/>
      <c r="NM489" s="35"/>
      <c r="NN489" s="35"/>
      <c r="NO489" s="35"/>
      <c r="NP489" s="35"/>
      <c r="NQ489" s="35"/>
      <c r="NR489" s="35"/>
      <c r="NS489" s="35"/>
      <c r="NT489" s="35"/>
      <c r="NU489" s="35"/>
      <c r="NV489" s="35"/>
      <c r="NW489" s="35"/>
      <c r="NX489" s="35"/>
      <c r="NY489" s="35"/>
      <c r="NZ489" s="35"/>
      <c r="OA489" s="35"/>
      <c r="OB489" s="35"/>
      <c r="OC489" s="35"/>
      <c r="OD489" s="35"/>
      <c r="OE489" s="35"/>
      <c r="OF489" s="35"/>
      <c r="OG489" s="35"/>
      <c r="OH489" s="35"/>
      <c r="OI489" s="35"/>
      <c r="OJ489" s="35"/>
      <c r="OK489" s="35"/>
      <c r="OL489" s="35"/>
      <c r="OM489" s="35"/>
      <c r="ON489" s="35"/>
      <c r="OO489" s="35"/>
      <c r="OP489" s="35"/>
      <c r="OQ489" s="35"/>
      <c r="OR489" s="35"/>
      <c r="OS489" s="35"/>
      <c r="OT489" s="35"/>
      <c r="OU489" s="35"/>
      <c r="OV489" s="35"/>
      <c r="OW489" s="35"/>
      <c r="OX489" s="35"/>
      <c r="OY489" s="35"/>
      <c r="OZ489" s="35"/>
      <c r="PA489" s="35"/>
      <c r="PB489" s="35"/>
      <c r="PC489" s="35"/>
      <c r="PD489" s="35"/>
      <c r="PE489" s="35"/>
      <c r="PF489" s="35"/>
      <c r="PG489" s="35"/>
      <c r="PH489" s="35"/>
      <c r="PI489" s="35"/>
      <c r="PJ489" s="35"/>
      <c r="PK489" s="35"/>
      <c r="PL489" s="35"/>
      <c r="PM489" s="35"/>
      <c r="PN489" s="35"/>
      <c r="PO489" s="35"/>
      <c r="PP489" s="35"/>
      <c r="PQ489" s="35"/>
      <c r="PR489" s="35"/>
      <c r="PS489" s="35"/>
      <c r="PT489" s="35"/>
      <c r="PU489" s="35"/>
      <c r="PV489" s="35"/>
      <c r="PW489" s="35"/>
      <c r="PX489" s="35"/>
      <c r="PY489" s="35"/>
      <c r="PZ489" s="35"/>
      <c r="QA489" s="35"/>
      <c r="QB489" s="35"/>
      <c r="QC489" s="35"/>
      <c r="QD489" s="35"/>
      <c r="QE489" s="35"/>
      <c r="QF489" s="35"/>
      <c r="QG489" s="35"/>
      <c r="QH489" s="35"/>
      <c r="QI489" s="35"/>
      <c r="QJ489" s="35"/>
      <c r="QK489" s="35"/>
      <c r="QL489" s="35"/>
      <c r="QM489" s="35"/>
      <c r="QN489" s="35"/>
      <c r="QO489" s="35"/>
      <c r="QP489" s="35"/>
      <c r="QQ489" s="35"/>
      <c r="QR489" s="35"/>
      <c r="QS489" s="35"/>
      <c r="QT489" s="35"/>
      <c r="QU489" s="35"/>
      <c r="QV489" s="35"/>
      <c r="QW489" s="35"/>
      <c r="QX489" s="35"/>
      <c r="QY489" s="35"/>
      <c r="QZ489" s="35"/>
      <c r="RA489" s="35"/>
      <c r="RB489" s="35"/>
      <c r="RC489" s="35"/>
      <c r="RD489" s="35"/>
      <c r="RE489" s="35"/>
      <c r="RF489" s="35"/>
      <c r="RG489" s="35"/>
      <c r="RH489" s="35"/>
      <c r="RI489" s="35"/>
      <c r="RJ489" s="35"/>
      <c r="RK489" s="35"/>
      <c r="RL489" s="35"/>
      <c r="RM489" s="35"/>
      <c r="RN489" s="35"/>
      <c r="RO489" s="35"/>
      <c r="RP489" s="35"/>
      <c r="RQ489" s="35"/>
      <c r="RR489" s="35"/>
      <c r="RS489" s="35"/>
      <c r="RT489" s="35"/>
      <c r="RU489" s="35"/>
      <c r="RV489" s="35"/>
      <c r="RW489" s="35"/>
      <c r="RX489" s="35"/>
      <c r="RY489" s="35"/>
      <c r="RZ489" s="35"/>
      <c r="SA489" s="35"/>
      <c r="SB489" s="35"/>
      <c r="SC489" s="35"/>
      <c r="SD489" s="35"/>
      <c r="SE489" s="35"/>
      <c r="SF489" s="35"/>
      <c r="SG489" s="35"/>
      <c r="SH489" s="35"/>
      <c r="SI489" s="35"/>
      <c r="SJ489" s="35"/>
      <c r="SK489" s="35"/>
      <c r="SL489" s="35"/>
      <c r="SM489" s="35"/>
      <c r="SN489" s="35"/>
      <c r="SO489" s="35"/>
      <c r="SP489" s="35"/>
      <c r="SQ489" s="35"/>
      <c r="SR489" s="35"/>
      <c r="SS489" s="35"/>
      <c r="ST489" s="35"/>
      <c r="SU489" s="35"/>
      <c r="SV489" s="35"/>
      <c r="SW489" s="35"/>
      <c r="SX489" s="35"/>
      <c r="SY489" s="35"/>
      <c r="SZ489" s="35"/>
      <c r="TA489" s="35"/>
      <c r="TB489" s="35"/>
      <c r="TC489" s="35"/>
      <c r="TD489" s="35"/>
      <c r="TE489" s="35"/>
      <c r="TF489" s="35"/>
      <c r="TG489" s="35"/>
      <c r="TH489" s="35"/>
      <c r="TI489" s="35"/>
      <c r="TJ489" s="35"/>
      <c r="TK489" s="35"/>
      <c r="TL489" s="35"/>
      <c r="TM489" s="35"/>
      <c r="TN489" s="35"/>
      <c r="TO489" s="35"/>
      <c r="TP489" s="35"/>
      <c r="TQ489" s="35"/>
      <c r="TR489" s="35"/>
      <c r="TS489" s="35"/>
      <c r="TT489" s="35"/>
      <c r="TU489" s="35"/>
      <c r="TV489" s="35"/>
      <c r="TW489" s="35"/>
      <c r="TX489" s="35"/>
      <c r="TY489" s="35"/>
      <c r="TZ489" s="35"/>
      <c r="UA489" s="35"/>
      <c r="UB489" s="35"/>
      <c r="UC489" s="35"/>
      <c r="UD489" s="35"/>
      <c r="UE489" s="35"/>
      <c r="UF489" s="35"/>
      <c r="UG489" s="35"/>
      <c r="UH489" s="35"/>
      <c r="UI489" s="35"/>
      <c r="UJ489" s="35"/>
      <c r="UK489" s="35"/>
      <c r="UL489" s="35"/>
      <c r="UM489" s="35"/>
      <c r="UN489" s="35"/>
      <c r="UO489" s="35"/>
      <c r="UP489" s="35"/>
      <c r="UQ489" s="35"/>
      <c r="UR489" s="35"/>
      <c r="US489" s="35"/>
      <c r="UT489" s="35"/>
      <c r="UU489" s="35"/>
      <c r="UV489" s="35"/>
      <c r="UW489" s="35"/>
      <c r="UX489" s="35"/>
      <c r="UY489" s="35"/>
      <c r="UZ489" s="35"/>
      <c r="VA489" s="35"/>
      <c r="VB489" s="35"/>
      <c r="VC489" s="35"/>
      <c r="VD489" s="35"/>
      <c r="VE489" s="35"/>
      <c r="VF489" s="35"/>
      <c r="VG489" s="35"/>
      <c r="VH489" s="35"/>
      <c r="VI489" s="35"/>
      <c r="VJ489" s="35"/>
      <c r="VK489" s="35"/>
      <c r="VL489" s="35"/>
      <c r="VM489" s="35"/>
      <c r="VN489" s="35"/>
      <c r="VO489" s="35"/>
      <c r="VP489" s="35"/>
      <c r="VQ489" s="35"/>
      <c r="VR489" s="35"/>
      <c r="VS489" s="35"/>
      <c r="VT489" s="35"/>
      <c r="VU489" s="35"/>
      <c r="VV489" s="35"/>
      <c r="VW489" s="35"/>
      <c r="VX489" s="35"/>
      <c r="VY489" s="35"/>
      <c r="VZ489" s="35"/>
      <c r="WA489" s="35"/>
      <c r="WB489" s="35"/>
      <c r="WC489" s="35"/>
      <c r="WD489" s="35"/>
      <c r="WE489" s="35"/>
      <c r="WF489" s="35"/>
      <c r="WG489" s="35"/>
      <c r="WH489" s="35"/>
      <c r="WI489" s="35"/>
      <c r="WJ489" s="35"/>
      <c r="WK489" s="35"/>
      <c r="WL489" s="35"/>
      <c r="WM489" s="35"/>
      <c r="WN489" s="35"/>
      <c r="WO489" s="35"/>
      <c r="WP489" s="35"/>
      <c r="WQ489" s="35"/>
      <c r="WR489" s="35"/>
      <c r="WS489" s="35"/>
      <c r="WT489" s="35"/>
      <c r="WU489" s="35"/>
      <c r="WV489" s="35"/>
      <c r="WW489" s="35"/>
      <c r="WX489" s="35"/>
      <c r="WY489" s="35"/>
      <c r="WZ489" s="35"/>
      <c r="XA489" s="35"/>
      <c r="XB489" s="35"/>
      <c r="XC489" s="35"/>
      <c r="XD489" s="35"/>
      <c r="XE489" s="35"/>
      <c r="XF489" s="35"/>
      <c r="XG489" s="35"/>
      <c r="XH489" s="35"/>
      <c r="XI489" s="35"/>
      <c r="XJ489" s="35"/>
      <c r="XK489" s="35"/>
      <c r="XL489" s="35"/>
      <c r="XM489" s="35"/>
      <c r="XN489" s="35"/>
      <c r="XO489" s="35"/>
      <c r="XP489" s="35"/>
      <c r="XQ489" s="35"/>
      <c r="XR489" s="35"/>
      <c r="XS489" s="35"/>
      <c r="XT489" s="35"/>
      <c r="XU489" s="35"/>
      <c r="XV489" s="35"/>
      <c r="XW489" s="35"/>
      <c r="XX489" s="35"/>
      <c r="XY489" s="35"/>
      <c r="XZ489" s="35"/>
      <c r="YA489" s="35"/>
      <c r="YB489" s="35"/>
      <c r="YC489" s="35"/>
      <c r="YD489" s="35"/>
      <c r="YE489" s="35"/>
      <c r="YF489" s="35"/>
      <c r="YG489" s="35"/>
      <c r="YH489" s="35"/>
      <c r="YI489" s="35"/>
      <c r="YJ489" s="35"/>
      <c r="YK489" s="35"/>
      <c r="YL489" s="35"/>
      <c r="YM489" s="35"/>
      <c r="YN489" s="35"/>
      <c r="YO489" s="35"/>
      <c r="YP489" s="35"/>
      <c r="YQ489" s="35"/>
      <c r="YR489" s="35"/>
      <c r="YS489" s="35"/>
      <c r="YT489" s="35"/>
      <c r="YU489" s="35"/>
      <c r="YV489" s="35"/>
      <c r="YW489" s="35"/>
      <c r="YX489" s="35"/>
      <c r="YY489" s="35"/>
      <c r="YZ489" s="35"/>
      <c r="ZA489" s="35"/>
      <c r="ZB489" s="35"/>
      <c r="ZC489" s="35"/>
      <c r="ZD489" s="35"/>
      <c r="ZE489" s="35"/>
      <c r="ZF489" s="35"/>
      <c r="ZG489" s="35"/>
      <c r="ZH489" s="35"/>
      <c r="ZI489" s="35"/>
      <c r="ZJ489" s="35"/>
      <c r="ZK489" s="35"/>
      <c r="ZL489" s="35"/>
      <c r="ZM489" s="35"/>
      <c r="ZN489" s="35"/>
      <c r="ZO489" s="35"/>
      <c r="ZP489" s="35"/>
      <c r="ZQ489" s="35"/>
      <c r="ZR489" s="35"/>
      <c r="ZS489" s="35"/>
      <c r="ZT489" s="35"/>
      <c r="ZU489" s="35"/>
      <c r="ZV489" s="35"/>
      <c r="ZW489" s="35"/>
      <c r="ZX489" s="35"/>
      <c r="ZY489" s="35"/>
      <c r="ZZ489" s="35"/>
      <c r="AAA489" s="35"/>
      <c r="AAB489" s="35"/>
      <c r="AAC489" s="35"/>
      <c r="AAD489" s="35"/>
      <c r="AAE489" s="35"/>
      <c r="AAF489" s="35"/>
      <c r="AAG489" s="35"/>
      <c r="AAH489" s="35"/>
      <c r="AAI489" s="35"/>
      <c r="AAJ489" s="35"/>
      <c r="AAK489" s="35"/>
      <c r="AAL489" s="35"/>
      <c r="AAM489" s="35"/>
      <c r="AAN489" s="35"/>
      <c r="AAO489" s="35"/>
      <c r="AAP489" s="35"/>
      <c r="AAQ489" s="35"/>
      <c r="AAR489" s="35"/>
      <c r="AAS489" s="35"/>
      <c r="AAT489" s="35"/>
      <c r="AAU489" s="35"/>
      <c r="AAV489" s="35"/>
      <c r="AAW489" s="35"/>
      <c r="AAX489" s="35"/>
      <c r="AAY489" s="35"/>
      <c r="AAZ489" s="35"/>
      <c r="ABA489" s="35"/>
      <c r="ABB489" s="35"/>
      <c r="ABC489" s="35"/>
      <c r="ABD489" s="35"/>
      <c r="ABE489" s="35"/>
      <c r="ABF489" s="35"/>
      <c r="ABG489" s="35"/>
      <c r="ABH489" s="35"/>
      <c r="ABI489" s="35"/>
      <c r="ABJ489" s="35"/>
      <c r="ABK489" s="35"/>
      <c r="ABL489" s="35"/>
      <c r="ABM489" s="35"/>
      <c r="ABN489" s="35"/>
      <c r="ABO489" s="35"/>
      <c r="ABP489" s="35"/>
      <c r="ABQ489" s="35"/>
      <c r="ABR489" s="35"/>
      <c r="ABS489" s="35"/>
      <c r="ABT489" s="35"/>
      <c r="ABU489" s="35"/>
      <c r="ABV489" s="35"/>
      <c r="ABW489" s="35"/>
      <c r="ABX489" s="35"/>
      <c r="ABY489" s="35"/>
      <c r="ABZ489" s="35"/>
      <c r="ACA489" s="35"/>
      <c r="ACB489" s="35"/>
      <c r="ACC489" s="35"/>
      <c r="ACD489" s="35"/>
      <c r="ACE489" s="35"/>
      <c r="ACF489" s="35"/>
      <c r="ACG489" s="35"/>
      <c r="ACH489" s="35"/>
      <c r="ACI489" s="35"/>
      <c r="ACJ489" s="35"/>
      <c r="ACK489" s="35"/>
      <c r="ACL489" s="35"/>
      <c r="ACM489" s="35"/>
      <c r="ACN489" s="35"/>
      <c r="ACO489" s="35"/>
      <c r="ACP489" s="35"/>
      <c r="ACQ489" s="35"/>
      <c r="ACR489" s="35"/>
      <c r="ACS489" s="35"/>
      <c r="ACT489" s="35"/>
      <c r="ACU489" s="35"/>
      <c r="ACV489" s="35"/>
      <c r="ACW489" s="35"/>
      <c r="ACX489" s="35"/>
      <c r="ACY489" s="35"/>
      <c r="ACZ489" s="35"/>
      <c r="ADA489" s="35"/>
      <c r="ADB489" s="35"/>
      <c r="ADC489" s="35"/>
      <c r="ADD489" s="35"/>
      <c r="ADE489" s="35"/>
      <c r="ADF489" s="35"/>
      <c r="ADG489" s="35"/>
      <c r="ADH489" s="35"/>
      <c r="ADI489" s="35"/>
      <c r="ADJ489" s="35"/>
      <c r="ADK489" s="35"/>
      <c r="ADL489" s="35"/>
      <c r="ADM489" s="35"/>
      <c r="ADN489" s="35"/>
      <c r="ADO489" s="35"/>
      <c r="ADP489" s="35"/>
      <c r="ADQ489" s="35"/>
      <c r="ADR489" s="35"/>
      <c r="ADS489" s="35"/>
      <c r="ADT489" s="35"/>
      <c r="ADU489" s="35"/>
      <c r="ADV489" s="35"/>
      <c r="ADW489" s="35"/>
      <c r="ADX489" s="35"/>
      <c r="ADY489" s="35"/>
      <c r="ADZ489" s="35"/>
      <c r="AEA489" s="35"/>
      <c r="AEB489" s="35"/>
      <c r="AEC489" s="35"/>
      <c r="AED489" s="35"/>
      <c r="AEE489" s="35"/>
      <c r="AEF489" s="35"/>
      <c r="AEG489" s="35"/>
      <c r="AEH489" s="35"/>
      <c r="AEI489" s="35"/>
      <c r="AEJ489" s="35"/>
      <c r="AEK489" s="35"/>
      <c r="AEL489" s="35"/>
      <c r="AEM489" s="35"/>
      <c r="AEN489" s="35"/>
      <c r="AEO489" s="35"/>
      <c r="AEP489" s="35"/>
      <c r="AEQ489" s="35"/>
      <c r="AER489" s="35"/>
      <c r="AES489" s="35"/>
      <c r="AET489" s="35"/>
      <c r="AEU489" s="35"/>
      <c r="AEV489" s="35"/>
      <c r="AEW489" s="35"/>
      <c r="AEX489" s="35"/>
      <c r="AEY489" s="35"/>
      <c r="AEZ489" s="35"/>
      <c r="AFA489" s="35"/>
      <c r="AFB489" s="35"/>
      <c r="AFC489" s="35"/>
      <c r="AFD489" s="35"/>
      <c r="AFE489" s="35"/>
      <c r="AFF489" s="35"/>
      <c r="AFG489" s="35"/>
      <c r="AFH489" s="35"/>
      <c r="AFI489" s="35"/>
      <c r="AFJ489" s="35"/>
      <c r="AFK489" s="35"/>
      <c r="AFL489" s="35"/>
      <c r="AFM489" s="35"/>
      <c r="AFN489" s="35"/>
      <c r="AFO489" s="35"/>
      <c r="AFP489" s="35"/>
      <c r="AFQ489" s="35"/>
      <c r="AFR489" s="35"/>
      <c r="AFS489" s="35"/>
      <c r="AFT489" s="35"/>
      <c r="AFU489" s="35"/>
      <c r="AFV489" s="35"/>
      <c r="AFW489" s="35"/>
      <c r="AFX489" s="35"/>
      <c r="AFY489" s="35"/>
      <c r="AFZ489" s="35"/>
      <c r="AGA489" s="35"/>
      <c r="AGB489" s="35"/>
      <c r="AGC489" s="35"/>
      <c r="AGD489" s="35"/>
      <c r="AGE489" s="35"/>
      <c r="AGF489" s="35"/>
      <c r="AGG489" s="35"/>
      <c r="AGH489" s="35"/>
      <c r="AGI489" s="35"/>
      <c r="AGJ489" s="35"/>
      <c r="AGK489" s="35"/>
      <c r="AGL489" s="35"/>
      <c r="AGM489" s="35"/>
      <c r="AGN489" s="35"/>
      <c r="AGO489" s="35"/>
      <c r="AGP489" s="35"/>
      <c r="AGQ489" s="35"/>
      <c r="AGR489" s="35"/>
      <c r="AGS489" s="35"/>
      <c r="AGT489" s="35"/>
      <c r="AGU489" s="35"/>
      <c r="AGV489" s="35"/>
      <c r="AGW489" s="35"/>
      <c r="AGX489" s="35"/>
      <c r="AGY489" s="35"/>
      <c r="AGZ489" s="35"/>
      <c r="AHA489" s="35"/>
      <c r="AHB489" s="35"/>
      <c r="AHC489" s="35"/>
      <c r="AHD489" s="35"/>
      <c r="AHE489" s="35"/>
      <c r="AHF489" s="35"/>
      <c r="AHG489" s="35"/>
      <c r="AHH489" s="35"/>
      <c r="AHI489" s="35"/>
      <c r="AHJ489" s="35"/>
      <c r="AHK489" s="35"/>
      <c r="AHL489" s="35"/>
      <c r="AHM489" s="35"/>
      <c r="AHN489" s="35"/>
      <c r="AHO489" s="35"/>
      <c r="AHP489" s="35"/>
      <c r="AHQ489" s="35"/>
      <c r="AHR489" s="35"/>
      <c r="AHS489" s="35"/>
      <c r="AHT489" s="35"/>
      <c r="AHU489" s="35"/>
      <c r="AHV489" s="35"/>
      <c r="AHW489" s="35"/>
      <c r="AHX489" s="35"/>
      <c r="AHY489" s="35"/>
      <c r="AHZ489" s="35"/>
      <c r="AIA489" s="35"/>
      <c r="AIB489" s="35"/>
      <c r="AIC489" s="35"/>
      <c r="AID489" s="35"/>
      <c r="AIE489" s="35"/>
      <c r="AIF489" s="35"/>
      <c r="AIG489" s="35"/>
      <c r="AIH489" s="35"/>
      <c r="AII489" s="35"/>
      <c r="AIJ489" s="35"/>
    </row>
    <row r="490" spans="1:920" s="81" customFormat="1" ht="15.6" hidden="1" customHeight="1" x14ac:dyDescent="0.25">
      <c r="A490" s="79">
        <v>2</v>
      </c>
      <c r="B490" s="82">
        <v>45399</v>
      </c>
      <c r="C490" s="93" t="s">
        <v>360</v>
      </c>
      <c r="D490" s="94"/>
      <c r="E490" s="93" t="s">
        <v>353</v>
      </c>
      <c r="F490" s="95" t="s">
        <v>346</v>
      </c>
      <c r="G490" s="95"/>
      <c r="H490" s="94"/>
      <c r="I490" s="35"/>
      <c r="J490" s="35"/>
      <c r="K490" s="35"/>
      <c r="L490" s="35"/>
      <c r="M490" s="35"/>
      <c r="N490" s="35"/>
      <c r="O490" s="35"/>
      <c r="P490" s="35"/>
      <c r="Q490" s="35"/>
      <c r="R490" s="35"/>
      <c r="S490" s="35"/>
      <c r="T490" s="35"/>
      <c r="U490" s="35"/>
      <c r="V490" s="35"/>
      <c r="W490" s="35"/>
      <c r="X490" s="35"/>
      <c r="Y490" s="35"/>
      <c r="Z490" s="35"/>
      <c r="AA490" s="35"/>
      <c r="AB490" s="35"/>
      <c r="AC490" s="35"/>
      <c r="AD490" s="35"/>
      <c r="AE490" s="35"/>
      <c r="AF490" s="35"/>
      <c r="AG490" s="35"/>
      <c r="AH490" s="35"/>
      <c r="AI490" s="35"/>
      <c r="AJ490" s="35"/>
      <c r="AK490" s="35"/>
      <c r="AL490" s="35"/>
      <c r="AM490" s="35"/>
      <c r="AN490" s="35"/>
      <c r="AO490" s="35"/>
      <c r="AP490" s="35"/>
      <c r="AQ490" s="35"/>
      <c r="AR490" s="35"/>
      <c r="AS490" s="35"/>
      <c r="AT490" s="35"/>
      <c r="AU490" s="35"/>
      <c r="AV490" s="35"/>
      <c r="AW490" s="35"/>
      <c r="AX490" s="35"/>
      <c r="AY490" s="35"/>
      <c r="AZ490" s="35"/>
      <c r="BA490" s="35"/>
      <c r="BB490" s="35"/>
      <c r="BC490" s="35"/>
      <c r="BD490" s="35"/>
      <c r="BE490" s="35"/>
      <c r="BF490" s="35"/>
      <c r="BG490" s="35"/>
      <c r="BH490" s="35"/>
      <c r="BI490" s="35"/>
      <c r="BJ490" s="35"/>
      <c r="BK490" s="35"/>
      <c r="BL490" s="35"/>
      <c r="BM490" s="35"/>
      <c r="BN490" s="35"/>
      <c r="BO490" s="35"/>
      <c r="BP490" s="35"/>
      <c r="BQ490" s="35"/>
      <c r="BR490" s="35"/>
      <c r="BS490" s="35"/>
      <c r="BT490" s="35"/>
      <c r="BU490" s="35"/>
      <c r="BV490" s="35"/>
      <c r="BW490" s="35"/>
      <c r="BX490" s="35"/>
      <c r="BY490" s="35"/>
      <c r="BZ490" s="35"/>
      <c r="CA490" s="35"/>
      <c r="CB490" s="35"/>
      <c r="CC490" s="35"/>
      <c r="CD490" s="35"/>
      <c r="CE490" s="35"/>
      <c r="CF490" s="35"/>
      <c r="CG490" s="35"/>
      <c r="CH490" s="35"/>
      <c r="CI490" s="35"/>
      <c r="CJ490" s="35"/>
      <c r="CK490" s="35"/>
      <c r="CL490" s="35"/>
      <c r="CM490" s="35"/>
      <c r="CN490" s="35"/>
      <c r="CO490" s="35"/>
      <c r="CP490" s="35"/>
      <c r="CQ490" s="35"/>
      <c r="CR490" s="35"/>
      <c r="CS490" s="35"/>
      <c r="CT490" s="35"/>
      <c r="CU490" s="35"/>
      <c r="CV490" s="35"/>
      <c r="CW490" s="35"/>
      <c r="CX490" s="35"/>
      <c r="CY490" s="35"/>
      <c r="CZ490" s="35"/>
      <c r="DA490" s="35"/>
      <c r="DB490" s="35"/>
      <c r="DC490" s="35"/>
      <c r="DD490" s="35"/>
      <c r="DE490" s="35"/>
      <c r="DF490" s="35"/>
      <c r="DG490" s="35"/>
      <c r="DH490" s="35"/>
      <c r="DI490" s="35"/>
      <c r="DJ490" s="35"/>
      <c r="DK490" s="35"/>
      <c r="DL490" s="35"/>
      <c r="DM490" s="35"/>
      <c r="DN490" s="35"/>
      <c r="DO490" s="35"/>
      <c r="DP490" s="35"/>
      <c r="DQ490" s="35"/>
      <c r="DR490" s="35"/>
      <c r="DS490" s="35"/>
      <c r="DT490" s="35"/>
      <c r="DU490" s="35"/>
      <c r="DV490" s="35"/>
      <c r="DW490" s="35"/>
      <c r="DX490" s="35"/>
      <c r="DY490" s="35"/>
      <c r="DZ490" s="35"/>
      <c r="EA490" s="35"/>
      <c r="EB490" s="35"/>
      <c r="EC490" s="35"/>
      <c r="ED490" s="35"/>
      <c r="EE490" s="35"/>
      <c r="EF490" s="35"/>
      <c r="EG490" s="35"/>
      <c r="EH490" s="35"/>
      <c r="EI490" s="35"/>
      <c r="EJ490" s="35"/>
      <c r="EK490" s="35"/>
      <c r="EL490" s="35"/>
      <c r="EM490" s="35"/>
      <c r="EN490" s="35"/>
      <c r="EO490" s="35"/>
      <c r="EP490" s="35"/>
      <c r="EQ490" s="35"/>
      <c r="ER490" s="35"/>
      <c r="ES490" s="35"/>
      <c r="ET490" s="35"/>
      <c r="EU490" s="35"/>
      <c r="EV490" s="35"/>
      <c r="EW490" s="35"/>
      <c r="EX490" s="35"/>
      <c r="EY490" s="35"/>
      <c r="EZ490" s="35"/>
      <c r="FA490" s="35"/>
      <c r="FB490" s="35"/>
      <c r="FC490" s="35"/>
      <c r="FD490" s="35"/>
      <c r="FE490" s="35"/>
      <c r="FF490" s="35"/>
      <c r="FG490" s="35"/>
      <c r="FH490" s="35"/>
      <c r="FI490" s="35"/>
      <c r="FJ490" s="35"/>
      <c r="FK490" s="35"/>
      <c r="FL490" s="35"/>
      <c r="FM490" s="35"/>
      <c r="FN490" s="35"/>
      <c r="FO490" s="35"/>
      <c r="FP490" s="35"/>
      <c r="FQ490" s="35"/>
      <c r="FR490" s="35"/>
      <c r="FS490" s="35"/>
      <c r="FT490" s="35"/>
      <c r="FU490" s="35"/>
      <c r="FV490" s="35"/>
      <c r="FW490" s="35"/>
      <c r="FX490" s="35"/>
      <c r="FY490" s="35"/>
      <c r="FZ490" s="35"/>
      <c r="GA490" s="35"/>
      <c r="GB490" s="35"/>
      <c r="GC490" s="35"/>
      <c r="GD490" s="35"/>
      <c r="GE490" s="35"/>
      <c r="GF490" s="35"/>
      <c r="GG490" s="35"/>
      <c r="GH490" s="35"/>
      <c r="GI490" s="35"/>
      <c r="GJ490" s="35"/>
      <c r="GK490" s="35"/>
      <c r="GL490" s="35"/>
      <c r="GM490" s="35"/>
      <c r="GN490" s="35"/>
      <c r="GO490" s="35"/>
      <c r="GP490" s="35"/>
      <c r="GQ490" s="35"/>
      <c r="GR490" s="35"/>
      <c r="GS490" s="35"/>
      <c r="GT490" s="35"/>
      <c r="GU490" s="35"/>
      <c r="GV490" s="35"/>
      <c r="GW490" s="35"/>
      <c r="GX490" s="35"/>
      <c r="GY490" s="35"/>
      <c r="GZ490" s="35"/>
      <c r="HA490" s="35"/>
      <c r="HB490" s="35"/>
      <c r="HC490" s="35"/>
      <c r="HD490" s="35"/>
      <c r="HE490" s="35"/>
      <c r="HF490" s="35"/>
      <c r="HG490" s="35"/>
      <c r="HH490" s="35"/>
      <c r="HI490" s="35"/>
      <c r="HJ490" s="35"/>
      <c r="HK490" s="35"/>
      <c r="HL490" s="35"/>
      <c r="HM490" s="35"/>
      <c r="HN490" s="35"/>
      <c r="HO490" s="35"/>
      <c r="HP490" s="35"/>
      <c r="HQ490" s="35"/>
      <c r="HR490" s="35"/>
      <c r="HS490" s="35"/>
      <c r="HT490" s="35"/>
      <c r="HU490" s="35"/>
      <c r="HV490" s="35"/>
      <c r="HW490" s="35"/>
      <c r="HX490" s="35"/>
      <c r="HY490" s="35"/>
      <c r="HZ490" s="35"/>
      <c r="IA490" s="35"/>
      <c r="IB490" s="35"/>
      <c r="IC490" s="35"/>
      <c r="ID490" s="35"/>
      <c r="IE490" s="35"/>
      <c r="IF490" s="35"/>
      <c r="IG490" s="35"/>
      <c r="IH490" s="35"/>
      <c r="II490" s="35"/>
      <c r="IJ490" s="35"/>
      <c r="IK490" s="35"/>
      <c r="IL490" s="35"/>
      <c r="IM490" s="35"/>
      <c r="IN490" s="35"/>
      <c r="IO490" s="35"/>
      <c r="IP490" s="35"/>
      <c r="IQ490" s="35"/>
      <c r="IR490" s="35"/>
      <c r="IS490" s="35"/>
      <c r="IT490" s="35"/>
      <c r="IU490" s="35"/>
      <c r="IV490" s="35"/>
      <c r="IW490" s="35"/>
      <c r="IX490" s="35"/>
      <c r="IY490" s="35"/>
      <c r="IZ490" s="35"/>
      <c r="JA490" s="35"/>
      <c r="JB490" s="35"/>
      <c r="JC490" s="35"/>
      <c r="JD490" s="35"/>
      <c r="JE490" s="35"/>
      <c r="JF490" s="35"/>
      <c r="JG490" s="35"/>
      <c r="JH490" s="35"/>
      <c r="JI490" s="35"/>
      <c r="JJ490" s="35"/>
      <c r="JK490" s="35"/>
      <c r="JL490" s="35"/>
      <c r="JM490" s="35"/>
      <c r="JN490" s="35"/>
      <c r="JO490" s="35"/>
      <c r="JP490" s="35"/>
      <c r="JQ490" s="35"/>
      <c r="JR490" s="35"/>
      <c r="JS490" s="35"/>
      <c r="JT490" s="35"/>
      <c r="JU490" s="35"/>
      <c r="JV490" s="35"/>
      <c r="JW490" s="35"/>
      <c r="JX490" s="35"/>
      <c r="JY490" s="35"/>
      <c r="JZ490" s="35"/>
      <c r="KA490" s="35"/>
      <c r="KB490" s="35"/>
      <c r="KC490" s="35"/>
      <c r="KD490" s="35"/>
      <c r="KE490" s="35"/>
      <c r="KF490" s="35"/>
      <c r="KG490" s="35"/>
      <c r="KH490" s="35"/>
      <c r="KI490" s="35"/>
      <c r="KJ490" s="35"/>
      <c r="KK490" s="35"/>
      <c r="KL490" s="35"/>
      <c r="KM490" s="35"/>
      <c r="KN490" s="35"/>
      <c r="KO490" s="35"/>
      <c r="KP490" s="35"/>
      <c r="KQ490" s="35"/>
      <c r="KR490" s="35"/>
      <c r="KS490" s="35"/>
      <c r="KT490" s="35"/>
      <c r="KU490" s="35"/>
      <c r="KV490" s="35"/>
      <c r="KW490" s="35"/>
      <c r="KX490" s="35"/>
      <c r="KY490" s="35"/>
      <c r="KZ490" s="35"/>
      <c r="LA490" s="35"/>
      <c r="LB490" s="35"/>
      <c r="LC490" s="35"/>
      <c r="LD490" s="35"/>
      <c r="LE490" s="35"/>
      <c r="LF490" s="35"/>
      <c r="LG490" s="35"/>
      <c r="LH490" s="35"/>
      <c r="LI490" s="35"/>
      <c r="LJ490" s="35"/>
      <c r="LK490" s="35"/>
      <c r="LL490" s="35"/>
      <c r="LM490" s="35"/>
      <c r="LN490" s="35"/>
      <c r="LO490" s="35"/>
      <c r="LP490" s="35"/>
      <c r="LQ490" s="35"/>
      <c r="LR490" s="35"/>
      <c r="LS490" s="35"/>
      <c r="LT490" s="35"/>
      <c r="LU490" s="35"/>
      <c r="LV490" s="35"/>
      <c r="LW490" s="35"/>
      <c r="LX490" s="35"/>
      <c r="LY490" s="35"/>
      <c r="LZ490" s="35"/>
      <c r="MA490" s="35"/>
      <c r="MB490" s="35"/>
      <c r="MC490" s="35"/>
      <c r="MD490" s="35"/>
      <c r="ME490" s="35"/>
      <c r="MF490" s="35"/>
      <c r="MG490" s="35"/>
      <c r="MH490" s="35"/>
      <c r="MI490" s="35"/>
      <c r="MJ490" s="35"/>
      <c r="MK490" s="35"/>
      <c r="ML490" s="35"/>
      <c r="MM490" s="35"/>
      <c r="MN490" s="35"/>
      <c r="MO490" s="35"/>
      <c r="MP490" s="35"/>
      <c r="MQ490" s="35"/>
      <c r="MR490" s="35"/>
      <c r="MS490" s="35"/>
      <c r="MT490" s="35"/>
      <c r="MU490" s="35"/>
      <c r="MV490" s="35"/>
      <c r="MW490" s="35"/>
      <c r="MX490" s="35"/>
      <c r="MY490" s="35"/>
      <c r="MZ490" s="35"/>
      <c r="NA490" s="35"/>
      <c r="NB490" s="35"/>
      <c r="NC490" s="35"/>
      <c r="ND490" s="35"/>
      <c r="NE490" s="35"/>
      <c r="NF490" s="35"/>
      <c r="NG490" s="35"/>
      <c r="NH490" s="35"/>
      <c r="NI490" s="35"/>
      <c r="NJ490" s="35"/>
      <c r="NK490" s="35"/>
      <c r="NL490" s="35"/>
      <c r="NM490" s="35"/>
      <c r="NN490" s="35"/>
      <c r="NO490" s="35"/>
      <c r="NP490" s="35"/>
      <c r="NQ490" s="35"/>
      <c r="NR490" s="35"/>
      <c r="NS490" s="35"/>
      <c r="NT490" s="35"/>
      <c r="NU490" s="35"/>
      <c r="NV490" s="35"/>
      <c r="NW490" s="35"/>
      <c r="NX490" s="35"/>
      <c r="NY490" s="35"/>
      <c r="NZ490" s="35"/>
      <c r="OA490" s="35"/>
      <c r="OB490" s="35"/>
      <c r="OC490" s="35"/>
      <c r="OD490" s="35"/>
      <c r="OE490" s="35"/>
      <c r="OF490" s="35"/>
      <c r="OG490" s="35"/>
      <c r="OH490" s="35"/>
      <c r="OI490" s="35"/>
      <c r="OJ490" s="35"/>
      <c r="OK490" s="35"/>
      <c r="OL490" s="35"/>
      <c r="OM490" s="35"/>
      <c r="ON490" s="35"/>
      <c r="OO490" s="35"/>
      <c r="OP490" s="35"/>
      <c r="OQ490" s="35"/>
      <c r="OR490" s="35"/>
      <c r="OS490" s="35"/>
      <c r="OT490" s="35"/>
      <c r="OU490" s="35"/>
      <c r="OV490" s="35"/>
      <c r="OW490" s="35"/>
      <c r="OX490" s="35"/>
      <c r="OY490" s="35"/>
      <c r="OZ490" s="35"/>
      <c r="PA490" s="35"/>
      <c r="PB490" s="35"/>
      <c r="PC490" s="35"/>
      <c r="PD490" s="35"/>
      <c r="PE490" s="35"/>
      <c r="PF490" s="35"/>
      <c r="PG490" s="35"/>
      <c r="PH490" s="35"/>
      <c r="PI490" s="35"/>
      <c r="PJ490" s="35"/>
      <c r="PK490" s="35"/>
      <c r="PL490" s="35"/>
      <c r="PM490" s="35"/>
      <c r="PN490" s="35"/>
      <c r="PO490" s="35"/>
      <c r="PP490" s="35"/>
      <c r="PQ490" s="35"/>
      <c r="PR490" s="35"/>
      <c r="PS490" s="35"/>
      <c r="PT490" s="35"/>
      <c r="PU490" s="35"/>
      <c r="PV490" s="35"/>
      <c r="PW490" s="35"/>
      <c r="PX490" s="35"/>
      <c r="PY490" s="35"/>
      <c r="PZ490" s="35"/>
      <c r="QA490" s="35"/>
      <c r="QB490" s="35"/>
      <c r="QC490" s="35"/>
      <c r="QD490" s="35"/>
      <c r="QE490" s="35"/>
      <c r="QF490" s="35"/>
      <c r="QG490" s="35"/>
      <c r="QH490" s="35"/>
      <c r="QI490" s="35"/>
      <c r="QJ490" s="35"/>
      <c r="QK490" s="35"/>
      <c r="QL490" s="35"/>
      <c r="QM490" s="35"/>
      <c r="QN490" s="35"/>
      <c r="QO490" s="35"/>
      <c r="QP490" s="35"/>
      <c r="QQ490" s="35"/>
      <c r="QR490" s="35"/>
      <c r="QS490" s="35"/>
      <c r="QT490" s="35"/>
      <c r="QU490" s="35"/>
      <c r="QV490" s="35"/>
      <c r="QW490" s="35"/>
      <c r="QX490" s="35"/>
      <c r="QY490" s="35"/>
      <c r="QZ490" s="35"/>
      <c r="RA490" s="35"/>
      <c r="RB490" s="35"/>
      <c r="RC490" s="35"/>
      <c r="RD490" s="35"/>
      <c r="RE490" s="35"/>
      <c r="RF490" s="35"/>
      <c r="RG490" s="35"/>
      <c r="RH490" s="35"/>
      <c r="RI490" s="35"/>
      <c r="RJ490" s="35"/>
      <c r="RK490" s="35"/>
      <c r="RL490" s="35"/>
      <c r="RM490" s="35"/>
      <c r="RN490" s="35"/>
      <c r="RO490" s="35"/>
      <c r="RP490" s="35"/>
      <c r="RQ490" s="35"/>
      <c r="RR490" s="35"/>
      <c r="RS490" s="35"/>
      <c r="RT490" s="35"/>
      <c r="RU490" s="35"/>
      <c r="RV490" s="35"/>
      <c r="RW490" s="35"/>
      <c r="RX490" s="35"/>
      <c r="RY490" s="35"/>
      <c r="RZ490" s="35"/>
      <c r="SA490" s="35"/>
      <c r="SB490" s="35"/>
      <c r="SC490" s="35"/>
      <c r="SD490" s="35"/>
      <c r="SE490" s="35"/>
      <c r="SF490" s="35"/>
      <c r="SG490" s="35"/>
      <c r="SH490" s="35"/>
      <c r="SI490" s="35"/>
      <c r="SJ490" s="35"/>
      <c r="SK490" s="35"/>
      <c r="SL490" s="35"/>
      <c r="SM490" s="35"/>
      <c r="SN490" s="35"/>
      <c r="SO490" s="35"/>
      <c r="SP490" s="35"/>
      <c r="SQ490" s="35"/>
      <c r="SR490" s="35"/>
      <c r="SS490" s="35"/>
      <c r="ST490" s="35"/>
      <c r="SU490" s="35"/>
      <c r="SV490" s="35"/>
      <c r="SW490" s="35"/>
      <c r="SX490" s="35"/>
      <c r="SY490" s="35"/>
      <c r="SZ490" s="35"/>
      <c r="TA490" s="35"/>
      <c r="TB490" s="35"/>
      <c r="TC490" s="35"/>
      <c r="TD490" s="35"/>
      <c r="TE490" s="35"/>
      <c r="TF490" s="35"/>
      <c r="TG490" s="35"/>
      <c r="TH490" s="35"/>
      <c r="TI490" s="35"/>
      <c r="TJ490" s="35"/>
      <c r="TK490" s="35"/>
      <c r="TL490" s="35"/>
      <c r="TM490" s="35"/>
      <c r="TN490" s="35"/>
      <c r="TO490" s="35"/>
      <c r="TP490" s="35"/>
      <c r="TQ490" s="35"/>
      <c r="TR490" s="35"/>
      <c r="TS490" s="35"/>
      <c r="TT490" s="35"/>
      <c r="TU490" s="35"/>
      <c r="TV490" s="35"/>
      <c r="TW490" s="35"/>
      <c r="TX490" s="35"/>
      <c r="TY490" s="35"/>
      <c r="TZ490" s="35"/>
      <c r="UA490" s="35"/>
      <c r="UB490" s="35"/>
      <c r="UC490" s="35"/>
      <c r="UD490" s="35"/>
      <c r="UE490" s="35"/>
      <c r="UF490" s="35"/>
      <c r="UG490" s="35"/>
      <c r="UH490" s="35"/>
      <c r="UI490" s="35"/>
      <c r="UJ490" s="35"/>
      <c r="UK490" s="35"/>
      <c r="UL490" s="35"/>
      <c r="UM490" s="35"/>
      <c r="UN490" s="35"/>
      <c r="UO490" s="35"/>
      <c r="UP490" s="35"/>
      <c r="UQ490" s="35"/>
      <c r="UR490" s="35"/>
      <c r="US490" s="35"/>
      <c r="UT490" s="35"/>
      <c r="UU490" s="35"/>
      <c r="UV490" s="35"/>
      <c r="UW490" s="35"/>
      <c r="UX490" s="35"/>
      <c r="UY490" s="35"/>
      <c r="UZ490" s="35"/>
      <c r="VA490" s="35"/>
      <c r="VB490" s="35"/>
      <c r="VC490" s="35"/>
      <c r="VD490" s="35"/>
      <c r="VE490" s="35"/>
      <c r="VF490" s="35"/>
      <c r="VG490" s="35"/>
      <c r="VH490" s="35"/>
      <c r="VI490" s="35"/>
      <c r="VJ490" s="35"/>
      <c r="VK490" s="35"/>
      <c r="VL490" s="35"/>
      <c r="VM490" s="35"/>
      <c r="VN490" s="35"/>
      <c r="VO490" s="35"/>
      <c r="VP490" s="35"/>
      <c r="VQ490" s="35"/>
      <c r="VR490" s="35"/>
      <c r="VS490" s="35"/>
      <c r="VT490" s="35"/>
      <c r="VU490" s="35"/>
      <c r="VV490" s="35"/>
      <c r="VW490" s="35"/>
      <c r="VX490" s="35"/>
      <c r="VY490" s="35"/>
      <c r="VZ490" s="35"/>
      <c r="WA490" s="35"/>
      <c r="WB490" s="35"/>
      <c r="WC490" s="35"/>
      <c r="WD490" s="35"/>
      <c r="WE490" s="35"/>
      <c r="WF490" s="35"/>
      <c r="WG490" s="35"/>
      <c r="WH490" s="35"/>
      <c r="WI490" s="35"/>
      <c r="WJ490" s="35"/>
      <c r="WK490" s="35"/>
      <c r="WL490" s="35"/>
      <c r="WM490" s="35"/>
      <c r="WN490" s="35"/>
      <c r="WO490" s="35"/>
      <c r="WP490" s="35"/>
      <c r="WQ490" s="35"/>
      <c r="WR490" s="35"/>
      <c r="WS490" s="35"/>
      <c r="WT490" s="35"/>
      <c r="WU490" s="35"/>
      <c r="WV490" s="35"/>
      <c r="WW490" s="35"/>
      <c r="WX490" s="35"/>
      <c r="WY490" s="35"/>
      <c r="WZ490" s="35"/>
      <c r="XA490" s="35"/>
      <c r="XB490" s="35"/>
      <c r="XC490" s="35"/>
      <c r="XD490" s="35"/>
      <c r="XE490" s="35"/>
      <c r="XF490" s="35"/>
      <c r="XG490" s="35"/>
      <c r="XH490" s="35"/>
      <c r="XI490" s="35"/>
      <c r="XJ490" s="35"/>
      <c r="XK490" s="35"/>
      <c r="XL490" s="35"/>
      <c r="XM490" s="35"/>
      <c r="XN490" s="35"/>
      <c r="XO490" s="35"/>
      <c r="XP490" s="35"/>
      <c r="XQ490" s="35"/>
      <c r="XR490" s="35"/>
      <c r="XS490" s="35"/>
      <c r="XT490" s="35"/>
      <c r="XU490" s="35"/>
      <c r="XV490" s="35"/>
      <c r="XW490" s="35"/>
      <c r="XX490" s="35"/>
      <c r="XY490" s="35"/>
      <c r="XZ490" s="35"/>
      <c r="YA490" s="35"/>
      <c r="YB490" s="35"/>
      <c r="YC490" s="35"/>
      <c r="YD490" s="35"/>
      <c r="YE490" s="35"/>
      <c r="YF490" s="35"/>
      <c r="YG490" s="35"/>
      <c r="YH490" s="35"/>
      <c r="YI490" s="35"/>
      <c r="YJ490" s="35"/>
      <c r="YK490" s="35"/>
      <c r="YL490" s="35"/>
      <c r="YM490" s="35"/>
      <c r="YN490" s="35"/>
      <c r="YO490" s="35"/>
      <c r="YP490" s="35"/>
      <c r="YQ490" s="35"/>
      <c r="YR490" s="35"/>
      <c r="YS490" s="35"/>
      <c r="YT490" s="35"/>
      <c r="YU490" s="35"/>
      <c r="YV490" s="35"/>
      <c r="YW490" s="35"/>
      <c r="YX490" s="35"/>
      <c r="YY490" s="35"/>
      <c r="YZ490" s="35"/>
      <c r="ZA490" s="35"/>
      <c r="ZB490" s="35"/>
      <c r="ZC490" s="35"/>
      <c r="ZD490" s="35"/>
      <c r="ZE490" s="35"/>
      <c r="ZF490" s="35"/>
      <c r="ZG490" s="35"/>
      <c r="ZH490" s="35"/>
      <c r="ZI490" s="35"/>
      <c r="ZJ490" s="35"/>
      <c r="ZK490" s="35"/>
      <c r="ZL490" s="35"/>
      <c r="ZM490" s="35"/>
      <c r="ZN490" s="35"/>
      <c r="ZO490" s="35"/>
      <c r="ZP490" s="35"/>
      <c r="ZQ490" s="35"/>
      <c r="ZR490" s="35"/>
      <c r="ZS490" s="35"/>
      <c r="ZT490" s="35"/>
      <c r="ZU490" s="35"/>
      <c r="ZV490" s="35"/>
      <c r="ZW490" s="35"/>
      <c r="ZX490" s="35"/>
      <c r="ZY490" s="35"/>
      <c r="ZZ490" s="35"/>
      <c r="AAA490" s="35"/>
      <c r="AAB490" s="35"/>
      <c r="AAC490" s="35"/>
      <c r="AAD490" s="35"/>
      <c r="AAE490" s="35"/>
      <c r="AAF490" s="35"/>
      <c r="AAG490" s="35"/>
      <c r="AAH490" s="35"/>
      <c r="AAI490" s="35"/>
      <c r="AAJ490" s="35"/>
      <c r="AAK490" s="35"/>
      <c r="AAL490" s="35"/>
      <c r="AAM490" s="35"/>
      <c r="AAN490" s="35"/>
      <c r="AAO490" s="35"/>
      <c r="AAP490" s="35"/>
      <c r="AAQ490" s="35"/>
      <c r="AAR490" s="35"/>
      <c r="AAS490" s="35"/>
      <c r="AAT490" s="35"/>
      <c r="AAU490" s="35"/>
      <c r="AAV490" s="35"/>
      <c r="AAW490" s="35"/>
      <c r="AAX490" s="35"/>
      <c r="AAY490" s="35"/>
      <c r="AAZ490" s="35"/>
      <c r="ABA490" s="35"/>
      <c r="ABB490" s="35"/>
      <c r="ABC490" s="35"/>
      <c r="ABD490" s="35"/>
      <c r="ABE490" s="35"/>
      <c r="ABF490" s="35"/>
      <c r="ABG490" s="35"/>
      <c r="ABH490" s="35"/>
      <c r="ABI490" s="35"/>
      <c r="ABJ490" s="35"/>
      <c r="ABK490" s="35"/>
      <c r="ABL490" s="35"/>
      <c r="ABM490" s="35"/>
      <c r="ABN490" s="35"/>
      <c r="ABO490" s="35"/>
      <c r="ABP490" s="35"/>
      <c r="ABQ490" s="35"/>
      <c r="ABR490" s="35"/>
      <c r="ABS490" s="35"/>
      <c r="ABT490" s="35"/>
      <c r="ABU490" s="35"/>
      <c r="ABV490" s="35"/>
      <c r="ABW490" s="35"/>
      <c r="ABX490" s="35"/>
      <c r="ABY490" s="35"/>
      <c r="ABZ490" s="35"/>
      <c r="ACA490" s="35"/>
      <c r="ACB490" s="35"/>
      <c r="ACC490" s="35"/>
      <c r="ACD490" s="35"/>
      <c r="ACE490" s="35"/>
      <c r="ACF490" s="35"/>
      <c r="ACG490" s="35"/>
      <c r="ACH490" s="35"/>
      <c r="ACI490" s="35"/>
      <c r="ACJ490" s="35"/>
      <c r="ACK490" s="35"/>
      <c r="ACL490" s="35"/>
      <c r="ACM490" s="35"/>
      <c r="ACN490" s="35"/>
      <c r="ACO490" s="35"/>
      <c r="ACP490" s="35"/>
      <c r="ACQ490" s="35"/>
      <c r="ACR490" s="35"/>
      <c r="ACS490" s="35"/>
      <c r="ACT490" s="35"/>
      <c r="ACU490" s="35"/>
      <c r="ACV490" s="35"/>
      <c r="ACW490" s="35"/>
      <c r="ACX490" s="35"/>
      <c r="ACY490" s="35"/>
      <c r="ACZ490" s="35"/>
      <c r="ADA490" s="35"/>
      <c r="ADB490" s="35"/>
      <c r="ADC490" s="35"/>
      <c r="ADD490" s="35"/>
      <c r="ADE490" s="35"/>
      <c r="ADF490" s="35"/>
      <c r="ADG490" s="35"/>
      <c r="ADH490" s="35"/>
      <c r="ADI490" s="35"/>
      <c r="ADJ490" s="35"/>
      <c r="ADK490" s="35"/>
      <c r="ADL490" s="35"/>
      <c r="ADM490" s="35"/>
      <c r="ADN490" s="35"/>
      <c r="ADO490" s="35"/>
      <c r="ADP490" s="35"/>
      <c r="ADQ490" s="35"/>
      <c r="ADR490" s="35"/>
      <c r="ADS490" s="35"/>
      <c r="ADT490" s="35"/>
      <c r="ADU490" s="35"/>
      <c r="ADV490" s="35"/>
      <c r="ADW490" s="35"/>
      <c r="ADX490" s="35"/>
      <c r="ADY490" s="35"/>
      <c r="ADZ490" s="35"/>
      <c r="AEA490" s="35"/>
      <c r="AEB490" s="35"/>
      <c r="AEC490" s="35"/>
      <c r="AED490" s="35"/>
      <c r="AEE490" s="35"/>
      <c r="AEF490" s="35"/>
      <c r="AEG490" s="35"/>
      <c r="AEH490" s="35"/>
      <c r="AEI490" s="35"/>
      <c r="AEJ490" s="35"/>
      <c r="AEK490" s="35"/>
      <c r="AEL490" s="35"/>
      <c r="AEM490" s="35"/>
      <c r="AEN490" s="35"/>
      <c r="AEO490" s="35"/>
      <c r="AEP490" s="35"/>
      <c r="AEQ490" s="35"/>
      <c r="AER490" s="35"/>
      <c r="AES490" s="35"/>
      <c r="AET490" s="35"/>
      <c r="AEU490" s="35"/>
      <c r="AEV490" s="35"/>
      <c r="AEW490" s="35"/>
      <c r="AEX490" s="35"/>
      <c r="AEY490" s="35"/>
      <c r="AEZ490" s="35"/>
      <c r="AFA490" s="35"/>
      <c r="AFB490" s="35"/>
      <c r="AFC490" s="35"/>
      <c r="AFD490" s="35"/>
      <c r="AFE490" s="35"/>
      <c r="AFF490" s="35"/>
      <c r="AFG490" s="35"/>
      <c r="AFH490" s="35"/>
      <c r="AFI490" s="35"/>
      <c r="AFJ490" s="35"/>
      <c r="AFK490" s="35"/>
      <c r="AFL490" s="35"/>
      <c r="AFM490" s="35"/>
      <c r="AFN490" s="35"/>
      <c r="AFO490" s="35"/>
      <c r="AFP490" s="35"/>
      <c r="AFQ490" s="35"/>
      <c r="AFR490" s="35"/>
      <c r="AFS490" s="35"/>
      <c r="AFT490" s="35"/>
      <c r="AFU490" s="35"/>
      <c r="AFV490" s="35"/>
      <c r="AFW490" s="35"/>
      <c r="AFX490" s="35"/>
      <c r="AFY490" s="35"/>
      <c r="AFZ490" s="35"/>
      <c r="AGA490" s="35"/>
      <c r="AGB490" s="35"/>
      <c r="AGC490" s="35"/>
      <c r="AGD490" s="35"/>
      <c r="AGE490" s="35"/>
      <c r="AGF490" s="35"/>
      <c r="AGG490" s="35"/>
      <c r="AGH490" s="35"/>
      <c r="AGI490" s="35"/>
      <c r="AGJ490" s="35"/>
      <c r="AGK490" s="35"/>
      <c r="AGL490" s="35"/>
      <c r="AGM490" s="35"/>
      <c r="AGN490" s="35"/>
      <c r="AGO490" s="35"/>
      <c r="AGP490" s="35"/>
      <c r="AGQ490" s="35"/>
      <c r="AGR490" s="35"/>
      <c r="AGS490" s="35"/>
      <c r="AGT490" s="35"/>
      <c r="AGU490" s="35"/>
      <c r="AGV490" s="35"/>
      <c r="AGW490" s="35"/>
      <c r="AGX490" s="35"/>
      <c r="AGY490" s="35"/>
      <c r="AGZ490" s="35"/>
      <c r="AHA490" s="35"/>
      <c r="AHB490" s="35"/>
      <c r="AHC490" s="35"/>
      <c r="AHD490" s="35"/>
      <c r="AHE490" s="35"/>
      <c r="AHF490" s="35"/>
      <c r="AHG490" s="35"/>
      <c r="AHH490" s="35"/>
      <c r="AHI490" s="35"/>
      <c r="AHJ490" s="35"/>
      <c r="AHK490" s="35"/>
      <c r="AHL490" s="35"/>
      <c r="AHM490" s="35"/>
      <c r="AHN490" s="35"/>
      <c r="AHO490" s="35"/>
      <c r="AHP490" s="35"/>
      <c r="AHQ490" s="35"/>
      <c r="AHR490" s="35"/>
      <c r="AHS490" s="35"/>
      <c r="AHT490" s="35"/>
      <c r="AHU490" s="35"/>
      <c r="AHV490" s="35"/>
      <c r="AHW490" s="35"/>
      <c r="AHX490" s="35"/>
      <c r="AHY490" s="35"/>
      <c r="AHZ490" s="35"/>
      <c r="AIA490" s="35"/>
      <c r="AIB490" s="35"/>
      <c r="AIC490" s="35"/>
      <c r="AID490" s="35"/>
      <c r="AIE490" s="35"/>
      <c r="AIF490" s="35"/>
      <c r="AIG490" s="35"/>
      <c r="AIH490" s="35"/>
      <c r="AII490" s="35"/>
      <c r="AIJ490" s="35"/>
    </row>
    <row r="491" spans="1:920" s="81" customFormat="1" ht="42" customHeight="1" x14ac:dyDescent="0.25">
      <c r="A491" s="79">
        <v>3</v>
      </c>
      <c r="B491" s="82">
        <v>45623</v>
      </c>
      <c r="C491" s="93" t="s">
        <v>363</v>
      </c>
      <c r="D491" s="94"/>
      <c r="E491" s="93" t="s">
        <v>346</v>
      </c>
      <c r="F491" s="95" t="s">
        <v>346</v>
      </c>
      <c r="G491" s="95"/>
      <c r="H491" s="94"/>
      <c r="I491" s="35"/>
      <c r="J491" s="35"/>
      <c r="K491" s="35"/>
      <c r="L491" s="35"/>
      <c r="M491" s="35"/>
      <c r="N491" s="35"/>
      <c r="O491" s="35"/>
      <c r="P491" s="35"/>
      <c r="Q491" s="35"/>
      <c r="R491" s="35"/>
      <c r="S491" s="35"/>
      <c r="T491" s="35"/>
      <c r="U491" s="35"/>
      <c r="V491" s="35"/>
      <c r="W491" s="35"/>
      <c r="X491" s="35"/>
      <c r="Y491" s="35"/>
      <c r="Z491" s="35"/>
      <c r="AA491" s="35"/>
      <c r="AB491" s="35"/>
      <c r="AC491" s="35"/>
      <c r="AD491" s="35"/>
      <c r="AE491" s="35"/>
      <c r="AF491" s="35"/>
      <c r="AG491" s="35"/>
      <c r="AH491" s="35"/>
      <c r="AI491" s="35"/>
      <c r="AJ491" s="35"/>
      <c r="AK491" s="35"/>
      <c r="AL491" s="35"/>
      <c r="AM491" s="35"/>
      <c r="AN491" s="35"/>
      <c r="AO491" s="35"/>
      <c r="AP491" s="35"/>
      <c r="AQ491" s="35"/>
      <c r="AR491" s="35"/>
      <c r="AS491" s="35"/>
      <c r="AT491" s="35"/>
      <c r="AU491" s="35"/>
      <c r="AV491" s="35"/>
      <c r="AW491" s="35"/>
      <c r="AX491" s="35"/>
      <c r="AY491" s="35"/>
      <c r="AZ491" s="35"/>
      <c r="BA491" s="35"/>
      <c r="BB491" s="35"/>
      <c r="BC491" s="35"/>
      <c r="BD491" s="35"/>
      <c r="BE491" s="35"/>
      <c r="BF491" s="35"/>
      <c r="BG491" s="35"/>
      <c r="BH491" s="35"/>
      <c r="BI491" s="35"/>
      <c r="BJ491" s="35"/>
      <c r="BK491" s="35"/>
      <c r="BL491" s="35"/>
      <c r="BM491" s="35"/>
      <c r="BN491" s="35"/>
      <c r="BO491" s="35"/>
      <c r="BP491" s="35"/>
      <c r="BQ491" s="35"/>
      <c r="BR491" s="35"/>
      <c r="BS491" s="35"/>
      <c r="BT491" s="35"/>
      <c r="BU491" s="35"/>
      <c r="BV491" s="35"/>
      <c r="BW491" s="35"/>
      <c r="BX491" s="35"/>
      <c r="BY491" s="35"/>
      <c r="BZ491" s="35"/>
      <c r="CA491" s="35"/>
      <c r="CB491" s="35"/>
      <c r="CC491" s="35"/>
      <c r="CD491" s="35"/>
      <c r="CE491" s="35"/>
      <c r="CF491" s="35"/>
      <c r="CG491" s="35"/>
      <c r="CH491" s="35"/>
      <c r="CI491" s="35"/>
      <c r="CJ491" s="35"/>
      <c r="CK491" s="35"/>
      <c r="CL491" s="35"/>
      <c r="CM491" s="35"/>
      <c r="CN491" s="35"/>
      <c r="CO491" s="35"/>
      <c r="CP491" s="35"/>
      <c r="CQ491" s="35"/>
      <c r="CR491" s="35"/>
      <c r="CS491" s="35"/>
      <c r="CT491" s="35"/>
      <c r="CU491" s="35"/>
      <c r="CV491" s="35"/>
      <c r="CW491" s="35"/>
      <c r="CX491" s="35"/>
      <c r="CY491" s="35"/>
      <c r="CZ491" s="35"/>
      <c r="DA491" s="35"/>
      <c r="DB491" s="35"/>
      <c r="DC491" s="35"/>
      <c r="DD491" s="35"/>
      <c r="DE491" s="35"/>
      <c r="DF491" s="35"/>
      <c r="DG491" s="35"/>
      <c r="DH491" s="35"/>
      <c r="DI491" s="35"/>
      <c r="DJ491" s="35"/>
      <c r="DK491" s="35"/>
      <c r="DL491" s="35"/>
      <c r="DM491" s="35"/>
      <c r="DN491" s="35"/>
      <c r="DO491" s="35"/>
      <c r="DP491" s="35"/>
      <c r="DQ491" s="35"/>
      <c r="DR491" s="35"/>
      <c r="DS491" s="35"/>
      <c r="DT491" s="35"/>
      <c r="DU491" s="35"/>
      <c r="DV491" s="35"/>
      <c r="DW491" s="35"/>
      <c r="DX491" s="35"/>
      <c r="DY491" s="35"/>
      <c r="DZ491" s="35"/>
      <c r="EA491" s="35"/>
      <c r="EB491" s="35"/>
      <c r="EC491" s="35"/>
      <c r="ED491" s="35"/>
      <c r="EE491" s="35"/>
      <c r="EF491" s="35"/>
      <c r="EG491" s="35"/>
      <c r="EH491" s="35"/>
      <c r="EI491" s="35"/>
      <c r="EJ491" s="35"/>
      <c r="EK491" s="35"/>
      <c r="EL491" s="35"/>
      <c r="EM491" s="35"/>
      <c r="EN491" s="35"/>
      <c r="EO491" s="35"/>
      <c r="EP491" s="35"/>
      <c r="EQ491" s="35"/>
      <c r="ER491" s="35"/>
      <c r="ES491" s="35"/>
      <c r="ET491" s="35"/>
      <c r="EU491" s="35"/>
      <c r="EV491" s="35"/>
      <c r="EW491" s="35"/>
      <c r="EX491" s="35"/>
      <c r="EY491" s="35"/>
      <c r="EZ491" s="35"/>
      <c r="FA491" s="35"/>
      <c r="FB491" s="35"/>
      <c r="FC491" s="35"/>
      <c r="FD491" s="35"/>
      <c r="FE491" s="35"/>
      <c r="FF491" s="35"/>
      <c r="FG491" s="35"/>
      <c r="FH491" s="35"/>
      <c r="FI491" s="35"/>
      <c r="FJ491" s="35"/>
      <c r="FK491" s="35"/>
      <c r="FL491" s="35"/>
      <c r="FM491" s="35"/>
      <c r="FN491" s="35"/>
      <c r="FO491" s="35"/>
      <c r="FP491" s="35"/>
      <c r="FQ491" s="35"/>
      <c r="FR491" s="35"/>
      <c r="FS491" s="35"/>
      <c r="FT491" s="35"/>
      <c r="FU491" s="35"/>
      <c r="FV491" s="35"/>
      <c r="FW491" s="35"/>
      <c r="FX491" s="35"/>
      <c r="FY491" s="35"/>
      <c r="FZ491" s="35"/>
      <c r="GA491" s="35"/>
      <c r="GB491" s="35"/>
      <c r="GC491" s="35"/>
      <c r="GD491" s="35"/>
      <c r="GE491" s="35"/>
      <c r="GF491" s="35"/>
      <c r="GG491" s="35"/>
      <c r="GH491" s="35"/>
      <c r="GI491" s="35"/>
      <c r="GJ491" s="35"/>
      <c r="GK491" s="35"/>
      <c r="GL491" s="35"/>
      <c r="GM491" s="35"/>
      <c r="GN491" s="35"/>
      <c r="GO491" s="35"/>
      <c r="GP491" s="35"/>
      <c r="GQ491" s="35"/>
      <c r="GR491" s="35"/>
      <c r="GS491" s="35"/>
      <c r="GT491" s="35"/>
      <c r="GU491" s="35"/>
      <c r="GV491" s="35"/>
      <c r="GW491" s="35"/>
      <c r="GX491" s="35"/>
      <c r="GY491" s="35"/>
      <c r="GZ491" s="35"/>
      <c r="HA491" s="35"/>
      <c r="HB491" s="35"/>
      <c r="HC491" s="35"/>
      <c r="HD491" s="35"/>
      <c r="HE491" s="35"/>
      <c r="HF491" s="35"/>
      <c r="HG491" s="35"/>
      <c r="HH491" s="35"/>
      <c r="HI491" s="35"/>
      <c r="HJ491" s="35"/>
      <c r="HK491" s="35"/>
      <c r="HL491" s="35"/>
      <c r="HM491" s="35"/>
      <c r="HN491" s="35"/>
      <c r="HO491" s="35"/>
      <c r="HP491" s="35"/>
      <c r="HQ491" s="35"/>
      <c r="HR491" s="35"/>
      <c r="HS491" s="35"/>
      <c r="HT491" s="35"/>
      <c r="HU491" s="35"/>
      <c r="HV491" s="35"/>
      <c r="HW491" s="35"/>
      <c r="HX491" s="35"/>
      <c r="HY491" s="35"/>
      <c r="HZ491" s="35"/>
      <c r="IA491" s="35"/>
      <c r="IB491" s="35"/>
      <c r="IC491" s="35"/>
      <c r="ID491" s="35"/>
      <c r="IE491" s="35"/>
      <c r="IF491" s="35"/>
      <c r="IG491" s="35"/>
      <c r="IH491" s="35"/>
      <c r="II491" s="35"/>
      <c r="IJ491" s="35"/>
      <c r="IK491" s="35"/>
      <c r="IL491" s="35"/>
      <c r="IM491" s="35"/>
      <c r="IN491" s="35"/>
      <c r="IO491" s="35"/>
      <c r="IP491" s="35"/>
      <c r="IQ491" s="35"/>
      <c r="IR491" s="35"/>
      <c r="IS491" s="35"/>
      <c r="IT491" s="35"/>
      <c r="IU491" s="35"/>
      <c r="IV491" s="35"/>
      <c r="IW491" s="35"/>
      <c r="IX491" s="35"/>
      <c r="IY491" s="35"/>
      <c r="IZ491" s="35"/>
      <c r="JA491" s="35"/>
      <c r="JB491" s="35"/>
      <c r="JC491" s="35"/>
      <c r="JD491" s="35"/>
      <c r="JE491" s="35"/>
      <c r="JF491" s="35"/>
      <c r="JG491" s="35"/>
      <c r="JH491" s="35"/>
      <c r="JI491" s="35"/>
      <c r="JJ491" s="35"/>
      <c r="JK491" s="35"/>
      <c r="JL491" s="35"/>
      <c r="JM491" s="35"/>
      <c r="JN491" s="35"/>
      <c r="JO491" s="35"/>
      <c r="JP491" s="35"/>
      <c r="JQ491" s="35"/>
      <c r="JR491" s="35"/>
      <c r="JS491" s="35"/>
      <c r="JT491" s="35"/>
      <c r="JU491" s="35"/>
      <c r="JV491" s="35"/>
      <c r="JW491" s="35"/>
      <c r="JX491" s="35"/>
      <c r="JY491" s="35"/>
      <c r="JZ491" s="35"/>
      <c r="KA491" s="35"/>
      <c r="KB491" s="35"/>
      <c r="KC491" s="35"/>
      <c r="KD491" s="35"/>
      <c r="KE491" s="35"/>
      <c r="KF491" s="35"/>
      <c r="KG491" s="35"/>
      <c r="KH491" s="35"/>
      <c r="KI491" s="35"/>
      <c r="KJ491" s="35"/>
      <c r="KK491" s="35"/>
      <c r="KL491" s="35"/>
      <c r="KM491" s="35"/>
      <c r="KN491" s="35"/>
      <c r="KO491" s="35"/>
      <c r="KP491" s="35"/>
      <c r="KQ491" s="35"/>
      <c r="KR491" s="35"/>
      <c r="KS491" s="35"/>
      <c r="KT491" s="35"/>
      <c r="KU491" s="35"/>
      <c r="KV491" s="35"/>
      <c r="KW491" s="35"/>
      <c r="KX491" s="35"/>
      <c r="KY491" s="35"/>
      <c r="KZ491" s="35"/>
      <c r="LA491" s="35"/>
      <c r="LB491" s="35"/>
      <c r="LC491" s="35"/>
      <c r="LD491" s="35"/>
      <c r="LE491" s="35"/>
      <c r="LF491" s="35"/>
      <c r="LG491" s="35"/>
      <c r="LH491" s="35"/>
      <c r="LI491" s="35"/>
      <c r="LJ491" s="35"/>
      <c r="LK491" s="35"/>
      <c r="LL491" s="35"/>
      <c r="LM491" s="35"/>
      <c r="LN491" s="35"/>
      <c r="LO491" s="35"/>
      <c r="LP491" s="35"/>
      <c r="LQ491" s="35"/>
      <c r="LR491" s="35"/>
      <c r="LS491" s="35"/>
      <c r="LT491" s="35"/>
      <c r="LU491" s="35"/>
      <c r="LV491" s="35"/>
      <c r="LW491" s="35"/>
      <c r="LX491" s="35"/>
      <c r="LY491" s="35"/>
      <c r="LZ491" s="35"/>
      <c r="MA491" s="35"/>
      <c r="MB491" s="35"/>
      <c r="MC491" s="35"/>
      <c r="MD491" s="35"/>
      <c r="ME491" s="35"/>
      <c r="MF491" s="35"/>
      <c r="MG491" s="35"/>
      <c r="MH491" s="35"/>
      <c r="MI491" s="35"/>
      <c r="MJ491" s="35"/>
      <c r="MK491" s="35"/>
      <c r="ML491" s="35"/>
      <c r="MM491" s="35"/>
      <c r="MN491" s="35"/>
      <c r="MO491" s="35"/>
      <c r="MP491" s="35"/>
      <c r="MQ491" s="35"/>
      <c r="MR491" s="35"/>
      <c r="MS491" s="35"/>
      <c r="MT491" s="35"/>
      <c r="MU491" s="35"/>
      <c r="MV491" s="35"/>
      <c r="MW491" s="35"/>
      <c r="MX491" s="35"/>
      <c r="MY491" s="35"/>
      <c r="MZ491" s="35"/>
      <c r="NA491" s="35"/>
      <c r="NB491" s="35"/>
      <c r="NC491" s="35"/>
      <c r="ND491" s="35"/>
      <c r="NE491" s="35"/>
      <c r="NF491" s="35"/>
      <c r="NG491" s="35"/>
      <c r="NH491" s="35"/>
      <c r="NI491" s="35"/>
      <c r="NJ491" s="35"/>
      <c r="NK491" s="35"/>
      <c r="NL491" s="35"/>
      <c r="NM491" s="35"/>
      <c r="NN491" s="35"/>
      <c r="NO491" s="35"/>
      <c r="NP491" s="35"/>
      <c r="NQ491" s="35"/>
      <c r="NR491" s="35"/>
      <c r="NS491" s="35"/>
      <c r="NT491" s="35"/>
      <c r="NU491" s="35"/>
      <c r="NV491" s="35"/>
      <c r="NW491" s="35"/>
      <c r="NX491" s="35"/>
      <c r="NY491" s="35"/>
      <c r="NZ491" s="35"/>
      <c r="OA491" s="35"/>
      <c r="OB491" s="35"/>
      <c r="OC491" s="35"/>
      <c r="OD491" s="35"/>
      <c r="OE491" s="35"/>
      <c r="OF491" s="35"/>
      <c r="OG491" s="35"/>
      <c r="OH491" s="35"/>
      <c r="OI491" s="35"/>
      <c r="OJ491" s="35"/>
      <c r="OK491" s="35"/>
      <c r="OL491" s="35"/>
      <c r="OM491" s="35"/>
      <c r="ON491" s="35"/>
      <c r="OO491" s="35"/>
      <c r="OP491" s="35"/>
      <c r="OQ491" s="35"/>
      <c r="OR491" s="35"/>
      <c r="OS491" s="35"/>
      <c r="OT491" s="35"/>
      <c r="OU491" s="35"/>
      <c r="OV491" s="35"/>
      <c r="OW491" s="35"/>
      <c r="OX491" s="35"/>
      <c r="OY491" s="35"/>
      <c r="OZ491" s="35"/>
      <c r="PA491" s="35"/>
      <c r="PB491" s="35"/>
      <c r="PC491" s="35"/>
      <c r="PD491" s="35"/>
      <c r="PE491" s="35"/>
      <c r="PF491" s="35"/>
      <c r="PG491" s="35"/>
      <c r="PH491" s="35"/>
      <c r="PI491" s="35"/>
      <c r="PJ491" s="35"/>
      <c r="PK491" s="35"/>
      <c r="PL491" s="35"/>
      <c r="PM491" s="35"/>
      <c r="PN491" s="35"/>
      <c r="PO491" s="35"/>
      <c r="PP491" s="35"/>
      <c r="PQ491" s="35"/>
      <c r="PR491" s="35"/>
      <c r="PS491" s="35"/>
      <c r="PT491" s="35"/>
      <c r="PU491" s="35"/>
      <c r="PV491" s="35"/>
      <c r="PW491" s="35"/>
      <c r="PX491" s="35"/>
      <c r="PY491" s="35"/>
      <c r="PZ491" s="35"/>
      <c r="QA491" s="35"/>
      <c r="QB491" s="35"/>
      <c r="QC491" s="35"/>
      <c r="QD491" s="35"/>
      <c r="QE491" s="35"/>
      <c r="QF491" s="35"/>
      <c r="QG491" s="35"/>
      <c r="QH491" s="35"/>
      <c r="QI491" s="35"/>
      <c r="QJ491" s="35"/>
      <c r="QK491" s="35"/>
      <c r="QL491" s="35"/>
      <c r="QM491" s="35"/>
      <c r="QN491" s="35"/>
      <c r="QO491" s="35"/>
      <c r="QP491" s="35"/>
      <c r="QQ491" s="35"/>
      <c r="QR491" s="35"/>
      <c r="QS491" s="35"/>
      <c r="QT491" s="35"/>
      <c r="QU491" s="35"/>
      <c r="QV491" s="35"/>
      <c r="QW491" s="35"/>
      <c r="QX491" s="35"/>
      <c r="QY491" s="35"/>
      <c r="QZ491" s="35"/>
      <c r="RA491" s="35"/>
      <c r="RB491" s="35"/>
      <c r="RC491" s="35"/>
      <c r="RD491" s="35"/>
      <c r="RE491" s="35"/>
      <c r="RF491" s="35"/>
      <c r="RG491" s="35"/>
      <c r="RH491" s="35"/>
      <c r="RI491" s="35"/>
      <c r="RJ491" s="35"/>
      <c r="RK491" s="35"/>
      <c r="RL491" s="35"/>
      <c r="RM491" s="35"/>
      <c r="RN491" s="35"/>
      <c r="RO491" s="35"/>
      <c r="RP491" s="35"/>
      <c r="RQ491" s="35"/>
      <c r="RR491" s="35"/>
      <c r="RS491" s="35"/>
      <c r="RT491" s="35"/>
      <c r="RU491" s="35"/>
      <c r="RV491" s="35"/>
      <c r="RW491" s="35"/>
      <c r="RX491" s="35"/>
      <c r="RY491" s="35"/>
      <c r="RZ491" s="35"/>
      <c r="SA491" s="35"/>
      <c r="SB491" s="35"/>
      <c r="SC491" s="35"/>
      <c r="SD491" s="35"/>
      <c r="SE491" s="35"/>
      <c r="SF491" s="35"/>
      <c r="SG491" s="35"/>
      <c r="SH491" s="35"/>
      <c r="SI491" s="35"/>
      <c r="SJ491" s="35"/>
      <c r="SK491" s="35"/>
      <c r="SL491" s="35"/>
      <c r="SM491" s="35"/>
      <c r="SN491" s="35"/>
      <c r="SO491" s="35"/>
      <c r="SP491" s="35"/>
      <c r="SQ491" s="35"/>
      <c r="SR491" s="35"/>
      <c r="SS491" s="35"/>
      <c r="ST491" s="35"/>
      <c r="SU491" s="35"/>
      <c r="SV491" s="35"/>
      <c r="SW491" s="35"/>
      <c r="SX491" s="35"/>
      <c r="SY491" s="35"/>
      <c r="SZ491" s="35"/>
      <c r="TA491" s="35"/>
      <c r="TB491" s="35"/>
      <c r="TC491" s="35"/>
      <c r="TD491" s="35"/>
      <c r="TE491" s="35"/>
      <c r="TF491" s="35"/>
      <c r="TG491" s="35"/>
      <c r="TH491" s="35"/>
      <c r="TI491" s="35"/>
      <c r="TJ491" s="35"/>
      <c r="TK491" s="35"/>
      <c r="TL491" s="35"/>
      <c r="TM491" s="35"/>
      <c r="TN491" s="35"/>
      <c r="TO491" s="35"/>
      <c r="TP491" s="35"/>
      <c r="TQ491" s="35"/>
      <c r="TR491" s="35"/>
      <c r="TS491" s="35"/>
      <c r="TT491" s="35"/>
      <c r="TU491" s="35"/>
      <c r="TV491" s="35"/>
      <c r="TW491" s="35"/>
      <c r="TX491" s="35"/>
      <c r="TY491" s="35"/>
      <c r="TZ491" s="35"/>
      <c r="UA491" s="35"/>
      <c r="UB491" s="35"/>
      <c r="UC491" s="35"/>
      <c r="UD491" s="35"/>
      <c r="UE491" s="35"/>
      <c r="UF491" s="35"/>
      <c r="UG491" s="35"/>
      <c r="UH491" s="35"/>
      <c r="UI491" s="35"/>
      <c r="UJ491" s="35"/>
      <c r="UK491" s="35"/>
      <c r="UL491" s="35"/>
      <c r="UM491" s="35"/>
      <c r="UN491" s="35"/>
      <c r="UO491" s="35"/>
      <c r="UP491" s="35"/>
      <c r="UQ491" s="35"/>
      <c r="UR491" s="35"/>
      <c r="US491" s="35"/>
      <c r="UT491" s="35"/>
      <c r="UU491" s="35"/>
      <c r="UV491" s="35"/>
      <c r="UW491" s="35"/>
      <c r="UX491" s="35"/>
      <c r="UY491" s="35"/>
      <c r="UZ491" s="35"/>
      <c r="VA491" s="35"/>
      <c r="VB491" s="35"/>
      <c r="VC491" s="35"/>
      <c r="VD491" s="35"/>
      <c r="VE491" s="35"/>
      <c r="VF491" s="35"/>
      <c r="VG491" s="35"/>
      <c r="VH491" s="35"/>
      <c r="VI491" s="35"/>
      <c r="VJ491" s="35"/>
      <c r="VK491" s="35"/>
      <c r="VL491" s="35"/>
      <c r="VM491" s="35"/>
      <c r="VN491" s="35"/>
      <c r="VO491" s="35"/>
      <c r="VP491" s="35"/>
      <c r="VQ491" s="35"/>
      <c r="VR491" s="35"/>
      <c r="VS491" s="35"/>
      <c r="VT491" s="35"/>
      <c r="VU491" s="35"/>
      <c r="VV491" s="35"/>
      <c r="VW491" s="35"/>
      <c r="VX491" s="35"/>
      <c r="VY491" s="35"/>
      <c r="VZ491" s="35"/>
      <c r="WA491" s="35"/>
      <c r="WB491" s="35"/>
      <c r="WC491" s="35"/>
      <c r="WD491" s="35"/>
      <c r="WE491" s="35"/>
      <c r="WF491" s="35"/>
      <c r="WG491" s="35"/>
      <c r="WH491" s="35"/>
      <c r="WI491" s="35"/>
      <c r="WJ491" s="35"/>
      <c r="WK491" s="35"/>
      <c r="WL491" s="35"/>
      <c r="WM491" s="35"/>
      <c r="WN491" s="35"/>
      <c r="WO491" s="35"/>
      <c r="WP491" s="35"/>
      <c r="WQ491" s="35"/>
      <c r="WR491" s="35"/>
      <c r="WS491" s="35"/>
      <c r="WT491" s="35"/>
      <c r="WU491" s="35"/>
      <c r="WV491" s="35"/>
      <c r="WW491" s="35"/>
      <c r="WX491" s="35"/>
      <c r="WY491" s="35"/>
      <c r="WZ491" s="35"/>
      <c r="XA491" s="35"/>
      <c r="XB491" s="35"/>
      <c r="XC491" s="35"/>
      <c r="XD491" s="35"/>
      <c r="XE491" s="35"/>
      <c r="XF491" s="35"/>
      <c r="XG491" s="35"/>
      <c r="XH491" s="35"/>
      <c r="XI491" s="35"/>
      <c r="XJ491" s="35"/>
      <c r="XK491" s="35"/>
      <c r="XL491" s="35"/>
      <c r="XM491" s="35"/>
      <c r="XN491" s="35"/>
      <c r="XO491" s="35"/>
      <c r="XP491" s="35"/>
      <c r="XQ491" s="35"/>
      <c r="XR491" s="35"/>
      <c r="XS491" s="35"/>
      <c r="XT491" s="35"/>
      <c r="XU491" s="35"/>
      <c r="XV491" s="35"/>
      <c r="XW491" s="35"/>
      <c r="XX491" s="35"/>
      <c r="XY491" s="35"/>
      <c r="XZ491" s="35"/>
      <c r="YA491" s="35"/>
      <c r="YB491" s="35"/>
      <c r="YC491" s="35"/>
      <c r="YD491" s="35"/>
      <c r="YE491" s="35"/>
      <c r="YF491" s="35"/>
      <c r="YG491" s="35"/>
      <c r="YH491" s="35"/>
      <c r="YI491" s="35"/>
      <c r="YJ491" s="35"/>
      <c r="YK491" s="35"/>
      <c r="YL491" s="35"/>
      <c r="YM491" s="35"/>
      <c r="YN491" s="35"/>
      <c r="YO491" s="35"/>
      <c r="YP491" s="35"/>
      <c r="YQ491" s="35"/>
      <c r="YR491" s="35"/>
      <c r="YS491" s="35"/>
      <c r="YT491" s="35"/>
      <c r="YU491" s="35"/>
      <c r="YV491" s="35"/>
      <c r="YW491" s="35"/>
      <c r="YX491" s="35"/>
      <c r="YY491" s="35"/>
      <c r="YZ491" s="35"/>
      <c r="ZA491" s="35"/>
      <c r="ZB491" s="35"/>
      <c r="ZC491" s="35"/>
      <c r="ZD491" s="35"/>
      <c r="ZE491" s="35"/>
      <c r="ZF491" s="35"/>
      <c r="ZG491" s="35"/>
      <c r="ZH491" s="35"/>
      <c r="ZI491" s="35"/>
      <c r="ZJ491" s="35"/>
      <c r="ZK491" s="35"/>
      <c r="ZL491" s="35"/>
      <c r="ZM491" s="35"/>
      <c r="ZN491" s="35"/>
      <c r="ZO491" s="35"/>
      <c r="ZP491" s="35"/>
      <c r="ZQ491" s="35"/>
      <c r="ZR491" s="35"/>
      <c r="ZS491" s="35"/>
      <c r="ZT491" s="35"/>
      <c r="ZU491" s="35"/>
      <c r="ZV491" s="35"/>
      <c r="ZW491" s="35"/>
      <c r="ZX491" s="35"/>
      <c r="ZY491" s="35"/>
      <c r="ZZ491" s="35"/>
      <c r="AAA491" s="35"/>
      <c r="AAB491" s="35"/>
      <c r="AAC491" s="35"/>
      <c r="AAD491" s="35"/>
      <c r="AAE491" s="35"/>
      <c r="AAF491" s="35"/>
      <c r="AAG491" s="35"/>
      <c r="AAH491" s="35"/>
      <c r="AAI491" s="35"/>
      <c r="AAJ491" s="35"/>
      <c r="AAK491" s="35"/>
      <c r="AAL491" s="35"/>
      <c r="AAM491" s="35"/>
      <c r="AAN491" s="35"/>
      <c r="AAO491" s="35"/>
      <c r="AAP491" s="35"/>
      <c r="AAQ491" s="35"/>
      <c r="AAR491" s="35"/>
      <c r="AAS491" s="35"/>
      <c r="AAT491" s="35"/>
      <c r="AAU491" s="35"/>
      <c r="AAV491" s="35"/>
      <c r="AAW491" s="35"/>
      <c r="AAX491" s="35"/>
      <c r="AAY491" s="35"/>
      <c r="AAZ491" s="35"/>
      <c r="ABA491" s="35"/>
      <c r="ABB491" s="35"/>
      <c r="ABC491" s="35"/>
      <c r="ABD491" s="35"/>
      <c r="ABE491" s="35"/>
      <c r="ABF491" s="35"/>
      <c r="ABG491" s="35"/>
      <c r="ABH491" s="35"/>
      <c r="ABI491" s="35"/>
      <c r="ABJ491" s="35"/>
      <c r="ABK491" s="35"/>
      <c r="ABL491" s="35"/>
      <c r="ABM491" s="35"/>
      <c r="ABN491" s="35"/>
      <c r="ABO491" s="35"/>
      <c r="ABP491" s="35"/>
      <c r="ABQ491" s="35"/>
      <c r="ABR491" s="35"/>
      <c r="ABS491" s="35"/>
      <c r="ABT491" s="35"/>
      <c r="ABU491" s="35"/>
      <c r="ABV491" s="35"/>
      <c r="ABW491" s="35"/>
      <c r="ABX491" s="35"/>
      <c r="ABY491" s="35"/>
      <c r="ABZ491" s="35"/>
      <c r="ACA491" s="35"/>
      <c r="ACB491" s="35"/>
      <c r="ACC491" s="35"/>
      <c r="ACD491" s="35"/>
      <c r="ACE491" s="35"/>
      <c r="ACF491" s="35"/>
      <c r="ACG491" s="35"/>
      <c r="ACH491" s="35"/>
      <c r="ACI491" s="35"/>
      <c r="ACJ491" s="35"/>
      <c r="ACK491" s="35"/>
      <c r="ACL491" s="35"/>
      <c r="ACM491" s="35"/>
      <c r="ACN491" s="35"/>
      <c r="ACO491" s="35"/>
      <c r="ACP491" s="35"/>
      <c r="ACQ491" s="35"/>
      <c r="ACR491" s="35"/>
      <c r="ACS491" s="35"/>
      <c r="ACT491" s="35"/>
      <c r="ACU491" s="35"/>
      <c r="ACV491" s="35"/>
      <c r="ACW491" s="35"/>
      <c r="ACX491" s="35"/>
      <c r="ACY491" s="35"/>
      <c r="ACZ491" s="35"/>
      <c r="ADA491" s="35"/>
      <c r="ADB491" s="35"/>
      <c r="ADC491" s="35"/>
      <c r="ADD491" s="35"/>
      <c r="ADE491" s="35"/>
      <c r="ADF491" s="35"/>
      <c r="ADG491" s="35"/>
      <c r="ADH491" s="35"/>
      <c r="ADI491" s="35"/>
      <c r="ADJ491" s="35"/>
      <c r="ADK491" s="35"/>
      <c r="ADL491" s="35"/>
      <c r="ADM491" s="35"/>
      <c r="ADN491" s="35"/>
      <c r="ADO491" s="35"/>
      <c r="ADP491" s="35"/>
      <c r="ADQ491" s="35"/>
      <c r="ADR491" s="35"/>
      <c r="ADS491" s="35"/>
      <c r="ADT491" s="35"/>
      <c r="ADU491" s="35"/>
      <c r="ADV491" s="35"/>
      <c r="ADW491" s="35"/>
      <c r="ADX491" s="35"/>
      <c r="ADY491" s="35"/>
      <c r="ADZ491" s="35"/>
      <c r="AEA491" s="35"/>
      <c r="AEB491" s="35"/>
      <c r="AEC491" s="35"/>
      <c r="AED491" s="35"/>
      <c r="AEE491" s="35"/>
      <c r="AEF491" s="35"/>
      <c r="AEG491" s="35"/>
      <c r="AEH491" s="35"/>
      <c r="AEI491" s="35"/>
      <c r="AEJ491" s="35"/>
      <c r="AEK491" s="35"/>
      <c r="AEL491" s="35"/>
      <c r="AEM491" s="35"/>
      <c r="AEN491" s="35"/>
      <c r="AEO491" s="35"/>
      <c r="AEP491" s="35"/>
      <c r="AEQ491" s="35"/>
      <c r="AER491" s="35"/>
      <c r="AES491" s="35"/>
      <c r="AET491" s="35"/>
      <c r="AEU491" s="35"/>
      <c r="AEV491" s="35"/>
      <c r="AEW491" s="35"/>
      <c r="AEX491" s="35"/>
      <c r="AEY491" s="35"/>
      <c r="AEZ491" s="35"/>
      <c r="AFA491" s="35"/>
      <c r="AFB491" s="35"/>
      <c r="AFC491" s="35"/>
      <c r="AFD491" s="35"/>
      <c r="AFE491" s="35"/>
      <c r="AFF491" s="35"/>
      <c r="AFG491" s="35"/>
      <c r="AFH491" s="35"/>
      <c r="AFI491" s="35"/>
      <c r="AFJ491" s="35"/>
      <c r="AFK491" s="35"/>
      <c r="AFL491" s="35"/>
      <c r="AFM491" s="35"/>
      <c r="AFN491" s="35"/>
      <c r="AFO491" s="35"/>
      <c r="AFP491" s="35"/>
      <c r="AFQ491" s="35"/>
      <c r="AFR491" s="35"/>
      <c r="AFS491" s="35"/>
      <c r="AFT491" s="35"/>
      <c r="AFU491" s="35"/>
      <c r="AFV491" s="35"/>
      <c r="AFW491" s="35"/>
      <c r="AFX491" s="35"/>
      <c r="AFY491" s="35"/>
      <c r="AFZ491" s="35"/>
      <c r="AGA491" s="35"/>
      <c r="AGB491" s="35"/>
      <c r="AGC491" s="35"/>
      <c r="AGD491" s="35"/>
      <c r="AGE491" s="35"/>
      <c r="AGF491" s="35"/>
      <c r="AGG491" s="35"/>
      <c r="AGH491" s="35"/>
      <c r="AGI491" s="35"/>
      <c r="AGJ491" s="35"/>
      <c r="AGK491" s="35"/>
      <c r="AGL491" s="35"/>
      <c r="AGM491" s="35"/>
      <c r="AGN491" s="35"/>
      <c r="AGO491" s="35"/>
      <c r="AGP491" s="35"/>
      <c r="AGQ491" s="35"/>
      <c r="AGR491" s="35"/>
      <c r="AGS491" s="35"/>
      <c r="AGT491" s="35"/>
      <c r="AGU491" s="35"/>
      <c r="AGV491" s="35"/>
      <c r="AGW491" s="35"/>
      <c r="AGX491" s="35"/>
      <c r="AGY491" s="35"/>
      <c r="AGZ491" s="35"/>
      <c r="AHA491" s="35"/>
      <c r="AHB491" s="35"/>
      <c r="AHC491" s="35"/>
      <c r="AHD491" s="35"/>
      <c r="AHE491" s="35"/>
      <c r="AHF491" s="35"/>
      <c r="AHG491" s="35"/>
      <c r="AHH491" s="35"/>
      <c r="AHI491" s="35"/>
      <c r="AHJ491" s="35"/>
      <c r="AHK491" s="35"/>
      <c r="AHL491" s="35"/>
      <c r="AHM491" s="35"/>
      <c r="AHN491" s="35"/>
      <c r="AHO491" s="35"/>
      <c r="AHP491" s="35"/>
      <c r="AHQ491" s="35"/>
      <c r="AHR491" s="35"/>
      <c r="AHS491" s="35"/>
      <c r="AHT491" s="35"/>
      <c r="AHU491" s="35"/>
      <c r="AHV491" s="35"/>
      <c r="AHW491" s="35"/>
      <c r="AHX491" s="35"/>
      <c r="AHY491" s="35"/>
      <c r="AHZ491" s="35"/>
      <c r="AIA491" s="35"/>
      <c r="AIB491" s="35"/>
      <c r="AIC491" s="35"/>
      <c r="AID491" s="35"/>
      <c r="AIE491" s="35"/>
      <c r="AIF491" s="35"/>
      <c r="AIG491" s="35"/>
      <c r="AIH491" s="35"/>
      <c r="AII491" s="35"/>
      <c r="AIJ491" s="35"/>
    </row>
    <row r="492" spans="1:920" s="81" customFormat="1" ht="62.1" customHeight="1" x14ac:dyDescent="0.25">
      <c r="A492" s="79">
        <v>4</v>
      </c>
      <c r="B492" s="82">
        <v>45701</v>
      </c>
      <c r="C492" s="93" t="s">
        <v>366</v>
      </c>
      <c r="D492" s="94"/>
      <c r="E492" s="93" t="s">
        <v>346</v>
      </c>
      <c r="F492" s="95" t="s">
        <v>346</v>
      </c>
      <c r="G492" s="95"/>
      <c r="H492" s="94"/>
      <c r="I492" s="35"/>
      <c r="J492" s="35"/>
      <c r="K492" s="35"/>
      <c r="L492" s="35"/>
      <c r="M492" s="35"/>
      <c r="N492" s="35"/>
      <c r="O492" s="35"/>
      <c r="P492" s="35"/>
      <c r="Q492" s="35"/>
      <c r="R492" s="35"/>
      <c r="S492" s="35"/>
      <c r="T492" s="35"/>
      <c r="U492" s="35"/>
      <c r="V492" s="35"/>
      <c r="W492" s="35"/>
      <c r="X492" s="35"/>
      <c r="Y492" s="35"/>
      <c r="Z492" s="35"/>
      <c r="AA492" s="35"/>
      <c r="AB492" s="35"/>
      <c r="AC492" s="35"/>
      <c r="AD492" s="35"/>
      <c r="AE492" s="35"/>
      <c r="AF492" s="35"/>
      <c r="AG492" s="35"/>
      <c r="AH492" s="35"/>
      <c r="AI492" s="35"/>
      <c r="AJ492" s="35"/>
      <c r="AK492" s="35"/>
      <c r="AL492" s="35"/>
      <c r="AM492" s="35"/>
      <c r="AN492" s="35"/>
      <c r="AO492" s="35"/>
      <c r="AP492" s="35"/>
      <c r="AQ492" s="35"/>
      <c r="AR492" s="35"/>
      <c r="AS492" s="35"/>
      <c r="AT492" s="35"/>
      <c r="AU492" s="35"/>
      <c r="AV492" s="35"/>
      <c r="AW492" s="35"/>
      <c r="AX492" s="35"/>
      <c r="AY492" s="35"/>
      <c r="AZ492" s="35"/>
      <c r="BA492" s="35"/>
      <c r="BB492" s="35"/>
      <c r="BC492" s="35"/>
      <c r="BD492" s="35"/>
      <c r="BE492" s="35"/>
      <c r="BF492" s="35"/>
      <c r="BG492" s="35"/>
      <c r="BH492" s="35"/>
      <c r="BI492" s="35"/>
      <c r="BJ492" s="35"/>
      <c r="BK492" s="35"/>
      <c r="BL492" s="35"/>
      <c r="BM492" s="35"/>
      <c r="BN492" s="35"/>
      <c r="BO492" s="35"/>
      <c r="BP492" s="35"/>
      <c r="BQ492" s="35"/>
      <c r="BR492" s="35"/>
      <c r="BS492" s="35"/>
      <c r="BT492" s="35"/>
      <c r="BU492" s="35"/>
      <c r="BV492" s="35"/>
      <c r="BW492" s="35"/>
      <c r="BX492" s="35"/>
      <c r="BY492" s="35"/>
      <c r="BZ492" s="35"/>
      <c r="CA492" s="35"/>
      <c r="CB492" s="35"/>
      <c r="CC492" s="35"/>
      <c r="CD492" s="35"/>
      <c r="CE492" s="35"/>
      <c r="CF492" s="35"/>
      <c r="CG492" s="35"/>
      <c r="CH492" s="35"/>
      <c r="CI492" s="35"/>
      <c r="CJ492" s="35"/>
      <c r="CK492" s="35"/>
      <c r="CL492" s="35"/>
      <c r="CM492" s="35"/>
      <c r="CN492" s="35"/>
      <c r="CO492" s="35"/>
      <c r="CP492" s="35"/>
      <c r="CQ492" s="35"/>
      <c r="CR492" s="35"/>
      <c r="CS492" s="35"/>
      <c r="CT492" s="35"/>
      <c r="CU492" s="35"/>
      <c r="CV492" s="35"/>
      <c r="CW492" s="35"/>
      <c r="CX492" s="35"/>
      <c r="CY492" s="35"/>
      <c r="CZ492" s="35"/>
      <c r="DA492" s="35"/>
      <c r="DB492" s="35"/>
      <c r="DC492" s="35"/>
      <c r="DD492" s="35"/>
      <c r="DE492" s="35"/>
      <c r="DF492" s="35"/>
      <c r="DG492" s="35"/>
      <c r="DH492" s="35"/>
      <c r="DI492" s="35"/>
      <c r="DJ492" s="35"/>
      <c r="DK492" s="35"/>
      <c r="DL492" s="35"/>
      <c r="DM492" s="35"/>
      <c r="DN492" s="35"/>
      <c r="DO492" s="35"/>
      <c r="DP492" s="35"/>
      <c r="DQ492" s="35"/>
      <c r="DR492" s="35"/>
      <c r="DS492" s="35"/>
      <c r="DT492" s="35"/>
      <c r="DU492" s="35"/>
      <c r="DV492" s="35"/>
      <c r="DW492" s="35"/>
      <c r="DX492" s="35"/>
      <c r="DY492" s="35"/>
      <c r="DZ492" s="35"/>
      <c r="EA492" s="35"/>
      <c r="EB492" s="35"/>
      <c r="EC492" s="35"/>
      <c r="ED492" s="35"/>
      <c r="EE492" s="35"/>
      <c r="EF492" s="35"/>
      <c r="EG492" s="35"/>
      <c r="EH492" s="35"/>
      <c r="EI492" s="35"/>
      <c r="EJ492" s="35"/>
      <c r="EK492" s="35"/>
      <c r="EL492" s="35"/>
      <c r="EM492" s="35"/>
      <c r="EN492" s="35"/>
      <c r="EO492" s="35"/>
      <c r="EP492" s="35"/>
      <c r="EQ492" s="35"/>
      <c r="ER492" s="35"/>
      <c r="ES492" s="35"/>
      <c r="ET492" s="35"/>
      <c r="EU492" s="35"/>
      <c r="EV492" s="35"/>
      <c r="EW492" s="35"/>
      <c r="EX492" s="35"/>
      <c r="EY492" s="35"/>
      <c r="EZ492" s="35"/>
      <c r="FA492" s="35"/>
      <c r="FB492" s="35"/>
      <c r="FC492" s="35"/>
      <c r="FD492" s="35"/>
      <c r="FE492" s="35"/>
      <c r="FF492" s="35"/>
      <c r="FG492" s="35"/>
      <c r="FH492" s="35"/>
      <c r="FI492" s="35"/>
      <c r="FJ492" s="35"/>
      <c r="FK492" s="35"/>
      <c r="FL492" s="35"/>
      <c r="FM492" s="35"/>
      <c r="FN492" s="35"/>
      <c r="FO492" s="35"/>
      <c r="FP492" s="35"/>
      <c r="FQ492" s="35"/>
      <c r="FR492" s="35"/>
      <c r="FS492" s="35"/>
      <c r="FT492" s="35"/>
      <c r="FU492" s="35"/>
      <c r="FV492" s="35"/>
      <c r="FW492" s="35"/>
      <c r="FX492" s="35"/>
      <c r="FY492" s="35"/>
      <c r="FZ492" s="35"/>
      <c r="GA492" s="35"/>
      <c r="GB492" s="35"/>
      <c r="GC492" s="35"/>
      <c r="GD492" s="35"/>
      <c r="GE492" s="35"/>
      <c r="GF492" s="35"/>
      <c r="GG492" s="35"/>
      <c r="GH492" s="35"/>
      <c r="GI492" s="35"/>
      <c r="GJ492" s="35"/>
      <c r="GK492" s="35"/>
      <c r="GL492" s="35"/>
      <c r="GM492" s="35"/>
      <c r="GN492" s="35"/>
      <c r="GO492" s="35"/>
      <c r="GP492" s="35"/>
      <c r="GQ492" s="35"/>
      <c r="GR492" s="35"/>
      <c r="GS492" s="35"/>
      <c r="GT492" s="35"/>
      <c r="GU492" s="35"/>
      <c r="GV492" s="35"/>
      <c r="GW492" s="35"/>
      <c r="GX492" s="35"/>
      <c r="GY492" s="35"/>
      <c r="GZ492" s="35"/>
      <c r="HA492" s="35"/>
      <c r="HB492" s="35"/>
      <c r="HC492" s="35"/>
      <c r="HD492" s="35"/>
      <c r="HE492" s="35"/>
      <c r="HF492" s="35"/>
      <c r="HG492" s="35"/>
      <c r="HH492" s="35"/>
      <c r="HI492" s="35"/>
      <c r="HJ492" s="35"/>
      <c r="HK492" s="35"/>
      <c r="HL492" s="35"/>
      <c r="HM492" s="35"/>
      <c r="HN492" s="35"/>
      <c r="HO492" s="35"/>
      <c r="HP492" s="35"/>
      <c r="HQ492" s="35"/>
      <c r="HR492" s="35"/>
      <c r="HS492" s="35"/>
      <c r="HT492" s="35"/>
      <c r="HU492" s="35"/>
      <c r="HV492" s="35"/>
      <c r="HW492" s="35"/>
      <c r="HX492" s="35"/>
      <c r="HY492" s="35"/>
      <c r="HZ492" s="35"/>
      <c r="IA492" s="35"/>
      <c r="IB492" s="35"/>
      <c r="IC492" s="35"/>
      <c r="ID492" s="35"/>
      <c r="IE492" s="35"/>
      <c r="IF492" s="35"/>
      <c r="IG492" s="35"/>
      <c r="IH492" s="35"/>
      <c r="II492" s="35"/>
      <c r="IJ492" s="35"/>
      <c r="IK492" s="35"/>
      <c r="IL492" s="35"/>
      <c r="IM492" s="35"/>
      <c r="IN492" s="35"/>
      <c r="IO492" s="35"/>
      <c r="IP492" s="35"/>
      <c r="IQ492" s="35"/>
      <c r="IR492" s="35"/>
      <c r="IS492" s="35"/>
      <c r="IT492" s="35"/>
      <c r="IU492" s="35"/>
      <c r="IV492" s="35"/>
      <c r="IW492" s="35"/>
      <c r="IX492" s="35"/>
      <c r="IY492" s="35"/>
      <c r="IZ492" s="35"/>
      <c r="JA492" s="35"/>
      <c r="JB492" s="35"/>
      <c r="JC492" s="35"/>
      <c r="JD492" s="35"/>
      <c r="JE492" s="35"/>
      <c r="JF492" s="35"/>
      <c r="JG492" s="35"/>
      <c r="JH492" s="35"/>
      <c r="JI492" s="35"/>
      <c r="JJ492" s="35"/>
      <c r="JK492" s="35"/>
      <c r="JL492" s="35"/>
      <c r="JM492" s="35"/>
      <c r="JN492" s="35"/>
      <c r="JO492" s="35"/>
      <c r="JP492" s="35"/>
      <c r="JQ492" s="35"/>
      <c r="JR492" s="35"/>
      <c r="JS492" s="35"/>
      <c r="JT492" s="35"/>
      <c r="JU492" s="35"/>
      <c r="JV492" s="35"/>
      <c r="JW492" s="35"/>
      <c r="JX492" s="35"/>
      <c r="JY492" s="35"/>
      <c r="JZ492" s="35"/>
      <c r="KA492" s="35"/>
      <c r="KB492" s="35"/>
      <c r="KC492" s="35"/>
      <c r="KD492" s="35"/>
      <c r="KE492" s="35"/>
      <c r="KF492" s="35"/>
      <c r="KG492" s="35"/>
      <c r="KH492" s="35"/>
      <c r="KI492" s="35"/>
      <c r="KJ492" s="35"/>
      <c r="KK492" s="35"/>
      <c r="KL492" s="35"/>
      <c r="KM492" s="35"/>
      <c r="KN492" s="35"/>
      <c r="KO492" s="35"/>
      <c r="KP492" s="35"/>
      <c r="KQ492" s="35"/>
      <c r="KR492" s="35"/>
      <c r="KS492" s="35"/>
      <c r="KT492" s="35"/>
      <c r="KU492" s="35"/>
      <c r="KV492" s="35"/>
      <c r="KW492" s="35"/>
      <c r="KX492" s="35"/>
      <c r="KY492" s="35"/>
      <c r="KZ492" s="35"/>
      <c r="LA492" s="35"/>
      <c r="LB492" s="35"/>
      <c r="LC492" s="35"/>
      <c r="LD492" s="35"/>
      <c r="LE492" s="35"/>
      <c r="LF492" s="35"/>
      <c r="LG492" s="35"/>
      <c r="LH492" s="35"/>
      <c r="LI492" s="35"/>
      <c r="LJ492" s="35"/>
      <c r="LK492" s="35"/>
      <c r="LL492" s="35"/>
      <c r="LM492" s="35"/>
      <c r="LN492" s="35"/>
      <c r="LO492" s="35"/>
      <c r="LP492" s="35"/>
      <c r="LQ492" s="35"/>
      <c r="LR492" s="35"/>
      <c r="LS492" s="35"/>
      <c r="LT492" s="35"/>
      <c r="LU492" s="35"/>
      <c r="LV492" s="35"/>
      <c r="LW492" s="35"/>
      <c r="LX492" s="35"/>
      <c r="LY492" s="35"/>
      <c r="LZ492" s="35"/>
      <c r="MA492" s="35"/>
      <c r="MB492" s="35"/>
      <c r="MC492" s="35"/>
      <c r="MD492" s="35"/>
      <c r="ME492" s="35"/>
      <c r="MF492" s="35"/>
      <c r="MG492" s="35"/>
      <c r="MH492" s="35"/>
      <c r="MI492" s="35"/>
      <c r="MJ492" s="35"/>
      <c r="MK492" s="35"/>
      <c r="ML492" s="35"/>
      <c r="MM492" s="35"/>
      <c r="MN492" s="35"/>
      <c r="MO492" s="35"/>
      <c r="MP492" s="35"/>
      <c r="MQ492" s="35"/>
      <c r="MR492" s="35"/>
      <c r="MS492" s="35"/>
      <c r="MT492" s="35"/>
      <c r="MU492" s="35"/>
      <c r="MV492" s="35"/>
      <c r="MW492" s="35"/>
      <c r="MX492" s="35"/>
      <c r="MY492" s="35"/>
      <c r="MZ492" s="35"/>
      <c r="NA492" s="35"/>
      <c r="NB492" s="35"/>
      <c r="NC492" s="35"/>
      <c r="ND492" s="35"/>
      <c r="NE492" s="35"/>
      <c r="NF492" s="35"/>
      <c r="NG492" s="35"/>
      <c r="NH492" s="35"/>
      <c r="NI492" s="35"/>
      <c r="NJ492" s="35"/>
      <c r="NK492" s="35"/>
      <c r="NL492" s="35"/>
      <c r="NM492" s="35"/>
      <c r="NN492" s="35"/>
      <c r="NO492" s="35"/>
      <c r="NP492" s="35"/>
      <c r="NQ492" s="35"/>
      <c r="NR492" s="35"/>
      <c r="NS492" s="35"/>
      <c r="NT492" s="35"/>
      <c r="NU492" s="35"/>
      <c r="NV492" s="35"/>
      <c r="NW492" s="35"/>
      <c r="NX492" s="35"/>
      <c r="NY492" s="35"/>
      <c r="NZ492" s="35"/>
      <c r="OA492" s="35"/>
      <c r="OB492" s="35"/>
      <c r="OC492" s="35"/>
      <c r="OD492" s="35"/>
      <c r="OE492" s="35"/>
      <c r="OF492" s="35"/>
      <c r="OG492" s="35"/>
      <c r="OH492" s="35"/>
      <c r="OI492" s="35"/>
      <c r="OJ492" s="35"/>
      <c r="OK492" s="35"/>
      <c r="OL492" s="35"/>
      <c r="OM492" s="35"/>
      <c r="ON492" s="35"/>
      <c r="OO492" s="35"/>
      <c r="OP492" s="35"/>
      <c r="OQ492" s="35"/>
      <c r="OR492" s="35"/>
      <c r="OS492" s="35"/>
      <c r="OT492" s="35"/>
      <c r="OU492" s="35"/>
      <c r="OV492" s="35"/>
      <c r="OW492" s="35"/>
      <c r="OX492" s="35"/>
      <c r="OY492" s="35"/>
      <c r="OZ492" s="35"/>
      <c r="PA492" s="35"/>
      <c r="PB492" s="35"/>
      <c r="PC492" s="35"/>
      <c r="PD492" s="35"/>
      <c r="PE492" s="35"/>
      <c r="PF492" s="35"/>
      <c r="PG492" s="35"/>
      <c r="PH492" s="35"/>
      <c r="PI492" s="35"/>
      <c r="PJ492" s="35"/>
      <c r="PK492" s="35"/>
      <c r="PL492" s="35"/>
      <c r="PM492" s="35"/>
      <c r="PN492" s="35"/>
      <c r="PO492" s="35"/>
      <c r="PP492" s="35"/>
      <c r="PQ492" s="35"/>
      <c r="PR492" s="35"/>
      <c r="PS492" s="35"/>
      <c r="PT492" s="35"/>
      <c r="PU492" s="35"/>
      <c r="PV492" s="35"/>
      <c r="PW492" s="35"/>
      <c r="PX492" s="35"/>
      <c r="PY492" s="35"/>
      <c r="PZ492" s="35"/>
      <c r="QA492" s="35"/>
      <c r="QB492" s="35"/>
      <c r="QC492" s="35"/>
      <c r="QD492" s="35"/>
      <c r="QE492" s="35"/>
      <c r="QF492" s="35"/>
      <c r="QG492" s="35"/>
      <c r="QH492" s="35"/>
      <c r="QI492" s="35"/>
      <c r="QJ492" s="35"/>
      <c r="QK492" s="35"/>
      <c r="QL492" s="35"/>
      <c r="QM492" s="35"/>
      <c r="QN492" s="35"/>
      <c r="QO492" s="35"/>
      <c r="QP492" s="35"/>
      <c r="QQ492" s="35"/>
      <c r="QR492" s="35"/>
      <c r="QS492" s="35"/>
      <c r="QT492" s="35"/>
      <c r="QU492" s="35"/>
      <c r="QV492" s="35"/>
      <c r="QW492" s="35"/>
      <c r="QX492" s="35"/>
      <c r="QY492" s="35"/>
      <c r="QZ492" s="35"/>
      <c r="RA492" s="35"/>
      <c r="RB492" s="35"/>
      <c r="RC492" s="35"/>
      <c r="RD492" s="35"/>
      <c r="RE492" s="35"/>
      <c r="RF492" s="35"/>
      <c r="RG492" s="35"/>
      <c r="RH492" s="35"/>
      <c r="RI492" s="35"/>
      <c r="RJ492" s="35"/>
      <c r="RK492" s="35"/>
      <c r="RL492" s="35"/>
      <c r="RM492" s="35"/>
      <c r="RN492" s="35"/>
      <c r="RO492" s="35"/>
      <c r="RP492" s="35"/>
      <c r="RQ492" s="35"/>
      <c r="RR492" s="35"/>
      <c r="RS492" s="35"/>
      <c r="RT492" s="35"/>
      <c r="RU492" s="35"/>
      <c r="RV492" s="35"/>
      <c r="RW492" s="35"/>
      <c r="RX492" s="35"/>
      <c r="RY492" s="35"/>
      <c r="RZ492" s="35"/>
      <c r="SA492" s="35"/>
      <c r="SB492" s="35"/>
      <c r="SC492" s="35"/>
      <c r="SD492" s="35"/>
      <c r="SE492" s="35"/>
      <c r="SF492" s="35"/>
      <c r="SG492" s="35"/>
      <c r="SH492" s="35"/>
      <c r="SI492" s="35"/>
      <c r="SJ492" s="35"/>
      <c r="SK492" s="35"/>
      <c r="SL492" s="35"/>
      <c r="SM492" s="35"/>
      <c r="SN492" s="35"/>
      <c r="SO492" s="35"/>
      <c r="SP492" s="35"/>
      <c r="SQ492" s="35"/>
      <c r="SR492" s="35"/>
      <c r="SS492" s="35"/>
      <c r="ST492" s="35"/>
      <c r="SU492" s="35"/>
      <c r="SV492" s="35"/>
      <c r="SW492" s="35"/>
      <c r="SX492" s="35"/>
      <c r="SY492" s="35"/>
      <c r="SZ492" s="35"/>
      <c r="TA492" s="35"/>
      <c r="TB492" s="35"/>
      <c r="TC492" s="35"/>
      <c r="TD492" s="35"/>
      <c r="TE492" s="35"/>
      <c r="TF492" s="35"/>
      <c r="TG492" s="35"/>
      <c r="TH492" s="35"/>
      <c r="TI492" s="35"/>
      <c r="TJ492" s="35"/>
      <c r="TK492" s="35"/>
      <c r="TL492" s="35"/>
      <c r="TM492" s="35"/>
      <c r="TN492" s="35"/>
      <c r="TO492" s="35"/>
      <c r="TP492" s="35"/>
      <c r="TQ492" s="35"/>
      <c r="TR492" s="35"/>
      <c r="TS492" s="35"/>
      <c r="TT492" s="35"/>
      <c r="TU492" s="35"/>
      <c r="TV492" s="35"/>
      <c r="TW492" s="35"/>
      <c r="TX492" s="35"/>
      <c r="TY492" s="35"/>
      <c r="TZ492" s="35"/>
      <c r="UA492" s="35"/>
      <c r="UB492" s="35"/>
      <c r="UC492" s="35"/>
      <c r="UD492" s="35"/>
      <c r="UE492" s="35"/>
      <c r="UF492" s="35"/>
      <c r="UG492" s="35"/>
      <c r="UH492" s="35"/>
      <c r="UI492" s="35"/>
      <c r="UJ492" s="35"/>
      <c r="UK492" s="35"/>
      <c r="UL492" s="35"/>
      <c r="UM492" s="35"/>
      <c r="UN492" s="35"/>
      <c r="UO492" s="35"/>
      <c r="UP492" s="35"/>
      <c r="UQ492" s="35"/>
      <c r="UR492" s="35"/>
      <c r="US492" s="35"/>
      <c r="UT492" s="35"/>
      <c r="UU492" s="35"/>
      <c r="UV492" s="35"/>
      <c r="UW492" s="35"/>
      <c r="UX492" s="35"/>
      <c r="UY492" s="35"/>
      <c r="UZ492" s="35"/>
      <c r="VA492" s="35"/>
      <c r="VB492" s="35"/>
      <c r="VC492" s="35"/>
      <c r="VD492" s="35"/>
      <c r="VE492" s="35"/>
      <c r="VF492" s="35"/>
      <c r="VG492" s="35"/>
      <c r="VH492" s="35"/>
      <c r="VI492" s="35"/>
      <c r="VJ492" s="35"/>
      <c r="VK492" s="35"/>
      <c r="VL492" s="35"/>
      <c r="VM492" s="35"/>
      <c r="VN492" s="35"/>
      <c r="VO492" s="35"/>
      <c r="VP492" s="35"/>
      <c r="VQ492" s="35"/>
      <c r="VR492" s="35"/>
      <c r="VS492" s="35"/>
      <c r="VT492" s="35"/>
      <c r="VU492" s="35"/>
      <c r="VV492" s="35"/>
      <c r="VW492" s="35"/>
      <c r="VX492" s="35"/>
      <c r="VY492" s="35"/>
      <c r="VZ492" s="35"/>
      <c r="WA492" s="35"/>
      <c r="WB492" s="35"/>
      <c r="WC492" s="35"/>
      <c r="WD492" s="35"/>
      <c r="WE492" s="35"/>
      <c r="WF492" s="35"/>
      <c r="WG492" s="35"/>
      <c r="WH492" s="35"/>
      <c r="WI492" s="35"/>
      <c r="WJ492" s="35"/>
      <c r="WK492" s="35"/>
      <c r="WL492" s="35"/>
      <c r="WM492" s="35"/>
      <c r="WN492" s="35"/>
      <c r="WO492" s="35"/>
      <c r="WP492" s="35"/>
      <c r="WQ492" s="35"/>
      <c r="WR492" s="35"/>
      <c r="WS492" s="35"/>
      <c r="WT492" s="35"/>
      <c r="WU492" s="35"/>
      <c r="WV492" s="35"/>
      <c r="WW492" s="35"/>
      <c r="WX492" s="35"/>
      <c r="WY492" s="35"/>
      <c r="WZ492" s="35"/>
      <c r="XA492" s="35"/>
      <c r="XB492" s="35"/>
      <c r="XC492" s="35"/>
      <c r="XD492" s="35"/>
      <c r="XE492" s="35"/>
      <c r="XF492" s="35"/>
      <c r="XG492" s="35"/>
      <c r="XH492" s="35"/>
      <c r="XI492" s="35"/>
      <c r="XJ492" s="35"/>
      <c r="XK492" s="35"/>
      <c r="XL492" s="35"/>
      <c r="XM492" s="35"/>
      <c r="XN492" s="35"/>
      <c r="XO492" s="35"/>
      <c r="XP492" s="35"/>
      <c r="XQ492" s="35"/>
      <c r="XR492" s="35"/>
      <c r="XS492" s="35"/>
      <c r="XT492" s="35"/>
      <c r="XU492" s="35"/>
      <c r="XV492" s="35"/>
      <c r="XW492" s="35"/>
      <c r="XX492" s="35"/>
      <c r="XY492" s="35"/>
      <c r="XZ492" s="35"/>
      <c r="YA492" s="35"/>
      <c r="YB492" s="35"/>
      <c r="YC492" s="35"/>
      <c r="YD492" s="35"/>
      <c r="YE492" s="35"/>
      <c r="YF492" s="35"/>
      <c r="YG492" s="35"/>
      <c r="YH492" s="35"/>
      <c r="YI492" s="35"/>
      <c r="YJ492" s="35"/>
      <c r="YK492" s="35"/>
      <c r="YL492" s="35"/>
      <c r="YM492" s="35"/>
      <c r="YN492" s="35"/>
      <c r="YO492" s="35"/>
      <c r="YP492" s="35"/>
      <c r="YQ492" s="35"/>
      <c r="YR492" s="35"/>
      <c r="YS492" s="35"/>
      <c r="YT492" s="35"/>
      <c r="YU492" s="35"/>
      <c r="YV492" s="35"/>
      <c r="YW492" s="35"/>
      <c r="YX492" s="35"/>
      <c r="YY492" s="35"/>
      <c r="YZ492" s="35"/>
      <c r="ZA492" s="35"/>
      <c r="ZB492" s="35"/>
      <c r="ZC492" s="35"/>
      <c r="ZD492" s="35"/>
      <c r="ZE492" s="35"/>
      <c r="ZF492" s="35"/>
      <c r="ZG492" s="35"/>
      <c r="ZH492" s="35"/>
      <c r="ZI492" s="35"/>
      <c r="ZJ492" s="35"/>
      <c r="ZK492" s="35"/>
      <c r="ZL492" s="35"/>
      <c r="ZM492" s="35"/>
      <c r="ZN492" s="35"/>
      <c r="ZO492" s="35"/>
      <c r="ZP492" s="35"/>
      <c r="ZQ492" s="35"/>
      <c r="ZR492" s="35"/>
      <c r="ZS492" s="35"/>
      <c r="ZT492" s="35"/>
      <c r="ZU492" s="35"/>
      <c r="ZV492" s="35"/>
      <c r="ZW492" s="35"/>
      <c r="ZX492" s="35"/>
      <c r="ZY492" s="35"/>
      <c r="ZZ492" s="35"/>
      <c r="AAA492" s="35"/>
      <c r="AAB492" s="35"/>
      <c r="AAC492" s="35"/>
      <c r="AAD492" s="35"/>
      <c r="AAE492" s="35"/>
      <c r="AAF492" s="35"/>
      <c r="AAG492" s="35"/>
      <c r="AAH492" s="35"/>
      <c r="AAI492" s="35"/>
      <c r="AAJ492" s="35"/>
      <c r="AAK492" s="35"/>
      <c r="AAL492" s="35"/>
      <c r="AAM492" s="35"/>
      <c r="AAN492" s="35"/>
      <c r="AAO492" s="35"/>
      <c r="AAP492" s="35"/>
      <c r="AAQ492" s="35"/>
      <c r="AAR492" s="35"/>
      <c r="AAS492" s="35"/>
      <c r="AAT492" s="35"/>
      <c r="AAU492" s="35"/>
      <c r="AAV492" s="35"/>
      <c r="AAW492" s="35"/>
      <c r="AAX492" s="35"/>
      <c r="AAY492" s="35"/>
      <c r="AAZ492" s="35"/>
      <c r="ABA492" s="35"/>
      <c r="ABB492" s="35"/>
      <c r="ABC492" s="35"/>
      <c r="ABD492" s="35"/>
      <c r="ABE492" s="35"/>
      <c r="ABF492" s="35"/>
      <c r="ABG492" s="35"/>
      <c r="ABH492" s="35"/>
      <c r="ABI492" s="35"/>
      <c r="ABJ492" s="35"/>
      <c r="ABK492" s="35"/>
      <c r="ABL492" s="35"/>
      <c r="ABM492" s="35"/>
      <c r="ABN492" s="35"/>
      <c r="ABO492" s="35"/>
      <c r="ABP492" s="35"/>
      <c r="ABQ492" s="35"/>
      <c r="ABR492" s="35"/>
      <c r="ABS492" s="35"/>
      <c r="ABT492" s="35"/>
      <c r="ABU492" s="35"/>
      <c r="ABV492" s="35"/>
      <c r="ABW492" s="35"/>
      <c r="ABX492" s="35"/>
      <c r="ABY492" s="35"/>
      <c r="ABZ492" s="35"/>
      <c r="ACA492" s="35"/>
      <c r="ACB492" s="35"/>
      <c r="ACC492" s="35"/>
      <c r="ACD492" s="35"/>
      <c r="ACE492" s="35"/>
      <c r="ACF492" s="35"/>
      <c r="ACG492" s="35"/>
      <c r="ACH492" s="35"/>
      <c r="ACI492" s="35"/>
      <c r="ACJ492" s="35"/>
      <c r="ACK492" s="35"/>
      <c r="ACL492" s="35"/>
      <c r="ACM492" s="35"/>
      <c r="ACN492" s="35"/>
      <c r="ACO492" s="35"/>
      <c r="ACP492" s="35"/>
      <c r="ACQ492" s="35"/>
      <c r="ACR492" s="35"/>
      <c r="ACS492" s="35"/>
      <c r="ACT492" s="35"/>
      <c r="ACU492" s="35"/>
      <c r="ACV492" s="35"/>
      <c r="ACW492" s="35"/>
      <c r="ACX492" s="35"/>
      <c r="ACY492" s="35"/>
      <c r="ACZ492" s="35"/>
      <c r="ADA492" s="35"/>
      <c r="ADB492" s="35"/>
      <c r="ADC492" s="35"/>
      <c r="ADD492" s="35"/>
      <c r="ADE492" s="35"/>
      <c r="ADF492" s="35"/>
      <c r="ADG492" s="35"/>
      <c r="ADH492" s="35"/>
      <c r="ADI492" s="35"/>
      <c r="ADJ492" s="35"/>
      <c r="ADK492" s="35"/>
      <c r="ADL492" s="35"/>
      <c r="ADM492" s="35"/>
      <c r="ADN492" s="35"/>
      <c r="ADO492" s="35"/>
      <c r="ADP492" s="35"/>
      <c r="ADQ492" s="35"/>
      <c r="ADR492" s="35"/>
      <c r="ADS492" s="35"/>
      <c r="ADT492" s="35"/>
      <c r="ADU492" s="35"/>
      <c r="ADV492" s="35"/>
      <c r="ADW492" s="35"/>
      <c r="ADX492" s="35"/>
      <c r="ADY492" s="35"/>
      <c r="ADZ492" s="35"/>
      <c r="AEA492" s="35"/>
      <c r="AEB492" s="35"/>
      <c r="AEC492" s="35"/>
      <c r="AED492" s="35"/>
      <c r="AEE492" s="35"/>
      <c r="AEF492" s="35"/>
      <c r="AEG492" s="35"/>
      <c r="AEH492" s="35"/>
      <c r="AEI492" s="35"/>
      <c r="AEJ492" s="35"/>
      <c r="AEK492" s="35"/>
      <c r="AEL492" s="35"/>
      <c r="AEM492" s="35"/>
      <c r="AEN492" s="35"/>
      <c r="AEO492" s="35"/>
      <c r="AEP492" s="35"/>
      <c r="AEQ492" s="35"/>
      <c r="AER492" s="35"/>
      <c r="AES492" s="35"/>
      <c r="AET492" s="35"/>
      <c r="AEU492" s="35"/>
      <c r="AEV492" s="35"/>
      <c r="AEW492" s="35"/>
      <c r="AEX492" s="35"/>
      <c r="AEY492" s="35"/>
      <c r="AEZ492" s="35"/>
      <c r="AFA492" s="35"/>
      <c r="AFB492" s="35"/>
      <c r="AFC492" s="35"/>
      <c r="AFD492" s="35"/>
      <c r="AFE492" s="35"/>
      <c r="AFF492" s="35"/>
      <c r="AFG492" s="35"/>
      <c r="AFH492" s="35"/>
      <c r="AFI492" s="35"/>
      <c r="AFJ492" s="35"/>
      <c r="AFK492" s="35"/>
      <c r="AFL492" s="35"/>
      <c r="AFM492" s="35"/>
      <c r="AFN492" s="35"/>
      <c r="AFO492" s="35"/>
      <c r="AFP492" s="35"/>
      <c r="AFQ492" s="35"/>
      <c r="AFR492" s="35"/>
      <c r="AFS492" s="35"/>
      <c r="AFT492" s="35"/>
      <c r="AFU492" s="35"/>
      <c r="AFV492" s="35"/>
      <c r="AFW492" s="35"/>
      <c r="AFX492" s="35"/>
      <c r="AFY492" s="35"/>
      <c r="AFZ492" s="35"/>
      <c r="AGA492" s="35"/>
      <c r="AGB492" s="35"/>
      <c r="AGC492" s="35"/>
      <c r="AGD492" s="35"/>
      <c r="AGE492" s="35"/>
      <c r="AGF492" s="35"/>
      <c r="AGG492" s="35"/>
      <c r="AGH492" s="35"/>
      <c r="AGI492" s="35"/>
      <c r="AGJ492" s="35"/>
      <c r="AGK492" s="35"/>
      <c r="AGL492" s="35"/>
      <c r="AGM492" s="35"/>
      <c r="AGN492" s="35"/>
      <c r="AGO492" s="35"/>
      <c r="AGP492" s="35"/>
      <c r="AGQ492" s="35"/>
      <c r="AGR492" s="35"/>
      <c r="AGS492" s="35"/>
      <c r="AGT492" s="35"/>
      <c r="AGU492" s="35"/>
      <c r="AGV492" s="35"/>
      <c r="AGW492" s="35"/>
      <c r="AGX492" s="35"/>
      <c r="AGY492" s="35"/>
      <c r="AGZ492" s="35"/>
      <c r="AHA492" s="35"/>
      <c r="AHB492" s="35"/>
      <c r="AHC492" s="35"/>
      <c r="AHD492" s="35"/>
      <c r="AHE492" s="35"/>
      <c r="AHF492" s="35"/>
      <c r="AHG492" s="35"/>
      <c r="AHH492" s="35"/>
      <c r="AHI492" s="35"/>
      <c r="AHJ492" s="35"/>
      <c r="AHK492" s="35"/>
      <c r="AHL492" s="35"/>
      <c r="AHM492" s="35"/>
      <c r="AHN492" s="35"/>
      <c r="AHO492" s="35"/>
      <c r="AHP492" s="35"/>
      <c r="AHQ492" s="35"/>
      <c r="AHR492" s="35"/>
      <c r="AHS492" s="35"/>
      <c r="AHT492" s="35"/>
      <c r="AHU492" s="35"/>
      <c r="AHV492" s="35"/>
      <c r="AHW492" s="35"/>
      <c r="AHX492" s="35"/>
      <c r="AHY492" s="35"/>
      <c r="AHZ492" s="35"/>
      <c r="AIA492" s="35"/>
      <c r="AIB492" s="35"/>
      <c r="AIC492" s="35"/>
      <c r="AID492" s="35"/>
      <c r="AIE492" s="35"/>
      <c r="AIF492" s="35"/>
      <c r="AIG492" s="35"/>
      <c r="AIH492" s="35"/>
      <c r="AII492" s="35"/>
      <c r="AIJ492" s="35"/>
    </row>
    <row r="493" spans="1:920" s="81" customFormat="1" ht="62.1" customHeight="1" x14ac:dyDescent="0.25">
      <c r="A493" s="79">
        <v>5</v>
      </c>
      <c r="B493" s="82">
        <v>45797</v>
      </c>
      <c r="C493" s="93" t="s">
        <v>367</v>
      </c>
      <c r="D493" s="94"/>
      <c r="E493" s="93" t="s">
        <v>346</v>
      </c>
      <c r="F493" s="95" t="s">
        <v>346</v>
      </c>
      <c r="G493" s="95"/>
      <c r="H493" s="94"/>
      <c r="I493" s="35"/>
      <c r="J493" s="35"/>
      <c r="K493" s="35"/>
      <c r="L493" s="35"/>
      <c r="M493" s="35"/>
      <c r="N493" s="35"/>
      <c r="O493" s="35"/>
      <c r="P493" s="35"/>
      <c r="Q493" s="35"/>
      <c r="R493" s="35"/>
      <c r="S493" s="35"/>
      <c r="T493" s="35"/>
      <c r="U493" s="35"/>
      <c r="V493" s="35"/>
      <c r="W493" s="35"/>
      <c r="X493" s="35"/>
      <c r="Y493" s="35"/>
      <c r="Z493" s="35"/>
      <c r="AA493" s="35"/>
      <c r="AB493" s="35"/>
      <c r="AC493" s="35"/>
      <c r="AD493" s="35"/>
      <c r="AE493" s="35"/>
      <c r="AF493" s="35"/>
      <c r="AG493" s="35"/>
      <c r="AH493" s="35"/>
      <c r="AI493" s="35"/>
      <c r="AJ493" s="35"/>
      <c r="AK493" s="35"/>
      <c r="AL493" s="35"/>
      <c r="AM493" s="35"/>
      <c r="AN493" s="35"/>
      <c r="AO493" s="35"/>
      <c r="AP493" s="35"/>
      <c r="AQ493" s="35"/>
      <c r="AR493" s="35"/>
      <c r="AS493" s="35"/>
      <c r="AT493" s="35"/>
      <c r="AU493" s="35"/>
      <c r="AV493" s="35"/>
      <c r="AW493" s="35"/>
      <c r="AX493" s="35"/>
      <c r="AY493" s="35"/>
      <c r="AZ493" s="35"/>
      <c r="BA493" s="35"/>
      <c r="BB493" s="35"/>
      <c r="BC493" s="35"/>
      <c r="BD493" s="35"/>
      <c r="BE493" s="35"/>
      <c r="BF493" s="35"/>
      <c r="BG493" s="35"/>
      <c r="BH493" s="35"/>
      <c r="BI493" s="35"/>
      <c r="BJ493" s="35"/>
      <c r="BK493" s="35"/>
      <c r="BL493" s="35"/>
      <c r="BM493" s="35"/>
      <c r="BN493" s="35"/>
      <c r="BO493" s="35"/>
      <c r="BP493" s="35"/>
      <c r="BQ493" s="35"/>
      <c r="BR493" s="35"/>
      <c r="BS493" s="35"/>
      <c r="BT493" s="35"/>
      <c r="BU493" s="35"/>
      <c r="BV493" s="35"/>
      <c r="BW493" s="35"/>
      <c r="BX493" s="35"/>
      <c r="BY493" s="35"/>
      <c r="BZ493" s="35"/>
      <c r="CA493" s="35"/>
      <c r="CB493" s="35"/>
      <c r="CC493" s="35"/>
      <c r="CD493" s="35"/>
      <c r="CE493" s="35"/>
      <c r="CF493" s="35"/>
      <c r="CG493" s="35"/>
      <c r="CH493" s="35"/>
      <c r="CI493" s="35"/>
      <c r="CJ493" s="35"/>
      <c r="CK493" s="35"/>
      <c r="CL493" s="35"/>
      <c r="CM493" s="35"/>
      <c r="CN493" s="35"/>
      <c r="CO493" s="35"/>
      <c r="CP493" s="35"/>
      <c r="CQ493" s="35"/>
      <c r="CR493" s="35"/>
      <c r="CS493" s="35"/>
      <c r="CT493" s="35"/>
      <c r="CU493" s="35"/>
      <c r="CV493" s="35"/>
      <c r="CW493" s="35"/>
      <c r="CX493" s="35"/>
      <c r="CY493" s="35"/>
      <c r="CZ493" s="35"/>
      <c r="DA493" s="35"/>
      <c r="DB493" s="35"/>
      <c r="DC493" s="35"/>
      <c r="DD493" s="35"/>
      <c r="DE493" s="35"/>
      <c r="DF493" s="35"/>
      <c r="DG493" s="35"/>
      <c r="DH493" s="35"/>
      <c r="DI493" s="35"/>
      <c r="DJ493" s="35"/>
      <c r="DK493" s="35"/>
      <c r="DL493" s="35"/>
      <c r="DM493" s="35"/>
      <c r="DN493" s="35"/>
      <c r="DO493" s="35"/>
      <c r="DP493" s="35"/>
      <c r="DQ493" s="35"/>
      <c r="DR493" s="35"/>
      <c r="DS493" s="35"/>
      <c r="DT493" s="35"/>
      <c r="DU493" s="35"/>
      <c r="DV493" s="35"/>
      <c r="DW493" s="35"/>
      <c r="DX493" s="35"/>
      <c r="DY493" s="35"/>
      <c r="DZ493" s="35"/>
      <c r="EA493" s="35"/>
      <c r="EB493" s="35"/>
      <c r="EC493" s="35"/>
      <c r="ED493" s="35"/>
      <c r="EE493" s="35"/>
      <c r="EF493" s="35"/>
      <c r="EG493" s="35"/>
      <c r="EH493" s="35"/>
      <c r="EI493" s="35"/>
      <c r="EJ493" s="35"/>
      <c r="EK493" s="35"/>
      <c r="EL493" s="35"/>
      <c r="EM493" s="35"/>
      <c r="EN493" s="35"/>
      <c r="EO493" s="35"/>
      <c r="EP493" s="35"/>
      <c r="EQ493" s="35"/>
      <c r="ER493" s="35"/>
      <c r="ES493" s="35"/>
      <c r="ET493" s="35"/>
      <c r="EU493" s="35"/>
      <c r="EV493" s="35"/>
      <c r="EW493" s="35"/>
      <c r="EX493" s="35"/>
      <c r="EY493" s="35"/>
      <c r="EZ493" s="35"/>
      <c r="FA493" s="35"/>
      <c r="FB493" s="35"/>
      <c r="FC493" s="35"/>
      <c r="FD493" s="35"/>
      <c r="FE493" s="35"/>
      <c r="FF493" s="35"/>
      <c r="FG493" s="35"/>
      <c r="FH493" s="35"/>
      <c r="FI493" s="35"/>
      <c r="FJ493" s="35"/>
      <c r="FK493" s="35"/>
      <c r="FL493" s="35"/>
      <c r="FM493" s="35"/>
      <c r="FN493" s="35"/>
      <c r="FO493" s="35"/>
      <c r="FP493" s="35"/>
      <c r="FQ493" s="35"/>
      <c r="FR493" s="35"/>
      <c r="FS493" s="35"/>
      <c r="FT493" s="35"/>
      <c r="FU493" s="35"/>
      <c r="FV493" s="35"/>
      <c r="FW493" s="35"/>
      <c r="FX493" s="35"/>
      <c r="FY493" s="35"/>
      <c r="FZ493" s="35"/>
      <c r="GA493" s="35"/>
      <c r="GB493" s="35"/>
      <c r="GC493" s="35"/>
      <c r="GD493" s="35"/>
      <c r="GE493" s="35"/>
      <c r="GF493" s="35"/>
      <c r="GG493" s="35"/>
      <c r="GH493" s="35"/>
      <c r="GI493" s="35"/>
      <c r="GJ493" s="35"/>
      <c r="GK493" s="35"/>
      <c r="GL493" s="35"/>
      <c r="GM493" s="35"/>
      <c r="GN493" s="35"/>
      <c r="GO493" s="35"/>
      <c r="GP493" s="35"/>
      <c r="GQ493" s="35"/>
      <c r="GR493" s="35"/>
      <c r="GS493" s="35"/>
      <c r="GT493" s="35"/>
      <c r="GU493" s="35"/>
      <c r="GV493" s="35"/>
      <c r="GW493" s="35"/>
      <c r="GX493" s="35"/>
      <c r="GY493" s="35"/>
      <c r="GZ493" s="35"/>
      <c r="HA493" s="35"/>
      <c r="HB493" s="35"/>
      <c r="HC493" s="35"/>
      <c r="HD493" s="35"/>
      <c r="HE493" s="35"/>
      <c r="HF493" s="35"/>
      <c r="HG493" s="35"/>
      <c r="HH493" s="35"/>
      <c r="HI493" s="35"/>
      <c r="HJ493" s="35"/>
      <c r="HK493" s="35"/>
      <c r="HL493" s="35"/>
      <c r="HM493" s="35"/>
      <c r="HN493" s="35"/>
      <c r="HO493" s="35"/>
      <c r="HP493" s="35"/>
      <c r="HQ493" s="35"/>
      <c r="HR493" s="35"/>
      <c r="HS493" s="35"/>
      <c r="HT493" s="35"/>
      <c r="HU493" s="35"/>
      <c r="HV493" s="35"/>
      <c r="HW493" s="35"/>
      <c r="HX493" s="35"/>
      <c r="HY493" s="35"/>
      <c r="HZ493" s="35"/>
      <c r="IA493" s="35"/>
      <c r="IB493" s="35"/>
      <c r="IC493" s="35"/>
      <c r="ID493" s="35"/>
      <c r="IE493" s="35"/>
      <c r="IF493" s="35"/>
      <c r="IG493" s="35"/>
      <c r="IH493" s="35"/>
      <c r="II493" s="35"/>
      <c r="IJ493" s="35"/>
      <c r="IK493" s="35"/>
      <c r="IL493" s="35"/>
      <c r="IM493" s="35"/>
      <c r="IN493" s="35"/>
      <c r="IO493" s="35"/>
      <c r="IP493" s="35"/>
      <c r="IQ493" s="35"/>
      <c r="IR493" s="35"/>
      <c r="IS493" s="35"/>
      <c r="IT493" s="35"/>
      <c r="IU493" s="35"/>
      <c r="IV493" s="35"/>
      <c r="IW493" s="35"/>
      <c r="IX493" s="35"/>
      <c r="IY493" s="35"/>
      <c r="IZ493" s="35"/>
      <c r="JA493" s="35"/>
      <c r="JB493" s="35"/>
      <c r="JC493" s="35"/>
      <c r="JD493" s="35"/>
      <c r="JE493" s="35"/>
      <c r="JF493" s="35"/>
      <c r="JG493" s="35"/>
      <c r="JH493" s="35"/>
      <c r="JI493" s="35"/>
      <c r="JJ493" s="35"/>
      <c r="JK493" s="35"/>
      <c r="JL493" s="35"/>
      <c r="JM493" s="35"/>
      <c r="JN493" s="35"/>
      <c r="JO493" s="35"/>
      <c r="JP493" s="35"/>
      <c r="JQ493" s="35"/>
      <c r="JR493" s="35"/>
      <c r="JS493" s="35"/>
      <c r="JT493" s="35"/>
      <c r="JU493" s="35"/>
      <c r="JV493" s="35"/>
      <c r="JW493" s="35"/>
      <c r="JX493" s="35"/>
      <c r="JY493" s="35"/>
      <c r="JZ493" s="35"/>
      <c r="KA493" s="35"/>
      <c r="KB493" s="35"/>
      <c r="KC493" s="35"/>
      <c r="KD493" s="35"/>
      <c r="KE493" s="35"/>
      <c r="KF493" s="35"/>
      <c r="KG493" s="35"/>
      <c r="KH493" s="35"/>
      <c r="KI493" s="35"/>
      <c r="KJ493" s="35"/>
      <c r="KK493" s="35"/>
      <c r="KL493" s="35"/>
      <c r="KM493" s="35"/>
      <c r="KN493" s="35"/>
      <c r="KO493" s="35"/>
      <c r="KP493" s="35"/>
      <c r="KQ493" s="35"/>
      <c r="KR493" s="35"/>
      <c r="KS493" s="35"/>
      <c r="KT493" s="35"/>
      <c r="KU493" s="35"/>
      <c r="KV493" s="35"/>
      <c r="KW493" s="35"/>
      <c r="KX493" s="35"/>
      <c r="KY493" s="35"/>
      <c r="KZ493" s="35"/>
      <c r="LA493" s="35"/>
      <c r="LB493" s="35"/>
      <c r="LC493" s="35"/>
      <c r="LD493" s="35"/>
      <c r="LE493" s="35"/>
      <c r="LF493" s="35"/>
      <c r="LG493" s="35"/>
      <c r="LH493" s="35"/>
      <c r="LI493" s="35"/>
      <c r="LJ493" s="35"/>
      <c r="LK493" s="35"/>
      <c r="LL493" s="35"/>
      <c r="LM493" s="35"/>
      <c r="LN493" s="35"/>
      <c r="LO493" s="35"/>
      <c r="LP493" s="35"/>
      <c r="LQ493" s="35"/>
      <c r="LR493" s="35"/>
      <c r="LS493" s="35"/>
      <c r="LT493" s="35"/>
      <c r="LU493" s="35"/>
      <c r="LV493" s="35"/>
      <c r="LW493" s="35"/>
      <c r="LX493" s="35"/>
      <c r="LY493" s="35"/>
      <c r="LZ493" s="35"/>
      <c r="MA493" s="35"/>
      <c r="MB493" s="35"/>
      <c r="MC493" s="35"/>
      <c r="MD493" s="35"/>
      <c r="ME493" s="35"/>
      <c r="MF493" s="35"/>
      <c r="MG493" s="35"/>
      <c r="MH493" s="35"/>
      <c r="MI493" s="35"/>
      <c r="MJ493" s="35"/>
      <c r="MK493" s="35"/>
      <c r="ML493" s="35"/>
      <c r="MM493" s="35"/>
      <c r="MN493" s="35"/>
      <c r="MO493" s="35"/>
      <c r="MP493" s="35"/>
      <c r="MQ493" s="35"/>
      <c r="MR493" s="35"/>
      <c r="MS493" s="35"/>
      <c r="MT493" s="35"/>
      <c r="MU493" s="35"/>
      <c r="MV493" s="35"/>
      <c r="MW493" s="35"/>
      <c r="MX493" s="35"/>
      <c r="MY493" s="35"/>
      <c r="MZ493" s="35"/>
      <c r="NA493" s="35"/>
      <c r="NB493" s="35"/>
      <c r="NC493" s="35"/>
      <c r="ND493" s="35"/>
      <c r="NE493" s="35"/>
      <c r="NF493" s="35"/>
      <c r="NG493" s="35"/>
      <c r="NH493" s="35"/>
      <c r="NI493" s="35"/>
      <c r="NJ493" s="35"/>
      <c r="NK493" s="35"/>
      <c r="NL493" s="35"/>
      <c r="NM493" s="35"/>
      <c r="NN493" s="35"/>
      <c r="NO493" s="35"/>
      <c r="NP493" s="35"/>
      <c r="NQ493" s="35"/>
      <c r="NR493" s="35"/>
      <c r="NS493" s="35"/>
      <c r="NT493" s="35"/>
      <c r="NU493" s="35"/>
      <c r="NV493" s="35"/>
      <c r="NW493" s="35"/>
      <c r="NX493" s="35"/>
      <c r="NY493" s="35"/>
      <c r="NZ493" s="35"/>
      <c r="OA493" s="35"/>
      <c r="OB493" s="35"/>
      <c r="OC493" s="35"/>
      <c r="OD493" s="35"/>
      <c r="OE493" s="35"/>
      <c r="OF493" s="35"/>
      <c r="OG493" s="35"/>
      <c r="OH493" s="35"/>
      <c r="OI493" s="35"/>
      <c r="OJ493" s="35"/>
      <c r="OK493" s="35"/>
      <c r="OL493" s="35"/>
      <c r="OM493" s="35"/>
      <c r="ON493" s="35"/>
      <c r="OO493" s="35"/>
      <c r="OP493" s="35"/>
      <c r="OQ493" s="35"/>
      <c r="OR493" s="35"/>
      <c r="OS493" s="35"/>
      <c r="OT493" s="35"/>
      <c r="OU493" s="35"/>
      <c r="OV493" s="35"/>
      <c r="OW493" s="35"/>
      <c r="OX493" s="35"/>
      <c r="OY493" s="35"/>
      <c r="OZ493" s="35"/>
      <c r="PA493" s="35"/>
      <c r="PB493" s="35"/>
      <c r="PC493" s="35"/>
      <c r="PD493" s="35"/>
      <c r="PE493" s="35"/>
      <c r="PF493" s="35"/>
      <c r="PG493" s="35"/>
      <c r="PH493" s="35"/>
      <c r="PI493" s="35"/>
      <c r="PJ493" s="35"/>
      <c r="PK493" s="35"/>
      <c r="PL493" s="35"/>
      <c r="PM493" s="35"/>
      <c r="PN493" s="35"/>
      <c r="PO493" s="35"/>
      <c r="PP493" s="35"/>
      <c r="PQ493" s="35"/>
      <c r="PR493" s="35"/>
      <c r="PS493" s="35"/>
      <c r="PT493" s="35"/>
      <c r="PU493" s="35"/>
      <c r="PV493" s="35"/>
      <c r="PW493" s="35"/>
      <c r="PX493" s="35"/>
      <c r="PY493" s="35"/>
      <c r="PZ493" s="35"/>
      <c r="QA493" s="35"/>
      <c r="QB493" s="35"/>
      <c r="QC493" s="35"/>
      <c r="QD493" s="35"/>
      <c r="QE493" s="35"/>
      <c r="QF493" s="35"/>
      <c r="QG493" s="35"/>
      <c r="QH493" s="35"/>
      <c r="QI493" s="35"/>
      <c r="QJ493" s="35"/>
      <c r="QK493" s="35"/>
      <c r="QL493" s="35"/>
      <c r="QM493" s="35"/>
      <c r="QN493" s="35"/>
      <c r="QO493" s="35"/>
      <c r="QP493" s="35"/>
      <c r="QQ493" s="35"/>
      <c r="QR493" s="35"/>
      <c r="QS493" s="35"/>
      <c r="QT493" s="35"/>
      <c r="QU493" s="35"/>
      <c r="QV493" s="35"/>
      <c r="QW493" s="35"/>
      <c r="QX493" s="35"/>
      <c r="QY493" s="35"/>
      <c r="QZ493" s="35"/>
      <c r="RA493" s="35"/>
      <c r="RB493" s="35"/>
      <c r="RC493" s="35"/>
      <c r="RD493" s="35"/>
      <c r="RE493" s="35"/>
      <c r="RF493" s="35"/>
      <c r="RG493" s="35"/>
      <c r="RH493" s="35"/>
      <c r="RI493" s="35"/>
      <c r="RJ493" s="35"/>
      <c r="RK493" s="35"/>
      <c r="RL493" s="35"/>
      <c r="RM493" s="35"/>
      <c r="RN493" s="35"/>
      <c r="RO493" s="35"/>
      <c r="RP493" s="35"/>
      <c r="RQ493" s="35"/>
      <c r="RR493" s="35"/>
      <c r="RS493" s="35"/>
      <c r="RT493" s="35"/>
      <c r="RU493" s="35"/>
      <c r="RV493" s="35"/>
      <c r="RW493" s="35"/>
      <c r="RX493" s="35"/>
      <c r="RY493" s="35"/>
      <c r="RZ493" s="35"/>
      <c r="SA493" s="35"/>
      <c r="SB493" s="35"/>
      <c r="SC493" s="35"/>
      <c r="SD493" s="35"/>
      <c r="SE493" s="35"/>
      <c r="SF493" s="35"/>
      <c r="SG493" s="35"/>
      <c r="SH493" s="35"/>
      <c r="SI493" s="35"/>
      <c r="SJ493" s="35"/>
      <c r="SK493" s="35"/>
      <c r="SL493" s="35"/>
      <c r="SM493" s="35"/>
      <c r="SN493" s="35"/>
      <c r="SO493" s="35"/>
      <c r="SP493" s="35"/>
      <c r="SQ493" s="35"/>
      <c r="SR493" s="35"/>
      <c r="SS493" s="35"/>
      <c r="ST493" s="35"/>
      <c r="SU493" s="35"/>
      <c r="SV493" s="35"/>
      <c r="SW493" s="35"/>
      <c r="SX493" s="35"/>
      <c r="SY493" s="35"/>
      <c r="SZ493" s="35"/>
      <c r="TA493" s="35"/>
      <c r="TB493" s="35"/>
      <c r="TC493" s="35"/>
      <c r="TD493" s="35"/>
      <c r="TE493" s="35"/>
      <c r="TF493" s="35"/>
      <c r="TG493" s="35"/>
      <c r="TH493" s="35"/>
      <c r="TI493" s="35"/>
      <c r="TJ493" s="35"/>
      <c r="TK493" s="35"/>
      <c r="TL493" s="35"/>
      <c r="TM493" s="35"/>
      <c r="TN493" s="35"/>
      <c r="TO493" s="35"/>
      <c r="TP493" s="35"/>
      <c r="TQ493" s="35"/>
      <c r="TR493" s="35"/>
      <c r="TS493" s="35"/>
      <c r="TT493" s="35"/>
      <c r="TU493" s="35"/>
      <c r="TV493" s="35"/>
      <c r="TW493" s="35"/>
      <c r="TX493" s="35"/>
      <c r="TY493" s="35"/>
      <c r="TZ493" s="35"/>
      <c r="UA493" s="35"/>
      <c r="UB493" s="35"/>
      <c r="UC493" s="35"/>
      <c r="UD493" s="35"/>
      <c r="UE493" s="35"/>
      <c r="UF493" s="35"/>
      <c r="UG493" s="35"/>
      <c r="UH493" s="35"/>
      <c r="UI493" s="35"/>
      <c r="UJ493" s="35"/>
      <c r="UK493" s="35"/>
      <c r="UL493" s="35"/>
      <c r="UM493" s="35"/>
      <c r="UN493" s="35"/>
      <c r="UO493" s="35"/>
      <c r="UP493" s="35"/>
      <c r="UQ493" s="35"/>
      <c r="UR493" s="35"/>
      <c r="US493" s="35"/>
      <c r="UT493" s="35"/>
      <c r="UU493" s="35"/>
      <c r="UV493" s="35"/>
      <c r="UW493" s="35"/>
      <c r="UX493" s="35"/>
      <c r="UY493" s="35"/>
      <c r="UZ493" s="35"/>
      <c r="VA493" s="35"/>
      <c r="VB493" s="35"/>
      <c r="VC493" s="35"/>
      <c r="VD493" s="35"/>
      <c r="VE493" s="35"/>
      <c r="VF493" s="35"/>
      <c r="VG493" s="35"/>
      <c r="VH493" s="35"/>
      <c r="VI493" s="35"/>
      <c r="VJ493" s="35"/>
      <c r="VK493" s="35"/>
      <c r="VL493" s="35"/>
      <c r="VM493" s="35"/>
      <c r="VN493" s="35"/>
      <c r="VO493" s="35"/>
      <c r="VP493" s="35"/>
      <c r="VQ493" s="35"/>
      <c r="VR493" s="35"/>
      <c r="VS493" s="35"/>
      <c r="VT493" s="35"/>
      <c r="VU493" s="35"/>
      <c r="VV493" s="35"/>
      <c r="VW493" s="35"/>
      <c r="VX493" s="35"/>
      <c r="VY493" s="35"/>
      <c r="VZ493" s="35"/>
      <c r="WA493" s="35"/>
      <c r="WB493" s="35"/>
      <c r="WC493" s="35"/>
      <c r="WD493" s="35"/>
      <c r="WE493" s="35"/>
      <c r="WF493" s="35"/>
      <c r="WG493" s="35"/>
      <c r="WH493" s="35"/>
      <c r="WI493" s="35"/>
      <c r="WJ493" s="35"/>
      <c r="WK493" s="35"/>
      <c r="WL493" s="35"/>
      <c r="WM493" s="35"/>
      <c r="WN493" s="35"/>
      <c r="WO493" s="35"/>
      <c r="WP493" s="35"/>
      <c r="WQ493" s="35"/>
      <c r="WR493" s="35"/>
      <c r="WS493" s="35"/>
      <c r="WT493" s="35"/>
      <c r="WU493" s="35"/>
      <c r="WV493" s="35"/>
      <c r="WW493" s="35"/>
      <c r="WX493" s="35"/>
      <c r="WY493" s="35"/>
      <c r="WZ493" s="35"/>
      <c r="XA493" s="35"/>
      <c r="XB493" s="35"/>
      <c r="XC493" s="35"/>
      <c r="XD493" s="35"/>
      <c r="XE493" s="35"/>
      <c r="XF493" s="35"/>
      <c r="XG493" s="35"/>
      <c r="XH493" s="35"/>
      <c r="XI493" s="35"/>
      <c r="XJ493" s="35"/>
      <c r="XK493" s="35"/>
      <c r="XL493" s="35"/>
      <c r="XM493" s="35"/>
      <c r="XN493" s="35"/>
      <c r="XO493" s="35"/>
      <c r="XP493" s="35"/>
      <c r="XQ493" s="35"/>
      <c r="XR493" s="35"/>
      <c r="XS493" s="35"/>
      <c r="XT493" s="35"/>
      <c r="XU493" s="35"/>
      <c r="XV493" s="35"/>
      <c r="XW493" s="35"/>
      <c r="XX493" s="35"/>
      <c r="XY493" s="35"/>
      <c r="XZ493" s="35"/>
      <c r="YA493" s="35"/>
      <c r="YB493" s="35"/>
      <c r="YC493" s="35"/>
      <c r="YD493" s="35"/>
      <c r="YE493" s="35"/>
      <c r="YF493" s="35"/>
      <c r="YG493" s="35"/>
      <c r="YH493" s="35"/>
      <c r="YI493" s="35"/>
      <c r="YJ493" s="35"/>
      <c r="YK493" s="35"/>
      <c r="YL493" s="35"/>
      <c r="YM493" s="35"/>
      <c r="YN493" s="35"/>
      <c r="YO493" s="35"/>
      <c r="YP493" s="35"/>
      <c r="YQ493" s="35"/>
      <c r="YR493" s="35"/>
      <c r="YS493" s="35"/>
      <c r="YT493" s="35"/>
      <c r="YU493" s="35"/>
      <c r="YV493" s="35"/>
      <c r="YW493" s="35"/>
      <c r="YX493" s="35"/>
      <c r="YY493" s="35"/>
      <c r="YZ493" s="35"/>
      <c r="ZA493" s="35"/>
      <c r="ZB493" s="35"/>
      <c r="ZC493" s="35"/>
      <c r="ZD493" s="35"/>
      <c r="ZE493" s="35"/>
      <c r="ZF493" s="35"/>
      <c r="ZG493" s="35"/>
      <c r="ZH493" s="35"/>
      <c r="ZI493" s="35"/>
      <c r="ZJ493" s="35"/>
      <c r="ZK493" s="35"/>
      <c r="ZL493" s="35"/>
      <c r="ZM493" s="35"/>
      <c r="ZN493" s="35"/>
      <c r="ZO493" s="35"/>
      <c r="ZP493" s="35"/>
      <c r="ZQ493" s="35"/>
      <c r="ZR493" s="35"/>
      <c r="ZS493" s="35"/>
      <c r="ZT493" s="35"/>
      <c r="ZU493" s="35"/>
      <c r="ZV493" s="35"/>
      <c r="ZW493" s="35"/>
      <c r="ZX493" s="35"/>
      <c r="ZY493" s="35"/>
      <c r="ZZ493" s="35"/>
      <c r="AAA493" s="35"/>
      <c r="AAB493" s="35"/>
      <c r="AAC493" s="35"/>
      <c r="AAD493" s="35"/>
      <c r="AAE493" s="35"/>
      <c r="AAF493" s="35"/>
      <c r="AAG493" s="35"/>
      <c r="AAH493" s="35"/>
      <c r="AAI493" s="35"/>
      <c r="AAJ493" s="35"/>
      <c r="AAK493" s="35"/>
      <c r="AAL493" s="35"/>
      <c r="AAM493" s="35"/>
      <c r="AAN493" s="35"/>
      <c r="AAO493" s="35"/>
      <c r="AAP493" s="35"/>
      <c r="AAQ493" s="35"/>
      <c r="AAR493" s="35"/>
      <c r="AAS493" s="35"/>
      <c r="AAT493" s="35"/>
      <c r="AAU493" s="35"/>
      <c r="AAV493" s="35"/>
      <c r="AAW493" s="35"/>
      <c r="AAX493" s="35"/>
      <c r="AAY493" s="35"/>
      <c r="AAZ493" s="35"/>
      <c r="ABA493" s="35"/>
      <c r="ABB493" s="35"/>
      <c r="ABC493" s="35"/>
      <c r="ABD493" s="35"/>
      <c r="ABE493" s="35"/>
      <c r="ABF493" s="35"/>
      <c r="ABG493" s="35"/>
      <c r="ABH493" s="35"/>
      <c r="ABI493" s="35"/>
      <c r="ABJ493" s="35"/>
      <c r="ABK493" s="35"/>
      <c r="ABL493" s="35"/>
      <c r="ABM493" s="35"/>
      <c r="ABN493" s="35"/>
      <c r="ABO493" s="35"/>
      <c r="ABP493" s="35"/>
      <c r="ABQ493" s="35"/>
      <c r="ABR493" s="35"/>
      <c r="ABS493" s="35"/>
      <c r="ABT493" s="35"/>
      <c r="ABU493" s="35"/>
      <c r="ABV493" s="35"/>
      <c r="ABW493" s="35"/>
      <c r="ABX493" s="35"/>
      <c r="ABY493" s="35"/>
      <c r="ABZ493" s="35"/>
      <c r="ACA493" s="35"/>
      <c r="ACB493" s="35"/>
      <c r="ACC493" s="35"/>
      <c r="ACD493" s="35"/>
      <c r="ACE493" s="35"/>
      <c r="ACF493" s="35"/>
      <c r="ACG493" s="35"/>
      <c r="ACH493" s="35"/>
      <c r="ACI493" s="35"/>
      <c r="ACJ493" s="35"/>
      <c r="ACK493" s="35"/>
      <c r="ACL493" s="35"/>
      <c r="ACM493" s="35"/>
      <c r="ACN493" s="35"/>
      <c r="ACO493" s="35"/>
      <c r="ACP493" s="35"/>
      <c r="ACQ493" s="35"/>
      <c r="ACR493" s="35"/>
      <c r="ACS493" s="35"/>
      <c r="ACT493" s="35"/>
      <c r="ACU493" s="35"/>
      <c r="ACV493" s="35"/>
      <c r="ACW493" s="35"/>
      <c r="ACX493" s="35"/>
      <c r="ACY493" s="35"/>
      <c r="ACZ493" s="35"/>
      <c r="ADA493" s="35"/>
      <c r="ADB493" s="35"/>
      <c r="ADC493" s="35"/>
      <c r="ADD493" s="35"/>
      <c r="ADE493" s="35"/>
      <c r="ADF493" s="35"/>
      <c r="ADG493" s="35"/>
      <c r="ADH493" s="35"/>
      <c r="ADI493" s="35"/>
      <c r="ADJ493" s="35"/>
      <c r="ADK493" s="35"/>
      <c r="ADL493" s="35"/>
      <c r="ADM493" s="35"/>
      <c r="ADN493" s="35"/>
      <c r="ADO493" s="35"/>
      <c r="ADP493" s="35"/>
      <c r="ADQ493" s="35"/>
      <c r="ADR493" s="35"/>
      <c r="ADS493" s="35"/>
      <c r="ADT493" s="35"/>
      <c r="ADU493" s="35"/>
      <c r="ADV493" s="35"/>
      <c r="ADW493" s="35"/>
      <c r="ADX493" s="35"/>
      <c r="ADY493" s="35"/>
      <c r="ADZ493" s="35"/>
      <c r="AEA493" s="35"/>
      <c r="AEB493" s="35"/>
      <c r="AEC493" s="35"/>
      <c r="AED493" s="35"/>
      <c r="AEE493" s="35"/>
      <c r="AEF493" s="35"/>
      <c r="AEG493" s="35"/>
      <c r="AEH493" s="35"/>
      <c r="AEI493" s="35"/>
      <c r="AEJ493" s="35"/>
      <c r="AEK493" s="35"/>
      <c r="AEL493" s="35"/>
      <c r="AEM493" s="35"/>
      <c r="AEN493" s="35"/>
      <c r="AEO493" s="35"/>
      <c r="AEP493" s="35"/>
      <c r="AEQ493" s="35"/>
      <c r="AER493" s="35"/>
      <c r="AES493" s="35"/>
      <c r="AET493" s="35"/>
      <c r="AEU493" s="35"/>
      <c r="AEV493" s="35"/>
      <c r="AEW493" s="35"/>
      <c r="AEX493" s="35"/>
      <c r="AEY493" s="35"/>
      <c r="AEZ493" s="35"/>
      <c r="AFA493" s="35"/>
      <c r="AFB493" s="35"/>
      <c r="AFC493" s="35"/>
      <c r="AFD493" s="35"/>
      <c r="AFE493" s="35"/>
      <c r="AFF493" s="35"/>
      <c r="AFG493" s="35"/>
      <c r="AFH493" s="35"/>
      <c r="AFI493" s="35"/>
      <c r="AFJ493" s="35"/>
      <c r="AFK493" s="35"/>
      <c r="AFL493" s="35"/>
      <c r="AFM493" s="35"/>
      <c r="AFN493" s="35"/>
      <c r="AFO493" s="35"/>
      <c r="AFP493" s="35"/>
      <c r="AFQ493" s="35"/>
      <c r="AFR493" s="35"/>
      <c r="AFS493" s="35"/>
      <c r="AFT493" s="35"/>
      <c r="AFU493" s="35"/>
      <c r="AFV493" s="35"/>
      <c r="AFW493" s="35"/>
      <c r="AFX493" s="35"/>
      <c r="AFY493" s="35"/>
      <c r="AFZ493" s="35"/>
      <c r="AGA493" s="35"/>
      <c r="AGB493" s="35"/>
      <c r="AGC493" s="35"/>
      <c r="AGD493" s="35"/>
      <c r="AGE493" s="35"/>
      <c r="AGF493" s="35"/>
      <c r="AGG493" s="35"/>
      <c r="AGH493" s="35"/>
      <c r="AGI493" s="35"/>
      <c r="AGJ493" s="35"/>
      <c r="AGK493" s="35"/>
      <c r="AGL493" s="35"/>
      <c r="AGM493" s="35"/>
      <c r="AGN493" s="35"/>
      <c r="AGO493" s="35"/>
      <c r="AGP493" s="35"/>
      <c r="AGQ493" s="35"/>
      <c r="AGR493" s="35"/>
      <c r="AGS493" s="35"/>
      <c r="AGT493" s="35"/>
      <c r="AGU493" s="35"/>
      <c r="AGV493" s="35"/>
      <c r="AGW493" s="35"/>
      <c r="AGX493" s="35"/>
      <c r="AGY493" s="35"/>
      <c r="AGZ493" s="35"/>
      <c r="AHA493" s="35"/>
      <c r="AHB493" s="35"/>
      <c r="AHC493" s="35"/>
      <c r="AHD493" s="35"/>
      <c r="AHE493" s="35"/>
      <c r="AHF493" s="35"/>
      <c r="AHG493" s="35"/>
      <c r="AHH493" s="35"/>
      <c r="AHI493" s="35"/>
      <c r="AHJ493" s="35"/>
      <c r="AHK493" s="35"/>
      <c r="AHL493" s="35"/>
      <c r="AHM493" s="35"/>
      <c r="AHN493" s="35"/>
      <c r="AHO493" s="35"/>
      <c r="AHP493" s="35"/>
      <c r="AHQ493" s="35"/>
      <c r="AHR493" s="35"/>
      <c r="AHS493" s="35"/>
      <c r="AHT493" s="35"/>
      <c r="AHU493" s="35"/>
      <c r="AHV493" s="35"/>
      <c r="AHW493" s="35"/>
      <c r="AHX493" s="35"/>
      <c r="AHY493" s="35"/>
      <c r="AHZ493" s="35"/>
      <c r="AIA493" s="35"/>
      <c r="AIB493" s="35"/>
      <c r="AIC493" s="35"/>
      <c r="AID493" s="35"/>
      <c r="AIE493" s="35"/>
      <c r="AIF493" s="35"/>
      <c r="AIG493" s="35"/>
      <c r="AIH493" s="35"/>
      <c r="AII493" s="35"/>
      <c r="AIJ493" s="35"/>
    </row>
    <row r="494" spans="1:920" s="35" customFormat="1" x14ac:dyDescent="0.25">
      <c r="A494" s="85" t="s">
        <v>142</v>
      </c>
      <c r="B494" s="96" t="s">
        <v>365</v>
      </c>
      <c r="C494" s="97"/>
      <c r="D494" s="97"/>
      <c r="E494" s="97"/>
      <c r="F494" s="97"/>
      <c r="G494" s="97"/>
      <c r="H494" s="98"/>
    </row>
    <row r="495" spans="1:920" x14ac:dyDescent="0.25">
      <c r="A495" s="166" t="s">
        <v>54</v>
      </c>
      <c r="B495" s="166"/>
      <c r="C495" s="166"/>
      <c r="D495" s="166"/>
      <c r="E495" s="166"/>
      <c r="F495" s="166"/>
      <c r="G495" s="166"/>
      <c r="H495" s="166"/>
      <c r="T495" s="35"/>
    </row>
    <row r="496" spans="1:920" x14ac:dyDescent="0.25">
      <c r="A496" s="125" t="s">
        <v>55</v>
      </c>
      <c r="B496" s="125"/>
      <c r="C496" s="125"/>
      <c r="D496" s="125"/>
      <c r="E496" s="125"/>
      <c r="F496" s="125"/>
      <c r="G496" s="125"/>
      <c r="H496" s="125"/>
      <c r="T496" s="35"/>
    </row>
    <row r="497" spans="1:20" ht="15.75" customHeight="1" x14ac:dyDescent="0.25">
      <c r="A497" s="169" t="s">
        <v>56</v>
      </c>
      <c r="B497" s="169"/>
      <c r="C497" s="169"/>
      <c r="D497" s="169"/>
      <c r="E497" s="169"/>
      <c r="F497" s="169"/>
      <c r="G497" s="169"/>
      <c r="H497" s="169"/>
      <c r="T497" s="35"/>
    </row>
    <row r="498" spans="1:20" x14ac:dyDescent="0.25">
      <c r="A498" s="125" t="s">
        <v>57</v>
      </c>
      <c r="B498" s="125"/>
      <c r="C498" s="125"/>
      <c r="D498" s="125"/>
      <c r="E498" s="125"/>
      <c r="F498" s="125"/>
      <c r="G498" s="125"/>
      <c r="H498" s="125"/>
      <c r="T498" s="35"/>
    </row>
    <row r="499" spans="1:20" x14ac:dyDescent="0.25">
      <c r="A499" s="125" t="s">
        <v>58</v>
      </c>
      <c r="B499" s="125"/>
      <c r="C499" s="125"/>
      <c r="D499" s="125"/>
      <c r="E499" s="125"/>
      <c r="F499" s="125"/>
      <c r="G499" s="125"/>
      <c r="H499" s="125"/>
      <c r="T499" s="35"/>
    </row>
    <row r="500" spans="1:20" x14ac:dyDescent="0.25">
      <c r="A500" s="125" t="s">
        <v>116</v>
      </c>
      <c r="B500" s="125"/>
      <c r="C500" s="125"/>
      <c r="D500" s="125"/>
      <c r="E500" s="125"/>
      <c r="F500" s="125"/>
      <c r="G500" s="125"/>
      <c r="H500" s="125"/>
      <c r="T500" s="35"/>
    </row>
    <row r="501" spans="1:20" ht="33.950000000000003" customHeight="1" x14ac:dyDescent="0.25">
      <c r="A501" s="135" t="s">
        <v>117</v>
      </c>
      <c r="B501" s="135"/>
      <c r="C501" s="135"/>
      <c r="D501" s="135"/>
      <c r="E501" s="135"/>
      <c r="F501" s="135"/>
      <c r="G501" s="135"/>
      <c r="H501" s="135"/>
    </row>
    <row r="502" spans="1:20" x14ac:dyDescent="0.25">
      <c r="A502" s="163" t="s">
        <v>69</v>
      </c>
      <c r="B502" s="163"/>
      <c r="C502" s="163" t="s">
        <v>333</v>
      </c>
      <c r="D502" s="163"/>
      <c r="E502" s="163" t="s">
        <v>99</v>
      </c>
      <c r="F502" s="163"/>
      <c r="G502" s="163" t="s">
        <v>369</v>
      </c>
      <c r="H502" s="163"/>
    </row>
    <row r="503" spans="1:20" x14ac:dyDescent="0.25">
      <c r="A503" s="162" t="s">
        <v>71</v>
      </c>
      <c r="B503" s="162"/>
      <c r="C503" s="162"/>
      <c r="D503" s="162"/>
      <c r="E503" s="162"/>
      <c r="F503" s="162"/>
      <c r="G503" s="162"/>
      <c r="H503" s="162"/>
    </row>
    <row r="504" spans="1:20" x14ac:dyDescent="0.25">
      <c r="A504" s="162"/>
      <c r="B504" s="162"/>
      <c r="C504" s="162"/>
      <c r="D504" s="162"/>
      <c r="E504" s="162"/>
      <c r="F504" s="162"/>
      <c r="G504" s="162"/>
      <c r="H504" s="162"/>
    </row>
    <row r="505" spans="1:20" x14ac:dyDescent="0.25">
      <c r="A505" s="162"/>
      <c r="B505" s="162"/>
      <c r="C505" s="162"/>
      <c r="D505" s="162"/>
      <c r="E505" s="162"/>
      <c r="F505" s="162"/>
      <c r="G505" s="162"/>
      <c r="H505" s="162"/>
    </row>
    <row r="506" spans="1:20" x14ac:dyDescent="0.25">
      <c r="A506" s="162"/>
      <c r="B506" s="162"/>
      <c r="C506" s="162"/>
      <c r="D506" s="162"/>
      <c r="E506" s="162"/>
      <c r="F506" s="162"/>
      <c r="G506" s="162"/>
      <c r="H506" s="162"/>
    </row>
    <row r="507" spans="1:20" x14ac:dyDescent="0.25">
      <c r="A507" s="38" t="s">
        <v>59</v>
      </c>
      <c r="B507" s="39"/>
      <c r="C507" s="39"/>
      <c r="D507" s="38" t="str">
        <f>E9</f>
        <v>The Riyasat Sankalp</v>
      </c>
      <c r="F507" s="39"/>
      <c r="G507" s="39"/>
      <c r="H507" s="39"/>
    </row>
    <row r="508" spans="1:20" x14ac:dyDescent="0.25">
      <c r="A508" s="39"/>
      <c r="B508" s="39"/>
      <c r="C508" s="39"/>
      <c r="D508" s="39"/>
      <c r="E508" s="39"/>
      <c r="F508" s="39"/>
      <c r="G508" s="39"/>
      <c r="H508" s="39"/>
    </row>
    <row r="509" spans="1:20" x14ac:dyDescent="0.25">
      <c r="A509" s="39"/>
      <c r="B509" s="39"/>
      <c r="C509" s="39"/>
      <c r="D509" s="39"/>
      <c r="E509" s="39"/>
      <c r="F509" s="39"/>
      <c r="G509" s="39"/>
      <c r="H509" s="39"/>
    </row>
    <row r="510" spans="1:20" ht="15" customHeight="1" x14ac:dyDescent="0.25"/>
    <row r="552" spans="1:8" x14ac:dyDescent="0.25">
      <c r="A552" s="38" t="s">
        <v>59</v>
      </c>
      <c r="B552" s="39"/>
      <c r="C552" s="39"/>
      <c r="D552" s="38" t="str">
        <f>E9</f>
        <v>The Riyasat Sankalp</v>
      </c>
      <c r="F552" s="39"/>
      <c r="G552" s="39"/>
      <c r="H552" s="39"/>
    </row>
    <row r="553" spans="1:8" x14ac:dyDescent="0.25">
      <c r="A553" s="39"/>
      <c r="B553" s="39"/>
      <c r="C553" s="39"/>
      <c r="D553" s="39"/>
      <c r="E553" s="39"/>
      <c r="F553" s="39"/>
      <c r="G553" s="39"/>
      <c r="H553" s="39"/>
    </row>
    <row r="554" spans="1:8" x14ac:dyDescent="0.25">
      <c r="A554" s="39"/>
      <c r="B554" s="39"/>
      <c r="C554" s="39"/>
      <c r="D554" s="39"/>
      <c r="E554" s="39"/>
      <c r="F554" s="39"/>
      <c r="G554" s="39"/>
      <c r="H554" s="39"/>
    </row>
    <row r="555" spans="1:8" ht="15" customHeight="1" x14ac:dyDescent="0.25"/>
    <row r="597" spans="1:1" x14ac:dyDescent="0.25">
      <c r="A597" s="41" t="s">
        <v>150</v>
      </c>
    </row>
    <row r="641" spans="1:1" x14ac:dyDescent="0.25">
      <c r="A641" s="41" t="s">
        <v>60</v>
      </c>
    </row>
  </sheetData>
  <mergeCells count="1292">
    <mergeCell ref="A152:B152"/>
    <mergeCell ref="G163:H163"/>
    <mergeCell ref="A172:B172"/>
    <mergeCell ref="G172:H172"/>
    <mergeCell ref="A178:B178"/>
    <mergeCell ref="G178:H178"/>
    <mergeCell ref="A185:B185"/>
    <mergeCell ref="G149:H149"/>
    <mergeCell ref="G155:H155"/>
    <mergeCell ref="A125:E125"/>
    <mergeCell ref="A111:B111"/>
    <mergeCell ref="A66:C68"/>
    <mergeCell ref="D66:H66"/>
    <mergeCell ref="D67:H67"/>
    <mergeCell ref="A101:B101"/>
    <mergeCell ref="A102:B102"/>
    <mergeCell ref="E107:F107"/>
    <mergeCell ref="F120:H120"/>
    <mergeCell ref="A130:E130"/>
    <mergeCell ref="A121:E121"/>
    <mergeCell ref="F122:H122"/>
    <mergeCell ref="A122:E122"/>
    <mergeCell ref="A113:B113"/>
    <mergeCell ref="A115:B115"/>
    <mergeCell ref="A116:B116"/>
    <mergeCell ref="A93:B93"/>
    <mergeCell ref="C76:H76"/>
    <mergeCell ref="A84:B84"/>
    <mergeCell ref="F130:H130"/>
    <mergeCell ref="A153:B153"/>
    <mergeCell ref="A150:B150"/>
    <mergeCell ref="A151:B151"/>
    <mergeCell ref="A119:E119"/>
    <mergeCell ref="A104:B104"/>
    <mergeCell ref="C104:H104"/>
    <mergeCell ref="A98:B98"/>
    <mergeCell ref="A114:B114"/>
    <mergeCell ref="C52:E52"/>
    <mergeCell ref="A60:B60"/>
    <mergeCell ref="C60:E60"/>
    <mergeCell ref="G60:H60"/>
    <mergeCell ref="A87:B87"/>
    <mergeCell ref="A112:B112"/>
    <mergeCell ref="A86:B86"/>
    <mergeCell ref="E94:F103"/>
    <mergeCell ref="A75:C75"/>
    <mergeCell ref="A62:H62"/>
    <mergeCell ref="A63:C63"/>
    <mergeCell ref="A64:C64"/>
    <mergeCell ref="D68:H68"/>
    <mergeCell ref="D65:H65"/>
    <mergeCell ref="A65:C65"/>
    <mergeCell ref="G107:H107"/>
    <mergeCell ref="A39:B39"/>
    <mergeCell ref="C39:H39"/>
    <mergeCell ref="A46:D46"/>
    <mergeCell ref="A58:B59"/>
    <mergeCell ref="C58:E58"/>
    <mergeCell ref="G58:H58"/>
    <mergeCell ref="G51:H51"/>
    <mergeCell ref="A52:B53"/>
    <mergeCell ref="A49:B49"/>
    <mergeCell ref="C49:H49"/>
    <mergeCell ref="A71:C71"/>
    <mergeCell ref="D71:H71"/>
    <mergeCell ref="C78:H78"/>
    <mergeCell ref="A81:B81"/>
    <mergeCell ref="D75:H75"/>
    <mergeCell ref="A73:C73"/>
    <mergeCell ref="D74:H74"/>
    <mergeCell ref="A80:B80"/>
    <mergeCell ref="G79:H79"/>
    <mergeCell ref="A42:D42"/>
    <mergeCell ref="E42:H42"/>
    <mergeCell ref="A41:H41"/>
    <mergeCell ref="A69:C69"/>
    <mergeCell ref="A70:C70"/>
    <mergeCell ref="D69:H69"/>
    <mergeCell ref="E80:F89"/>
    <mergeCell ref="G80:H89"/>
    <mergeCell ref="A88:B88"/>
    <mergeCell ref="A89:B89"/>
    <mergeCell ref="D70:H70"/>
    <mergeCell ref="A44:D44"/>
    <mergeCell ref="E44:H44"/>
    <mergeCell ref="E45:H45"/>
    <mergeCell ref="E46:H46"/>
    <mergeCell ref="A40:B40"/>
    <mergeCell ref="C40:H40"/>
    <mergeCell ref="A35:B35"/>
    <mergeCell ref="C35:E35"/>
    <mergeCell ref="F34:H34"/>
    <mergeCell ref="F35:H35"/>
    <mergeCell ref="A45:D45"/>
    <mergeCell ref="A103:B103"/>
    <mergeCell ref="A108:B108"/>
    <mergeCell ref="C106:H106"/>
    <mergeCell ref="A107:B107"/>
    <mergeCell ref="F37:H37"/>
    <mergeCell ref="A94:B94"/>
    <mergeCell ref="C134:D134"/>
    <mergeCell ref="E134:F134"/>
    <mergeCell ref="E47:H47"/>
    <mergeCell ref="C57:H57"/>
    <mergeCell ref="A149:B149"/>
    <mergeCell ref="A92:B92"/>
    <mergeCell ref="A128:E128"/>
    <mergeCell ref="C136:D136"/>
    <mergeCell ref="A82:B82"/>
    <mergeCell ref="A78:B78"/>
    <mergeCell ref="A76:B76"/>
    <mergeCell ref="E79:F79"/>
    <mergeCell ref="A72:C72"/>
    <mergeCell ref="D72:H72"/>
    <mergeCell ref="A47:D47"/>
    <mergeCell ref="C51:E51"/>
    <mergeCell ref="A51:B51"/>
    <mergeCell ref="G52:H52"/>
    <mergeCell ref="A48:H48"/>
    <mergeCell ref="A99:B99"/>
    <mergeCell ref="A100:B100"/>
    <mergeCell ref="F36:H36"/>
    <mergeCell ref="L148:M148"/>
    <mergeCell ref="L147:M147"/>
    <mergeCell ref="L144:M144"/>
    <mergeCell ref="A145:B145"/>
    <mergeCell ref="L145:M145"/>
    <mergeCell ref="A146:B146"/>
    <mergeCell ref="L146:M146"/>
    <mergeCell ref="C55:H55"/>
    <mergeCell ref="A147:B147"/>
    <mergeCell ref="A79:B79"/>
    <mergeCell ref="A109:B109"/>
    <mergeCell ref="A110:B110"/>
    <mergeCell ref="G94:H103"/>
    <mergeCell ref="A95:B95"/>
    <mergeCell ref="A96:B96"/>
    <mergeCell ref="A97:B97"/>
    <mergeCell ref="A106:B106"/>
    <mergeCell ref="C92:H92"/>
    <mergeCell ref="C59:H59"/>
    <mergeCell ref="D64:H64"/>
    <mergeCell ref="G61:H61"/>
    <mergeCell ref="A54:B55"/>
    <mergeCell ref="C54:E54"/>
    <mergeCell ref="G54:H54"/>
    <mergeCell ref="A56:B57"/>
    <mergeCell ref="C56:E56"/>
    <mergeCell ref="G56:H56"/>
    <mergeCell ref="A38:H38"/>
    <mergeCell ref="A37:B37"/>
    <mergeCell ref="C37:E37"/>
    <mergeCell ref="G108:H117"/>
    <mergeCell ref="A21:B21"/>
    <mergeCell ref="C21:D21"/>
    <mergeCell ref="E21:F21"/>
    <mergeCell ref="G21:H21"/>
    <mergeCell ref="A22:B22"/>
    <mergeCell ref="C22:D22"/>
    <mergeCell ref="E22:F22"/>
    <mergeCell ref="G22:H22"/>
    <mergeCell ref="F33:H33"/>
    <mergeCell ref="A34:B34"/>
    <mergeCell ref="A33:B33"/>
    <mergeCell ref="C34:E34"/>
    <mergeCell ref="E27:H27"/>
    <mergeCell ref="A29:D29"/>
    <mergeCell ref="E29:H29"/>
    <mergeCell ref="A26:D26"/>
    <mergeCell ref="E26:H26"/>
    <mergeCell ref="A30:D30"/>
    <mergeCell ref="E30:H30"/>
    <mergeCell ref="A27:D27"/>
    <mergeCell ref="E32:H32"/>
    <mergeCell ref="A28:D28"/>
    <mergeCell ref="E28:H28"/>
    <mergeCell ref="C33:E33"/>
    <mergeCell ref="A36:B36"/>
    <mergeCell ref="C36:E36"/>
    <mergeCell ref="A31:D31"/>
    <mergeCell ref="E31:H31"/>
    <mergeCell ref="A32:D32"/>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25:D25"/>
    <mergeCell ref="E25:H25"/>
    <mergeCell ref="A19:B19"/>
    <mergeCell ref="C19:D19"/>
    <mergeCell ref="E19:F19"/>
    <mergeCell ref="G19:H19"/>
    <mergeCell ref="A20:B20"/>
    <mergeCell ref="C20:D20"/>
    <mergeCell ref="E20:F20"/>
    <mergeCell ref="G20:H20"/>
    <mergeCell ref="A496:H496"/>
    <mergeCell ref="B475:H475"/>
    <mergeCell ref="B485:H485"/>
    <mergeCell ref="C139:D139"/>
    <mergeCell ref="E139:F139"/>
    <mergeCell ref="G139:H139"/>
    <mergeCell ref="E136:F136"/>
    <mergeCell ref="G136:H136"/>
    <mergeCell ref="B477:H477"/>
    <mergeCell ref="A500:H500"/>
    <mergeCell ref="A497:H497"/>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48:B148"/>
    <mergeCell ref="G148:H148"/>
    <mergeCell ref="A503:H506"/>
    <mergeCell ref="A502:B502"/>
    <mergeCell ref="E502:F502"/>
    <mergeCell ref="C502:D502"/>
    <mergeCell ref="G502:H502"/>
    <mergeCell ref="A132:H132"/>
    <mergeCell ref="A129:E129"/>
    <mergeCell ref="F129:H129"/>
    <mergeCell ref="A131:E131"/>
    <mergeCell ref="F131:H131"/>
    <mergeCell ref="A157:B157"/>
    <mergeCell ref="A134:B134"/>
    <mergeCell ref="A498:H498"/>
    <mergeCell ref="A137:H137"/>
    <mergeCell ref="A501:H501"/>
    <mergeCell ref="A499:H499"/>
    <mergeCell ref="A495:H495"/>
    <mergeCell ref="G202:H202"/>
    <mergeCell ref="A209:B209"/>
    <mergeCell ref="G209:H209"/>
    <mergeCell ref="A216:B216"/>
    <mergeCell ref="G216:H216"/>
    <mergeCell ref="A226:B226"/>
    <mergeCell ref="G226:H226"/>
    <mergeCell ref="A233:B233"/>
    <mergeCell ref="G233:H233"/>
    <mergeCell ref="A240:B240"/>
    <mergeCell ref="G240:H240"/>
    <mergeCell ref="A250:B250"/>
    <mergeCell ref="G250:H250"/>
    <mergeCell ref="A257:B257"/>
    <mergeCell ref="G257:H257"/>
    <mergeCell ref="C133:D133"/>
    <mergeCell ref="A143:H143"/>
    <mergeCell ref="A158:B158"/>
    <mergeCell ref="A155:B155"/>
    <mergeCell ref="B484:H484"/>
    <mergeCell ref="B483:H483"/>
    <mergeCell ref="B476:H476"/>
    <mergeCell ref="A169:B169"/>
    <mergeCell ref="G142:H142"/>
    <mergeCell ref="G144:H144"/>
    <mergeCell ref="G145:H145"/>
    <mergeCell ref="G146:H146"/>
    <mergeCell ref="C135:D135"/>
    <mergeCell ref="E135:F135"/>
    <mergeCell ref="G135:H135"/>
    <mergeCell ref="A136:B136"/>
    <mergeCell ref="B470:H470"/>
    <mergeCell ref="B471:H471"/>
    <mergeCell ref="B473:H473"/>
    <mergeCell ref="B474:H474"/>
    <mergeCell ref="G185:H185"/>
    <mergeCell ref="A192:B192"/>
    <mergeCell ref="G192:H192"/>
    <mergeCell ref="A202:B202"/>
    <mergeCell ref="G156:H156"/>
    <mergeCell ref="A264:B264"/>
    <mergeCell ref="G264:H264"/>
    <mergeCell ref="G138:H138"/>
    <mergeCell ref="G147:H147"/>
    <mergeCell ref="A274:B274"/>
    <mergeCell ref="G274:H274"/>
    <mergeCell ref="A281:B281"/>
    <mergeCell ref="I15:P15"/>
    <mergeCell ref="F128:H128"/>
    <mergeCell ref="F126:H126"/>
    <mergeCell ref="A141:H141"/>
    <mergeCell ref="G133:H133"/>
    <mergeCell ref="A127:E127"/>
    <mergeCell ref="A61:B61"/>
    <mergeCell ref="C61:E61"/>
    <mergeCell ref="D63:H63"/>
    <mergeCell ref="F127:H127"/>
    <mergeCell ref="E133:F133"/>
    <mergeCell ref="A133:B133"/>
    <mergeCell ref="A135:B135"/>
    <mergeCell ref="C138:D138"/>
    <mergeCell ref="D73:H73"/>
    <mergeCell ref="A74:C74"/>
    <mergeCell ref="E43:H43"/>
    <mergeCell ref="A43:D43"/>
    <mergeCell ref="A90:B90"/>
    <mergeCell ref="C90:H90"/>
    <mergeCell ref="A85:B85"/>
    <mergeCell ref="A50:B50"/>
    <mergeCell ref="C50:E50"/>
    <mergeCell ref="C53:E53"/>
    <mergeCell ref="G53:H53"/>
    <mergeCell ref="G50:H50"/>
    <mergeCell ref="F123:H123"/>
    <mergeCell ref="E93:F93"/>
    <mergeCell ref="G93:H93"/>
    <mergeCell ref="A124:E124"/>
    <mergeCell ref="F124:H124"/>
    <mergeCell ref="A126:E126"/>
    <mergeCell ref="L156:M156"/>
    <mergeCell ref="G157:H157"/>
    <mergeCell ref="L157:M157"/>
    <mergeCell ref="G158:H158"/>
    <mergeCell ref="L158:M158"/>
    <mergeCell ref="G150:H150"/>
    <mergeCell ref="L150:M150"/>
    <mergeCell ref="G151:H151"/>
    <mergeCell ref="L151:M151"/>
    <mergeCell ref="G152:H152"/>
    <mergeCell ref="L152:M152"/>
    <mergeCell ref="G153:H153"/>
    <mergeCell ref="L153:M153"/>
    <mergeCell ref="A154:B154"/>
    <mergeCell ref="G154:H154"/>
    <mergeCell ref="L154:M154"/>
    <mergeCell ref="A83:B83"/>
    <mergeCell ref="F119:H119"/>
    <mergeCell ref="G134:H134"/>
    <mergeCell ref="A117:B117"/>
    <mergeCell ref="F125:H125"/>
    <mergeCell ref="L149:M149"/>
    <mergeCell ref="A144:B144"/>
    <mergeCell ref="F121:H121"/>
    <mergeCell ref="A118:H118"/>
    <mergeCell ref="L155:M155"/>
    <mergeCell ref="A156:B156"/>
    <mergeCell ref="E108:F117"/>
    <mergeCell ref="E138:F138"/>
    <mergeCell ref="A140:H140"/>
    <mergeCell ref="A120:E120"/>
    <mergeCell ref="A123:E123"/>
    <mergeCell ref="L163:M163"/>
    <mergeCell ref="G164:H164"/>
    <mergeCell ref="L164:M164"/>
    <mergeCell ref="G165:H165"/>
    <mergeCell ref="L165:M165"/>
    <mergeCell ref="A166:B166"/>
    <mergeCell ref="G166:H166"/>
    <mergeCell ref="L166:M166"/>
    <mergeCell ref="G159:H159"/>
    <mergeCell ref="L159:M159"/>
    <mergeCell ref="A160:B160"/>
    <mergeCell ref="G160:H160"/>
    <mergeCell ref="L160:M160"/>
    <mergeCell ref="G161:H161"/>
    <mergeCell ref="L161:M161"/>
    <mergeCell ref="G162:H162"/>
    <mergeCell ref="L162:M162"/>
    <mergeCell ref="A162:B162"/>
    <mergeCell ref="A164:B164"/>
    <mergeCell ref="A165:B165"/>
    <mergeCell ref="A161:B161"/>
    <mergeCell ref="A159:B159"/>
    <mergeCell ref="A163:B163"/>
    <mergeCell ref="L172:M172"/>
    <mergeCell ref="A173:B173"/>
    <mergeCell ref="G173:H173"/>
    <mergeCell ref="L173:M173"/>
    <mergeCell ref="A174:B174"/>
    <mergeCell ref="G174:H174"/>
    <mergeCell ref="L174:M174"/>
    <mergeCell ref="G167:H167"/>
    <mergeCell ref="L167:M167"/>
    <mergeCell ref="G168:H168"/>
    <mergeCell ref="L168:M168"/>
    <mergeCell ref="G169:H169"/>
    <mergeCell ref="L169:M169"/>
    <mergeCell ref="G170:H170"/>
    <mergeCell ref="L170:M170"/>
    <mergeCell ref="G171:H171"/>
    <mergeCell ref="L171:M171"/>
    <mergeCell ref="A167:B167"/>
    <mergeCell ref="A168:B168"/>
    <mergeCell ref="A171:B171"/>
    <mergeCell ref="A170:B170"/>
    <mergeCell ref="L178:M178"/>
    <mergeCell ref="A179:B179"/>
    <mergeCell ref="G179:H179"/>
    <mergeCell ref="L179:M179"/>
    <mergeCell ref="A180:B180"/>
    <mergeCell ref="G180:H180"/>
    <mergeCell ref="L180:M180"/>
    <mergeCell ref="A175:B175"/>
    <mergeCell ref="G175:H175"/>
    <mergeCell ref="L175:M175"/>
    <mergeCell ref="A176:B176"/>
    <mergeCell ref="G176:H176"/>
    <mergeCell ref="L176:M176"/>
    <mergeCell ref="A177:B177"/>
    <mergeCell ref="G177:H177"/>
    <mergeCell ref="L177:M177"/>
    <mergeCell ref="A184:B184"/>
    <mergeCell ref="G184:H184"/>
    <mergeCell ref="L184:M184"/>
    <mergeCell ref="L185:M185"/>
    <mergeCell ref="A186:B186"/>
    <mergeCell ref="G186:H186"/>
    <mergeCell ref="L186:M186"/>
    <mergeCell ref="A181:B181"/>
    <mergeCell ref="G181:H181"/>
    <mergeCell ref="L181:M181"/>
    <mergeCell ref="A182:B182"/>
    <mergeCell ref="G182:H182"/>
    <mergeCell ref="L182:M182"/>
    <mergeCell ref="A183:B183"/>
    <mergeCell ref="G183:H183"/>
    <mergeCell ref="L183:M183"/>
    <mergeCell ref="A190:B190"/>
    <mergeCell ref="G190:H190"/>
    <mergeCell ref="L190:M190"/>
    <mergeCell ref="A191:B191"/>
    <mergeCell ref="G191:H191"/>
    <mergeCell ref="L191:M191"/>
    <mergeCell ref="L192:M192"/>
    <mergeCell ref="A187:B187"/>
    <mergeCell ref="G187:H187"/>
    <mergeCell ref="L187:M187"/>
    <mergeCell ref="A188:B188"/>
    <mergeCell ref="G188:H188"/>
    <mergeCell ref="L188:M188"/>
    <mergeCell ref="A189:B189"/>
    <mergeCell ref="G189:H189"/>
    <mergeCell ref="L189:M189"/>
    <mergeCell ref="A196:B196"/>
    <mergeCell ref="G196:H196"/>
    <mergeCell ref="L196:M196"/>
    <mergeCell ref="A197:B197"/>
    <mergeCell ref="G197:H197"/>
    <mergeCell ref="L197:M197"/>
    <mergeCell ref="A198:B198"/>
    <mergeCell ref="G198:H198"/>
    <mergeCell ref="L198:M198"/>
    <mergeCell ref="A193:B193"/>
    <mergeCell ref="G193:H193"/>
    <mergeCell ref="L193:M193"/>
    <mergeCell ref="A194:B194"/>
    <mergeCell ref="G194:H194"/>
    <mergeCell ref="L194:M194"/>
    <mergeCell ref="A195:B195"/>
    <mergeCell ref="G195:H195"/>
    <mergeCell ref="L195:M195"/>
    <mergeCell ref="L202:M202"/>
    <mergeCell ref="A203:B203"/>
    <mergeCell ref="G203:H203"/>
    <mergeCell ref="L203:M203"/>
    <mergeCell ref="A204:B204"/>
    <mergeCell ref="G204:H204"/>
    <mergeCell ref="L204:M204"/>
    <mergeCell ref="A199:B199"/>
    <mergeCell ref="G199:H199"/>
    <mergeCell ref="L199:M199"/>
    <mergeCell ref="A200:B200"/>
    <mergeCell ref="G200:H200"/>
    <mergeCell ref="L200:M200"/>
    <mergeCell ref="A201:B201"/>
    <mergeCell ref="G201:H201"/>
    <mergeCell ref="L201:M201"/>
    <mergeCell ref="A208:B208"/>
    <mergeCell ref="G208:H208"/>
    <mergeCell ref="L208:M208"/>
    <mergeCell ref="L209:M209"/>
    <mergeCell ref="A210:B210"/>
    <mergeCell ref="G210:H210"/>
    <mergeCell ref="L210:M210"/>
    <mergeCell ref="A205:B205"/>
    <mergeCell ref="G205:H205"/>
    <mergeCell ref="L205:M205"/>
    <mergeCell ref="A206:B206"/>
    <mergeCell ref="G206:H206"/>
    <mergeCell ref="L206:M206"/>
    <mergeCell ref="A207:B207"/>
    <mergeCell ref="G207:H207"/>
    <mergeCell ref="L207:M207"/>
    <mergeCell ref="A214:B214"/>
    <mergeCell ref="G214:H214"/>
    <mergeCell ref="L214:M214"/>
    <mergeCell ref="A215:B215"/>
    <mergeCell ref="G215:H215"/>
    <mergeCell ref="L215:M215"/>
    <mergeCell ref="L216:M216"/>
    <mergeCell ref="A211:B211"/>
    <mergeCell ref="G211:H211"/>
    <mergeCell ref="L211:M211"/>
    <mergeCell ref="A212:B212"/>
    <mergeCell ref="G212:H212"/>
    <mergeCell ref="L212:M212"/>
    <mergeCell ref="A213:B213"/>
    <mergeCell ref="G213:H213"/>
    <mergeCell ref="L213:M213"/>
    <mergeCell ref="A220:B220"/>
    <mergeCell ref="G220:H220"/>
    <mergeCell ref="L220:M220"/>
    <mergeCell ref="A221:B221"/>
    <mergeCell ref="G221:H221"/>
    <mergeCell ref="L221:M221"/>
    <mergeCell ref="A222:B222"/>
    <mergeCell ref="G222:H222"/>
    <mergeCell ref="L222:M222"/>
    <mergeCell ref="A217:B217"/>
    <mergeCell ref="G217:H217"/>
    <mergeCell ref="L217:M217"/>
    <mergeCell ref="A218:B218"/>
    <mergeCell ref="G218:H218"/>
    <mergeCell ref="L218:M218"/>
    <mergeCell ref="A219:B219"/>
    <mergeCell ref="G219:H219"/>
    <mergeCell ref="L219:M219"/>
    <mergeCell ref="L226:M226"/>
    <mergeCell ref="A227:B227"/>
    <mergeCell ref="G227:H227"/>
    <mergeCell ref="L227:M227"/>
    <mergeCell ref="A228:B228"/>
    <mergeCell ref="G228:H228"/>
    <mergeCell ref="L228:M228"/>
    <mergeCell ref="A223:B223"/>
    <mergeCell ref="G223:H223"/>
    <mergeCell ref="L223:M223"/>
    <mergeCell ref="A224:B224"/>
    <mergeCell ref="G224:H224"/>
    <mergeCell ref="L224:M224"/>
    <mergeCell ref="A225:B225"/>
    <mergeCell ref="G225:H225"/>
    <mergeCell ref="L225:M225"/>
    <mergeCell ref="A232:B232"/>
    <mergeCell ref="G232:H232"/>
    <mergeCell ref="L232:M232"/>
    <mergeCell ref="L233:M233"/>
    <mergeCell ref="A234:B234"/>
    <mergeCell ref="G234:H234"/>
    <mergeCell ref="L234:M234"/>
    <mergeCell ref="A229:B229"/>
    <mergeCell ref="G229:H229"/>
    <mergeCell ref="L229:M229"/>
    <mergeCell ref="A230:B230"/>
    <mergeCell ref="G230:H230"/>
    <mergeCell ref="L230:M230"/>
    <mergeCell ref="A231:B231"/>
    <mergeCell ref="G231:H231"/>
    <mergeCell ref="L231:M231"/>
    <mergeCell ref="A238:B238"/>
    <mergeCell ref="G238:H238"/>
    <mergeCell ref="L238:M238"/>
    <mergeCell ref="A239:B239"/>
    <mergeCell ref="G239:H239"/>
    <mergeCell ref="L239:M239"/>
    <mergeCell ref="L240:M240"/>
    <mergeCell ref="A235:B235"/>
    <mergeCell ref="G235:H235"/>
    <mergeCell ref="L235:M235"/>
    <mergeCell ref="A236:B236"/>
    <mergeCell ref="G236:H236"/>
    <mergeCell ref="L236:M236"/>
    <mergeCell ref="A237:B237"/>
    <mergeCell ref="G237:H237"/>
    <mergeCell ref="L237:M237"/>
    <mergeCell ref="A244:B244"/>
    <mergeCell ref="G244:H244"/>
    <mergeCell ref="L244:M244"/>
    <mergeCell ref="A245:B245"/>
    <mergeCell ref="G245:H245"/>
    <mergeCell ref="L245:M245"/>
    <mergeCell ref="A246:B246"/>
    <mergeCell ref="G246:H246"/>
    <mergeCell ref="L246:M246"/>
    <mergeCell ref="A241:B241"/>
    <mergeCell ref="G241:H241"/>
    <mergeCell ref="L241:M241"/>
    <mergeCell ref="A242:B242"/>
    <mergeCell ref="G242:H242"/>
    <mergeCell ref="L242:M242"/>
    <mergeCell ref="A243:B243"/>
    <mergeCell ref="G243:H243"/>
    <mergeCell ref="L243:M243"/>
    <mergeCell ref="L250:M250"/>
    <mergeCell ref="A251:B251"/>
    <mergeCell ref="G251:H251"/>
    <mergeCell ref="L251:M251"/>
    <mergeCell ref="A252:B252"/>
    <mergeCell ref="G252:H252"/>
    <mergeCell ref="L252:M252"/>
    <mergeCell ref="A247:B247"/>
    <mergeCell ref="G247:H247"/>
    <mergeCell ref="L247:M247"/>
    <mergeCell ref="A248:B248"/>
    <mergeCell ref="G248:H248"/>
    <mergeCell ref="L248:M248"/>
    <mergeCell ref="A249:B249"/>
    <mergeCell ref="G249:H249"/>
    <mergeCell ref="L249:M249"/>
    <mergeCell ref="A256:B256"/>
    <mergeCell ref="G256:H256"/>
    <mergeCell ref="L256:M256"/>
    <mergeCell ref="L257:M257"/>
    <mergeCell ref="A258:B258"/>
    <mergeCell ref="G258:H258"/>
    <mergeCell ref="L258:M258"/>
    <mergeCell ref="A253:B253"/>
    <mergeCell ref="G253:H253"/>
    <mergeCell ref="L253:M253"/>
    <mergeCell ref="A254:B254"/>
    <mergeCell ref="G254:H254"/>
    <mergeCell ref="L254:M254"/>
    <mergeCell ref="A255:B255"/>
    <mergeCell ref="G255:H255"/>
    <mergeCell ref="L255:M255"/>
    <mergeCell ref="A262:B262"/>
    <mergeCell ref="G262:H262"/>
    <mergeCell ref="L262:M262"/>
    <mergeCell ref="A263:B263"/>
    <mergeCell ref="G263:H263"/>
    <mergeCell ref="L263:M263"/>
    <mergeCell ref="L264:M264"/>
    <mergeCell ref="A259:B259"/>
    <mergeCell ref="G259:H259"/>
    <mergeCell ref="L259:M259"/>
    <mergeCell ref="A260:B260"/>
    <mergeCell ref="G260:H260"/>
    <mergeCell ref="L260:M260"/>
    <mergeCell ref="A261:B261"/>
    <mergeCell ref="G261:H261"/>
    <mergeCell ref="L261:M261"/>
    <mergeCell ref="A268:B268"/>
    <mergeCell ref="G268:H268"/>
    <mergeCell ref="L268:M268"/>
    <mergeCell ref="A269:B269"/>
    <mergeCell ref="G269:H269"/>
    <mergeCell ref="L269:M269"/>
    <mergeCell ref="A270:B270"/>
    <mergeCell ref="G270:H270"/>
    <mergeCell ref="L270:M270"/>
    <mergeCell ref="A265:B265"/>
    <mergeCell ref="G265:H265"/>
    <mergeCell ref="L265:M265"/>
    <mergeCell ref="A266:B266"/>
    <mergeCell ref="G266:H266"/>
    <mergeCell ref="L266:M266"/>
    <mergeCell ref="A267:B267"/>
    <mergeCell ref="G267:H267"/>
    <mergeCell ref="L267:M267"/>
    <mergeCell ref="L274:M274"/>
    <mergeCell ref="A275:B275"/>
    <mergeCell ref="G275:H275"/>
    <mergeCell ref="L275:M275"/>
    <mergeCell ref="A276:B276"/>
    <mergeCell ref="G276:H276"/>
    <mergeCell ref="L276:M276"/>
    <mergeCell ref="A283:B283"/>
    <mergeCell ref="G283:H283"/>
    <mergeCell ref="L283:M283"/>
    <mergeCell ref="A284:B284"/>
    <mergeCell ref="G284:H284"/>
    <mergeCell ref="L284:M284"/>
    <mergeCell ref="A285:B285"/>
    <mergeCell ref="G285:H285"/>
    <mergeCell ref="L285:M285"/>
    <mergeCell ref="A271:B271"/>
    <mergeCell ref="G271:H271"/>
    <mergeCell ref="L271:M271"/>
    <mergeCell ref="A272:B272"/>
    <mergeCell ref="G272:H272"/>
    <mergeCell ref="L272:M272"/>
    <mergeCell ref="A273:B273"/>
    <mergeCell ref="G273:H273"/>
    <mergeCell ref="L273:M273"/>
    <mergeCell ref="A280:B280"/>
    <mergeCell ref="G280:H280"/>
    <mergeCell ref="L280:M280"/>
    <mergeCell ref="G281:H281"/>
    <mergeCell ref="L281:M281"/>
    <mergeCell ref="A282:B282"/>
    <mergeCell ref="G282:H282"/>
    <mergeCell ref="L282:M282"/>
    <mergeCell ref="A289:B289"/>
    <mergeCell ref="G289:H289"/>
    <mergeCell ref="L289:M289"/>
    <mergeCell ref="A290:B290"/>
    <mergeCell ref="G290:H290"/>
    <mergeCell ref="L290:M290"/>
    <mergeCell ref="A291:B291"/>
    <mergeCell ref="G291:H291"/>
    <mergeCell ref="L291:M291"/>
    <mergeCell ref="A277:B277"/>
    <mergeCell ref="G277:H277"/>
    <mergeCell ref="L277:M277"/>
    <mergeCell ref="A278:B278"/>
    <mergeCell ref="G278:H278"/>
    <mergeCell ref="L278:M278"/>
    <mergeCell ref="A279:B279"/>
    <mergeCell ref="G279:H279"/>
    <mergeCell ref="L279:M279"/>
    <mergeCell ref="A286:B286"/>
    <mergeCell ref="G286:H286"/>
    <mergeCell ref="L286:M286"/>
    <mergeCell ref="A287:B287"/>
    <mergeCell ref="G287:H287"/>
    <mergeCell ref="L287:M287"/>
    <mergeCell ref="A288:B288"/>
    <mergeCell ref="G288:H288"/>
    <mergeCell ref="L288:M288"/>
    <mergeCell ref="A295:B295"/>
    <mergeCell ref="G295:H295"/>
    <mergeCell ref="L295:M295"/>
    <mergeCell ref="A296:B296"/>
    <mergeCell ref="G296:H296"/>
    <mergeCell ref="L296:M296"/>
    <mergeCell ref="A297:B297"/>
    <mergeCell ref="G297:H297"/>
    <mergeCell ref="L297:M297"/>
    <mergeCell ref="A292:B292"/>
    <mergeCell ref="G292:H292"/>
    <mergeCell ref="L292:M292"/>
    <mergeCell ref="A293:B293"/>
    <mergeCell ref="G293:H293"/>
    <mergeCell ref="L293:M293"/>
    <mergeCell ref="A294:B294"/>
    <mergeCell ref="G294:H294"/>
    <mergeCell ref="L294:M294"/>
    <mergeCell ref="A301:B301"/>
    <mergeCell ref="G301:H301"/>
    <mergeCell ref="L301:M301"/>
    <mergeCell ref="A302:B302"/>
    <mergeCell ref="G302:H302"/>
    <mergeCell ref="L302:M302"/>
    <mergeCell ref="A303:B303"/>
    <mergeCell ref="G303:H303"/>
    <mergeCell ref="L303:M303"/>
    <mergeCell ref="A298:B298"/>
    <mergeCell ref="G298:H298"/>
    <mergeCell ref="L298:M298"/>
    <mergeCell ref="A299:B299"/>
    <mergeCell ref="G299:H299"/>
    <mergeCell ref="L299:M299"/>
    <mergeCell ref="A300:B300"/>
    <mergeCell ref="G300:H300"/>
    <mergeCell ref="L300:M300"/>
    <mergeCell ref="A307:B307"/>
    <mergeCell ref="G307:H307"/>
    <mergeCell ref="L307:M307"/>
    <mergeCell ref="A308:B308"/>
    <mergeCell ref="G308:H308"/>
    <mergeCell ref="L308:M308"/>
    <mergeCell ref="A309:B309"/>
    <mergeCell ref="G309:H309"/>
    <mergeCell ref="L309:M309"/>
    <mergeCell ref="A304:B304"/>
    <mergeCell ref="G304:H304"/>
    <mergeCell ref="L304:M304"/>
    <mergeCell ref="A305:B305"/>
    <mergeCell ref="G305:H305"/>
    <mergeCell ref="L305:M305"/>
    <mergeCell ref="A306:B306"/>
    <mergeCell ref="G306:H306"/>
    <mergeCell ref="L306:M306"/>
    <mergeCell ref="A313:B313"/>
    <mergeCell ref="G313:H313"/>
    <mergeCell ref="L313:M313"/>
    <mergeCell ref="A314:B314"/>
    <mergeCell ref="G314:H314"/>
    <mergeCell ref="L314:M314"/>
    <mergeCell ref="A315:B315"/>
    <mergeCell ref="G315:H315"/>
    <mergeCell ref="L315:M315"/>
    <mergeCell ref="A310:B310"/>
    <mergeCell ref="G310:H310"/>
    <mergeCell ref="L310:M310"/>
    <mergeCell ref="A311:B311"/>
    <mergeCell ref="G311:H311"/>
    <mergeCell ref="L311:M311"/>
    <mergeCell ref="A312:B312"/>
    <mergeCell ref="G312:H312"/>
    <mergeCell ref="L312:M312"/>
    <mergeCell ref="A319:B319"/>
    <mergeCell ref="G319:H319"/>
    <mergeCell ref="L319:M319"/>
    <mergeCell ref="A320:B320"/>
    <mergeCell ref="G320:H320"/>
    <mergeCell ref="L320:M320"/>
    <mergeCell ref="A321:B321"/>
    <mergeCell ref="G321:H321"/>
    <mergeCell ref="L321:M321"/>
    <mergeCell ref="A316:B316"/>
    <mergeCell ref="G316:H316"/>
    <mergeCell ref="L316:M316"/>
    <mergeCell ref="A317:B317"/>
    <mergeCell ref="G317:H317"/>
    <mergeCell ref="L317:M317"/>
    <mergeCell ref="A318:B318"/>
    <mergeCell ref="G318:H318"/>
    <mergeCell ref="L318:M318"/>
    <mergeCell ref="A325:B325"/>
    <mergeCell ref="G325:H325"/>
    <mergeCell ref="L325:M325"/>
    <mergeCell ref="A326:B326"/>
    <mergeCell ref="G326:H326"/>
    <mergeCell ref="L326:M326"/>
    <mergeCell ref="A327:B327"/>
    <mergeCell ref="G327:H327"/>
    <mergeCell ref="L327:M327"/>
    <mergeCell ref="A322:B322"/>
    <mergeCell ref="G322:H322"/>
    <mergeCell ref="L322:M322"/>
    <mergeCell ref="A323:B323"/>
    <mergeCell ref="G323:H323"/>
    <mergeCell ref="L323:M323"/>
    <mergeCell ref="A324:B324"/>
    <mergeCell ref="G324:H324"/>
    <mergeCell ref="L324:M324"/>
    <mergeCell ref="A331:B331"/>
    <mergeCell ref="G331:H331"/>
    <mergeCell ref="L331:M331"/>
    <mergeCell ref="A332:B332"/>
    <mergeCell ref="G332:H332"/>
    <mergeCell ref="L332:M332"/>
    <mergeCell ref="A333:B333"/>
    <mergeCell ref="G333:H333"/>
    <mergeCell ref="L333:M333"/>
    <mergeCell ref="A328:B328"/>
    <mergeCell ref="G328:H328"/>
    <mergeCell ref="L328:M328"/>
    <mergeCell ref="A329:B329"/>
    <mergeCell ref="G329:H329"/>
    <mergeCell ref="L329:M329"/>
    <mergeCell ref="A330:B330"/>
    <mergeCell ref="G330:H330"/>
    <mergeCell ref="L330:M330"/>
    <mergeCell ref="A337:B337"/>
    <mergeCell ref="G337:H337"/>
    <mergeCell ref="L337:M337"/>
    <mergeCell ref="A338:B338"/>
    <mergeCell ref="G338:H338"/>
    <mergeCell ref="L338:M338"/>
    <mergeCell ref="A339:B339"/>
    <mergeCell ref="G339:H339"/>
    <mergeCell ref="L339:M339"/>
    <mergeCell ref="A334:B334"/>
    <mergeCell ref="G334:H334"/>
    <mergeCell ref="L334:M334"/>
    <mergeCell ref="A335:B335"/>
    <mergeCell ref="G335:H335"/>
    <mergeCell ref="L335:M335"/>
    <mergeCell ref="A336:B336"/>
    <mergeCell ref="G336:H336"/>
    <mergeCell ref="L336:M336"/>
    <mergeCell ref="A343:B343"/>
    <mergeCell ref="G343:H343"/>
    <mergeCell ref="L343:M343"/>
    <mergeCell ref="A344:B344"/>
    <mergeCell ref="G344:H344"/>
    <mergeCell ref="L344:M344"/>
    <mergeCell ref="A345:B345"/>
    <mergeCell ref="G345:H345"/>
    <mergeCell ref="L345:M345"/>
    <mergeCell ref="A340:B340"/>
    <mergeCell ref="G340:H340"/>
    <mergeCell ref="L340:M340"/>
    <mergeCell ref="A341:B341"/>
    <mergeCell ref="G341:H341"/>
    <mergeCell ref="L341:M341"/>
    <mergeCell ref="A342:B342"/>
    <mergeCell ref="G342:H342"/>
    <mergeCell ref="L342:M342"/>
    <mergeCell ref="A349:B349"/>
    <mergeCell ref="G349:H349"/>
    <mergeCell ref="L349:M349"/>
    <mergeCell ref="A350:B350"/>
    <mergeCell ref="G350:H350"/>
    <mergeCell ref="L350:M350"/>
    <mergeCell ref="A351:B351"/>
    <mergeCell ref="G351:H351"/>
    <mergeCell ref="L351:M351"/>
    <mergeCell ref="A346:B346"/>
    <mergeCell ref="G346:H346"/>
    <mergeCell ref="L346:M346"/>
    <mergeCell ref="A347:B347"/>
    <mergeCell ref="G347:H347"/>
    <mergeCell ref="L347:M347"/>
    <mergeCell ref="A348:B348"/>
    <mergeCell ref="G348:H348"/>
    <mergeCell ref="L348:M348"/>
    <mergeCell ref="A355:B355"/>
    <mergeCell ref="G355:H355"/>
    <mergeCell ref="L355:M355"/>
    <mergeCell ref="A356:B356"/>
    <mergeCell ref="G356:H356"/>
    <mergeCell ref="L356:M356"/>
    <mergeCell ref="A357:B357"/>
    <mergeCell ref="G357:H357"/>
    <mergeCell ref="L357:M357"/>
    <mergeCell ref="A352:B352"/>
    <mergeCell ref="G352:H352"/>
    <mergeCell ref="L352:M352"/>
    <mergeCell ref="A353:B353"/>
    <mergeCell ref="G353:H353"/>
    <mergeCell ref="L353:M353"/>
    <mergeCell ref="A354:B354"/>
    <mergeCell ref="G354:H354"/>
    <mergeCell ref="L354:M354"/>
    <mergeCell ref="A361:B361"/>
    <mergeCell ref="G361:H361"/>
    <mergeCell ref="L361:M361"/>
    <mergeCell ref="A362:B362"/>
    <mergeCell ref="G362:H362"/>
    <mergeCell ref="L362:M362"/>
    <mergeCell ref="A363:B363"/>
    <mergeCell ref="G363:H363"/>
    <mergeCell ref="L363:M363"/>
    <mergeCell ref="A358:B358"/>
    <mergeCell ref="G358:H358"/>
    <mergeCell ref="L358:M358"/>
    <mergeCell ref="A359:B359"/>
    <mergeCell ref="G359:H359"/>
    <mergeCell ref="L359:M359"/>
    <mergeCell ref="A360:B360"/>
    <mergeCell ref="G360:H360"/>
    <mergeCell ref="L360:M360"/>
    <mergeCell ref="A367:B367"/>
    <mergeCell ref="G367:H367"/>
    <mergeCell ref="L367:M367"/>
    <mergeCell ref="A368:B368"/>
    <mergeCell ref="G368:H368"/>
    <mergeCell ref="L368:M368"/>
    <mergeCell ref="A369:B369"/>
    <mergeCell ref="G369:H369"/>
    <mergeCell ref="L369:M369"/>
    <mergeCell ref="A364:B364"/>
    <mergeCell ref="G364:H364"/>
    <mergeCell ref="L364:M364"/>
    <mergeCell ref="A365:B365"/>
    <mergeCell ref="G365:H365"/>
    <mergeCell ref="L365:M365"/>
    <mergeCell ref="A366:B366"/>
    <mergeCell ref="G366:H366"/>
    <mergeCell ref="L366:M366"/>
    <mergeCell ref="A373:B373"/>
    <mergeCell ref="G373:H373"/>
    <mergeCell ref="L373:M373"/>
    <mergeCell ref="A374:B374"/>
    <mergeCell ref="G374:H374"/>
    <mergeCell ref="L374:M374"/>
    <mergeCell ref="A375:B375"/>
    <mergeCell ref="G375:H375"/>
    <mergeCell ref="L375:M375"/>
    <mergeCell ref="A370:B370"/>
    <mergeCell ref="G370:H370"/>
    <mergeCell ref="L370:M370"/>
    <mergeCell ref="A371:B371"/>
    <mergeCell ref="G371:H371"/>
    <mergeCell ref="L371:M371"/>
    <mergeCell ref="A372:B372"/>
    <mergeCell ref="G372:H372"/>
    <mergeCell ref="L372:M372"/>
    <mergeCell ref="A379:B379"/>
    <mergeCell ref="G379:H379"/>
    <mergeCell ref="L379:M379"/>
    <mergeCell ref="A380:B380"/>
    <mergeCell ref="G380:H380"/>
    <mergeCell ref="L380:M380"/>
    <mergeCell ref="A381:B381"/>
    <mergeCell ref="G381:H381"/>
    <mergeCell ref="L381:M381"/>
    <mergeCell ref="A376:B376"/>
    <mergeCell ref="G376:H376"/>
    <mergeCell ref="L376:M376"/>
    <mergeCell ref="A377:B377"/>
    <mergeCell ref="G377:H377"/>
    <mergeCell ref="L377:M377"/>
    <mergeCell ref="A378:B378"/>
    <mergeCell ref="G378:H378"/>
    <mergeCell ref="L378:M378"/>
    <mergeCell ref="A385:B385"/>
    <mergeCell ref="G385:H385"/>
    <mergeCell ref="L385:M385"/>
    <mergeCell ref="A386:B386"/>
    <mergeCell ref="G386:H386"/>
    <mergeCell ref="L386:M386"/>
    <mergeCell ref="A387:B387"/>
    <mergeCell ref="G387:H387"/>
    <mergeCell ref="L387:M387"/>
    <mergeCell ref="A382:B382"/>
    <mergeCell ref="G382:H382"/>
    <mergeCell ref="L382:M382"/>
    <mergeCell ref="A383:B383"/>
    <mergeCell ref="G383:H383"/>
    <mergeCell ref="L383:M383"/>
    <mergeCell ref="A384:B384"/>
    <mergeCell ref="G384:H384"/>
    <mergeCell ref="L384:M384"/>
    <mergeCell ref="A391:B391"/>
    <mergeCell ref="G391:H391"/>
    <mergeCell ref="L391:M391"/>
    <mergeCell ref="A392:B392"/>
    <mergeCell ref="G392:H392"/>
    <mergeCell ref="L392:M392"/>
    <mergeCell ref="A393:B393"/>
    <mergeCell ref="G393:H393"/>
    <mergeCell ref="L393:M393"/>
    <mergeCell ref="A388:B388"/>
    <mergeCell ref="G388:H388"/>
    <mergeCell ref="L388:M388"/>
    <mergeCell ref="A389:B389"/>
    <mergeCell ref="G389:H389"/>
    <mergeCell ref="L389:M389"/>
    <mergeCell ref="A390:B390"/>
    <mergeCell ref="G390:H390"/>
    <mergeCell ref="L390:M390"/>
    <mergeCell ref="A397:B397"/>
    <mergeCell ref="G397:H397"/>
    <mergeCell ref="L397:M397"/>
    <mergeCell ref="A398:B398"/>
    <mergeCell ref="G398:H398"/>
    <mergeCell ref="L398:M398"/>
    <mergeCell ref="A399:B399"/>
    <mergeCell ref="G399:H399"/>
    <mergeCell ref="L399:M399"/>
    <mergeCell ref="A394:B394"/>
    <mergeCell ref="G394:H394"/>
    <mergeCell ref="L394:M394"/>
    <mergeCell ref="A395:B395"/>
    <mergeCell ref="G395:H395"/>
    <mergeCell ref="L395:M395"/>
    <mergeCell ref="A396:B396"/>
    <mergeCell ref="G396:H396"/>
    <mergeCell ref="L396:M396"/>
    <mergeCell ref="A403:B403"/>
    <mergeCell ref="G403:H403"/>
    <mergeCell ref="L403:M403"/>
    <mergeCell ref="A404:B404"/>
    <mergeCell ref="G404:H404"/>
    <mergeCell ref="L404:M404"/>
    <mergeCell ref="A405:B405"/>
    <mergeCell ref="G405:H405"/>
    <mergeCell ref="L405:M405"/>
    <mergeCell ref="A400:B400"/>
    <mergeCell ref="G400:H400"/>
    <mergeCell ref="L400:M400"/>
    <mergeCell ref="A401:B401"/>
    <mergeCell ref="G401:H401"/>
    <mergeCell ref="L401:M401"/>
    <mergeCell ref="A402:B402"/>
    <mergeCell ref="G402:H402"/>
    <mergeCell ref="L402:M402"/>
    <mergeCell ref="A409:B409"/>
    <mergeCell ref="G409:H409"/>
    <mergeCell ref="L409:M409"/>
    <mergeCell ref="A410:B410"/>
    <mergeCell ref="G410:H410"/>
    <mergeCell ref="L410:M410"/>
    <mergeCell ref="A411:B411"/>
    <mergeCell ref="G411:H411"/>
    <mergeCell ref="L411:M411"/>
    <mergeCell ref="A406:B406"/>
    <mergeCell ref="G406:H406"/>
    <mergeCell ref="L406:M406"/>
    <mergeCell ref="A407:B407"/>
    <mergeCell ref="G407:H407"/>
    <mergeCell ref="L407:M407"/>
    <mergeCell ref="A408:B408"/>
    <mergeCell ref="G408:H408"/>
    <mergeCell ref="L408:M408"/>
    <mergeCell ref="A415:B415"/>
    <mergeCell ref="G415:H415"/>
    <mergeCell ref="L415:M415"/>
    <mergeCell ref="A416:B416"/>
    <mergeCell ref="G416:H416"/>
    <mergeCell ref="L416:M416"/>
    <mergeCell ref="A417:B417"/>
    <mergeCell ref="G417:H417"/>
    <mergeCell ref="L417:M417"/>
    <mergeCell ref="A412:B412"/>
    <mergeCell ref="G412:H412"/>
    <mergeCell ref="L412:M412"/>
    <mergeCell ref="A413:B413"/>
    <mergeCell ref="G413:H413"/>
    <mergeCell ref="L413:M413"/>
    <mergeCell ref="A414:B414"/>
    <mergeCell ref="G414:H414"/>
    <mergeCell ref="L414:M414"/>
    <mergeCell ref="A421:B421"/>
    <mergeCell ref="G421:H421"/>
    <mergeCell ref="L421:M421"/>
    <mergeCell ref="A422:B422"/>
    <mergeCell ref="G422:H422"/>
    <mergeCell ref="L422:M422"/>
    <mergeCell ref="A423:B423"/>
    <mergeCell ref="G423:H423"/>
    <mergeCell ref="L423:M423"/>
    <mergeCell ref="A418:B418"/>
    <mergeCell ref="G418:H418"/>
    <mergeCell ref="L418:M418"/>
    <mergeCell ref="A419:B419"/>
    <mergeCell ref="G419:H419"/>
    <mergeCell ref="L419:M419"/>
    <mergeCell ref="A420:B420"/>
    <mergeCell ref="G420:H420"/>
    <mergeCell ref="L420:M420"/>
    <mergeCell ref="A427:B427"/>
    <mergeCell ref="G427:H427"/>
    <mergeCell ref="L427:M427"/>
    <mergeCell ref="A428:B428"/>
    <mergeCell ref="G428:H428"/>
    <mergeCell ref="L428:M428"/>
    <mergeCell ref="A429:B429"/>
    <mergeCell ref="G429:H429"/>
    <mergeCell ref="L429:M429"/>
    <mergeCell ref="A424:B424"/>
    <mergeCell ref="G424:H424"/>
    <mergeCell ref="L424:M424"/>
    <mergeCell ref="A425:B425"/>
    <mergeCell ref="G425:H425"/>
    <mergeCell ref="L425:M425"/>
    <mergeCell ref="A426:B426"/>
    <mergeCell ref="G426:H426"/>
    <mergeCell ref="L426:M426"/>
    <mergeCell ref="A433:B433"/>
    <mergeCell ref="G433:H433"/>
    <mergeCell ref="L433:M433"/>
    <mergeCell ref="A434:B434"/>
    <mergeCell ref="G434:H434"/>
    <mergeCell ref="L434:M434"/>
    <mergeCell ref="A435:B435"/>
    <mergeCell ref="G435:H435"/>
    <mergeCell ref="L435:M435"/>
    <mergeCell ref="A430:B430"/>
    <mergeCell ref="G430:H430"/>
    <mergeCell ref="L430:M430"/>
    <mergeCell ref="L442:M442"/>
    <mergeCell ref="A431:B431"/>
    <mergeCell ref="G431:H431"/>
    <mergeCell ref="L431:M431"/>
    <mergeCell ref="A432:B432"/>
    <mergeCell ref="G432:H432"/>
    <mergeCell ref="L432:M432"/>
    <mergeCell ref="A439:B439"/>
    <mergeCell ref="G439:H439"/>
    <mergeCell ref="L439:M439"/>
    <mergeCell ref="A440:B440"/>
    <mergeCell ref="G440:H440"/>
    <mergeCell ref="L440:M440"/>
    <mergeCell ref="A441:B441"/>
    <mergeCell ref="G441:H441"/>
    <mergeCell ref="L441:M441"/>
    <mergeCell ref="A436:B436"/>
    <mergeCell ref="G436:H436"/>
    <mergeCell ref="L436:M436"/>
    <mergeCell ref="A448:B448"/>
    <mergeCell ref="G448:H448"/>
    <mergeCell ref="L448:M448"/>
    <mergeCell ref="A437:B437"/>
    <mergeCell ref="G437:H437"/>
    <mergeCell ref="L437:M437"/>
    <mergeCell ref="A438:B438"/>
    <mergeCell ref="G438:H438"/>
    <mergeCell ref="L438:M438"/>
    <mergeCell ref="A449:B449"/>
    <mergeCell ref="G449:H449"/>
    <mergeCell ref="L449:M449"/>
    <mergeCell ref="A450:B450"/>
    <mergeCell ref="G450:H450"/>
    <mergeCell ref="L450:M450"/>
    <mergeCell ref="A445:B445"/>
    <mergeCell ref="G445:H445"/>
    <mergeCell ref="L445:M445"/>
    <mergeCell ref="A446:B446"/>
    <mergeCell ref="G446:H446"/>
    <mergeCell ref="L446:M446"/>
    <mergeCell ref="A447:B447"/>
    <mergeCell ref="G447:H447"/>
    <mergeCell ref="L447:M447"/>
    <mergeCell ref="A443:B443"/>
    <mergeCell ref="G443:H443"/>
    <mergeCell ref="L443:M443"/>
    <mergeCell ref="A444:B444"/>
    <mergeCell ref="G444:H444"/>
    <mergeCell ref="L444:M444"/>
    <mergeCell ref="A442:B442"/>
    <mergeCell ref="G442:H442"/>
    <mergeCell ref="A451:B451"/>
    <mergeCell ref="G451:H451"/>
    <mergeCell ref="L451:M451"/>
    <mergeCell ref="A452:B452"/>
    <mergeCell ref="G452:H452"/>
    <mergeCell ref="L452:M452"/>
    <mergeCell ref="A453:B453"/>
    <mergeCell ref="C489:D489"/>
    <mergeCell ref="E489:H489"/>
    <mergeCell ref="A466:B466"/>
    <mergeCell ref="G466:H466"/>
    <mergeCell ref="L466:M466"/>
    <mergeCell ref="A467:B467"/>
    <mergeCell ref="G467:H467"/>
    <mergeCell ref="L467:M467"/>
    <mergeCell ref="A468:B468"/>
    <mergeCell ref="G468:H468"/>
    <mergeCell ref="L468:M468"/>
    <mergeCell ref="A463:B463"/>
    <mergeCell ref="G463:H463"/>
    <mergeCell ref="L463:M463"/>
    <mergeCell ref="A464:B464"/>
    <mergeCell ref="G464:H464"/>
    <mergeCell ref="L464:M464"/>
    <mergeCell ref="A469:H469"/>
    <mergeCell ref="A465:B465"/>
    <mergeCell ref="G465:H465"/>
    <mergeCell ref="L465:M465"/>
    <mergeCell ref="B482:H482"/>
    <mergeCell ref="G453:H453"/>
    <mergeCell ref="L453:M453"/>
    <mergeCell ref="B481:H481"/>
    <mergeCell ref="A455:B455"/>
    <mergeCell ref="G455:H455"/>
    <mergeCell ref="L455:M455"/>
    <mergeCell ref="A456:B456"/>
    <mergeCell ref="G456:H456"/>
    <mergeCell ref="L456:M456"/>
    <mergeCell ref="A460:B460"/>
    <mergeCell ref="G460:H460"/>
    <mergeCell ref="L460:M460"/>
    <mergeCell ref="C491:D491"/>
    <mergeCell ref="E491:H491"/>
    <mergeCell ref="C490:D490"/>
    <mergeCell ref="E490:H490"/>
    <mergeCell ref="C488:D488"/>
    <mergeCell ref="E488:H488"/>
    <mergeCell ref="C492:D492"/>
    <mergeCell ref="A454:B454"/>
    <mergeCell ref="G454:H454"/>
    <mergeCell ref="L454:M454"/>
    <mergeCell ref="E492:H492"/>
    <mergeCell ref="B478:H478"/>
    <mergeCell ref="C486:D486"/>
    <mergeCell ref="E486:H486"/>
    <mergeCell ref="C487:D487"/>
    <mergeCell ref="E487:H487"/>
    <mergeCell ref="B480:H480"/>
    <mergeCell ref="B479:H479"/>
    <mergeCell ref="B472:H472"/>
    <mergeCell ref="C493:D493"/>
    <mergeCell ref="E493:H493"/>
    <mergeCell ref="B494:H494"/>
    <mergeCell ref="A461:B461"/>
    <mergeCell ref="G461:H461"/>
    <mergeCell ref="L461:M461"/>
    <mergeCell ref="A462:B462"/>
    <mergeCell ref="G462:H462"/>
    <mergeCell ref="L462:M462"/>
    <mergeCell ref="A457:B457"/>
    <mergeCell ref="G457:H457"/>
    <mergeCell ref="L457:M457"/>
    <mergeCell ref="A458:B458"/>
    <mergeCell ref="G458:H458"/>
    <mergeCell ref="L458:M458"/>
    <mergeCell ref="A459:B459"/>
    <mergeCell ref="G459:H459"/>
    <mergeCell ref="L459:M459"/>
  </mergeCells>
  <dataValidations count="10">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F129:H129">
      <formula1>OFFSET($S$118,1,MATCH($G20,$S$118:$W$118,0)-1,15,1)</formula1>
    </dataValidation>
    <dataValidation type="list" allowBlank="1" showInputMessage="1" showErrorMessage="1" sqref="B142">
      <formula1>"Plot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5">
      <formula1>0</formula1>
      <formula2>H77</formula2>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scale="96" fitToHeight="0" orientation="portrait" r:id="rId2"/>
  <headerFooter>
    <oddHeader>&amp;C&amp;G</oddHeader>
    <oddFooter>&amp;L&amp;"Times New Roman,Bold"&amp;12Ref No: &amp;F&amp;C&amp;G&amp;R&amp;"Times New Roman,Bold"&amp;12&amp;P</oddFooter>
  </headerFooter>
  <rowBreaks count="5" manualBreakCount="5">
    <brk id="140" max="7" man="1"/>
    <brk id="506" max="16383" man="1"/>
    <brk id="551" max="16383" man="1"/>
    <brk id="596" max="16383" man="1"/>
    <brk id="64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16" sqref="C16"/>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34" t="s">
        <v>100</v>
      </c>
      <c r="C3" s="234"/>
      <c r="D3" s="234"/>
      <c r="E3" s="234"/>
      <c r="F3" s="234"/>
      <c r="G3" s="234"/>
      <c r="H3" s="234"/>
    </row>
    <row r="4" spans="1:9" x14ac:dyDescent="0.25">
      <c r="A4" s="2"/>
      <c r="B4" s="3" t="s">
        <v>101</v>
      </c>
      <c r="C4" s="3" t="s">
        <v>102</v>
      </c>
      <c r="D4" s="3" t="s">
        <v>62</v>
      </c>
      <c r="E4" s="3" t="s">
        <v>103</v>
      </c>
      <c r="F4" s="3" t="s">
        <v>109</v>
      </c>
      <c r="G4" s="3" t="s">
        <v>110</v>
      </c>
      <c r="H4" s="3" t="s">
        <v>104</v>
      </c>
    </row>
    <row r="5" spans="1:9" ht="15" customHeight="1" x14ac:dyDescent="0.25">
      <c r="A5" s="2"/>
      <c r="B5" s="5" t="s">
        <v>105</v>
      </c>
      <c r="C5" s="6"/>
      <c r="D5" s="5"/>
      <c r="E5" s="5"/>
      <c r="F5" s="7">
        <f>E5*1.6</f>
        <v>0</v>
      </c>
      <c r="G5" s="7" t="e">
        <f>H5/F5</f>
        <v>#DIV/0!</v>
      </c>
      <c r="H5" s="8"/>
    </row>
    <row r="6" spans="1:9" x14ac:dyDescent="0.25">
      <c r="A6" s="2"/>
      <c r="B6" s="5" t="s">
        <v>105</v>
      </c>
      <c r="C6" s="9"/>
      <c r="D6" s="5"/>
      <c r="E6" s="5"/>
      <c r="F6" s="7">
        <f t="shared" ref="F6:F11" si="0">E6*1.6</f>
        <v>0</v>
      </c>
      <c r="G6" s="7" t="e">
        <f t="shared" ref="G6:G11" si="1">H6/F6</f>
        <v>#DIV/0!</v>
      </c>
      <c r="H6" s="8"/>
    </row>
    <row r="7" spans="1:9" ht="15" customHeight="1" x14ac:dyDescent="0.25">
      <c r="A7" s="2"/>
      <c r="B7" s="5" t="s">
        <v>105</v>
      </c>
      <c r="C7" s="6"/>
      <c r="D7" s="5"/>
      <c r="E7" s="5"/>
      <c r="F7" s="7">
        <f t="shared" si="0"/>
        <v>0</v>
      </c>
      <c r="G7" s="7" t="e">
        <f t="shared" si="1"/>
        <v>#DIV/0!</v>
      </c>
      <c r="H7" s="8"/>
    </row>
    <row r="8" spans="1:9" x14ac:dyDescent="0.25">
      <c r="A8" s="2"/>
      <c r="B8" s="5" t="s">
        <v>105</v>
      </c>
      <c r="C8" s="9"/>
      <c r="D8" s="5"/>
      <c r="E8" s="5"/>
      <c r="F8" s="7">
        <f t="shared" si="0"/>
        <v>0</v>
      </c>
      <c r="G8" s="7" t="e">
        <f t="shared" si="1"/>
        <v>#DIV/0!</v>
      </c>
      <c r="H8" s="8"/>
    </row>
    <row r="9" spans="1:9" ht="15" customHeight="1" x14ac:dyDescent="0.25">
      <c r="A9" s="2"/>
      <c r="B9" s="5" t="s">
        <v>105</v>
      </c>
      <c r="C9" s="9"/>
      <c r="D9" s="5"/>
      <c r="E9" s="5"/>
      <c r="F9" s="7">
        <f t="shared" si="0"/>
        <v>0</v>
      </c>
      <c r="G9" s="7" t="e">
        <f t="shared" si="1"/>
        <v>#DIV/0!</v>
      </c>
      <c r="H9" s="8"/>
    </row>
    <row r="10" spans="1:9" ht="15" customHeight="1" x14ac:dyDescent="0.25">
      <c r="A10" s="2"/>
      <c r="B10" s="5" t="s">
        <v>106</v>
      </c>
      <c r="C10" s="6"/>
      <c r="D10" s="5"/>
      <c r="E10" s="5"/>
      <c r="F10" s="7">
        <f t="shared" si="0"/>
        <v>0</v>
      </c>
      <c r="G10" s="7" t="e">
        <f t="shared" si="1"/>
        <v>#DIV/0!</v>
      </c>
      <c r="H10" s="8"/>
    </row>
    <row r="11" spans="1:9" ht="15" customHeight="1" x14ac:dyDescent="0.25">
      <c r="A11" s="2"/>
      <c r="B11" s="5" t="s">
        <v>106</v>
      </c>
      <c r="C11" s="6"/>
      <c r="D11" s="5"/>
      <c r="E11" s="5"/>
      <c r="F11" s="7">
        <f t="shared" si="0"/>
        <v>0</v>
      </c>
      <c r="G11" s="7" t="e">
        <f t="shared" si="1"/>
        <v>#DIV/0!</v>
      </c>
      <c r="H11" s="8"/>
    </row>
    <row r="12" spans="1:9" ht="15" customHeight="1" x14ac:dyDescent="0.25">
      <c r="A12" s="2"/>
      <c r="B12" s="10" t="s">
        <v>107</v>
      </c>
      <c r="C12" s="5"/>
      <c r="D12" s="5"/>
      <c r="E12" s="5"/>
      <c r="F12" s="5"/>
      <c r="G12" s="11" t="e">
        <f>AVERAGE(G5:G11)</f>
        <v>#DIV/0!</v>
      </c>
      <c r="H12" s="5"/>
    </row>
    <row r="13" spans="1:9" ht="15" customHeight="1" x14ac:dyDescent="0.25">
      <c r="B13" s="10" t="s">
        <v>108</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6"/>
      <c r="C4" s="56" t="s">
        <v>11</v>
      </c>
      <c r="D4" s="57" t="s">
        <v>163</v>
      </c>
      <c r="E4" s="57" t="s">
        <v>173</v>
      </c>
      <c r="F4" s="57" t="s">
        <v>159</v>
      </c>
      <c r="G4" s="57" t="s">
        <v>178</v>
      </c>
      <c r="H4" s="57" t="s">
        <v>196</v>
      </c>
      <c r="J4" t="s">
        <v>178</v>
      </c>
      <c r="K4" t="s">
        <v>194</v>
      </c>
    </row>
    <row r="5" spans="2:11" x14ac:dyDescent="0.25">
      <c r="B5" s="56"/>
      <c r="C5" s="56"/>
      <c r="D5" s="57" t="s">
        <v>164</v>
      </c>
      <c r="E5" s="57" t="s">
        <v>171</v>
      </c>
      <c r="F5" s="57" t="s">
        <v>193</v>
      </c>
      <c r="G5" s="57" t="s">
        <v>179</v>
      </c>
      <c r="H5" s="57" t="s">
        <v>197</v>
      </c>
    </row>
    <row r="6" spans="2:11" x14ac:dyDescent="0.25">
      <c r="B6" s="56"/>
      <c r="C6" s="56"/>
      <c r="D6" s="57" t="s">
        <v>165</v>
      </c>
      <c r="E6" s="57" t="s">
        <v>172</v>
      </c>
      <c r="F6" s="57" t="s">
        <v>194</v>
      </c>
      <c r="G6" s="57" t="s">
        <v>180</v>
      </c>
      <c r="H6" s="57" t="s">
        <v>210</v>
      </c>
    </row>
    <row r="7" spans="2:11" x14ac:dyDescent="0.25">
      <c r="B7" s="56"/>
      <c r="C7" s="56"/>
      <c r="D7" s="57" t="s">
        <v>166</v>
      </c>
      <c r="E7" s="57" t="s">
        <v>174</v>
      </c>
      <c r="F7" s="57" t="s">
        <v>195</v>
      </c>
      <c r="G7" s="57" t="s">
        <v>181</v>
      </c>
      <c r="H7" s="57" t="s">
        <v>198</v>
      </c>
    </row>
    <row r="8" spans="2:11" x14ac:dyDescent="0.25">
      <c r="B8" s="56"/>
      <c r="C8" s="56"/>
      <c r="D8" s="57" t="s">
        <v>167</v>
      </c>
      <c r="E8" s="57" t="s">
        <v>175</v>
      </c>
      <c r="F8" s="57"/>
      <c r="G8" s="57" t="s">
        <v>182</v>
      </c>
      <c r="H8" s="57" t="s">
        <v>199</v>
      </c>
    </row>
    <row r="9" spans="2:11" x14ac:dyDescent="0.25">
      <c r="B9" s="56"/>
      <c r="C9" s="56"/>
      <c r="D9" s="57" t="s">
        <v>168</v>
      </c>
      <c r="E9" s="57" t="s">
        <v>173</v>
      </c>
      <c r="F9" s="57"/>
      <c r="G9" s="57" t="s">
        <v>183</v>
      </c>
      <c r="H9" s="57" t="s">
        <v>200</v>
      </c>
    </row>
    <row r="10" spans="2:11" x14ac:dyDescent="0.25">
      <c r="B10" s="56"/>
      <c r="C10" s="56"/>
      <c r="D10" s="57" t="s">
        <v>169</v>
      </c>
      <c r="E10" s="57" t="s">
        <v>176</v>
      </c>
      <c r="F10" s="57"/>
      <c r="G10" s="57" t="s">
        <v>184</v>
      </c>
      <c r="H10" s="57" t="s">
        <v>201</v>
      </c>
    </row>
    <row r="11" spans="2:11" x14ac:dyDescent="0.25">
      <c r="B11" s="56"/>
      <c r="C11" s="56"/>
      <c r="D11" s="57" t="s">
        <v>170</v>
      </c>
      <c r="E11" s="57" t="s">
        <v>177</v>
      </c>
      <c r="F11" s="57"/>
      <c r="G11" s="57" t="s">
        <v>185</v>
      </c>
      <c r="H11" s="57" t="s">
        <v>202</v>
      </c>
    </row>
    <row r="12" spans="2:11" x14ac:dyDescent="0.25">
      <c r="B12" s="56"/>
      <c r="C12" s="56"/>
      <c r="D12" s="57"/>
      <c r="E12" s="57"/>
      <c r="F12" s="57"/>
      <c r="G12" s="57" t="s">
        <v>186</v>
      </c>
      <c r="H12" s="57" t="s">
        <v>203</v>
      </c>
    </row>
    <row r="13" spans="2:11" x14ac:dyDescent="0.25">
      <c r="B13" s="56"/>
      <c r="C13" s="56"/>
      <c r="D13" s="57"/>
      <c r="E13" s="57"/>
      <c r="F13" s="57"/>
      <c r="G13" s="57" t="s">
        <v>187</v>
      </c>
      <c r="H13" s="57" t="s">
        <v>204</v>
      </c>
    </row>
    <row r="14" spans="2:11" x14ac:dyDescent="0.25">
      <c r="B14" s="56"/>
      <c r="C14" s="56"/>
      <c r="D14" s="57"/>
      <c r="E14" s="57"/>
      <c r="F14" s="57"/>
      <c r="G14" s="57" t="s">
        <v>188</v>
      </c>
      <c r="H14" s="57" t="s">
        <v>205</v>
      </c>
    </row>
    <row r="15" spans="2:11" x14ac:dyDescent="0.25">
      <c r="B15" s="56"/>
      <c r="C15" s="56"/>
      <c r="D15" s="57"/>
      <c r="E15" s="57"/>
      <c r="F15" s="57"/>
      <c r="G15" s="57" t="s">
        <v>189</v>
      </c>
      <c r="H15" s="57" t="s">
        <v>206</v>
      </c>
    </row>
    <row r="16" spans="2:11" x14ac:dyDescent="0.25">
      <c r="B16" s="56"/>
      <c r="C16" s="56"/>
      <c r="D16" s="57"/>
      <c r="E16" s="57"/>
      <c r="F16" s="57"/>
      <c r="G16" s="57" t="s">
        <v>190</v>
      </c>
      <c r="H16" s="57" t="s">
        <v>207</v>
      </c>
    </row>
    <row r="17" spans="2:8" x14ac:dyDescent="0.25">
      <c r="B17" s="56"/>
      <c r="C17" s="56"/>
      <c r="D17" s="57"/>
      <c r="E17" s="57"/>
      <c r="F17" s="57"/>
      <c r="G17" s="57" t="s">
        <v>191</v>
      </c>
      <c r="H17" s="57" t="s">
        <v>208</v>
      </c>
    </row>
    <row r="18" spans="2:8" x14ac:dyDescent="0.25">
      <c r="B18" s="56"/>
      <c r="C18" s="56"/>
      <c r="D18" s="57"/>
      <c r="E18" s="57"/>
      <c r="F18" s="57"/>
      <c r="G18" s="57" t="s">
        <v>192</v>
      </c>
      <c r="H18" s="57" t="s">
        <v>209</v>
      </c>
    </row>
    <row r="24" spans="2:8" x14ac:dyDescent="0.25">
      <c r="C24" t="s">
        <v>156</v>
      </c>
    </row>
    <row r="25" spans="2:8" x14ac:dyDescent="0.25">
      <c r="C25" t="s">
        <v>211</v>
      </c>
    </row>
    <row r="26" spans="2:8" x14ac:dyDescent="0.25">
      <c r="C26" t="s">
        <v>212</v>
      </c>
    </row>
    <row r="27" spans="2:8" x14ac:dyDescent="0.25">
      <c r="C27" t="s">
        <v>213</v>
      </c>
    </row>
    <row r="28" spans="2:8" x14ac:dyDescent="0.25">
      <c r="C28" t="s">
        <v>214</v>
      </c>
    </row>
    <row r="29" spans="2:8" x14ac:dyDescent="0.25">
      <c r="C29" t="s">
        <v>215</v>
      </c>
    </row>
    <row r="30" spans="2:8" x14ac:dyDescent="0.25">
      <c r="C30" t="s">
        <v>156</v>
      </c>
    </row>
    <row r="33" spans="3:11" x14ac:dyDescent="0.25">
      <c r="J33">
        <v>1</v>
      </c>
      <c r="K33">
        <v>2</v>
      </c>
    </row>
    <row r="34" spans="3:11" x14ac:dyDescent="0.25">
      <c r="C34" s="59" t="s">
        <v>220</v>
      </c>
      <c r="D34" s="57" t="s">
        <v>218</v>
      </c>
      <c r="E34" s="57" t="s">
        <v>223</v>
      </c>
      <c r="F34" s="57" t="s">
        <v>221</v>
      </c>
      <c r="G34" s="57" t="s">
        <v>222</v>
      </c>
      <c r="H34" s="57" t="s">
        <v>224</v>
      </c>
      <c r="J34" t="s">
        <v>178</v>
      </c>
      <c r="K34" t="s">
        <v>194</v>
      </c>
    </row>
    <row r="35" spans="3:11" x14ac:dyDescent="0.25">
      <c r="C35" s="56" t="s">
        <v>219</v>
      </c>
      <c r="D35" s="57" t="s">
        <v>157</v>
      </c>
      <c r="E35" s="57" t="s">
        <v>228</v>
      </c>
      <c r="F35" s="57" t="s">
        <v>230</v>
      </c>
      <c r="G35" s="57" t="s">
        <v>232</v>
      </c>
      <c r="H35" s="57"/>
    </row>
    <row r="36" spans="3:11" x14ac:dyDescent="0.25">
      <c r="C36" s="56"/>
      <c r="D36" s="57" t="s">
        <v>225</v>
      </c>
      <c r="E36" s="57" t="s">
        <v>229</v>
      </c>
      <c r="F36" s="57" t="s">
        <v>231</v>
      </c>
      <c r="G36" s="57" t="s">
        <v>233</v>
      </c>
      <c r="H36" s="57"/>
    </row>
    <row r="37" spans="3:11" x14ac:dyDescent="0.25">
      <c r="C37" s="56"/>
      <c r="D37" s="57" t="s">
        <v>226</v>
      </c>
      <c r="E37" s="57"/>
      <c r="F37" s="57"/>
      <c r="G37" s="57" t="s">
        <v>234</v>
      </c>
      <c r="H37" s="57"/>
    </row>
    <row r="38" spans="3:11" x14ac:dyDescent="0.25">
      <c r="C38" s="56"/>
      <c r="D38" s="57" t="s">
        <v>227</v>
      </c>
      <c r="E38" s="57"/>
      <c r="F38" s="57"/>
      <c r="G38" s="57" t="s">
        <v>234</v>
      </c>
      <c r="H38" s="57"/>
    </row>
    <row r="39" spans="3:11" x14ac:dyDescent="0.25">
      <c r="C39" s="56"/>
      <c r="D39" s="57"/>
      <c r="E39" s="57"/>
      <c r="F39" s="57"/>
      <c r="G39" s="57" t="s">
        <v>235</v>
      </c>
      <c r="H39" s="57"/>
    </row>
    <row r="40" spans="3:11" x14ac:dyDescent="0.25">
      <c r="C40" s="56"/>
      <c r="D40" s="57"/>
      <c r="E40" s="57"/>
      <c r="F40" s="57"/>
      <c r="G40" s="57" t="s">
        <v>236</v>
      </c>
      <c r="H40" s="57"/>
    </row>
    <row r="41" spans="3:11" x14ac:dyDescent="0.25">
      <c r="C41" s="56"/>
      <c r="D41" s="57"/>
      <c r="E41" s="57"/>
      <c r="F41" s="57"/>
      <c r="G41" s="57"/>
      <c r="H41" s="57"/>
    </row>
    <row r="43" spans="3:11" x14ac:dyDescent="0.25">
      <c r="C43" t="s">
        <v>237</v>
      </c>
    </row>
    <row r="44" spans="3:11" x14ac:dyDescent="0.25">
      <c r="C44" t="s">
        <v>159</v>
      </c>
      <c r="D44" t="s">
        <v>238</v>
      </c>
    </row>
    <row r="45" spans="3:11" x14ac:dyDescent="0.25">
      <c r="D45" t="s">
        <v>239</v>
      </c>
    </row>
    <row r="46" spans="3:11" x14ac:dyDescent="0.25">
      <c r="D46" t="s">
        <v>240</v>
      </c>
    </row>
    <row r="47" spans="3:11" x14ac:dyDescent="0.25">
      <c r="D47" t="s">
        <v>241</v>
      </c>
    </row>
    <row r="48" spans="3:11" x14ac:dyDescent="0.25">
      <c r="D48" t="s">
        <v>242</v>
      </c>
    </row>
    <row r="49" spans="3:4" x14ac:dyDescent="0.25">
      <c r="C49" t="s">
        <v>163</v>
      </c>
      <c r="D49" t="s">
        <v>243</v>
      </c>
    </row>
    <row r="50" spans="3:4" x14ac:dyDescent="0.25">
      <c r="D50" t="s">
        <v>244</v>
      </c>
    </row>
    <row r="51" spans="3:4" x14ac:dyDescent="0.25">
      <c r="D51" t="s">
        <v>245</v>
      </c>
    </row>
    <row r="52" spans="3:4" x14ac:dyDescent="0.25">
      <c r="D52" t="s">
        <v>248</v>
      </c>
    </row>
    <row r="53" spans="3:4" x14ac:dyDescent="0.25">
      <c r="D53" t="s">
        <v>246</v>
      </c>
    </row>
    <row r="54" spans="3:4" x14ac:dyDescent="0.25">
      <c r="D54" t="s">
        <v>247</v>
      </c>
    </row>
    <row r="55" spans="3:4" x14ac:dyDescent="0.25">
      <c r="D55" t="s">
        <v>249</v>
      </c>
    </row>
    <row r="56" spans="3:4" x14ac:dyDescent="0.25">
      <c r="D56" t="s">
        <v>250</v>
      </c>
    </row>
    <row r="57" spans="3:4" x14ac:dyDescent="0.25">
      <c r="D57" t="s">
        <v>251</v>
      </c>
    </row>
    <row r="58" spans="3:4" x14ac:dyDescent="0.25">
      <c r="D58" t="s">
        <v>253</v>
      </c>
    </row>
    <row r="59" spans="3:4" x14ac:dyDescent="0.25">
      <c r="D59" t="s">
        <v>262</v>
      </c>
    </row>
    <row r="60" spans="3:4" x14ac:dyDescent="0.25">
      <c r="C60" t="s">
        <v>178</v>
      </c>
      <c r="D60" t="s">
        <v>254</v>
      </c>
    </row>
    <row r="61" spans="3:4" x14ac:dyDescent="0.25">
      <c r="D61" t="s">
        <v>252</v>
      </c>
    </row>
    <row r="62" spans="3:4" x14ac:dyDescent="0.25">
      <c r="D62" t="s">
        <v>242</v>
      </c>
    </row>
    <row r="63" spans="3:4" x14ac:dyDescent="0.25">
      <c r="D63" t="s">
        <v>255</v>
      </c>
    </row>
    <row r="64" spans="3:4" x14ac:dyDescent="0.25">
      <c r="D64" t="s">
        <v>256</v>
      </c>
    </row>
    <row r="65" spans="3:4" x14ac:dyDescent="0.25">
      <c r="D65" t="s">
        <v>257</v>
      </c>
    </row>
    <row r="66" spans="3:4" x14ac:dyDescent="0.25">
      <c r="D66" t="s">
        <v>258</v>
      </c>
    </row>
    <row r="67" spans="3:4" x14ac:dyDescent="0.25">
      <c r="C67" t="s">
        <v>173</v>
      </c>
      <c r="D67" t="s">
        <v>259</v>
      </c>
    </row>
    <row r="68" spans="3:4" x14ac:dyDescent="0.25">
      <c r="D68" t="s">
        <v>260</v>
      </c>
    </row>
    <row r="69" spans="3:4" x14ac:dyDescent="0.25">
      <c r="D69" t="s">
        <v>261</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5" x14ac:dyDescent="0.25"/>
  <cols>
    <col min="2" max="2" width="3" bestFit="1" customWidth="1"/>
    <col min="3" max="3" width="130" customWidth="1"/>
  </cols>
  <sheetData>
    <row r="2" spans="2:3" ht="15" customHeight="1" x14ac:dyDescent="0.25">
      <c r="B2" s="60">
        <v>1</v>
      </c>
      <c r="C2" s="63" t="s">
        <v>268</v>
      </c>
    </row>
    <row r="3" spans="2:3" x14ac:dyDescent="0.25">
      <c r="B3" s="60">
        <v>2</v>
      </c>
      <c r="C3" s="61" t="s">
        <v>269</v>
      </c>
    </row>
    <row r="4" spans="2:3" x14ac:dyDescent="0.25">
      <c r="B4" s="60">
        <v>3</v>
      </c>
      <c r="C4" s="62" t="s">
        <v>270</v>
      </c>
    </row>
    <row r="5" spans="2:3" ht="30" x14ac:dyDescent="0.25">
      <c r="B5" s="60">
        <v>4</v>
      </c>
      <c r="C5" s="61" t="s">
        <v>271</v>
      </c>
    </row>
    <row r="6" spans="2:3" x14ac:dyDescent="0.25">
      <c r="B6" s="60">
        <v>5</v>
      </c>
      <c r="C6" s="62" t="s">
        <v>272</v>
      </c>
    </row>
    <row r="7" spans="2:3" ht="30" x14ac:dyDescent="0.25">
      <c r="B7" s="60">
        <v>6</v>
      </c>
      <c r="C7" s="61" t="s">
        <v>273</v>
      </c>
    </row>
    <row r="8" spans="2:3" ht="90" x14ac:dyDescent="0.25">
      <c r="B8" s="60">
        <v>7</v>
      </c>
      <c r="C8" s="61" t="s">
        <v>274</v>
      </c>
    </row>
    <row r="9" spans="2:3" x14ac:dyDescent="0.25">
      <c r="B9" s="60">
        <v>8</v>
      </c>
      <c r="C9" s="62" t="s">
        <v>275</v>
      </c>
    </row>
    <row r="10" spans="2:3" x14ac:dyDescent="0.25">
      <c r="B10" s="60">
        <v>9</v>
      </c>
      <c r="C10" s="62" t="s">
        <v>276</v>
      </c>
    </row>
    <row r="11" spans="2:3" x14ac:dyDescent="0.25">
      <c r="B11" s="60">
        <v>10</v>
      </c>
      <c r="C11" s="62" t="s">
        <v>277</v>
      </c>
    </row>
    <row r="12" spans="2:3" x14ac:dyDescent="0.25">
      <c r="B12" s="60">
        <v>11</v>
      </c>
      <c r="C12" s="62" t="s">
        <v>278</v>
      </c>
    </row>
    <row r="13" spans="2:3" x14ac:dyDescent="0.25">
      <c r="B13" s="60">
        <v>12</v>
      </c>
      <c r="C13" s="62" t="s">
        <v>279</v>
      </c>
    </row>
    <row r="14" spans="2:3" x14ac:dyDescent="0.25">
      <c r="B14" s="60">
        <v>13</v>
      </c>
      <c r="C14" s="62" t="s">
        <v>280</v>
      </c>
    </row>
    <row r="15" spans="2:3" x14ac:dyDescent="0.25">
      <c r="B15" s="60">
        <v>14</v>
      </c>
      <c r="C15" s="62" t="s">
        <v>270</v>
      </c>
    </row>
    <row r="16" spans="2:3" x14ac:dyDescent="0.25">
      <c r="B16" s="60">
        <v>15</v>
      </c>
      <c r="C16" s="62" t="s">
        <v>283</v>
      </c>
    </row>
    <row r="17" spans="2:3" ht="31.5" customHeight="1" x14ac:dyDescent="0.25">
      <c r="B17" s="69">
        <v>16</v>
      </c>
      <c r="C17" s="71" t="s">
        <v>284</v>
      </c>
    </row>
    <row r="18" spans="2:3" x14ac:dyDescent="0.25">
      <c r="B18" s="70">
        <v>17</v>
      </c>
      <c r="C18" s="71" t="s">
        <v>285</v>
      </c>
    </row>
    <row r="19" spans="2:3" x14ac:dyDescent="0.25">
      <c r="B19" s="69">
        <v>18</v>
      </c>
      <c r="C19" s="60" t="s">
        <v>286</v>
      </c>
    </row>
    <row r="20" spans="2:3" x14ac:dyDescent="0.25">
      <c r="B20" s="70">
        <v>19</v>
      </c>
      <c r="C20" s="60"/>
    </row>
    <row r="21" spans="2:3" x14ac:dyDescent="0.25">
      <c r="B21" s="72">
        <v>20</v>
      </c>
      <c r="C21" s="60"/>
    </row>
    <row r="22" spans="2:3" x14ac:dyDescent="0.25">
      <c r="B22" s="60"/>
      <c r="C22" s="60"/>
    </row>
    <row r="23" spans="2:3" x14ac:dyDescent="0.25">
      <c r="B23" s="60"/>
      <c r="C23" s="60"/>
    </row>
    <row r="24" spans="2:3" x14ac:dyDescent="0.25">
      <c r="B24" s="60"/>
      <c r="C24" s="60"/>
    </row>
    <row r="25" spans="2:3" x14ac:dyDescent="0.25">
      <c r="B25" s="60"/>
      <c r="C25" s="60"/>
    </row>
    <row r="26" spans="2:3" x14ac:dyDescent="0.25">
      <c r="B26" s="60"/>
      <c r="C26" s="60"/>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2025-08-14T10:00:55Z</cp:lastPrinted>
  <dcterms:created xsi:type="dcterms:W3CDTF">2019-07-16T09:29:46Z</dcterms:created>
  <dcterms:modified xsi:type="dcterms:W3CDTF">2025-08-14T10:02:19Z</dcterms:modified>
</cp:coreProperties>
</file>