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48"/>
  </bookViews>
  <sheets>
    <sheet name="Sheet1" sheetId="1" r:id="rId1"/>
    <sheet name="Construction % Blg 3" sheetId="15" r:id="rId2"/>
    <sheet name="Construction %Blg 4" sheetId="14" r:id="rId3"/>
    <sheet name="Note" sheetId="16" r:id="rId4"/>
    <sheet name="Valuation" sheetId="17" r:id="rId5"/>
    <sheet name="Wing A" sheetId="11" r:id="rId6"/>
    <sheet name="Wing B" sheetId="12" r:id="rId7"/>
    <sheet name="Wing C" sheetId="13" r:id="rId8"/>
  </sheets>
  <definedNames>
    <definedName name="_xlnm.Print_Area" localSheetId="0">Sheet1!$A$1:$J$267</definedName>
  </definedNames>
  <calcPr calcId="162913"/>
</workbook>
</file>

<file path=xl/calcChain.xml><?xml version="1.0" encoding="utf-8"?>
<calcChain xmlns="http://schemas.openxmlformats.org/spreadsheetml/2006/main">
  <c r="K125" i="1" l="1"/>
  <c r="F3" i="1" l="1"/>
  <c r="L125" i="1" l="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24" i="1"/>
  <c r="L77" i="1" l="1"/>
  <c r="L76" i="1"/>
  <c r="L75" i="1"/>
  <c r="L74" i="1"/>
  <c r="L63" i="1"/>
  <c r="L62" i="1"/>
  <c r="L61" i="1"/>
  <c r="L60" i="1"/>
  <c r="I53" i="1"/>
  <c r="I67" i="1"/>
  <c r="L71" i="1" l="1"/>
  <c r="C70" i="1" s="1"/>
  <c r="D70" i="1" s="1"/>
  <c r="L69" i="1"/>
  <c r="D79" i="1"/>
  <c r="D77" i="1"/>
  <c r="D75" i="1"/>
  <c r="D73" i="1"/>
  <c r="D78" i="1"/>
  <c r="D76" i="1"/>
  <c r="D74" i="1"/>
  <c r="D72" i="1"/>
  <c r="L70" i="1"/>
  <c r="L72" i="1"/>
  <c r="L73" i="1" s="1"/>
  <c r="L78" i="1" s="1"/>
  <c r="L79" i="1" s="1"/>
  <c r="C71" i="1" s="1"/>
  <c r="D58" i="1"/>
  <c r="D65" i="1"/>
  <c r="D63" i="1"/>
  <c r="D61" i="1"/>
  <c r="D59" i="1"/>
  <c r="L57" i="1"/>
  <c r="C56" i="1" s="1"/>
  <c r="D56" i="1" s="1"/>
  <c r="L55" i="1"/>
  <c r="L56" i="1"/>
  <c r="L58" i="1"/>
  <c r="L59" i="1" s="1"/>
  <c r="L64" i="1" s="1"/>
  <c r="L65" i="1" s="1"/>
  <c r="C57" i="1" s="1"/>
  <c r="D64" i="1"/>
  <c r="D62" i="1"/>
  <c r="D60" i="1"/>
  <c r="F6" i="17"/>
  <c r="F7" i="17"/>
  <c r="G7" i="17" s="1"/>
  <c r="F8" i="17"/>
  <c r="G8" i="17" s="1"/>
  <c r="F5" i="17"/>
  <c r="M149" i="1"/>
  <c r="M148" i="1"/>
  <c r="G5" i="17"/>
  <c r="G6" i="17"/>
  <c r="B16" i="15"/>
  <c r="O7" i="15"/>
  <c r="H19" i="15" s="1"/>
  <c r="B14" i="15"/>
  <c r="E9" i="15"/>
  <c r="B12" i="15"/>
  <c r="M7" i="15" s="1"/>
  <c r="H17" i="15" s="1"/>
  <c r="B10" i="15"/>
  <c r="L7" i="15"/>
  <c r="H16" i="15" s="1"/>
  <c r="B8" i="15"/>
  <c r="K7" i="15" s="1"/>
  <c r="H15" i="15" s="1"/>
  <c r="N7" i="15"/>
  <c r="H18" i="15" s="1"/>
  <c r="O6" i="15"/>
  <c r="G19" i="15"/>
  <c r="N6" i="15"/>
  <c r="G18" i="15" s="1"/>
  <c r="I6" i="15"/>
  <c r="I7" i="15" s="1"/>
  <c r="H13" i="15" s="1"/>
  <c r="G13" i="15"/>
  <c r="B6" i="15"/>
  <c r="J7" i="15" s="1"/>
  <c r="H14" i="15" s="1"/>
  <c r="E4" i="15"/>
  <c r="D149" i="1"/>
  <c r="D124" i="1"/>
  <c r="F119" i="1"/>
  <c r="F118" i="1"/>
  <c r="F117" i="1"/>
  <c r="F116" i="1"/>
  <c r="F114" i="1"/>
  <c r="F113" i="1"/>
  <c r="D112" i="1"/>
  <c r="F112" i="1" s="1"/>
  <c r="D111" i="1"/>
  <c r="F111" i="1" s="1"/>
  <c r="F107" i="1"/>
  <c r="F106" i="1"/>
  <c r="F105" i="1"/>
  <c r="F104" i="1"/>
  <c r="C102" i="1"/>
  <c r="F102" i="1" s="1"/>
  <c r="C101" i="1"/>
  <c r="F101" i="1" s="1"/>
  <c r="C100" i="1"/>
  <c r="F100" i="1" s="1"/>
  <c r="C99" i="1"/>
  <c r="F99" i="1" s="1"/>
  <c r="C98" i="1"/>
  <c r="F98" i="1" s="1"/>
  <c r="C97" i="1"/>
  <c r="F97" i="1" s="1"/>
  <c r="D46" i="1"/>
  <c r="F7" i="1"/>
  <c r="F38" i="1"/>
  <c r="F39" i="1" s="1"/>
  <c r="D48" i="1" s="1"/>
  <c r="I6" i="14"/>
  <c r="G13" i="14"/>
  <c r="B6" i="14"/>
  <c r="E5" i="14"/>
  <c r="J7" i="14"/>
  <c r="H14" i="14" s="1"/>
  <c r="B8" i="14"/>
  <c r="K7" i="14" s="1"/>
  <c r="H15" i="14" s="1"/>
  <c r="B10" i="14"/>
  <c r="E7" i="14" s="1"/>
  <c r="B12" i="14"/>
  <c r="M7" i="14" s="1"/>
  <c r="H17" i="14" s="1"/>
  <c r="B14" i="14"/>
  <c r="N7" i="14"/>
  <c r="H18" i="14" s="1"/>
  <c r="B16" i="14"/>
  <c r="O6" i="14" s="1"/>
  <c r="G19" i="14" s="1"/>
  <c r="E4" i="14"/>
  <c r="E195" i="1"/>
  <c r="H43" i="1"/>
  <c r="C43" i="1"/>
  <c r="G91"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J35" i="12" s="1"/>
  <c r="I35" i="12" s="1"/>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6" i="14"/>
  <c r="K6" i="14"/>
  <c r="G15" i="14"/>
  <c r="J6" i="14"/>
  <c r="G14" i="14" s="1"/>
  <c r="E10" i="14"/>
  <c r="L6" i="14"/>
  <c r="G16" i="14" s="1"/>
  <c r="I7" i="14"/>
  <c r="H13" i="14" s="1"/>
  <c r="L6" i="15"/>
  <c r="G16" i="15" s="1"/>
  <c r="E7" i="15"/>
  <c r="E10" i="15"/>
  <c r="E9" i="14"/>
  <c r="E5" i="15"/>
  <c r="N6" i="14"/>
  <c r="G18" i="14" s="1"/>
  <c r="J6" i="15"/>
  <c r="G14" i="15" s="1"/>
  <c r="F34" i="11" l="1"/>
  <c r="E34" i="11" s="1"/>
  <c r="J34" i="11"/>
  <c r="I34" i="11" s="1"/>
  <c r="H20" i="15"/>
  <c r="M35" i="12"/>
  <c r="L35" i="12" s="1"/>
  <c r="F35" i="12"/>
  <c r="E35" i="12" s="1"/>
  <c r="N35" i="13"/>
  <c r="M35" i="13" s="1"/>
  <c r="G35" i="13"/>
  <c r="F35" i="13" s="1"/>
  <c r="O7" i="14"/>
  <c r="H19" i="14" s="1"/>
  <c r="E6" i="15"/>
  <c r="G9" i="17"/>
  <c r="M34" i="11"/>
  <c r="L34" i="11" s="1"/>
  <c r="K35" i="13"/>
  <c r="J35" i="13" s="1"/>
  <c r="M6" i="14"/>
  <c r="G17" i="14" s="1"/>
  <c r="G20" i="14" s="1"/>
  <c r="L7" i="14"/>
  <c r="H16" i="14" s="1"/>
  <c r="H20" i="14" s="1"/>
  <c r="K6" i="15"/>
  <c r="G15" i="15" s="1"/>
  <c r="G20" i="15" s="1"/>
  <c r="E8" i="15"/>
  <c r="E8" i="14"/>
  <c r="M6" i="15"/>
  <c r="G17" i="15" s="1"/>
  <c r="F70" i="1"/>
  <c r="K66" i="1" s="1"/>
  <c r="C68" i="1" s="1"/>
  <c r="D71" i="1"/>
  <c r="H70" i="1"/>
  <c r="F56" i="1"/>
  <c r="K52" i="1" s="1"/>
  <c r="C54" i="1" s="1"/>
  <c r="D57" i="1"/>
  <c r="H56" i="1"/>
</calcChain>
</file>

<file path=xl/sharedStrings.xml><?xml version="1.0" encoding="utf-8"?>
<sst xmlns="http://schemas.openxmlformats.org/spreadsheetml/2006/main" count="617" uniqueCount="253">
  <si>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</si>
  <si>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</si>
  <si>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</si>
  <si>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</si>
  <si>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</si>
  <si>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</si>
  <si>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</si>
  <si>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</si>
  <si>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</si>
  <si>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</si>
  <si>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</si>
  <si>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</si>
  <si>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</si>
  <si>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</si>
  <si>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</si>
  <si>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</si>
  <si>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</si>
  <si>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</si>
  <si>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</si>
  <si>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</si>
  <si>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</si>
  <si>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</si>
  <si>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</si>
  <si>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</si>
  <si>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</si>
  <si>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</si>
  <si>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</si>
  <si>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</si>
  <si>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</si>
  <si>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</si>
  <si>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</si>
  <si>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</si>
  <si>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</si>
  <si>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</si>
  <si>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</si>
  <si>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</si>
  <si>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</si>
  <si>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</si>
  <si>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</si>
  <si>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</si>
  <si>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</si>
  <si>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</si>
  <si>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</si>
  <si>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</si>
  <si>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</si>
  <si>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</si>
  <si>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</si>
  <si>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</si>
  <si>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</si>
  <si>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</si>
  <si>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</si>
  <si>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</si>
  <si>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</si>
  <si>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</si>
  <si>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</si>
  <si>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</si>
  <si>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</si>
  <si>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</si>
  <si>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</si>
  <si>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</si>
  <si>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</si>
  <si>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</si>
  <si>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</si>
  <si>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</si>
  <si>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</si>
  <si>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</si>
  <si>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</si>
  <si>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</si>
  <si>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</si>
  <si>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</si>
  <si>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</si>
  <si>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</si>
  <si>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</si>
  <si>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</si>
  <si>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</si>
  <si>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</si>
  <si>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</si>
  <si>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</si>
  <si>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</si>
  <si>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</si>
  <si>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</si>
  <si>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</si>
  <si>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</si>
  <si>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</si>
  <si>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</si>
  <si>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</si>
  <si>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</si>
  <si>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</si>
  <si>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</si>
  <si>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</si>
  <si>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</si>
  <si>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</si>
  <si>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</si>
  <si>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</si>
  <si>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</si>
  <si>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</si>
  <si>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</si>
  <si>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</si>
  <si>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</si>
  <si>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</si>
  <si>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</si>
  <si>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</si>
  <si>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</si>
  <si>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</si>
  <si>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</si>
  <si>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</si>
  <si>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</si>
  <si>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</si>
  <si>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</si>
  <si>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</si>
  <si>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Name / no of the Building</t>
  </si>
  <si>
    <t>Plot No</t>
  </si>
  <si>
    <t>Accessibility to the Project from the City:
(Proximity to civic amenities like school, hospital, market, etc.)</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</si>
  <si>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</si>
  <si>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</si>
  <si>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</si>
  <si>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</si>
  <si>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</si>
  <si>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</si>
  <si>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</si>
  <si>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</si>
  <si>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</si>
  <si>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</si>
  <si>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</si>
  <si>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</si>
  <si>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</si>
  <si>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</si>
  <si>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</si>
  <si>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</si>
  <si>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</si>
  <si>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</si>
  <si>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</si>
  <si>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</si>
  <si>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</si>
  <si>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</si>
  <si>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</si>
  <si>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</si>
  <si>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</si>
  <si>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</si>
  <si>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</si>
  <si>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</si>
  <si>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</si>
  <si>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Axis sanpada</t>
  </si>
  <si>
    <t>M/s.Sudarshan Nirman Co.</t>
  </si>
  <si>
    <t>Sudarshan Garden Phase II</t>
  </si>
  <si>
    <t>P51700018847</t>
  </si>
  <si>
    <t>Thane</t>
  </si>
  <si>
    <t>Sudarshan Garden Phase II, Next to Millitary school, Village-Pitambare, Khadavali East, Kalyan, Dist.- Thane.</t>
  </si>
  <si>
    <t>Pitambare</t>
  </si>
  <si>
    <t>About 1.5 Km from  Khadivali Railway Station</t>
  </si>
  <si>
    <t>Kalyan</t>
  </si>
  <si>
    <t>Millitary school.</t>
  </si>
  <si>
    <t>Ghodbunder Road</t>
  </si>
  <si>
    <t>Middle Class</t>
  </si>
  <si>
    <t>Developing</t>
  </si>
  <si>
    <t>Slum</t>
  </si>
  <si>
    <t>Building</t>
  </si>
  <si>
    <t xml:space="preserve">Approved usage of the Property: Residential
(Restrictive Covenants in regard to Land Use, if any)                                                                                                                                                </t>
  </si>
  <si>
    <t>14/03/2018.</t>
  </si>
  <si>
    <t>Saleable area</t>
  </si>
  <si>
    <t>11/07/2018.</t>
  </si>
  <si>
    <t>Building No. 1</t>
  </si>
  <si>
    <t>Ground Floor For Parking &amp; Commercial.</t>
  </si>
  <si>
    <t>Shop</t>
  </si>
  <si>
    <t>Ground Floor</t>
  </si>
  <si>
    <t>1st To 3rd Floor.</t>
  </si>
  <si>
    <t>2 BHK</t>
  </si>
  <si>
    <t>Building No. 2.</t>
  </si>
  <si>
    <t>Ground Floor For Parking.</t>
  </si>
  <si>
    <t>1st &amp; 3rd Floor.</t>
  </si>
  <si>
    <t>1 BHK</t>
  </si>
  <si>
    <t>2nd Floor.</t>
  </si>
  <si>
    <t>A Wing.</t>
  </si>
  <si>
    <t>B Wing.</t>
  </si>
  <si>
    <t>C Wing.</t>
  </si>
  <si>
    <t>N</t>
  </si>
  <si>
    <t xml:space="preserve">PHOTOGRAPHS OF PROPERTY : 
</t>
  </si>
  <si>
    <t>34 /1/A/1</t>
  </si>
  <si>
    <t xml:space="preserve">Survey No </t>
  </si>
  <si>
    <t>Development charges</t>
  </si>
  <si>
    <t>Grill Charges</t>
  </si>
  <si>
    <t>Building No. 3 = Madhusudan</t>
  </si>
  <si>
    <t>Building No. 4 = Ananta</t>
  </si>
  <si>
    <t>Building no.3 (A &amp; B Wings) = Madhusudan
Building no.4 (A, B &amp; C Wings) = Ananta</t>
  </si>
  <si>
    <t>Flats = 60</t>
  </si>
  <si>
    <t>Recommended rate of Parking</t>
  </si>
  <si>
    <t>Recommended rate of the flat Per Sq. Ft. ( on Saleable area)</t>
  </si>
  <si>
    <t>02 Buildings (5 Wings)</t>
  </si>
  <si>
    <t>RERA No.</t>
  </si>
  <si>
    <t>100000/-</t>
  </si>
  <si>
    <t>Approved Layout, Approved Building Plan, CC, Cost Sheet</t>
  </si>
  <si>
    <t>Pratiksha</t>
  </si>
  <si>
    <t>Market Research Data</t>
  </si>
  <si>
    <t>Source</t>
  </si>
  <si>
    <t>Distance from proposed property</t>
  </si>
  <si>
    <t>Net Carpet</t>
  </si>
  <si>
    <t>Saleable Area</t>
  </si>
  <si>
    <t>Rate on Saleable</t>
  </si>
  <si>
    <t>Market Value</t>
  </si>
  <si>
    <t>Housing</t>
  </si>
  <si>
    <t>Average</t>
  </si>
  <si>
    <t xml:space="preserve">Valuation Adopted </t>
  </si>
  <si>
    <t>OLD APF</t>
  </si>
  <si>
    <t>1BHK</t>
  </si>
  <si>
    <t>2BHK</t>
  </si>
  <si>
    <t>Gr. + 1st to 3rd floor.</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</si>
  <si>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</si>
  <si>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</si>
  <si>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</si>
  <si>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</si>
  <si>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</si>
  <si>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</si>
  <si>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</si>
  <si>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</si>
  <si>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</si>
  <si>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</si>
  <si>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</si>
  <si>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</si>
  <si>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</si>
  <si>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</si>
  <si>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</si>
  <si>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</si>
  <si>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</si>
  <si>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</si>
  <si>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</si>
  <si>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</si>
  <si>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</si>
  <si>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</si>
  <si>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</si>
  <si>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</si>
  <si>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</si>
  <si>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</si>
  <si>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</si>
  <si>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</si>
  <si>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</si>
  <si>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</si>
  <si>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</si>
  <si>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</si>
  <si>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 3 (A &amp; B) = Gr. + 1st to 3rd floor</t>
  </si>
  <si>
    <t xml:space="preserve">RCC </t>
  </si>
  <si>
    <t>Building no. 4 (A, B &amp; C Wing) = Gr. + 1st to 3rd floor</t>
  </si>
  <si>
    <t>55000/-</t>
  </si>
  <si>
    <t>200000/-</t>
  </si>
  <si>
    <t>35,000/-</t>
  </si>
  <si>
    <t>Advance maintenance</t>
  </si>
  <si>
    <t>BS/RKN/BP./Pitambare/Kalyan/459</t>
  </si>
  <si>
    <t>BS/RKN/BP./Pitambare/Kalyan/1354                                                                                                                 Valid Up to:Gr. + 1st to 3rd floor.</t>
  </si>
  <si>
    <t>Location Link</t>
  </si>
  <si>
    <t>https://goo.gl/maps/tstyEvWwXuLvGYpw8</t>
  </si>
  <si>
    <t>Contact Details ( Name &amp; Contact No.)</t>
  </si>
  <si>
    <t>Authorized Signatory
Name &amp; Seal of the agency</t>
  </si>
  <si>
    <t xml:space="preserve">Remarks:  
1. Building no.3 (A &amp; B Wings) &amp; Building no.4 (A, B &amp; C Wings) = Construction work is same as last visit dtd. 08/02/2025.
2. We considered Saleable area as per builder area statement sheet.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Since the project has received first CC on 11/07/2018., But construction work of Building No. 3 &amp; 4 is under construction.
8. On site, we meet Miss. Archita : 9892747917.
</t>
  </si>
  <si>
    <t>Office No. 1031, Wing J, Akshar Business Park, Plot No. 03 Sector 25, Near APMC Market,
Vashi, Navi Mumbai, Maharashtra 400703 TEL: 022-46090378/79/80
E 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</si>
</sst>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0"/>
      <color indexed="8"/>
      <name val="Times New Roman"/>
      <family val="1"/>
    </font>
    <font>
      <b/>
      <sz val="14"/>
      <color indexed="8"/>
      <name val="Times New Roman"/>
      <family val="1"/>
    </font>
    <font>
      <b/>
      <sz val="12"/>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rgb="FFFF0000"/>
      <name val="Calibri"/>
      <family val="2"/>
    </font>
    <font>
      <sz val="12"/>
      <color theme="1"/>
      <name val="Times New Roman"/>
      <family val="1"/>
    </font>
    <font>
      <sz val="11"/>
      <color rgb="FF00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4" fillId="0" borderId="0"/>
    <xf numFmtId="0" fontId="14" fillId="0" borderId="0"/>
    <xf numFmtId="0" fontId="22" fillId="0" borderId="0" applyNumberFormat="0" applyFill="0" applyBorder="0" applyAlignment="0" applyProtection="0"/>
  </cellStyleXfs>
  <cellXfs count="122">
    <xf numFmtId="0" fontId="0" fillId="0" borderId="0" xfId="0"/>
    <xf numFmtId="0" fontId="4" fillId="0" borderId="2" xfId="0" applyFont="1" applyFill="1" applyBorder="1" applyAlignment="1">
      <alignment vertical="top"/>
    </xf>
    <xf numFmtId="0" fontId="4" fillId="0" borderId="2" xfId="0" applyFont="1" applyFill="1" applyBorder="1" applyAlignment="1">
      <alignment vertical="top" wrapText="1"/>
    </xf>
    <xf numFmtId="1" fontId="6" fillId="0" borderId="2" xfId="0" applyNumberFormat="1" applyFont="1" applyFill="1" applyBorder="1" applyAlignment="1">
      <alignment horizontal="center" vertical="top" wrapText="1"/>
    </xf>
    <xf numFmtId="0" fontId="0" fillId="0" borderId="2" xfId="0" applyBorder="1"/>
    <xf numFmtId="0" fontId="15" fillId="0" borderId="2" xfId="0" applyFont="1" applyBorder="1"/>
    <xf numFmtId="0" fontId="0" fillId="0" borderId="3" xfId="0" applyBorder="1" applyAlignment="1"/>
    <xf numFmtId="0" fontId="0" fillId="2" borderId="2" xfId="0" applyFill="1" applyBorder="1"/>
    <xf numFmtId="0" fontId="15" fillId="0" borderId="2" xfId="0" applyFont="1" applyBorder="1" applyAlignment="1">
      <alignment horizontal="center"/>
    </xf>
    <xf numFmtId="0" fontId="15" fillId="2" borderId="2" xfId="0" applyFont="1" applyFill="1" applyBorder="1"/>
    <xf numFmtId="0" fontId="0" fillId="0" borderId="0" xfId="0" applyBorder="1"/>
    <xf numFmtId="0" fontId="0" fillId="0" borderId="4" xfId="0" applyBorder="1"/>
    <xf numFmtId="0" fontId="0" fillId="0" borderId="0" xfId="0" applyAlignment="1">
      <alignment wrapText="1"/>
    </xf>
    <xf numFmtId="0" fontId="0" fillId="0" borderId="2" xfId="0" applyBorder="1" applyAlignment="1">
      <alignment wrapText="1"/>
    </xf>
    <xf numFmtId="1" fontId="12" fillId="0" borderId="2" xfId="0" applyNumberFormat="1" applyFont="1" applyFill="1" applyBorder="1" applyAlignment="1">
      <alignment horizontal="center" vertical="center" wrapText="1"/>
    </xf>
    <xf numFmtId="14" fontId="1" fillId="0" borderId="0" xfId="3" applyNumberFormat="1"/>
    <xf numFmtId="0" fontId="1" fillId="0" borderId="0" xfId="3"/>
    <xf numFmtId="0" fontId="14" fillId="0" borderId="0" xfId="4"/>
    <xf numFmtId="0" fontId="15" fillId="0" borderId="2" xfId="4" applyFont="1" applyBorder="1" applyAlignment="1">
      <alignment horizontal="center" vertical="top" wrapText="1"/>
    </xf>
    <xf numFmtId="0" fontId="14" fillId="0" borderId="2" xfId="4" applyBorder="1" applyAlignment="1">
      <alignment horizontal="center" vertical="center"/>
    </xf>
    <xf numFmtId="1" fontId="14" fillId="0" borderId="2" xfId="4" applyNumberFormat="1" applyBorder="1" applyAlignment="1">
      <alignment horizontal="center" vertical="center"/>
    </xf>
    <xf numFmtId="165" fontId="14" fillId="0" borderId="2" xfId="1" applyNumberFormat="1" applyFont="1" applyBorder="1" applyAlignment="1">
      <alignment horizontal="right" vertical="center"/>
    </xf>
    <xf numFmtId="0" fontId="15" fillId="0" borderId="2" xfId="4" applyFont="1" applyBorder="1" applyAlignment="1">
      <alignment horizontal="center" vertical="center"/>
    </xf>
    <xf numFmtId="1" fontId="16" fillId="0" borderId="2" xfId="4"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0" fontId="1" fillId="0" borderId="0" xfId="3" applyAlignment="1">
      <alignment vertical="top" wrapText="1"/>
    </xf>
    <xf numFmtId="0" fontId="14" fillId="0" borderId="2" xfId="4" applyFont="1" applyBorder="1" applyAlignment="1">
      <alignment horizontal="left" vertical="center"/>
    </xf>
    <xf numFmtId="0" fontId="14" fillId="0" borderId="2" xfId="4" applyFont="1" applyBorder="1" applyAlignment="1">
      <alignment horizontal="center" vertical="center"/>
    </xf>
    <xf numFmtId="0" fontId="20" fillId="0" borderId="7" xfId="5" applyFont="1" applyFill="1" applyBorder="1" applyProtection="1">
      <protection hidden="1"/>
    </xf>
    <xf numFmtId="0" fontId="20" fillId="0" borderId="0" xfId="5" applyFont="1" applyFill="1" applyBorder="1" applyProtection="1">
      <protection hidden="1"/>
    </xf>
    <xf numFmtId="0" fontId="21" fillId="0" borderId="0" xfId="0" applyFont="1" applyFill="1" applyBorder="1" applyProtection="1">
      <protection hidden="1"/>
    </xf>
    <xf numFmtId="0" fontId="21" fillId="0" borderId="10" xfId="0" applyFont="1" applyFill="1" applyBorder="1" applyProtection="1">
      <protection hidden="1"/>
    </xf>
    <xf numFmtId="0" fontId="13" fillId="0" borderId="2" xfId="5" applyFont="1" applyFill="1" applyBorder="1" applyAlignment="1" applyProtection="1">
      <alignment horizontal="center" vertical="top" wrapText="1"/>
      <protection locked="0"/>
    </xf>
    <xf numFmtId="0" fontId="13" fillId="0" borderId="2" xfId="5" applyFont="1" applyFill="1" applyBorder="1" applyAlignment="1" applyProtection="1">
      <alignment horizontal="center" vertical="top"/>
      <protection locked="0"/>
    </xf>
    <xf numFmtId="1" fontId="13" fillId="0" borderId="2" xfId="0" applyNumberFormat="1" applyFont="1" applyFill="1" applyBorder="1" applyAlignment="1">
      <alignment horizontal="center" vertical="center" wrapText="1"/>
    </xf>
    <xf numFmtId="0" fontId="0" fillId="0" borderId="0" xfId="0" applyFill="1"/>
    <xf numFmtId="0" fontId="0" fillId="0" borderId="0" xfId="0" applyFont="1" applyFill="1"/>
    <xf numFmtId="0" fontId="20" fillId="0" borderId="8" xfId="5" applyFont="1" applyFill="1" applyBorder="1" applyProtection="1">
      <protection hidden="1"/>
    </xf>
    <xf numFmtId="0" fontId="20" fillId="0" borderId="9" xfId="5" applyFont="1" applyFill="1" applyBorder="1" applyProtection="1">
      <protection hidden="1"/>
    </xf>
    <xf numFmtId="0" fontId="20" fillId="0" borderId="9" xfId="5" applyFont="1" applyFill="1" applyBorder="1"/>
    <xf numFmtId="0" fontId="13" fillId="0" borderId="2" xfId="5" applyFont="1" applyFill="1" applyBorder="1" applyAlignment="1" applyProtection="1">
      <alignment horizontal="center" wrapText="1"/>
      <protection locked="0"/>
    </xf>
    <xf numFmtId="0" fontId="21" fillId="0" borderId="9" xfId="0" applyNumberFormat="1" applyFont="1" applyFill="1" applyBorder="1" applyProtection="1">
      <protection hidden="1"/>
    </xf>
    <xf numFmtId="1" fontId="13" fillId="0" borderId="2" xfId="5" applyNumberFormat="1" applyFont="1" applyFill="1" applyBorder="1" applyAlignment="1" applyProtection="1">
      <alignment horizontal="center" wrapText="1"/>
      <protection locked="0"/>
    </xf>
    <xf numFmtId="1" fontId="0" fillId="0" borderId="9" xfId="0" applyNumberFormat="1" applyFill="1" applyBorder="1"/>
    <xf numFmtId="1" fontId="0" fillId="0" borderId="9" xfId="0" applyNumberFormat="1" applyFill="1" applyBorder="1" applyAlignment="1">
      <alignment horizontal="right"/>
    </xf>
    <xf numFmtId="1" fontId="0" fillId="0" borderId="11" xfId="0" applyNumberFormat="1" applyFill="1" applyBorder="1"/>
    <xf numFmtId="0" fontId="2" fillId="0" borderId="0" xfId="2" applyFill="1"/>
    <xf numFmtId="0" fontId="3" fillId="0" borderId="0" xfId="0" applyFont="1" applyFill="1" applyBorder="1" applyAlignment="1">
      <alignment vertical="top"/>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vertical="top"/>
    </xf>
    <xf numFmtId="0" fontId="17" fillId="0" borderId="0" xfId="0" applyFont="1" applyFill="1"/>
    <xf numFmtId="0" fontId="18" fillId="0" borderId="2" xfId="0" applyFont="1" applyFill="1" applyBorder="1" applyAlignment="1">
      <alignment horizontal="left" vertical="top" wrapText="1"/>
    </xf>
    <xf numFmtId="0" fontId="5" fillId="0" borderId="2" xfId="0" applyFont="1" applyFill="1" applyBorder="1" applyAlignment="1">
      <alignment vertical="top"/>
    </xf>
    <xf numFmtId="166" fontId="0" fillId="0" borderId="0" xfId="0" applyNumberFormat="1" applyFill="1"/>
    <xf numFmtId="1" fontId="1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top"/>
    </xf>
    <xf numFmtId="0" fontId="4" fillId="0" borderId="2" xfId="0" applyFont="1" applyFill="1" applyBorder="1" applyAlignment="1">
      <alignment vertical="top"/>
    </xf>
    <xf numFmtId="0" fontId="3" fillId="0" borderId="2" xfId="0" applyFont="1" applyFill="1" applyBorder="1" applyAlignment="1">
      <alignment horizontal="left" vertical="top"/>
    </xf>
    <xf numFmtId="0" fontId="18" fillId="0" borderId="2" xfId="0" applyFont="1" applyFill="1" applyBorder="1" applyAlignment="1">
      <alignment horizontal="left" vertical="top" wrapText="1"/>
    </xf>
    <xf numFmtId="0" fontId="4" fillId="0" borderId="2" xfId="0" applyFont="1" applyFill="1" applyBorder="1" applyAlignment="1">
      <alignment horizontal="center" vertical="top"/>
    </xf>
    <xf numFmtId="0" fontId="12" fillId="0" borderId="2" xfId="5" applyFont="1" applyFill="1" applyBorder="1" applyAlignment="1" applyProtection="1">
      <alignment horizontal="center" vertical="top" wrapText="1"/>
      <protection locked="0"/>
    </xf>
    <xf numFmtId="0" fontId="12" fillId="0" borderId="2" xfId="5" applyFont="1" applyFill="1" applyBorder="1" applyAlignment="1" applyProtection="1">
      <alignment horizontal="left" vertical="top" wrapText="1"/>
      <protection locked="0"/>
    </xf>
    <xf numFmtId="0" fontId="13" fillId="0" borderId="2" xfId="5" applyFont="1" applyFill="1" applyBorder="1" applyAlignment="1" applyProtection="1">
      <alignment horizontal="center" vertical="top"/>
      <protection locked="0"/>
    </xf>
    <xf numFmtId="1" fontId="3" fillId="0" borderId="2" xfId="0" applyNumberFormat="1" applyFont="1" applyFill="1" applyBorder="1" applyAlignment="1">
      <alignment horizontal="center" vertical="top" wrapText="1"/>
    </xf>
    <xf numFmtId="0" fontId="4" fillId="0" borderId="2" xfId="0" applyFont="1" applyFill="1" applyBorder="1" applyAlignment="1">
      <alignment horizontal="left" vertical="top"/>
    </xf>
    <xf numFmtId="0" fontId="4" fillId="0" borderId="2" xfId="0" applyFont="1" applyFill="1" applyBorder="1" applyAlignment="1">
      <alignment horizontal="left" vertical="top" wrapText="1"/>
    </xf>
    <xf numFmtId="14" fontId="4" fillId="0" borderId="2" xfId="0" applyNumberFormat="1" applyFont="1" applyFill="1" applyBorder="1" applyAlignment="1">
      <alignment horizontal="left" vertical="top"/>
    </xf>
    <xf numFmtId="0" fontId="9" fillId="0" borderId="2" xfId="0" applyFont="1" applyFill="1" applyBorder="1" applyAlignment="1">
      <alignment horizontal="left" vertical="top" wrapText="1"/>
    </xf>
    <xf numFmtId="1" fontId="6" fillId="0" borderId="2" xfId="0" applyNumberFormat="1" applyFont="1" applyFill="1" applyBorder="1" applyAlignment="1">
      <alignment horizontal="center" vertical="top" wrapText="1"/>
    </xf>
    <xf numFmtId="0" fontId="5" fillId="0" borderId="2" xfId="0" applyFont="1" applyFill="1" applyBorder="1" applyAlignment="1">
      <alignment horizontal="left" vertical="top"/>
    </xf>
    <xf numFmtId="0" fontId="9" fillId="0" borderId="2" xfId="0" applyFont="1" applyFill="1" applyBorder="1" applyAlignment="1">
      <alignment horizontal="left" vertical="top"/>
    </xf>
    <xf numFmtId="0" fontId="8" fillId="0" borderId="2" xfId="0" applyFont="1" applyFill="1" applyBorder="1" applyAlignment="1">
      <alignment vertical="top" wrapText="1"/>
    </xf>
    <xf numFmtId="0" fontId="7" fillId="0" borderId="2" xfId="0" applyFont="1" applyFill="1" applyBorder="1" applyAlignment="1">
      <alignment horizontal="left" vertical="top"/>
    </xf>
    <xf numFmtId="0" fontId="13" fillId="0" borderId="2" xfId="5" applyFont="1" applyFill="1" applyBorder="1" applyAlignment="1" applyProtection="1">
      <alignment horizontal="center" vertical="top" wrapText="1"/>
      <protection locked="0"/>
    </xf>
    <xf numFmtId="0" fontId="5" fillId="0" borderId="2" xfId="0" applyFont="1" applyFill="1" applyBorder="1" applyAlignment="1">
      <alignment horizontal="center" vertical="top"/>
    </xf>
    <xf numFmtId="0" fontId="22" fillId="0" borderId="1" xfId="6"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0" fillId="0" borderId="2" xfId="0" applyFill="1" applyBorder="1" applyAlignment="1">
      <alignment horizontal="left"/>
    </xf>
    <xf numFmtId="0" fontId="12" fillId="0" borderId="2" xfId="5" applyFont="1" applyFill="1" applyBorder="1" applyAlignment="1" applyProtection="1">
      <alignment horizontal="left" vertical="top"/>
      <protection locked="0"/>
    </xf>
    <xf numFmtId="9" fontId="13" fillId="0" borderId="2" xfId="5" applyNumberFormat="1" applyFont="1" applyFill="1" applyBorder="1" applyAlignment="1" applyProtection="1">
      <alignment horizontal="center" vertical="center" wrapText="1"/>
      <protection hidden="1"/>
    </xf>
    <xf numFmtId="1" fontId="1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5" xfId="0" applyFont="1" applyFill="1" applyBorder="1" applyAlignment="1">
      <alignment horizontal="center" vertical="top" wrapText="1"/>
    </xf>
    <xf numFmtId="0" fontId="9" fillId="0" borderId="2" xfId="0" applyFont="1" applyFill="1" applyBorder="1" applyAlignment="1">
      <alignment horizontal="center" vertical="top" wrapText="1"/>
    </xf>
    <xf numFmtId="0" fontId="3" fillId="0" borderId="2" xfId="0" applyFont="1" applyFill="1" applyBorder="1" applyAlignment="1">
      <alignment vertical="top"/>
    </xf>
    <xf numFmtId="0" fontId="18" fillId="0" borderId="2" xfId="0" applyFont="1" applyFill="1" applyBorder="1" applyAlignment="1">
      <alignment vertical="top" wrapText="1"/>
    </xf>
    <xf numFmtId="0" fontId="3" fillId="0" borderId="2" xfId="0" applyFont="1" applyFill="1" applyBorder="1" applyAlignment="1">
      <alignment horizontal="center" vertical="top" wrapText="1"/>
    </xf>
    <xf numFmtId="0" fontId="11" fillId="0" borderId="2" xfId="0" applyFont="1" applyFill="1" applyBorder="1" applyAlignment="1">
      <alignment horizontal="center" vertical="top"/>
    </xf>
    <xf numFmtId="0" fontId="3" fillId="0" borderId="2" xfId="0" applyFont="1" applyFill="1" applyBorder="1" applyAlignment="1">
      <alignment horizontal="center" vertical="top"/>
    </xf>
    <xf numFmtId="0" fontId="9" fillId="0" borderId="1"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left" vertical="top"/>
    </xf>
    <xf numFmtId="0" fontId="5" fillId="0" borderId="1" xfId="0" applyFont="1" applyFill="1" applyBorder="1" applyAlignment="1">
      <alignment vertical="top"/>
    </xf>
    <xf numFmtId="0" fontId="5" fillId="0" borderId="6" xfId="0" applyFont="1" applyFill="1" applyBorder="1" applyAlignment="1">
      <alignment vertical="top"/>
    </xf>
    <xf numFmtId="0" fontId="5" fillId="0" borderId="5" xfId="0" applyFont="1" applyFill="1" applyBorder="1" applyAlignment="1">
      <alignment vertical="top"/>
    </xf>
    <xf numFmtId="0" fontId="3" fillId="0" borderId="2" xfId="2" applyFont="1" applyFill="1" applyBorder="1" applyAlignment="1">
      <alignment horizontal="left" vertical="top" wrapText="1"/>
    </xf>
    <xf numFmtId="0" fontId="4" fillId="0" borderId="2" xfId="0" applyFont="1" applyFill="1" applyBorder="1" applyAlignment="1">
      <alignment vertical="top"/>
    </xf>
    <xf numFmtId="0" fontId="5" fillId="0" borderId="2" xfId="0" applyFont="1" applyFill="1" applyBorder="1" applyAlignment="1">
      <alignment vertical="top"/>
    </xf>
    <xf numFmtId="0" fontId="5" fillId="0" borderId="2" xfId="0" applyFont="1" applyFill="1" applyBorder="1" applyAlignment="1">
      <alignment horizontal="left" vertical="top" wrapText="1"/>
    </xf>
    <xf numFmtId="0" fontId="18" fillId="0" borderId="2" xfId="0" applyFont="1" applyFill="1" applyBorder="1" applyAlignment="1">
      <alignment vertical="top"/>
    </xf>
    <xf numFmtId="0" fontId="18" fillId="0" borderId="2" xfId="0" applyFont="1" applyFill="1" applyBorder="1" applyAlignment="1">
      <alignment horizontal="left" vertical="top"/>
    </xf>
    <xf numFmtId="0" fontId="10" fillId="0" borderId="2" xfId="0" applyFont="1" applyFill="1" applyBorder="1" applyAlignment="1">
      <alignment horizontal="left" vertical="top" wrapText="1"/>
    </xf>
    <xf numFmtId="0" fontId="3" fillId="0" borderId="1" xfId="0" applyFont="1" applyFill="1" applyBorder="1" applyAlignment="1">
      <alignment horizontal="center" vertical="top"/>
    </xf>
    <xf numFmtId="0" fontId="3" fillId="0" borderId="6" xfId="0" applyFont="1" applyFill="1" applyBorder="1" applyAlignment="1">
      <alignment horizontal="center" vertical="top"/>
    </xf>
    <xf numFmtId="0" fontId="3" fillId="0" borderId="5" xfId="0" applyFont="1" applyFill="1" applyBorder="1" applyAlignment="1">
      <alignment horizontal="center" vertical="top"/>
    </xf>
    <xf numFmtId="1" fontId="12"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0" fillId="0" borderId="0" xfId="0" applyFill="1" applyAlignment="1">
      <alignment horizontal="center"/>
    </xf>
    <xf numFmtId="0" fontId="15" fillId="0" borderId="2" xfId="4" applyFont="1" applyBorder="1" applyAlignment="1">
      <alignment horizontal="left"/>
    </xf>
    <xf numFmtId="0" fontId="0" fillId="2" borderId="2" xfId="0" applyFill="1" applyBorder="1" applyAlignment="1">
      <alignment horizontal="center" wrapText="1"/>
    </xf>
    <xf numFmtId="0" fontId="15" fillId="0" borderId="2"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581331</xdr:colOff>
      <xdr:row>250</xdr:row>
      <xdr:rowOff>26947</xdr:rowOff>
    </xdr:from>
    <xdr:to>
      <xdr:col>7</xdr:col>
      <xdr:colOff>254679</xdr:colOff>
      <xdr:row>265</xdr:row>
      <xdr:rowOff>49447</xdr:rowOff>
    </xdr:to>
    <xdr:pic>
      <xdr:nvPicPr>
        <xdr:cNvPr id="1574" name="Picture 14"/>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61490" y="46292470"/>
          <a:ext cx="3656530" cy="2880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562281</xdr:colOff>
      <xdr:row>234</xdr:row>
      <xdr:rowOff>102025</xdr:rowOff>
    </xdr:from>
    <xdr:to>
      <xdr:col>7</xdr:col>
      <xdr:colOff>235629</xdr:colOff>
      <xdr:row>249</xdr:row>
      <xdr:rowOff>124525</xdr:rowOff>
    </xdr:to>
    <xdr:pic>
      <xdr:nvPicPr>
        <xdr:cNvPr id="1575" name="Picture 15"/>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143306" y="45317200"/>
          <a:ext cx="3654798" cy="2880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120650</xdr:colOff>
      <xdr:row>199</xdr:row>
      <xdr:rowOff>63500</xdr:rowOff>
    </xdr:from>
    <xdr:ext cx="1022203" cy="264560"/>
    <xdr:sp macro="" textlink="">
      <xdr:nvSpPr>
        <xdr:cNvPr id="35" name="TextBox 34"/>
        <xdr:cNvSpPr txBox="1"/>
      </xdr:nvSpPr>
      <xdr:spPr>
        <a:xfrm>
          <a:off x="8655050" y="37858700"/>
          <a:ext cx="1022203"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3 (A &amp; B</a:t>
          </a:r>
          <a:r>
            <a:rPr lang="en-IN" sz="1100" baseline="0"/>
            <a:t> Wing)</a:t>
          </a:r>
          <a:endParaRPr lang="en-IN" sz="1100"/>
        </a:p>
      </xdr:txBody>
    </xdr:sp>
    <xdr:clientData/>
  </xdr:oneCellAnchor>
  <xdr:oneCellAnchor>
    <xdr:from>
      <xdr:col>16</xdr:col>
      <xdr:colOff>260350</xdr:colOff>
      <xdr:row>198</xdr:row>
      <xdr:rowOff>120650</xdr:rowOff>
    </xdr:from>
    <xdr:ext cx="857250" cy="436786"/>
    <xdr:sp macro="" textlink="">
      <xdr:nvSpPr>
        <xdr:cNvPr id="36" name="TextBox 35"/>
        <xdr:cNvSpPr txBox="1"/>
      </xdr:nvSpPr>
      <xdr:spPr>
        <a:xfrm>
          <a:off x="10013950" y="37725350"/>
          <a:ext cx="857250"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4 (A,</a:t>
          </a:r>
          <a:r>
            <a:rPr lang="en-IN" sz="1100" baseline="0"/>
            <a:t> B &amp; C Wing)</a:t>
          </a:r>
          <a:endParaRPr lang="en-IN" sz="1100"/>
        </a:p>
      </xdr:txBody>
    </xdr:sp>
    <xdr:clientData/>
  </xdr:oneCellAnchor>
  <xdr:twoCellAnchor>
    <xdr:from>
      <xdr:col>0</xdr:col>
      <xdr:colOff>50800</xdr:colOff>
      <xdr:row>195</xdr:row>
      <xdr:rowOff>101600</xdr:rowOff>
    </xdr:from>
    <xdr:to>
      <xdr:col>9</xdr:col>
      <xdr:colOff>69850</xdr:colOff>
      <xdr:row>230</xdr:row>
      <xdr:rowOff>160163</xdr:rowOff>
    </xdr:to>
    <xdr:grpSp>
      <xdr:nvGrpSpPr>
        <xdr:cNvPr id="2" name="Group 1"/>
        <xdr:cNvGrpSpPr/>
      </xdr:nvGrpSpPr>
      <xdr:grpSpPr>
        <a:xfrm>
          <a:off x="50800" y="36747450"/>
          <a:ext cx="6261100" cy="6878463"/>
          <a:chOff x="50800" y="36830000"/>
          <a:chExt cx="6261100" cy="6878463"/>
        </a:xfrm>
      </xdr:grpSpPr>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753774" y="41548463"/>
            <a:ext cx="2877333" cy="216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0800" y="36830000"/>
            <a:ext cx="3079011" cy="234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263607" y="39290181"/>
            <a:ext cx="2877333"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52478" y="39290181"/>
            <a:ext cx="2877333"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263607" y="36830000"/>
            <a:ext cx="3048293"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22</xdr:row>
      <xdr:rowOff>0</xdr:rowOff>
    </xdr:from>
    <xdr:to>
      <xdr:col>11</xdr:col>
      <xdr:colOff>400050</xdr:colOff>
      <xdr:row>33</xdr:row>
      <xdr:rowOff>66675</xdr:rowOff>
    </xdr:to>
    <xdr:pic>
      <xdr:nvPicPr>
        <xdr:cNvPr id="41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533400</xdr:colOff>
      <xdr:row>22</xdr:row>
      <xdr:rowOff>0</xdr:rowOff>
    </xdr:from>
    <xdr:to>
      <xdr:col>14</xdr:col>
      <xdr:colOff>323850</xdr:colOff>
      <xdr:row>33</xdr:row>
      <xdr:rowOff>66675</xdr:rowOff>
    </xdr:to>
    <xdr:pic>
      <xdr:nvPicPr>
        <xdr:cNvPr id="4114"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04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352425</xdr:colOff>
      <xdr:row>31</xdr:row>
      <xdr:rowOff>171450</xdr:rowOff>
    </xdr:to>
    <xdr:pic>
      <xdr:nvPicPr>
        <xdr:cNvPr id="308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32</xdr:row>
      <xdr:rowOff>57150</xdr:rowOff>
    </xdr:from>
    <xdr:to>
      <xdr:col>6</xdr:col>
      <xdr:colOff>381000</xdr:colOff>
      <xdr:row>51</xdr:row>
      <xdr:rowOff>38100</xdr:rowOff>
    </xdr:to>
    <xdr:pic>
      <xdr:nvPicPr>
        <xdr:cNvPr id="309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616267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styEvWwXuLvGYpw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4"/>
  <sheetViews>
    <sheetView tabSelected="1" view="pageBreakPreview" topLeftCell="A177" zoomScaleNormal="100" zoomScaleSheetLayoutView="100" zoomScalePageLayoutView="70" workbookViewId="0">
      <selection activeCell="F9" sqref="F9:J9"/>
    </sheetView>
  </sheetViews>
  <sheetFormatPr defaultColWidth="9.1796875" defaultRowHeight="14.5" x14ac:dyDescent="0.35"/>
  <cols>
    <col min="1" max="1" width="8.7265625" style="36" customWidth="1"/>
    <col min="2" max="2" width="13.54296875" style="36" customWidth="1"/>
    <col min="3" max="3" width="14.453125" style="36" customWidth="1"/>
    <col min="4" max="4" width="7.26953125" style="36" customWidth="1"/>
    <col min="5" max="5" width="5.54296875" style="36" customWidth="1"/>
    <col min="6" max="6" width="9" style="36" customWidth="1"/>
    <col min="7" max="8" width="9.81640625" style="36" customWidth="1"/>
    <col min="9" max="9" width="11.1796875" style="36" customWidth="1"/>
    <col min="10" max="10" width="2" style="36" customWidth="1"/>
    <col min="11" max="16384" width="9.1796875" style="36"/>
  </cols>
  <sheetData>
    <row r="1" spans="1:10" ht="43.9" customHeight="1" x14ac:dyDescent="0.35">
      <c r="A1" s="84" t="s">
        <v>252</v>
      </c>
      <c r="B1" s="85"/>
      <c r="C1" s="85"/>
      <c r="D1" s="85"/>
      <c r="E1" s="85"/>
      <c r="F1" s="85"/>
      <c r="G1" s="85"/>
      <c r="H1" s="85"/>
      <c r="I1" s="85"/>
      <c r="J1" s="86"/>
    </row>
    <row r="2" spans="1:10" x14ac:dyDescent="0.35">
      <c r="A2" s="113" t="s">
        <v>47</v>
      </c>
      <c r="B2" s="114"/>
      <c r="C2" s="114"/>
      <c r="D2" s="114"/>
      <c r="E2" s="114"/>
      <c r="F2" s="114"/>
      <c r="G2" s="114"/>
      <c r="H2" s="114"/>
      <c r="I2" s="114"/>
      <c r="J2" s="115"/>
    </row>
    <row r="3" spans="1:10" x14ac:dyDescent="0.35">
      <c r="A3" s="71" t="s">
        <v>0</v>
      </c>
      <c r="B3" s="71"/>
      <c r="C3" s="71"/>
      <c r="D3" s="71"/>
      <c r="E3" s="71"/>
      <c r="F3" s="68" t="str">
        <f ca="1">TEXT(TODAY(),"DD/MM/YYYY")</f>
        <v>19/08/2025</v>
      </c>
      <c r="G3" s="68"/>
      <c r="H3" s="68"/>
      <c r="I3" s="68"/>
      <c r="J3" s="68"/>
    </row>
    <row r="4" spans="1:10" x14ac:dyDescent="0.35">
      <c r="A4" s="71" t="s">
        <v>1</v>
      </c>
      <c r="B4" s="71"/>
      <c r="C4" s="71"/>
      <c r="D4" s="71"/>
      <c r="E4" s="71"/>
      <c r="F4" s="66" t="s">
        <v>142</v>
      </c>
      <c r="G4" s="66"/>
      <c r="H4" s="66"/>
      <c r="I4" s="66"/>
      <c r="J4" s="66"/>
    </row>
    <row r="5" spans="1:10" x14ac:dyDescent="0.35">
      <c r="A5" s="71" t="s">
        <v>2</v>
      </c>
      <c r="B5" s="71"/>
      <c r="C5" s="71"/>
      <c r="D5" s="71"/>
      <c r="E5" s="71"/>
      <c r="F5" s="68">
        <v>45887</v>
      </c>
      <c r="G5" s="68"/>
      <c r="H5" s="68"/>
      <c r="I5" s="68"/>
      <c r="J5" s="68"/>
    </row>
    <row r="6" spans="1:10" ht="16.5" customHeight="1" x14ac:dyDescent="0.35">
      <c r="A6" s="71" t="s">
        <v>3</v>
      </c>
      <c r="B6" s="71"/>
      <c r="C6" s="71"/>
      <c r="D6" s="71"/>
      <c r="E6" s="71"/>
      <c r="F6" s="67" t="s">
        <v>143</v>
      </c>
      <c r="G6" s="67"/>
      <c r="H6" s="67"/>
      <c r="I6" s="67"/>
      <c r="J6" s="67"/>
    </row>
    <row r="7" spans="1:10" ht="15" customHeight="1" x14ac:dyDescent="0.35">
      <c r="A7" s="71" t="s">
        <v>4</v>
      </c>
      <c r="B7" s="71"/>
      <c r="C7" s="71"/>
      <c r="D7" s="71"/>
      <c r="E7" s="71"/>
      <c r="F7" s="67" t="str">
        <f>F6</f>
        <v>M/s.Sudarshan Nirman Co.</v>
      </c>
      <c r="G7" s="67"/>
      <c r="H7" s="67"/>
      <c r="I7" s="67"/>
      <c r="J7" s="67"/>
    </row>
    <row r="8" spans="1:10" x14ac:dyDescent="0.35">
      <c r="A8" s="71" t="s">
        <v>5</v>
      </c>
      <c r="B8" s="71"/>
      <c r="C8" s="71"/>
      <c r="D8" s="71"/>
      <c r="E8" s="71"/>
      <c r="F8" s="59" t="s">
        <v>144</v>
      </c>
      <c r="G8" s="59"/>
      <c r="H8" s="59"/>
      <c r="I8" s="59"/>
      <c r="J8" s="59"/>
    </row>
    <row r="9" spans="1:10" x14ac:dyDescent="0.35">
      <c r="A9" s="66" t="s">
        <v>249</v>
      </c>
      <c r="B9" s="71"/>
      <c r="C9" s="71"/>
      <c r="D9" s="71"/>
      <c r="E9" s="71"/>
      <c r="F9" s="66">
        <v>2241319977</v>
      </c>
      <c r="G9" s="66"/>
      <c r="H9" s="66"/>
      <c r="I9" s="66"/>
      <c r="J9" s="66"/>
    </row>
    <row r="10" spans="1:10" ht="33" customHeight="1" x14ac:dyDescent="0.35">
      <c r="A10" s="66" t="s">
        <v>110</v>
      </c>
      <c r="B10" s="66"/>
      <c r="C10" s="66"/>
      <c r="D10" s="66"/>
      <c r="E10" s="66"/>
      <c r="F10" s="67" t="s">
        <v>183</v>
      </c>
      <c r="G10" s="66"/>
      <c r="H10" s="66"/>
      <c r="I10" s="66"/>
      <c r="J10" s="66"/>
    </row>
    <row r="11" spans="1:10" ht="33" customHeight="1" x14ac:dyDescent="0.35">
      <c r="A11" s="71" t="s">
        <v>6</v>
      </c>
      <c r="B11" s="71"/>
      <c r="C11" s="71"/>
      <c r="D11" s="71"/>
      <c r="E11" s="71"/>
      <c r="F11" s="60" t="s">
        <v>190</v>
      </c>
      <c r="G11" s="60"/>
      <c r="H11" s="60"/>
      <c r="I11" s="60"/>
      <c r="J11" s="60"/>
    </row>
    <row r="12" spans="1:10" x14ac:dyDescent="0.35">
      <c r="A12" s="66" t="s">
        <v>188</v>
      </c>
      <c r="B12" s="71"/>
      <c r="C12" s="71"/>
      <c r="D12" s="71"/>
      <c r="E12" s="71"/>
      <c r="F12" s="66" t="s">
        <v>145</v>
      </c>
      <c r="G12" s="71"/>
      <c r="H12" s="71"/>
      <c r="I12" s="71"/>
      <c r="J12" s="71"/>
    </row>
    <row r="13" spans="1:10" ht="31.5" customHeight="1" x14ac:dyDescent="0.35">
      <c r="A13" s="66" t="s">
        <v>67</v>
      </c>
      <c r="B13" s="66"/>
      <c r="C13" s="67" t="s">
        <v>147</v>
      </c>
      <c r="D13" s="67"/>
      <c r="E13" s="67"/>
      <c r="F13" s="67"/>
      <c r="G13" s="67"/>
      <c r="H13" s="67"/>
      <c r="I13" s="67"/>
      <c r="J13" s="67"/>
    </row>
    <row r="14" spans="1:10" x14ac:dyDescent="0.35">
      <c r="A14" s="1" t="s">
        <v>111</v>
      </c>
      <c r="B14" s="66" t="s">
        <v>54</v>
      </c>
      <c r="C14" s="66"/>
      <c r="D14" s="66"/>
      <c r="E14" s="67" t="s">
        <v>178</v>
      </c>
      <c r="F14" s="112"/>
      <c r="G14" s="53" t="s">
        <v>177</v>
      </c>
      <c r="H14" s="2" t="s">
        <v>68</v>
      </c>
      <c r="I14" s="67" t="s">
        <v>148</v>
      </c>
      <c r="J14" s="67"/>
    </row>
    <row r="15" spans="1:10" x14ac:dyDescent="0.35">
      <c r="A15" s="54" t="s">
        <v>7</v>
      </c>
      <c r="B15" s="66" t="s">
        <v>152</v>
      </c>
      <c r="C15" s="66"/>
      <c r="D15" s="66"/>
      <c r="E15" s="66"/>
      <c r="F15" s="1" t="s">
        <v>69</v>
      </c>
      <c r="G15" s="66" t="s">
        <v>146</v>
      </c>
      <c r="H15" s="66"/>
      <c r="I15" s="66"/>
      <c r="J15" s="66"/>
    </row>
    <row r="16" spans="1:10" x14ac:dyDescent="0.35">
      <c r="A16" s="54" t="s">
        <v>8</v>
      </c>
      <c r="B16" s="66" t="s">
        <v>150</v>
      </c>
      <c r="C16" s="66"/>
      <c r="D16" s="66"/>
      <c r="E16" s="66"/>
      <c r="F16" s="1" t="s">
        <v>70</v>
      </c>
      <c r="G16" s="66">
        <v>421605</v>
      </c>
      <c r="H16" s="66"/>
      <c r="I16" s="66"/>
      <c r="J16" s="66"/>
    </row>
    <row r="17" spans="1:10" ht="32.25" customHeight="1" x14ac:dyDescent="0.35">
      <c r="A17" s="66" t="s">
        <v>71</v>
      </c>
      <c r="B17" s="66"/>
      <c r="C17" s="66" t="s">
        <v>151</v>
      </c>
      <c r="D17" s="66"/>
      <c r="E17" s="66"/>
      <c r="F17" s="67" t="s">
        <v>56</v>
      </c>
      <c r="G17" s="67"/>
      <c r="H17" s="67" t="s">
        <v>149</v>
      </c>
      <c r="I17" s="67"/>
      <c r="J17" s="67"/>
    </row>
    <row r="18" spans="1:10" ht="15" customHeight="1" x14ac:dyDescent="0.35">
      <c r="A18" s="67" t="s">
        <v>112</v>
      </c>
      <c r="B18" s="67"/>
      <c r="C18" s="67"/>
      <c r="D18" s="67"/>
      <c r="E18" s="67"/>
      <c r="F18" s="66" t="s">
        <v>65</v>
      </c>
      <c r="G18" s="66"/>
      <c r="H18" s="66"/>
      <c r="I18" s="66"/>
      <c r="J18" s="66"/>
    </row>
    <row r="19" spans="1:10" ht="15.75" customHeight="1" x14ac:dyDescent="0.35">
      <c r="A19" s="67"/>
      <c r="B19" s="67"/>
      <c r="C19" s="67"/>
      <c r="D19" s="67"/>
      <c r="E19" s="67"/>
      <c r="F19" s="66"/>
      <c r="G19" s="66"/>
      <c r="H19" s="66"/>
      <c r="I19" s="66"/>
      <c r="J19" s="66"/>
    </row>
    <row r="20" spans="1:10" ht="15" customHeight="1" x14ac:dyDescent="0.35">
      <c r="A20" s="67" t="s">
        <v>113</v>
      </c>
      <c r="B20" s="109"/>
      <c r="C20" s="109"/>
      <c r="D20" s="109"/>
      <c r="E20" s="109"/>
      <c r="F20" s="67" t="s">
        <v>49</v>
      </c>
      <c r="G20" s="67"/>
      <c r="H20" s="67"/>
      <c r="I20" s="67"/>
      <c r="J20" s="67"/>
    </row>
    <row r="21" spans="1:10" s="37" customFormat="1" x14ac:dyDescent="0.35">
      <c r="A21" s="111" t="s">
        <v>9</v>
      </c>
      <c r="B21" s="111"/>
      <c r="C21" s="111"/>
      <c r="D21" s="111"/>
      <c r="E21" s="111"/>
      <c r="F21" s="89" t="s">
        <v>153</v>
      </c>
      <c r="G21" s="89"/>
      <c r="H21" s="89"/>
      <c r="I21" s="89"/>
      <c r="J21" s="89"/>
    </row>
    <row r="22" spans="1:10" s="37" customFormat="1" x14ac:dyDescent="0.35">
      <c r="A22" s="111" t="s">
        <v>10</v>
      </c>
      <c r="B22" s="111"/>
      <c r="C22" s="111"/>
      <c r="D22" s="111"/>
      <c r="E22" s="111"/>
      <c r="F22" s="110" t="s">
        <v>57</v>
      </c>
      <c r="G22" s="110"/>
      <c r="H22" s="110"/>
      <c r="I22" s="110"/>
      <c r="J22" s="110"/>
    </row>
    <row r="23" spans="1:10" s="37" customFormat="1" x14ac:dyDescent="0.35">
      <c r="A23" s="111" t="s">
        <v>11</v>
      </c>
      <c r="B23" s="111"/>
      <c r="C23" s="111"/>
      <c r="D23" s="111"/>
      <c r="E23" s="111"/>
      <c r="F23" s="89" t="s">
        <v>154</v>
      </c>
      <c r="G23" s="89"/>
      <c r="H23" s="89"/>
      <c r="I23" s="89"/>
      <c r="J23" s="89"/>
    </row>
    <row r="24" spans="1:10" x14ac:dyDescent="0.35">
      <c r="A24" s="71" t="s">
        <v>28</v>
      </c>
      <c r="B24" s="71"/>
      <c r="C24" s="71"/>
      <c r="D24" s="71"/>
      <c r="E24" s="71"/>
      <c r="F24" s="107" t="s">
        <v>72</v>
      </c>
      <c r="G24" s="108"/>
      <c r="H24" s="108"/>
      <c r="I24" s="108"/>
      <c r="J24" s="108"/>
    </row>
    <row r="25" spans="1:10" x14ac:dyDescent="0.35">
      <c r="A25" s="76" t="s">
        <v>12</v>
      </c>
      <c r="B25" s="76"/>
      <c r="C25" s="76" t="s">
        <v>13</v>
      </c>
      <c r="D25" s="76"/>
      <c r="E25" s="61" t="s">
        <v>14</v>
      </c>
      <c r="F25" s="76"/>
      <c r="G25" s="61" t="s">
        <v>55</v>
      </c>
      <c r="H25" s="61"/>
      <c r="I25" s="76" t="s">
        <v>15</v>
      </c>
      <c r="J25" s="76"/>
    </row>
    <row r="26" spans="1:10" x14ac:dyDescent="0.35">
      <c r="A26" s="61" t="s">
        <v>16</v>
      </c>
      <c r="B26" s="61"/>
      <c r="C26" s="61" t="s">
        <v>54</v>
      </c>
      <c r="D26" s="61"/>
      <c r="E26" s="61" t="s">
        <v>54</v>
      </c>
      <c r="F26" s="61"/>
      <c r="G26" s="61" t="s">
        <v>54</v>
      </c>
      <c r="H26" s="61"/>
      <c r="I26" s="61" t="s">
        <v>54</v>
      </c>
      <c r="J26" s="61"/>
    </row>
    <row r="27" spans="1:10" x14ac:dyDescent="0.35">
      <c r="A27" s="76" t="s">
        <v>17</v>
      </c>
      <c r="B27" s="76"/>
      <c r="C27" s="61" t="s">
        <v>7</v>
      </c>
      <c r="D27" s="61"/>
      <c r="E27" s="61" t="s">
        <v>155</v>
      </c>
      <c r="F27" s="61"/>
      <c r="G27" s="61" t="s">
        <v>156</v>
      </c>
      <c r="H27" s="61"/>
      <c r="I27" s="61" t="s">
        <v>156</v>
      </c>
      <c r="J27" s="61"/>
    </row>
    <row r="28" spans="1:10" x14ac:dyDescent="0.35">
      <c r="A28" s="66" t="s">
        <v>64</v>
      </c>
      <c r="B28" s="66"/>
      <c r="C28" s="66"/>
      <c r="D28" s="66"/>
      <c r="E28" s="66"/>
      <c r="F28" s="66"/>
      <c r="G28" s="66"/>
      <c r="H28" s="66"/>
      <c r="I28" s="66"/>
      <c r="J28" s="66"/>
    </row>
    <row r="29" spans="1:10" x14ac:dyDescent="0.35">
      <c r="A29" s="66" t="s">
        <v>139</v>
      </c>
      <c r="B29" s="66"/>
      <c r="C29" s="66"/>
      <c r="D29" s="66"/>
      <c r="E29" s="66"/>
      <c r="F29" s="66"/>
      <c r="G29" s="66"/>
      <c r="H29" s="66"/>
      <c r="I29" s="66"/>
      <c r="J29" s="66"/>
    </row>
    <row r="30" spans="1:10" x14ac:dyDescent="0.35">
      <c r="A30" s="59" t="s">
        <v>42</v>
      </c>
      <c r="B30" s="59"/>
      <c r="C30" s="61" t="s">
        <v>43</v>
      </c>
      <c r="D30" s="61"/>
      <c r="E30" s="76">
        <v>19.3494356</v>
      </c>
      <c r="F30" s="76"/>
      <c r="G30" s="61" t="s">
        <v>44</v>
      </c>
      <c r="H30" s="61"/>
      <c r="I30" s="76">
        <v>73.211448399999995</v>
      </c>
      <c r="J30" s="76"/>
    </row>
    <row r="31" spans="1:10" x14ac:dyDescent="0.35">
      <c r="A31" s="59" t="s">
        <v>247</v>
      </c>
      <c r="B31" s="59"/>
      <c r="C31" s="77" t="s">
        <v>248</v>
      </c>
      <c r="D31" s="78"/>
      <c r="E31" s="78"/>
      <c r="F31" s="78"/>
      <c r="G31" s="78"/>
      <c r="H31" s="78"/>
      <c r="I31" s="78"/>
      <c r="J31" s="79"/>
    </row>
    <row r="32" spans="1:10" x14ac:dyDescent="0.35">
      <c r="A32" s="59" t="s">
        <v>18</v>
      </c>
      <c r="B32" s="59"/>
      <c r="C32" s="59"/>
      <c r="D32" s="59"/>
      <c r="E32" s="59"/>
      <c r="F32" s="59"/>
      <c r="G32" s="59"/>
      <c r="H32" s="59"/>
      <c r="I32" s="59"/>
      <c r="J32" s="59"/>
    </row>
    <row r="33" spans="1:10" ht="15" customHeight="1" x14ac:dyDescent="0.35">
      <c r="A33" s="60" t="s">
        <v>157</v>
      </c>
      <c r="B33" s="60"/>
      <c r="C33" s="60"/>
      <c r="D33" s="60"/>
      <c r="E33" s="60"/>
      <c r="F33" s="60"/>
      <c r="G33" s="60"/>
      <c r="H33" s="60"/>
      <c r="I33" s="60"/>
      <c r="J33" s="60"/>
    </row>
    <row r="34" spans="1:10" x14ac:dyDescent="0.35">
      <c r="A34" s="60"/>
      <c r="B34" s="60"/>
      <c r="C34" s="60"/>
      <c r="D34" s="60"/>
      <c r="E34" s="60"/>
      <c r="F34" s="60"/>
      <c r="G34" s="60"/>
      <c r="H34" s="60"/>
      <c r="I34" s="60"/>
      <c r="J34" s="60"/>
    </row>
    <row r="35" spans="1:10" ht="16.5" customHeight="1" x14ac:dyDescent="0.35">
      <c r="A35" s="66" t="s">
        <v>73</v>
      </c>
      <c r="B35" s="71"/>
      <c r="C35" s="71"/>
      <c r="D35" s="71"/>
      <c r="E35" s="71"/>
      <c r="F35" s="67">
        <v>3292.21</v>
      </c>
      <c r="G35" s="67"/>
      <c r="H35" s="67"/>
      <c r="I35" s="67"/>
      <c r="J35" s="67"/>
    </row>
    <row r="36" spans="1:10" x14ac:dyDescent="0.35">
      <c r="A36" s="71" t="s">
        <v>19</v>
      </c>
      <c r="B36" s="71"/>
      <c r="C36" s="71"/>
      <c r="D36" s="71"/>
      <c r="E36" s="71"/>
      <c r="F36" s="66">
        <v>1</v>
      </c>
      <c r="G36" s="66"/>
      <c r="H36" s="66"/>
      <c r="I36" s="66"/>
      <c r="J36" s="66"/>
    </row>
    <row r="37" spans="1:10" x14ac:dyDescent="0.35">
      <c r="A37" s="71" t="s">
        <v>20</v>
      </c>
      <c r="B37" s="71"/>
      <c r="C37" s="71"/>
      <c r="D37" s="71"/>
      <c r="E37" s="71"/>
      <c r="F37" s="66">
        <v>0</v>
      </c>
      <c r="G37" s="66"/>
      <c r="H37" s="66"/>
      <c r="I37" s="66"/>
      <c r="J37" s="66"/>
    </row>
    <row r="38" spans="1:10" x14ac:dyDescent="0.35">
      <c r="A38" s="71" t="s">
        <v>21</v>
      </c>
      <c r="B38" s="71"/>
      <c r="C38" s="71"/>
      <c r="D38" s="71"/>
      <c r="E38" s="71"/>
      <c r="F38" s="66">
        <f>F36+F37</f>
        <v>1</v>
      </c>
      <c r="G38" s="66"/>
      <c r="H38" s="66"/>
      <c r="I38" s="66"/>
      <c r="J38" s="66"/>
    </row>
    <row r="39" spans="1:10" x14ac:dyDescent="0.35">
      <c r="A39" s="66" t="s">
        <v>74</v>
      </c>
      <c r="B39" s="71"/>
      <c r="C39" s="71"/>
      <c r="D39" s="71"/>
      <c r="E39" s="71"/>
      <c r="F39" s="66">
        <f>F35*F38</f>
        <v>3292.21</v>
      </c>
      <c r="G39" s="66"/>
      <c r="H39" s="66"/>
      <c r="I39" s="66"/>
      <c r="J39" s="66"/>
    </row>
    <row r="40" spans="1:10" x14ac:dyDescent="0.35">
      <c r="A40" s="71" t="s">
        <v>22</v>
      </c>
      <c r="B40" s="71"/>
      <c r="C40" s="71"/>
      <c r="D40" s="71"/>
      <c r="E40" s="71"/>
      <c r="F40" s="66" t="s">
        <v>187</v>
      </c>
      <c r="G40" s="66"/>
      <c r="H40" s="66"/>
      <c r="I40" s="66"/>
      <c r="J40" s="66"/>
    </row>
    <row r="41" spans="1:10" x14ac:dyDescent="0.35">
      <c r="A41" s="59" t="s">
        <v>76</v>
      </c>
      <c r="B41" s="59"/>
      <c r="C41" s="59"/>
      <c r="D41" s="59"/>
      <c r="E41" s="59"/>
      <c r="F41" s="59"/>
      <c r="G41" s="59"/>
      <c r="H41" s="59"/>
      <c r="I41" s="59"/>
      <c r="J41" s="59"/>
    </row>
    <row r="42" spans="1:10" ht="16.5" customHeight="1" x14ac:dyDescent="0.35">
      <c r="A42" s="67" t="s">
        <v>75</v>
      </c>
      <c r="B42" s="67"/>
      <c r="C42" s="66" t="s">
        <v>245</v>
      </c>
      <c r="D42" s="66"/>
      <c r="E42" s="66"/>
      <c r="F42" s="66"/>
      <c r="G42" s="57" t="s">
        <v>66</v>
      </c>
      <c r="H42" s="68" t="s">
        <v>158</v>
      </c>
      <c r="I42" s="68"/>
      <c r="J42" s="68"/>
    </row>
    <row r="43" spans="1:10" x14ac:dyDescent="0.35">
      <c r="A43" s="67" t="s">
        <v>77</v>
      </c>
      <c r="B43" s="67"/>
      <c r="C43" s="66" t="str">
        <f>C42</f>
        <v>BS/RKN/BP./Pitambare/Kalyan/459</v>
      </c>
      <c r="D43" s="66"/>
      <c r="E43" s="66"/>
      <c r="F43" s="66"/>
      <c r="G43" s="57" t="s">
        <v>66</v>
      </c>
      <c r="H43" s="68" t="str">
        <f>H42</f>
        <v>14/03/2018.</v>
      </c>
      <c r="I43" s="68" t="s">
        <v>50</v>
      </c>
      <c r="J43" s="68"/>
    </row>
    <row r="44" spans="1:10" ht="33" customHeight="1" x14ac:dyDescent="0.35">
      <c r="A44" s="67" t="s">
        <v>114</v>
      </c>
      <c r="B44" s="67"/>
      <c r="C44" s="67" t="s">
        <v>246</v>
      </c>
      <c r="D44" s="67"/>
      <c r="E44" s="67"/>
      <c r="F44" s="67"/>
      <c r="G44" s="58" t="s">
        <v>66</v>
      </c>
      <c r="H44" s="68" t="s">
        <v>160</v>
      </c>
      <c r="I44" s="68" t="s">
        <v>51</v>
      </c>
      <c r="J44" s="68"/>
    </row>
    <row r="45" spans="1:10" x14ac:dyDescent="0.35">
      <c r="A45" s="66" t="s">
        <v>108</v>
      </c>
      <c r="B45" s="66"/>
      <c r="C45" s="66"/>
      <c r="D45" s="66"/>
      <c r="E45" s="66"/>
      <c r="F45" s="66" t="s">
        <v>109</v>
      </c>
      <c r="G45" s="66"/>
      <c r="H45" s="66"/>
      <c r="I45" s="66" t="s">
        <v>58</v>
      </c>
      <c r="J45" s="66"/>
    </row>
    <row r="46" spans="1:10" x14ac:dyDescent="0.35">
      <c r="A46" s="66" t="s">
        <v>81</v>
      </c>
      <c r="B46" s="66"/>
      <c r="C46" s="66"/>
      <c r="D46" s="61" t="str">
        <f>H44</f>
        <v>11/07/2018.</v>
      </c>
      <c r="E46" s="61"/>
      <c r="F46" s="66" t="s">
        <v>78</v>
      </c>
      <c r="G46" s="80"/>
      <c r="H46" s="68">
        <v>46387</v>
      </c>
      <c r="I46" s="66"/>
      <c r="J46" s="66"/>
    </row>
    <row r="47" spans="1:10" x14ac:dyDescent="0.35">
      <c r="A47" s="88" t="s">
        <v>23</v>
      </c>
      <c r="B47" s="88"/>
      <c r="C47" s="88"/>
      <c r="D47" s="88"/>
      <c r="E47" s="88"/>
      <c r="F47" s="88"/>
      <c r="G47" s="88"/>
      <c r="H47" s="88"/>
      <c r="I47" s="88"/>
      <c r="J47" s="88"/>
    </row>
    <row r="48" spans="1:10" x14ac:dyDescent="0.35">
      <c r="A48" s="66" t="s">
        <v>107</v>
      </c>
      <c r="B48" s="66"/>
      <c r="C48" s="66"/>
      <c r="D48" s="61">
        <f>F39</f>
        <v>3292.21</v>
      </c>
      <c r="E48" s="61"/>
      <c r="F48" s="69" t="s">
        <v>140</v>
      </c>
      <c r="G48" s="69"/>
      <c r="H48" s="69"/>
      <c r="I48" s="87" t="s">
        <v>184</v>
      </c>
      <c r="J48" s="87"/>
    </row>
    <row r="49" spans="1:12" x14ac:dyDescent="0.35">
      <c r="A49" s="61" t="s">
        <v>79</v>
      </c>
      <c r="B49" s="61"/>
      <c r="C49" s="61" t="s">
        <v>205</v>
      </c>
      <c r="D49" s="61"/>
      <c r="E49" s="61"/>
      <c r="F49" s="66" t="s">
        <v>61</v>
      </c>
      <c r="G49" s="66"/>
      <c r="H49" s="66"/>
      <c r="I49" s="66"/>
      <c r="J49" s="66"/>
    </row>
    <row r="50" spans="1:12" ht="29.5" customHeight="1" x14ac:dyDescent="0.35">
      <c r="A50" s="66" t="s">
        <v>52</v>
      </c>
      <c r="B50" s="66"/>
      <c r="C50" s="66"/>
      <c r="D50" s="66"/>
      <c r="E50" s="66"/>
      <c r="F50" s="67" t="s">
        <v>59</v>
      </c>
      <c r="G50" s="67"/>
      <c r="H50" s="67"/>
      <c r="I50" s="67"/>
      <c r="J50" s="67"/>
    </row>
    <row r="51" spans="1:12" ht="15" thickBot="1" x14ac:dyDescent="0.4">
      <c r="A51" s="66" t="s">
        <v>60</v>
      </c>
      <c r="B51" s="66"/>
      <c r="C51" s="66"/>
      <c r="D51" s="66"/>
      <c r="E51" s="66"/>
      <c r="F51" s="66"/>
      <c r="G51" s="66"/>
      <c r="H51" s="66"/>
      <c r="I51" s="66"/>
      <c r="J51" s="66"/>
    </row>
    <row r="52" spans="1:12" ht="15.5" x14ac:dyDescent="0.35">
      <c r="A52" s="62" t="s">
        <v>206</v>
      </c>
      <c r="B52" s="62"/>
      <c r="C52" s="63" t="s">
        <v>238</v>
      </c>
      <c r="D52" s="63"/>
      <c r="E52" s="63"/>
      <c r="F52" s="63"/>
      <c r="G52" s="63"/>
      <c r="H52" s="63"/>
      <c r="I52" s="63"/>
      <c r="J52" s="63"/>
      <c r="K52" s="29" t="str">
        <f ca="1">(IF(F56&gt;99%,"All work completed. Please provide OC.",IF(F56&gt;89.8%,"Plinth, RCC, Brick, Plaster, Flooring, Painting work Completed. Finishing work is in process.",IF(F56&lt;94%,(IF(C56=0,"Work not yet Started.",IF(D56=25%,"Piling work in process",IF(D56=50%,"Excavation work in process",IF(D56=100%,"Excavation work Completed. ","0")))&amp;(IF(C57=0%,"",IF(C57=L58,"Footing work is process",IF(C57=L59,"Footing work Completed",IF(C57=L60,"1st Basement Completed",IF(C57=L61,"1st &amp; 2nd Basement Completed",IF(C57=L62,"1st to 3rd Basement Completed",IF(C57=L63,"1st to 4th Basement Completed",IF(C57=L64,"Plinth work is process",IF(C57=L65,"Plinth work completed","0")))))))))))&amp;(IF(C58=(D53+G53+I53),", RCC Slab",IF(C58&gt;0,", RCC upto "&amp;C58&amp;" Slab",""))&amp;(IF(C59=I53,", Brickwork",IF(C59&gt;0,", Brickwork upto "&amp;C59&amp;" Floor",""))&amp;(IF(C60=I53,", Internal Plaster",IF(C60&gt;0,", Internal Plaster upto "&amp;C60&amp;" Floor",""))&amp;(IF(C61=I53,", External Plaster",IF(C61&gt;0,", External Plaster upto "&amp;C61&amp;" Floor",""))&amp;(IF(C62=I53,", Flooring",IF(C62&gt;0,", Flooring upto "&amp;C62&amp;" Floor",""))&amp;(IF(C63=I53,", Painting",IF(C63&gt;0,", Painting upto "&amp;C63&amp;" Floor",""))&amp;(IF(C64&gt;0,", Finishing upto "&amp;C64&amp;" Floor","")&amp;(IF(C58&gt;0.5," Completed",""))))))))))))))</f>
        <v>Excavation work Completed. Plinth work completed, RCC Slab Completed</v>
      </c>
      <c r="L52" s="38"/>
    </row>
    <row r="53" spans="1:12" ht="15" customHeight="1" x14ac:dyDescent="0.35">
      <c r="A53" s="34" t="s">
        <v>207</v>
      </c>
      <c r="B53" s="34">
        <v>0</v>
      </c>
      <c r="C53" s="34" t="s">
        <v>208</v>
      </c>
      <c r="D53" s="34">
        <v>1</v>
      </c>
      <c r="E53" s="64" t="s">
        <v>209</v>
      </c>
      <c r="F53" s="64"/>
      <c r="G53" s="34">
        <v>0</v>
      </c>
      <c r="H53" s="34" t="s">
        <v>210</v>
      </c>
      <c r="I53" s="64">
        <f ca="1">--TRIM(RIGHT(SUBSTITUTE(LEFT(C52,_xlfn.AGGREGATE(16,6,FIND({0,1,2,3,4,5,6,7,8,9},C52,ROW(INDIRECT("1:"&amp;LEN(C52)))),1))," ",REPT(" ",LEN(C52))),LEN(C52)))</f>
        <v>3</v>
      </c>
      <c r="J53" s="64"/>
      <c r="K53" s="30"/>
      <c r="L53" s="39"/>
    </row>
    <row r="54" spans="1:12" ht="34.5" customHeight="1" x14ac:dyDescent="0.35">
      <c r="A54" s="81" t="s">
        <v>211</v>
      </c>
      <c r="B54" s="81"/>
      <c r="C54" s="63" t="str">
        <f ca="1">K52</f>
        <v>Excavation work Completed. Plinth work completed, RCC Slab Completed</v>
      </c>
      <c r="D54" s="63"/>
      <c r="E54" s="63"/>
      <c r="F54" s="63"/>
      <c r="G54" s="63"/>
      <c r="H54" s="63"/>
      <c r="I54" s="63"/>
      <c r="J54" s="63"/>
      <c r="K54" s="30" t="s">
        <v>212</v>
      </c>
      <c r="L54" s="39"/>
    </row>
    <row r="55" spans="1:12" ht="15.5" x14ac:dyDescent="0.35">
      <c r="A55" s="75" t="s">
        <v>34</v>
      </c>
      <c r="B55" s="75"/>
      <c r="C55" s="33" t="s">
        <v>213</v>
      </c>
      <c r="D55" s="75" t="s">
        <v>214</v>
      </c>
      <c r="E55" s="75"/>
      <c r="F55" s="75" t="s">
        <v>215</v>
      </c>
      <c r="G55" s="75"/>
      <c r="H55" s="75" t="s">
        <v>216</v>
      </c>
      <c r="I55" s="75"/>
      <c r="J55" s="75"/>
      <c r="K55" s="31" t="s">
        <v>217</v>
      </c>
      <c r="L55" s="40">
        <f ca="1">I53*25%</f>
        <v>0.75</v>
      </c>
    </row>
    <row r="56" spans="1:12" ht="15.5" x14ac:dyDescent="0.35">
      <c r="A56" s="75" t="s">
        <v>218</v>
      </c>
      <c r="B56" s="75"/>
      <c r="C56" s="41">
        <f ca="1">L57</f>
        <v>3</v>
      </c>
      <c r="D56" s="82">
        <f ca="1">((100/I53)*C56)/100</f>
        <v>1</v>
      </c>
      <c r="E56" s="82"/>
      <c r="F56" s="82">
        <f ca="1">(((C57/I53*10)+(40/(D53+G53+I53)*C58)+(7.5/(I53)*C59)+(7.5/(I53)*C60)+(10/I53*C61)+(10/I53*C62)+(5/I53*C63)+(5/I53*C64)+(5/I53*C65))/100)</f>
        <v>0.5</v>
      </c>
      <c r="G56" s="82"/>
      <c r="H56" s="82">
        <f ca="1">((((C56/I53)*20)+((C57/I53)*25)+(30/(I53+G53+D53)*C58)+(5/I53*C59)+(5/I53*C60)+(5/I53*C61)+(5/I53*C62)+(0/I53*C63)+(0/I53*C64)+(5/I53*C65))/100)</f>
        <v>0.75</v>
      </c>
      <c r="I56" s="82"/>
      <c r="J56" s="82"/>
      <c r="K56" s="31" t="s">
        <v>219</v>
      </c>
      <c r="L56" s="42">
        <f ca="1">I53*50%</f>
        <v>1.5</v>
      </c>
    </row>
    <row r="57" spans="1:12" ht="15.5" x14ac:dyDescent="0.35">
      <c r="A57" s="75" t="s">
        <v>35</v>
      </c>
      <c r="B57" s="75"/>
      <c r="C57" s="43">
        <f ca="1">L65</f>
        <v>3</v>
      </c>
      <c r="D57" s="82">
        <f ca="1">((100/I53)*C57)/100</f>
        <v>1</v>
      </c>
      <c r="E57" s="82"/>
      <c r="F57" s="82"/>
      <c r="G57" s="82"/>
      <c r="H57" s="82"/>
      <c r="I57" s="82"/>
      <c r="J57" s="82"/>
      <c r="K57" s="31" t="s">
        <v>220</v>
      </c>
      <c r="L57" s="42">
        <f ca="1">I53</f>
        <v>3</v>
      </c>
    </row>
    <row r="58" spans="1:12" ht="15.5" x14ac:dyDescent="0.35">
      <c r="A58" s="75" t="s">
        <v>239</v>
      </c>
      <c r="B58" s="75"/>
      <c r="C58" s="43">
        <v>4</v>
      </c>
      <c r="D58" s="82">
        <f ca="1">((100/(D53+G53+I53))*C58)/100</f>
        <v>1</v>
      </c>
      <c r="E58" s="82"/>
      <c r="F58" s="82"/>
      <c r="G58" s="82"/>
      <c r="H58" s="82"/>
      <c r="I58" s="82"/>
      <c r="J58" s="82"/>
      <c r="K58" s="31" t="s">
        <v>221</v>
      </c>
      <c r="L58" s="44">
        <f ca="1">(IF(B53&gt;1,(I53/(B53+2)),I53/4))</f>
        <v>0.75</v>
      </c>
    </row>
    <row r="59" spans="1:12" ht="15.5" x14ac:dyDescent="0.35">
      <c r="A59" s="75" t="s">
        <v>222</v>
      </c>
      <c r="B59" s="75" t="s">
        <v>223</v>
      </c>
      <c r="C59" s="41">
        <v>0</v>
      </c>
      <c r="D59" s="82">
        <f ca="1">((100/I53)*C59)/100</f>
        <v>0</v>
      </c>
      <c r="E59" s="82"/>
      <c r="F59" s="82"/>
      <c r="G59" s="82"/>
      <c r="H59" s="82"/>
      <c r="I59" s="82"/>
      <c r="J59" s="82"/>
      <c r="K59" s="31" t="s">
        <v>224</v>
      </c>
      <c r="L59" s="44">
        <f ca="1">(IF(B53&gt;1,(I53/(B53+2)+L58),I53/4+L58))</f>
        <v>1.5</v>
      </c>
    </row>
    <row r="60" spans="1:12" ht="15.5" x14ac:dyDescent="0.35">
      <c r="A60" s="75" t="s">
        <v>225</v>
      </c>
      <c r="B60" s="75" t="s">
        <v>223</v>
      </c>
      <c r="C60" s="41">
        <v>0</v>
      </c>
      <c r="D60" s="82">
        <f ca="1">((100/I53)*C60)/100</f>
        <v>0</v>
      </c>
      <c r="E60" s="82"/>
      <c r="F60" s="82"/>
      <c r="G60" s="82"/>
      <c r="H60" s="82"/>
      <c r="I60" s="82"/>
      <c r="J60" s="82"/>
      <c r="K60" s="31" t="s">
        <v>226</v>
      </c>
      <c r="L60" s="44">
        <f>(IF(B53&gt;1,(I53/(B53+2)+L59),0))</f>
        <v>0</v>
      </c>
    </row>
    <row r="61" spans="1:12" ht="15.5" x14ac:dyDescent="0.35">
      <c r="A61" s="64" t="s">
        <v>227</v>
      </c>
      <c r="B61" s="64" t="s">
        <v>228</v>
      </c>
      <c r="C61" s="41">
        <v>0</v>
      </c>
      <c r="D61" s="82">
        <f ca="1">((100/(I53))*C61)/100</f>
        <v>0</v>
      </c>
      <c r="E61" s="82"/>
      <c r="F61" s="82"/>
      <c r="G61" s="82"/>
      <c r="H61" s="82"/>
      <c r="I61" s="82"/>
      <c r="J61" s="82"/>
      <c r="K61" s="31" t="s">
        <v>229</v>
      </c>
      <c r="L61" s="44">
        <f>(IF(B53&gt;2,(I53/(B53+2)+L60),0))</f>
        <v>0</v>
      </c>
    </row>
    <row r="62" spans="1:12" ht="15.5" x14ac:dyDescent="0.35">
      <c r="A62" s="75" t="s">
        <v>230</v>
      </c>
      <c r="B62" s="75" t="s">
        <v>230</v>
      </c>
      <c r="C62" s="41">
        <v>0</v>
      </c>
      <c r="D62" s="82">
        <f ca="1">((100/I53)*C62)/100</f>
        <v>0</v>
      </c>
      <c r="E62" s="82"/>
      <c r="F62" s="82"/>
      <c r="G62" s="82"/>
      <c r="H62" s="82"/>
      <c r="I62" s="82"/>
      <c r="J62" s="82"/>
      <c r="K62" s="31" t="s">
        <v>231</v>
      </c>
      <c r="L62" s="45">
        <f>(IF(B53&gt;3,(I53/(B53+2)+L61),0))</f>
        <v>0</v>
      </c>
    </row>
    <row r="63" spans="1:12" ht="15.5" x14ac:dyDescent="0.35">
      <c r="A63" s="75" t="s">
        <v>232</v>
      </c>
      <c r="B63" s="75"/>
      <c r="C63" s="41">
        <v>0</v>
      </c>
      <c r="D63" s="82">
        <f ca="1">((100/I53)*C63)/100</f>
        <v>0</v>
      </c>
      <c r="E63" s="82"/>
      <c r="F63" s="82"/>
      <c r="G63" s="82"/>
      <c r="H63" s="82"/>
      <c r="I63" s="82"/>
      <c r="J63" s="82"/>
      <c r="K63" s="31" t="s">
        <v>233</v>
      </c>
      <c r="L63" s="44">
        <f>(IF(B53&gt;4,(I53/(B53+2)+L62),0))</f>
        <v>0</v>
      </c>
    </row>
    <row r="64" spans="1:12" ht="15.5" x14ac:dyDescent="0.35">
      <c r="A64" s="75" t="s">
        <v>234</v>
      </c>
      <c r="B64" s="75" t="s">
        <v>234</v>
      </c>
      <c r="C64" s="41">
        <v>0</v>
      </c>
      <c r="D64" s="82">
        <f ca="1">((100/(I53))*C64)/100</f>
        <v>0</v>
      </c>
      <c r="E64" s="82"/>
      <c r="F64" s="82"/>
      <c r="G64" s="82"/>
      <c r="H64" s="82"/>
      <c r="I64" s="82"/>
      <c r="J64" s="82"/>
      <c r="K64" s="31" t="s">
        <v>235</v>
      </c>
      <c r="L64" s="44">
        <f ca="1">(IF(B53=1,(I53/(B53+3)+L59),IF(B53=0,(I53/4+L59),IF(B53&gt;1,0))))</f>
        <v>2.25</v>
      </c>
    </row>
    <row r="65" spans="1:12" ht="15" customHeight="1" thickBot="1" x14ac:dyDescent="0.4">
      <c r="A65" s="75" t="s">
        <v>236</v>
      </c>
      <c r="B65" s="75"/>
      <c r="C65" s="41">
        <v>0</v>
      </c>
      <c r="D65" s="82">
        <f ca="1">((100/(I53))*C65)/100</f>
        <v>0</v>
      </c>
      <c r="E65" s="82"/>
      <c r="F65" s="82"/>
      <c r="G65" s="82"/>
      <c r="H65" s="82"/>
      <c r="I65" s="82"/>
      <c r="J65" s="82"/>
      <c r="K65" s="32" t="s">
        <v>237</v>
      </c>
      <c r="L65" s="46">
        <f ca="1">(IF(B53&gt;1.5,(I53/(B53+2)+L59+MAX(0,L60-L59)+MAX(0,L61-L60)+MAX(0,L62-L61)+MAX(0,L63-L62)+MAX(0,L64-L63)),IF(B53=1,(I53/(B53+3)+L64),IF(B53=0,I53/4+L64))))</f>
        <v>3</v>
      </c>
    </row>
    <row r="66" spans="1:12" ht="15.5" x14ac:dyDescent="0.35">
      <c r="A66" s="62" t="s">
        <v>206</v>
      </c>
      <c r="B66" s="62"/>
      <c r="C66" s="63" t="s">
        <v>240</v>
      </c>
      <c r="D66" s="63"/>
      <c r="E66" s="63"/>
      <c r="F66" s="63"/>
      <c r="G66" s="63"/>
      <c r="H66" s="63"/>
      <c r="I66" s="63"/>
      <c r="J66" s="63"/>
      <c r="K66" s="29" t="str">
        <f ca="1">(IF(F70&gt;99%,"All work completed. Please provide OC.",IF(F70&gt;89.8%,"Plinth, RCC, Brick, Plaster, Flooring, Painting work Completed. Finishing work is in process.",IF(F70&lt;94%,(IF(C70=0,"Work not yet Started.",IF(D70=25%,"Piling work in process",IF(D70=50%,"Excavation work in process",IF(D70=100%,"Excavation work Completed. ","0")))&amp;(IF(C71=0%,"",IF(C71=L72,"Footing work is process",IF(C71=L73,"Footing work Completed",IF(C71=L74,"1st Basement Completed",IF(C71=L75,"1st &amp; 2nd Basement Completed",IF(C71=L76,"1st to 3rd Basement Completed",IF(C71=L77,"1st to 4th Basement Completed",IF(C71=L78,"Plinth work is process",IF(C71=L79,"Plinth work completed","0")))))))))))&amp;(IF(C72=(D67+G67+I67),", RCC Slab",IF(C72&gt;0,", RCC upto "&amp;C72&amp;" Slab",""))&amp;(IF(C73=I67,", Brickwork",IF(C73&gt;0,", Brickwork upto "&amp;C73&amp;" Floor",""))&amp;(IF(C74=I67,", Internal Plaster",IF(C74&gt;0,", Internal Plaster upto "&amp;C74&amp;" Floor",""))&amp;(IF(C75=I67,", External Plaster",IF(C75&gt;0,", External Plaster upto "&amp;C75&amp;" Floor",""))&amp;(IF(C76=I67,", Flooring",IF(C76&gt;0,", Flooring upto "&amp;C76&amp;" Floor",""))&amp;(IF(C77=I67,", Painting",IF(C77&gt;0,", Painting upto "&amp;C77&amp;" Floor",""))&amp;(IF(C78&gt;0,", Finishing upto "&amp;C78&amp;" Floor","")&amp;(IF(C72&gt;0.5," Completed",""))))))))))))))</f>
        <v>Excavation work Completed. Plinth work completed, RCC Slab Completed</v>
      </c>
      <c r="L66" s="38"/>
    </row>
    <row r="67" spans="1:12" ht="15" customHeight="1" x14ac:dyDescent="0.35">
      <c r="A67" s="34" t="s">
        <v>207</v>
      </c>
      <c r="B67" s="34">
        <v>0</v>
      </c>
      <c r="C67" s="34" t="s">
        <v>208</v>
      </c>
      <c r="D67" s="34">
        <v>1</v>
      </c>
      <c r="E67" s="64" t="s">
        <v>209</v>
      </c>
      <c r="F67" s="64"/>
      <c r="G67" s="34">
        <v>0</v>
      </c>
      <c r="H67" s="34" t="s">
        <v>210</v>
      </c>
      <c r="I67" s="64">
        <f ca="1">--TRIM(RIGHT(SUBSTITUTE(LEFT(C66,_xlfn.AGGREGATE(16,6,FIND({0,1,2,3,4,5,6,7,8,9},C66,ROW(INDIRECT("1:"&amp;LEN(C66)))),1))," ",REPT(" ",LEN(C66))),LEN(C66)))</f>
        <v>3</v>
      </c>
      <c r="J67" s="64"/>
      <c r="K67" s="30"/>
      <c r="L67" s="39"/>
    </row>
    <row r="68" spans="1:12" ht="33" customHeight="1" x14ac:dyDescent="0.35">
      <c r="A68" s="81" t="s">
        <v>211</v>
      </c>
      <c r="B68" s="81"/>
      <c r="C68" s="63" t="str">
        <f ca="1">K66</f>
        <v>Excavation work Completed. Plinth work completed, RCC Slab Completed</v>
      </c>
      <c r="D68" s="63"/>
      <c r="E68" s="63"/>
      <c r="F68" s="63"/>
      <c r="G68" s="63"/>
      <c r="H68" s="63"/>
      <c r="I68" s="63"/>
      <c r="J68" s="63"/>
      <c r="K68" s="30" t="s">
        <v>212</v>
      </c>
      <c r="L68" s="39"/>
    </row>
    <row r="69" spans="1:12" ht="15.5" x14ac:dyDescent="0.35">
      <c r="A69" s="75" t="s">
        <v>34</v>
      </c>
      <c r="B69" s="75"/>
      <c r="C69" s="33" t="s">
        <v>213</v>
      </c>
      <c r="D69" s="75" t="s">
        <v>214</v>
      </c>
      <c r="E69" s="75"/>
      <c r="F69" s="75" t="s">
        <v>215</v>
      </c>
      <c r="G69" s="75"/>
      <c r="H69" s="75" t="s">
        <v>216</v>
      </c>
      <c r="I69" s="75"/>
      <c r="J69" s="75"/>
      <c r="K69" s="31" t="s">
        <v>217</v>
      </c>
      <c r="L69" s="40">
        <f ca="1">I67*25%</f>
        <v>0.75</v>
      </c>
    </row>
    <row r="70" spans="1:12" ht="15.5" x14ac:dyDescent="0.35">
      <c r="A70" s="75" t="s">
        <v>218</v>
      </c>
      <c r="B70" s="75"/>
      <c r="C70" s="41">
        <f ca="1">L71</f>
        <v>3</v>
      </c>
      <c r="D70" s="82">
        <f ca="1">((100/I67)*C70)/100</f>
        <v>1</v>
      </c>
      <c r="E70" s="82"/>
      <c r="F70" s="82">
        <f ca="1">(((C71/I67*10)+(40/(D67+G67+I67)*C72)+(7.5/(I67)*C73)+(7.5/(I67)*C74)+(10/I67*C75)+(10/I67*C76)+(5/I67*C77)+(5/I67*C78)+(5/I67*C79))/100)</f>
        <v>0.5</v>
      </c>
      <c r="G70" s="82"/>
      <c r="H70" s="82">
        <f ca="1">((((C70/I67)*20)+((C71/I67)*25)+(30/(I67+G67+D67)*C72)+(5/I67*C73)+(5/I67*C74)+(5/I67*C75)+(5/I67*C76)+(0/I67*C77)+(0/I67*C78)+(5/I67*C79))/100)</f>
        <v>0.75</v>
      </c>
      <c r="I70" s="82"/>
      <c r="J70" s="82"/>
      <c r="K70" s="31" t="s">
        <v>219</v>
      </c>
      <c r="L70" s="42">
        <f ca="1">I67*50%</f>
        <v>1.5</v>
      </c>
    </row>
    <row r="71" spans="1:12" ht="15.5" x14ac:dyDescent="0.35">
      <c r="A71" s="75" t="s">
        <v>35</v>
      </c>
      <c r="B71" s="75"/>
      <c r="C71" s="43">
        <f ca="1">L79</f>
        <v>3</v>
      </c>
      <c r="D71" s="82">
        <f ca="1">((100/I67)*C71)/100</f>
        <v>1</v>
      </c>
      <c r="E71" s="82"/>
      <c r="F71" s="82"/>
      <c r="G71" s="82"/>
      <c r="H71" s="82"/>
      <c r="I71" s="82"/>
      <c r="J71" s="82"/>
      <c r="K71" s="31" t="s">
        <v>220</v>
      </c>
      <c r="L71" s="42">
        <f ca="1">I67</f>
        <v>3</v>
      </c>
    </row>
    <row r="72" spans="1:12" ht="15.5" x14ac:dyDescent="0.35">
      <c r="A72" s="75" t="s">
        <v>239</v>
      </c>
      <c r="B72" s="75"/>
      <c r="C72" s="43">
        <v>4</v>
      </c>
      <c r="D72" s="82">
        <f ca="1">((100/(D67+G67+I67))*C72)/100</f>
        <v>1</v>
      </c>
      <c r="E72" s="82"/>
      <c r="F72" s="82"/>
      <c r="G72" s="82"/>
      <c r="H72" s="82"/>
      <c r="I72" s="82"/>
      <c r="J72" s="82"/>
      <c r="K72" s="31" t="s">
        <v>221</v>
      </c>
      <c r="L72" s="44">
        <f ca="1">(IF(B67&gt;1,(I67/(B67+2)),I67/4))</f>
        <v>0.75</v>
      </c>
    </row>
    <row r="73" spans="1:12" ht="15.5" x14ac:dyDescent="0.35">
      <c r="A73" s="75" t="s">
        <v>222</v>
      </c>
      <c r="B73" s="75" t="s">
        <v>223</v>
      </c>
      <c r="C73" s="41">
        <v>0</v>
      </c>
      <c r="D73" s="82">
        <f ca="1">((100/I67)*C73)/100</f>
        <v>0</v>
      </c>
      <c r="E73" s="82"/>
      <c r="F73" s="82"/>
      <c r="G73" s="82"/>
      <c r="H73" s="82"/>
      <c r="I73" s="82"/>
      <c r="J73" s="82"/>
      <c r="K73" s="31" t="s">
        <v>224</v>
      </c>
      <c r="L73" s="44">
        <f ca="1">(IF(B67&gt;1,(I67/(B67+2)+L72),I67/4+L72))</f>
        <v>1.5</v>
      </c>
    </row>
    <row r="74" spans="1:12" ht="15.5" x14ac:dyDescent="0.35">
      <c r="A74" s="75" t="s">
        <v>225</v>
      </c>
      <c r="B74" s="75" t="s">
        <v>223</v>
      </c>
      <c r="C74" s="41">
        <v>0</v>
      </c>
      <c r="D74" s="82">
        <f ca="1">((100/I67)*C74)/100</f>
        <v>0</v>
      </c>
      <c r="E74" s="82"/>
      <c r="F74" s="82"/>
      <c r="G74" s="82"/>
      <c r="H74" s="82"/>
      <c r="I74" s="82"/>
      <c r="J74" s="82"/>
      <c r="K74" s="31" t="s">
        <v>226</v>
      </c>
      <c r="L74" s="44">
        <f>(IF(B67&gt;1,(I67/(B67+2)+L73),0))</f>
        <v>0</v>
      </c>
    </row>
    <row r="75" spans="1:12" ht="15.5" x14ac:dyDescent="0.35">
      <c r="A75" s="64" t="s">
        <v>227</v>
      </c>
      <c r="B75" s="64" t="s">
        <v>228</v>
      </c>
      <c r="C75" s="41">
        <v>0</v>
      </c>
      <c r="D75" s="82">
        <f ca="1">((100/(I67))*C75)/100</f>
        <v>0</v>
      </c>
      <c r="E75" s="82"/>
      <c r="F75" s="82"/>
      <c r="G75" s="82"/>
      <c r="H75" s="82"/>
      <c r="I75" s="82"/>
      <c r="J75" s="82"/>
      <c r="K75" s="31" t="s">
        <v>229</v>
      </c>
      <c r="L75" s="44">
        <f>(IF(B67&gt;2,(I67/(B67+2)+L74),0))</f>
        <v>0</v>
      </c>
    </row>
    <row r="76" spans="1:12" ht="15.5" x14ac:dyDescent="0.35">
      <c r="A76" s="75" t="s">
        <v>230</v>
      </c>
      <c r="B76" s="75" t="s">
        <v>230</v>
      </c>
      <c r="C76" s="41">
        <v>0</v>
      </c>
      <c r="D76" s="82">
        <f ca="1">((100/I67)*C76)/100</f>
        <v>0</v>
      </c>
      <c r="E76" s="82"/>
      <c r="F76" s="82"/>
      <c r="G76" s="82"/>
      <c r="H76" s="82"/>
      <c r="I76" s="82"/>
      <c r="J76" s="82"/>
      <c r="K76" s="31" t="s">
        <v>231</v>
      </c>
      <c r="L76" s="45">
        <f>(IF(B67&gt;3,(I67/(B67+2)+L75),0))</f>
        <v>0</v>
      </c>
    </row>
    <row r="77" spans="1:12" ht="15.5" x14ac:dyDescent="0.35">
      <c r="A77" s="75" t="s">
        <v>232</v>
      </c>
      <c r="B77" s="75"/>
      <c r="C77" s="41">
        <v>0</v>
      </c>
      <c r="D77" s="82">
        <f ca="1">((100/I67)*C77)/100</f>
        <v>0</v>
      </c>
      <c r="E77" s="82"/>
      <c r="F77" s="82"/>
      <c r="G77" s="82"/>
      <c r="H77" s="82"/>
      <c r="I77" s="82"/>
      <c r="J77" s="82"/>
      <c r="K77" s="31" t="s">
        <v>233</v>
      </c>
      <c r="L77" s="44">
        <f>(IF(B67&gt;4,(I67/(B67+2)+L76),0))</f>
        <v>0</v>
      </c>
    </row>
    <row r="78" spans="1:12" ht="15.5" x14ac:dyDescent="0.35">
      <c r="A78" s="75" t="s">
        <v>234</v>
      </c>
      <c r="B78" s="75" t="s">
        <v>234</v>
      </c>
      <c r="C78" s="41">
        <v>0</v>
      </c>
      <c r="D78" s="82">
        <f ca="1">((100/(I67))*C78)/100</f>
        <v>0</v>
      </c>
      <c r="E78" s="82"/>
      <c r="F78" s="82"/>
      <c r="G78" s="82"/>
      <c r="H78" s="82"/>
      <c r="I78" s="82"/>
      <c r="J78" s="82"/>
      <c r="K78" s="31" t="s">
        <v>235</v>
      </c>
      <c r="L78" s="44">
        <f ca="1">(IF(B67=1,(I67/(B67+3)+L73),IF(B67=0,(I67/4+L73),IF(B67&gt;1,0))))</f>
        <v>2.25</v>
      </c>
    </row>
    <row r="79" spans="1:12" ht="15" customHeight="1" thickBot="1" x14ac:dyDescent="0.4">
      <c r="A79" s="75" t="s">
        <v>236</v>
      </c>
      <c r="B79" s="75"/>
      <c r="C79" s="41">
        <v>0</v>
      </c>
      <c r="D79" s="82">
        <f ca="1">((100/(I67))*C79)/100</f>
        <v>0</v>
      </c>
      <c r="E79" s="82"/>
      <c r="F79" s="82"/>
      <c r="G79" s="82"/>
      <c r="H79" s="82"/>
      <c r="I79" s="82"/>
      <c r="J79" s="82"/>
      <c r="K79" s="32" t="s">
        <v>237</v>
      </c>
      <c r="L79" s="46">
        <f ca="1">(IF(B67&gt;1.5,(I67/(B67+2)+L73+MAX(0,L74-L73)+MAX(0,L75-L74)+MAX(0,L76-L75)+MAX(0,L77-L76)+MAX(0,L78-L77)),IF(B67=1,(I67/(B67+3)+L78),IF(B67=0,I67/4+L78))))</f>
        <v>3</v>
      </c>
    </row>
    <row r="80" spans="1:12" x14ac:dyDescent="0.35">
      <c r="A80" s="66" t="s">
        <v>62</v>
      </c>
      <c r="B80" s="66"/>
      <c r="C80" s="66"/>
      <c r="D80" s="66"/>
      <c r="E80" s="66"/>
      <c r="F80" s="66"/>
      <c r="G80" s="66"/>
      <c r="H80" s="66"/>
      <c r="I80" s="66"/>
      <c r="J80" s="66"/>
    </row>
    <row r="81" spans="1:10" x14ac:dyDescent="0.35">
      <c r="A81" s="66" t="s">
        <v>53</v>
      </c>
      <c r="B81" s="66"/>
      <c r="C81" s="66"/>
      <c r="D81" s="66"/>
      <c r="E81" s="66"/>
      <c r="F81" s="66"/>
      <c r="G81" s="66"/>
      <c r="H81" s="66"/>
      <c r="I81" s="66"/>
      <c r="J81" s="66"/>
    </row>
    <row r="82" spans="1:10" ht="15" hidden="1" customHeight="1" x14ac:dyDescent="0.35">
      <c r="A82" s="73" t="s">
        <v>80</v>
      </c>
      <c r="B82" s="73"/>
      <c r="C82" s="73"/>
      <c r="D82" s="73"/>
      <c r="E82" s="73"/>
      <c r="F82" s="73"/>
      <c r="G82" s="73"/>
      <c r="H82" s="73"/>
      <c r="I82" s="73"/>
      <c r="J82" s="73"/>
    </row>
    <row r="83" spans="1:10" hidden="1" x14ac:dyDescent="0.35">
      <c r="A83" s="73"/>
      <c r="B83" s="73"/>
      <c r="C83" s="73"/>
      <c r="D83" s="73"/>
      <c r="E83" s="73"/>
      <c r="F83" s="73"/>
      <c r="G83" s="73"/>
      <c r="H83" s="73"/>
      <c r="I83" s="73"/>
      <c r="J83" s="73"/>
    </row>
    <row r="84" spans="1:10" x14ac:dyDescent="0.35">
      <c r="A84" s="74" t="s">
        <v>24</v>
      </c>
      <c r="B84" s="74"/>
      <c r="C84" s="74"/>
      <c r="D84" s="74"/>
      <c r="E84" s="74"/>
      <c r="F84" s="74"/>
      <c r="G84" s="74"/>
      <c r="H84" s="74"/>
      <c r="I84" s="74"/>
      <c r="J84" s="74"/>
    </row>
    <row r="85" spans="1:10" x14ac:dyDescent="0.35">
      <c r="A85" s="66" t="s">
        <v>186</v>
      </c>
      <c r="B85" s="71"/>
      <c r="C85" s="71"/>
      <c r="D85" s="71"/>
      <c r="E85" s="71"/>
      <c r="F85" s="71"/>
      <c r="G85" s="72">
        <v>3200</v>
      </c>
      <c r="H85" s="72"/>
      <c r="I85" s="72"/>
      <c r="J85" s="72"/>
    </row>
    <row r="86" spans="1:10" x14ac:dyDescent="0.35">
      <c r="A86" s="66" t="s">
        <v>244</v>
      </c>
      <c r="B86" s="66"/>
      <c r="C86" s="66"/>
      <c r="D86" s="66"/>
      <c r="E86" s="66"/>
      <c r="F86" s="66"/>
      <c r="G86" s="67" t="s">
        <v>243</v>
      </c>
      <c r="H86" s="67"/>
      <c r="I86" s="67"/>
      <c r="J86" s="67"/>
    </row>
    <row r="87" spans="1:10" x14ac:dyDescent="0.35">
      <c r="A87" s="66" t="s">
        <v>180</v>
      </c>
      <c r="B87" s="66"/>
      <c r="C87" s="66"/>
      <c r="D87" s="66"/>
      <c r="E87" s="66"/>
      <c r="F87" s="66"/>
      <c r="G87" s="67" t="s">
        <v>241</v>
      </c>
      <c r="H87" s="67"/>
      <c r="I87" s="67"/>
      <c r="J87" s="67"/>
    </row>
    <row r="88" spans="1:10" x14ac:dyDescent="0.35">
      <c r="A88" s="66" t="s">
        <v>185</v>
      </c>
      <c r="B88" s="71"/>
      <c r="C88" s="71"/>
      <c r="D88" s="71"/>
      <c r="E88" s="71"/>
      <c r="F88" s="71"/>
      <c r="G88" s="67" t="s">
        <v>189</v>
      </c>
      <c r="H88" s="67"/>
      <c r="I88" s="67"/>
      <c r="J88" s="67"/>
    </row>
    <row r="89" spans="1:10" x14ac:dyDescent="0.35">
      <c r="A89" s="66" t="s">
        <v>179</v>
      </c>
      <c r="B89" s="66"/>
      <c r="C89" s="66"/>
      <c r="D89" s="66"/>
      <c r="E89" s="66"/>
      <c r="F89" s="66"/>
      <c r="G89" s="67" t="s">
        <v>242</v>
      </c>
      <c r="H89" s="67"/>
      <c r="I89" s="67"/>
      <c r="J89" s="67"/>
    </row>
    <row r="90" spans="1:10" hidden="1" x14ac:dyDescent="0.35">
      <c r="A90" s="66" t="s">
        <v>25</v>
      </c>
      <c r="B90" s="66"/>
      <c r="C90" s="66"/>
      <c r="D90" s="66"/>
      <c r="E90" s="66"/>
      <c r="F90" s="66"/>
      <c r="G90" s="67" t="s">
        <v>54</v>
      </c>
      <c r="H90" s="67"/>
      <c r="I90" s="67"/>
      <c r="J90" s="67"/>
    </row>
    <row r="91" spans="1:10" s="47" customFormat="1" ht="14.5" customHeight="1" x14ac:dyDescent="0.35">
      <c r="A91" s="59" t="s">
        <v>115</v>
      </c>
      <c r="B91" s="74"/>
      <c r="C91" s="74"/>
      <c r="D91" s="74"/>
      <c r="E91" s="74"/>
      <c r="F91" s="74"/>
      <c r="G91" s="66">
        <f>G85*0.8</f>
        <v>2560</v>
      </c>
      <c r="H91" s="66"/>
      <c r="I91" s="66"/>
      <c r="J91" s="66"/>
    </row>
    <row r="92" spans="1:10" s="47" customFormat="1" ht="17.5" x14ac:dyDescent="0.35">
      <c r="A92" s="91" t="s">
        <v>116</v>
      </c>
      <c r="B92" s="91"/>
      <c r="C92" s="91"/>
      <c r="D92" s="91"/>
      <c r="E92" s="91"/>
      <c r="F92" s="91"/>
      <c r="G92" s="91"/>
      <c r="H92" s="91"/>
      <c r="I92" s="91"/>
      <c r="J92" s="91"/>
    </row>
    <row r="93" spans="1:10" x14ac:dyDescent="0.35">
      <c r="A93" s="92" t="s">
        <v>48</v>
      </c>
      <c r="B93" s="92"/>
      <c r="C93" s="92"/>
      <c r="D93" s="92"/>
      <c r="E93" s="92"/>
      <c r="F93" s="92"/>
      <c r="G93" s="92"/>
      <c r="H93" s="92"/>
      <c r="I93" s="92"/>
      <c r="J93" s="92"/>
    </row>
    <row r="94" spans="1:10" ht="15" x14ac:dyDescent="0.35">
      <c r="A94" s="3" t="s">
        <v>32</v>
      </c>
      <c r="B94" s="3" t="s">
        <v>29</v>
      </c>
      <c r="C94" s="3" t="s">
        <v>82</v>
      </c>
      <c r="D94" s="65" t="s">
        <v>30</v>
      </c>
      <c r="E94" s="65"/>
      <c r="F94" s="70" t="s">
        <v>159</v>
      </c>
      <c r="G94" s="70"/>
      <c r="H94" s="3" t="s">
        <v>31</v>
      </c>
      <c r="I94" s="70" t="s">
        <v>117</v>
      </c>
      <c r="J94" s="70"/>
    </row>
    <row r="95" spans="1:10" ht="15" hidden="1" x14ac:dyDescent="0.35">
      <c r="A95" s="117" t="s">
        <v>161</v>
      </c>
      <c r="B95" s="117"/>
      <c r="C95" s="117"/>
      <c r="D95" s="117"/>
      <c r="E95" s="117"/>
      <c r="F95" s="117"/>
      <c r="G95" s="117"/>
      <c r="H95" s="117"/>
      <c r="I95" s="117"/>
      <c r="J95" s="117"/>
    </row>
    <row r="96" spans="1:10" ht="15" hidden="1" x14ac:dyDescent="0.35">
      <c r="A96" s="116" t="s">
        <v>162</v>
      </c>
      <c r="B96" s="116"/>
      <c r="C96" s="116"/>
      <c r="D96" s="116"/>
      <c r="E96" s="116"/>
      <c r="F96" s="116"/>
      <c r="G96" s="116"/>
      <c r="H96" s="116"/>
      <c r="I96" s="116"/>
      <c r="J96" s="116"/>
    </row>
    <row r="97" spans="1:10" ht="15" hidden="1" customHeight="1" x14ac:dyDescent="0.35">
      <c r="A97" s="35">
        <v>1</v>
      </c>
      <c r="B97" s="35" t="s">
        <v>163</v>
      </c>
      <c r="C97" s="35">
        <f>((3.24*2.85)+(1.2*1.81)+(0.7*1.85))*10.764</f>
        <v>136.71356400000002</v>
      </c>
      <c r="D97" s="83">
        <v>0</v>
      </c>
      <c r="E97" s="83"/>
      <c r="F97" s="83">
        <f t="shared" ref="F97:F102" si="0">C97*1.5+D97</f>
        <v>205.07034600000003</v>
      </c>
      <c r="G97" s="83"/>
      <c r="H97" s="35" t="s">
        <v>175</v>
      </c>
      <c r="I97" s="83" t="s">
        <v>164</v>
      </c>
      <c r="J97" s="83"/>
    </row>
    <row r="98" spans="1:10" ht="15.5" hidden="1" x14ac:dyDescent="0.35">
      <c r="A98" s="35">
        <v>2</v>
      </c>
      <c r="B98" s="35" t="s">
        <v>163</v>
      </c>
      <c r="C98" s="35">
        <f>((2.44*2.65)+(1.9*1.118))*10.764</f>
        <v>92.464912799999993</v>
      </c>
      <c r="D98" s="83">
        <v>0</v>
      </c>
      <c r="E98" s="83"/>
      <c r="F98" s="83">
        <f t="shared" si="0"/>
        <v>138.6973692</v>
      </c>
      <c r="G98" s="83"/>
      <c r="H98" s="35" t="s">
        <v>175</v>
      </c>
      <c r="I98" s="83"/>
      <c r="J98" s="83"/>
    </row>
    <row r="99" spans="1:10" ht="15.5" hidden="1" x14ac:dyDescent="0.35">
      <c r="A99" s="35">
        <v>3</v>
      </c>
      <c r="B99" s="35" t="s">
        <v>163</v>
      </c>
      <c r="C99" s="35">
        <f>3.63*3.02*10.764</f>
        <v>118.0014264</v>
      </c>
      <c r="D99" s="83">
        <v>0</v>
      </c>
      <c r="E99" s="83"/>
      <c r="F99" s="83">
        <f t="shared" si="0"/>
        <v>177.00213959999999</v>
      </c>
      <c r="G99" s="83"/>
      <c r="H99" s="35" t="s">
        <v>175</v>
      </c>
      <c r="I99" s="83"/>
      <c r="J99" s="83"/>
    </row>
    <row r="100" spans="1:10" ht="15.5" hidden="1" x14ac:dyDescent="0.35">
      <c r="A100" s="35">
        <v>4</v>
      </c>
      <c r="B100" s="35" t="s">
        <v>163</v>
      </c>
      <c r="C100" s="35">
        <f>3.63*3.02*10.764</f>
        <v>118.0014264</v>
      </c>
      <c r="D100" s="83">
        <v>0</v>
      </c>
      <c r="E100" s="83"/>
      <c r="F100" s="83">
        <f t="shared" si="0"/>
        <v>177.00213959999999</v>
      </c>
      <c r="G100" s="83"/>
      <c r="H100" s="35" t="s">
        <v>175</v>
      </c>
      <c r="I100" s="83"/>
      <c r="J100" s="83"/>
    </row>
    <row r="101" spans="1:10" ht="15" hidden="1" customHeight="1" x14ac:dyDescent="0.35">
      <c r="A101" s="35">
        <v>5</v>
      </c>
      <c r="B101" s="35" t="s">
        <v>163</v>
      </c>
      <c r="C101" s="35">
        <f>((2.45*2.7)+(1.85*1.15))*10.764</f>
        <v>94.104270000000014</v>
      </c>
      <c r="D101" s="83">
        <v>0</v>
      </c>
      <c r="E101" s="83"/>
      <c r="F101" s="83">
        <f t="shared" si="0"/>
        <v>141.15640500000001</v>
      </c>
      <c r="G101" s="83"/>
      <c r="H101" s="35" t="s">
        <v>175</v>
      </c>
      <c r="I101" s="83"/>
      <c r="J101" s="83"/>
    </row>
    <row r="102" spans="1:10" ht="15.5" hidden="1" x14ac:dyDescent="0.35">
      <c r="A102" s="35">
        <v>6</v>
      </c>
      <c r="B102" s="35" t="s">
        <v>163</v>
      </c>
      <c r="C102" s="35">
        <f>((2.85*3.24)+(1.81*1.2)+(1.85*0.8))*10.764</f>
        <v>138.70490400000003</v>
      </c>
      <c r="D102" s="83">
        <v>0</v>
      </c>
      <c r="E102" s="83"/>
      <c r="F102" s="83">
        <f t="shared" si="0"/>
        <v>208.05735600000003</v>
      </c>
      <c r="G102" s="83"/>
      <c r="H102" s="35" t="s">
        <v>175</v>
      </c>
      <c r="I102" s="83"/>
      <c r="J102" s="83"/>
    </row>
    <row r="103" spans="1:10" ht="15.5" hidden="1" x14ac:dyDescent="0.35">
      <c r="A103" s="116" t="s">
        <v>165</v>
      </c>
      <c r="B103" s="83"/>
      <c r="C103" s="83"/>
      <c r="D103" s="83"/>
      <c r="E103" s="83"/>
      <c r="F103" s="83"/>
      <c r="G103" s="83"/>
      <c r="H103" s="83"/>
      <c r="I103" s="83"/>
      <c r="J103" s="83"/>
    </row>
    <row r="104" spans="1:10" ht="15" hidden="1" customHeight="1" x14ac:dyDescent="0.35">
      <c r="A104" s="14">
        <v>1</v>
      </c>
      <c r="B104" s="35" t="s">
        <v>166</v>
      </c>
      <c r="C104" s="35">
        <v>473</v>
      </c>
      <c r="D104" s="83">
        <v>0</v>
      </c>
      <c r="E104" s="83"/>
      <c r="F104" s="83">
        <f>C104*1.45+D104</f>
        <v>685.85</v>
      </c>
      <c r="G104" s="83"/>
      <c r="H104" s="35" t="s">
        <v>175</v>
      </c>
      <c r="I104" s="83" t="s">
        <v>165</v>
      </c>
      <c r="J104" s="83"/>
    </row>
    <row r="105" spans="1:10" ht="15.5" hidden="1" x14ac:dyDescent="0.35">
      <c r="A105" s="14">
        <v>2</v>
      </c>
      <c r="B105" s="35" t="s">
        <v>166</v>
      </c>
      <c r="C105" s="35">
        <v>473</v>
      </c>
      <c r="D105" s="83">
        <v>0</v>
      </c>
      <c r="E105" s="83"/>
      <c r="F105" s="83">
        <f>C105*1.45+D105</f>
        <v>685.85</v>
      </c>
      <c r="G105" s="83"/>
      <c r="H105" s="35" t="s">
        <v>175</v>
      </c>
      <c r="I105" s="83"/>
      <c r="J105" s="83"/>
    </row>
    <row r="106" spans="1:10" ht="15.5" hidden="1" x14ac:dyDescent="0.35">
      <c r="A106" s="14">
        <v>3</v>
      </c>
      <c r="B106" s="35" t="s">
        <v>166</v>
      </c>
      <c r="C106" s="35">
        <v>473</v>
      </c>
      <c r="D106" s="83">
        <v>0</v>
      </c>
      <c r="E106" s="83"/>
      <c r="F106" s="83">
        <f>C106*1.45+D106</f>
        <v>685.85</v>
      </c>
      <c r="G106" s="83"/>
      <c r="H106" s="35" t="s">
        <v>175</v>
      </c>
      <c r="I106" s="83"/>
      <c r="J106" s="83"/>
    </row>
    <row r="107" spans="1:10" ht="15.5" hidden="1" x14ac:dyDescent="0.35">
      <c r="A107" s="14">
        <v>4</v>
      </c>
      <c r="B107" s="35" t="s">
        <v>166</v>
      </c>
      <c r="C107" s="35">
        <v>473</v>
      </c>
      <c r="D107" s="83">
        <v>0</v>
      </c>
      <c r="E107" s="83"/>
      <c r="F107" s="83">
        <f>C107*1.45+D107</f>
        <v>685.85</v>
      </c>
      <c r="G107" s="83"/>
      <c r="H107" s="35" t="s">
        <v>175</v>
      </c>
      <c r="I107" s="83"/>
      <c r="J107" s="83"/>
    </row>
    <row r="108" spans="1:10" ht="15" hidden="1" x14ac:dyDescent="0.35">
      <c r="A108" s="117" t="s">
        <v>167</v>
      </c>
      <c r="B108" s="117"/>
      <c r="C108" s="117"/>
      <c r="D108" s="117"/>
      <c r="E108" s="117"/>
      <c r="F108" s="117"/>
      <c r="G108" s="117"/>
      <c r="H108" s="117"/>
      <c r="I108" s="117"/>
      <c r="J108" s="117"/>
    </row>
    <row r="109" spans="1:10" ht="15" hidden="1" x14ac:dyDescent="0.35">
      <c r="A109" s="116" t="s">
        <v>168</v>
      </c>
      <c r="B109" s="116"/>
      <c r="C109" s="116"/>
      <c r="D109" s="116"/>
      <c r="E109" s="116"/>
      <c r="F109" s="116"/>
      <c r="G109" s="116"/>
      <c r="H109" s="116"/>
      <c r="I109" s="116"/>
      <c r="J109" s="116"/>
    </row>
    <row r="110" spans="1:10" ht="15" hidden="1" x14ac:dyDescent="0.35">
      <c r="A110" s="116" t="s">
        <v>169</v>
      </c>
      <c r="B110" s="116"/>
      <c r="C110" s="116"/>
      <c r="D110" s="116"/>
      <c r="E110" s="116"/>
      <c r="F110" s="116"/>
      <c r="G110" s="116"/>
      <c r="H110" s="116"/>
      <c r="I110" s="116"/>
      <c r="J110" s="116"/>
    </row>
    <row r="111" spans="1:10" ht="15.5" hidden="1" x14ac:dyDescent="0.35">
      <c r="A111" s="14">
        <v>1</v>
      </c>
      <c r="B111" s="35" t="s">
        <v>170</v>
      </c>
      <c r="C111" s="35">
        <v>271</v>
      </c>
      <c r="D111" s="83">
        <f>0.85*4.35*10.764</f>
        <v>39.799889999999998</v>
      </c>
      <c r="E111" s="83"/>
      <c r="F111" s="83">
        <f>C111*1.45+D111</f>
        <v>432.74988999999999</v>
      </c>
      <c r="G111" s="83"/>
      <c r="H111" s="35" t="s">
        <v>175</v>
      </c>
      <c r="I111" s="83" t="s">
        <v>169</v>
      </c>
      <c r="J111" s="83"/>
    </row>
    <row r="112" spans="1:10" ht="15.5" hidden="1" x14ac:dyDescent="0.35">
      <c r="A112" s="14">
        <v>2</v>
      </c>
      <c r="B112" s="35" t="s">
        <v>170</v>
      </c>
      <c r="C112" s="35">
        <v>271</v>
      </c>
      <c r="D112" s="83">
        <f>0.85*4.35*10.764</f>
        <v>39.799889999999998</v>
      </c>
      <c r="E112" s="83"/>
      <c r="F112" s="83">
        <f>C112*1.45+D112</f>
        <v>432.74988999999999</v>
      </c>
      <c r="G112" s="83"/>
      <c r="H112" s="35" t="s">
        <v>175</v>
      </c>
      <c r="I112" s="83"/>
      <c r="J112" s="83"/>
    </row>
    <row r="113" spans="1:12" ht="15.5" hidden="1" x14ac:dyDescent="0.35">
      <c r="A113" s="14">
        <v>3</v>
      </c>
      <c r="B113" s="35" t="s">
        <v>170</v>
      </c>
      <c r="C113" s="35">
        <v>293</v>
      </c>
      <c r="D113" s="83">
        <v>0</v>
      </c>
      <c r="E113" s="83"/>
      <c r="F113" s="83">
        <f>C113*1.45+D113</f>
        <v>424.84999999999997</v>
      </c>
      <c r="G113" s="83"/>
      <c r="H113" s="35" t="s">
        <v>175</v>
      </c>
      <c r="I113" s="83"/>
      <c r="J113" s="83"/>
    </row>
    <row r="114" spans="1:12" ht="15.5" hidden="1" x14ac:dyDescent="0.35">
      <c r="A114" s="14">
        <v>4</v>
      </c>
      <c r="B114" s="35" t="s">
        <v>170</v>
      </c>
      <c r="C114" s="35">
        <v>293</v>
      </c>
      <c r="D114" s="83">
        <v>0</v>
      </c>
      <c r="E114" s="83"/>
      <c r="F114" s="83">
        <f>C114*1.45+D114</f>
        <v>424.84999999999997</v>
      </c>
      <c r="G114" s="83"/>
      <c r="H114" s="35" t="s">
        <v>175</v>
      </c>
      <c r="I114" s="83"/>
      <c r="J114" s="83"/>
    </row>
    <row r="115" spans="1:12" ht="15" hidden="1" x14ac:dyDescent="0.35">
      <c r="A115" s="116" t="s">
        <v>171</v>
      </c>
      <c r="B115" s="116"/>
      <c r="C115" s="116"/>
      <c r="D115" s="116"/>
      <c r="E115" s="116"/>
      <c r="F115" s="116"/>
      <c r="G115" s="116"/>
      <c r="H115" s="116"/>
      <c r="I115" s="116"/>
      <c r="J115" s="116"/>
    </row>
    <row r="116" spans="1:12" ht="15" hidden="1" customHeight="1" x14ac:dyDescent="0.35">
      <c r="A116" s="14">
        <v>1</v>
      </c>
      <c r="B116" s="35" t="s">
        <v>170</v>
      </c>
      <c r="C116" s="35">
        <v>271</v>
      </c>
      <c r="D116" s="83">
        <v>0</v>
      </c>
      <c r="E116" s="83"/>
      <c r="F116" s="83">
        <f>C116*1.45+D116</f>
        <v>392.95</v>
      </c>
      <c r="G116" s="83"/>
      <c r="H116" s="35" t="s">
        <v>175</v>
      </c>
      <c r="I116" s="83" t="s">
        <v>171</v>
      </c>
      <c r="J116" s="83"/>
    </row>
    <row r="117" spans="1:12" ht="15.5" hidden="1" x14ac:dyDescent="0.35">
      <c r="A117" s="14">
        <v>2</v>
      </c>
      <c r="B117" s="35" t="s">
        <v>170</v>
      </c>
      <c r="C117" s="35">
        <v>271</v>
      </c>
      <c r="D117" s="83">
        <v>0</v>
      </c>
      <c r="E117" s="83"/>
      <c r="F117" s="83">
        <f>C117*1.45+D117</f>
        <v>392.95</v>
      </c>
      <c r="G117" s="83"/>
      <c r="H117" s="35" t="s">
        <v>175</v>
      </c>
      <c r="I117" s="83"/>
      <c r="J117" s="83"/>
    </row>
    <row r="118" spans="1:12" ht="15.5" hidden="1" x14ac:dyDescent="0.35">
      <c r="A118" s="14">
        <v>3</v>
      </c>
      <c r="B118" s="35" t="s">
        <v>170</v>
      </c>
      <c r="C118" s="35">
        <v>293</v>
      </c>
      <c r="D118" s="83">
        <v>0</v>
      </c>
      <c r="E118" s="83"/>
      <c r="F118" s="83">
        <f>C118*1.45+D118</f>
        <v>424.84999999999997</v>
      </c>
      <c r="G118" s="83"/>
      <c r="H118" s="35" t="s">
        <v>175</v>
      </c>
      <c r="I118" s="83"/>
      <c r="J118" s="83"/>
    </row>
    <row r="119" spans="1:12" ht="15.5" hidden="1" x14ac:dyDescent="0.35">
      <c r="A119" s="14">
        <v>4</v>
      </c>
      <c r="B119" s="35" t="s">
        <v>170</v>
      </c>
      <c r="C119" s="35">
        <v>293</v>
      </c>
      <c r="D119" s="83">
        <v>0</v>
      </c>
      <c r="E119" s="83"/>
      <c r="F119" s="83">
        <f>C119*1.45+D119</f>
        <v>424.84999999999997</v>
      </c>
      <c r="G119" s="83"/>
      <c r="H119" s="35" t="s">
        <v>175</v>
      </c>
      <c r="I119" s="83"/>
      <c r="J119" s="83"/>
    </row>
    <row r="120" spans="1:12" ht="15" x14ac:dyDescent="0.35">
      <c r="A120" s="117" t="s">
        <v>181</v>
      </c>
      <c r="B120" s="117"/>
      <c r="C120" s="117"/>
      <c r="D120" s="117"/>
      <c r="E120" s="117"/>
      <c r="F120" s="117"/>
      <c r="G120" s="117"/>
      <c r="H120" s="117"/>
      <c r="I120" s="117"/>
      <c r="J120" s="117"/>
    </row>
    <row r="121" spans="1:12" ht="15" x14ac:dyDescent="0.35">
      <c r="A121" s="117" t="s">
        <v>172</v>
      </c>
      <c r="B121" s="117"/>
      <c r="C121" s="117"/>
      <c r="D121" s="117"/>
      <c r="E121" s="117"/>
      <c r="F121" s="117"/>
      <c r="G121" s="117"/>
      <c r="H121" s="117"/>
      <c r="I121" s="117"/>
      <c r="J121" s="117"/>
    </row>
    <row r="122" spans="1:12" ht="15" x14ac:dyDescent="0.35">
      <c r="A122" s="116" t="s">
        <v>168</v>
      </c>
      <c r="B122" s="116"/>
      <c r="C122" s="116"/>
      <c r="D122" s="116"/>
      <c r="E122" s="116"/>
      <c r="F122" s="116"/>
      <c r="G122" s="116"/>
      <c r="H122" s="116"/>
      <c r="I122" s="116"/>
      <c r="J122" s="116"/>
    </row>
    <row r="123" spans="1:12" ht="15" x14ac:dyDescent="0.35">
      <c r="A123" s="116" t="s">
        <v>169</v>
      </c>
      <c r="B123" s="116"/>
      <c r="C123" s="116"/>
      <c r="D123" s="116"/>
      <c r="E123" s="116"/>
      <c r="F123" s="116"/>
      <c r="G123" s="116"/>
      <c r="H123" s="116"/>
      <c r="I123" s="116"/>
      <c r="J123" s="116"/>
    </row>
    <row r="124" spans="1:12" ht="15.5" x14ac:dyDescent="0.35">
      <c r="A124" s="35">
        <v>1</v>
      </c>
      <c r="B124" s="35" t="s">
        <v>170</v>
      </c>
      <c r="C124" s="35">
        <v>392</v>
      </c>
      <c r="D124" s="83">
        <f>1.08*3.72*10.764</f>
        <v>43.245446400000006</v>
      </c>
      <c r="E124" s="83"/>
      <c r="F124" s="83">
        <v>605</v>
      </c>
      <c r="G124" s="83"/>
      <c r="H124" s="35" t="s">
        <v>175</v>
      </c>
      <c r="I124" s="83" t="s">
        <v>169</v>
      </c>
      <c r="J124" s="83"/>
      <c r="L124" s="36">
        <f>60*F124</f>
        <v>36300</v>
      </c>
    </row>
    <row r="125" spans="1:12" ht="15.5" x14ac:dyDescent="0.35">
      <c r="A125" s="35">
        <v>2</v>
      </c>
      <c r="B125" s="35" t="s">
        <v>170</v>
      </c>
      <c r="C125" s="35">
        <v>351</v>
      </c>
      <c r="D125" s="83">
        <v>0</v>
      </c>
      <c r="E125" s="83"/>
      <c r="F125" s="83">
        <v>540</v>
      </c>
      <c r="G125" s="83"/>
      <c r="H125" s="35" t="s">
        <v>175</v>
      </c>
      <c r="I125" s="83"/>
      <c r="J125" s="83"/>
      <c r="K125" s="55">
        <f>F125/C125</f>
        <v>1.5384615384615385</v>
      </c>
      <c r="L125" s="36">
        <f t="shared" ref="L125:L181" si="1">60*F125</f>
        <v>32400</v>
      </c>
    </row>
    <row r="126" spans="1:12" ht="15.5" x14ac:dyDescent="0.35">
      <c r="A126" s="35">
        <v>3</v>
      </c>
      <c r="B126" s="35" t="s">
        <v>170</v>
      </c>
      <c r="C126" s="35">
        <v>351</v>
      </c>
      <c r="D126" s="83">
        <v>0</v>
      </c>
      <c r="E126" s="83"/>
      <c r="F126" s="83">
        <v>540</v>
      </c>
      <c r="G126" s="83"/>
      <c r="H126" s="35" t="s">
        <v>175</v>
      </c>
      <c r="I126" s="83"/>
      <c r="J126" s="83"/>
      <c r="L126" s="36">
        <f t="shared" si="1"/>
        <v>32400</v>
      </c>
    </row>
    <row r="127" spans="1:12" ht="15.5" x14ac:dyDescent="0.35">
      <c r="A127" s="35">
        <v>4</v>
      </c>
      <c r="B127" s="35" t="s">
        <v>166</v>
      </c>
      <c r="C127" s="35">
        <v>432</v>
      </c>
      <c r="D127" s="83">
        <v>0</v>
      </c>
      <c r="E127" s="83"/>
      <c r="F127" s="83">
        <v>670</v>
      </c>
      <c r="G127" s="83"/>
      <c r="H127" s="35" t="s">
        <v>175</v>
      </c>
      <c r="I127" s="83"/>
      <c r="J127" s="83"/>
      <c r="L127" s="36">
        <f t="shared" si="1"/>
        <v>40200</v>
      </c>
    </row>
    <row r="128" spans="1:12" ht="15" x14ac:dyDescent="0.35">
      <c r="A128" s="116" t="s">
        <v>171</v>
      </c>
      <c r="B128" s="116"/>
      <c r="C128" s="116"/>
      <c r="D128" s="116"/>
      <c r="E128" s="116"/>
      <c r="F128" s="116"/>
      <c r="G128" s="116"/>
      <c r="H128" s="116"/>
      <c r="I128" s="116"/>
      <c r="J128" s="116"/>
      <c r="L128" s="36">
        <f t="shared" si="1"/>
        <v>0</v>
      </c>
    </row>
    <row r="129" spans="1:12" ht="15.5" x14ac:dyDescent="0.35">
      <c r="A129" s="35">
        <v>1</v>
      </c>
      <c r="B129" s="35" t="s">
        <v>170</v>
      </c>
      <c r="C129" s="35">
        <v>358</v>
      </c>
      <c r="D129" s="83">
        <v>0</v>
      </c>
      <c r="E129" s="83"/>
      <c r="F129" s="83">
        <v>550</v>
      </c>
      <c r="G129" s="83"/>
      <c r="H129" s="35" t="s">
        <v>175</v>
      </c>
      <c r="I129" s="83" t="s">
        <v>171</v>
      </c>
      <c r="J129" s="83"/>
      <c r="L129" s="36">
        <f t="shared" si="1"/>
        <v>33000</v>
      </c>
    </row>
    <row r="130" spans="1:12" ht="15.5" x14ac:dyDescent="0.35">
      <c r="A130" s="35">
        <v>2</v>
      </c>
      <c r="B130" s="35" t="s">
        <v>170</v>
      </c>
      <c r="C130" s="35">
        <v>351</v>
      </c>
      <c r="D130" s="83">
        <v>0</v>
      </c>
      <c r="E130" s="83"/>
      <c r="F130" s="83">
        <v>540</v>
      </c>
      <c r="G130" s="83"/>
      <c r="H130" s="35" t="s">
        <v>175</v>
      </c>
      <c r="I130" s="83"/>
      <c r="J130" s="83"/>
      <c r="L130" s="36">
        <f t="shared" si="1"/>
        <v>32400</v>
      </c>
    </row>
    <row r="131" spans="1:12" ht="15.5" x14ac:dyDescent="0.35">
      <c r="A131" s="35">
        <v>3</v>
      </c>
      <c r="B131" s="35" t="s">
        <v>170</v>
      </c>
      <c r="C131" s="35">
        <v>351</v>
      </c>
      <c r="D131" s="83">
        <v>0</v>
      </c>
      <c r="E131" s="83"/>
      <c r="F131" s="83">
        <v>540</v>
      </c>
      <c r="G131" s="83"/>
      <c r="H131" s="35" t="s">
        <v>175</v>
      </c>
      <c r="I131" s="83"/>
      <c r="J131" s="83"/>
      <c r="L131" s="36">
        <f t="shared" si="1"/>
        <v>32400</v>
      </c>
    </row>
    <row r="132" spans="1:12" ht="15.5" x14ac:dyDescent="0.35">
      <c r="A132" s="35">
        <v>4</v>
      </c>
      <c r="B132" s="35" t="s">
        <v>166</v>
      </c>
      <c r="C132" s="35">
        <v>432</v>
      </c>
      <c r="D132" s="83">
        <v>0</v>
      </c>
      <c r="E132" s="83"/>
      <c r="F132" s="83">
        <v>670</v>
      </c>
      <c r="G132" s="83"/>
      <c r="H132" s="35" t="s">
        <v>175</v>
      </c>
      <c r="I132" s="83"/>
      <c r="J132" s="83"/>
      <c r="L132" s="36">
        <f t="shared" si="1"/>
        <v>40200</v>
      </c>
    </row>
    <row r="133" spans="1:12" ht="15" x14ac:dyDescent="0.35">
      <c r="A133" s="117" t="s">
        <v>173</v>
      </c>
      <c r="B133" s="117"/>
      <c r="C133" s="117"/>
      <c r="D133" s="117"/>
      <c r="E133" s="117"/>
      <c r="F133" s="117"/>
      <c r="G133" s="117"/>
      <c r="H133" s="117"/>
      <c r="I133" s="117"/>
      <c r="J133" s="117"/>
      <c r="L133" s="36">
        <f t="shared" si="1"/>
        <v>0</v>
      </c>
    </row>
    <row r="134" spans="1:12" ht="15" x14ac:dyDescent="0.35">
      <c r="A134" s="116" t="s">
        <v>168</v>
      </c>
      <c r="B134" s="116"/>
      <c r="C134" s="116"/>
      <c r="D134" s="116"/>
      <c r="E134" s="116"/>
      <c r="F134" s="116"/>
      <c r="G134" s="116"/>
      <c r="H134" s="116"/>
      <c r="I134" s="116"/>
      <c r="J134" s="116"/>
      <c r="L134" s="36">
        <f t="shared" si="1"/>
        <v>0</v>
      </c>
    </row>
    <row r="135" spans="1:12" ht="15" x14ac:dyDescent="0.35">
      <c r="A135" s="116" t="s">
        <v>169</v>
      </c>
      <c r="B135" s="116"/>
      <c r="C135" s="116"/>
      <c r="D135" s="116"/>
      <c r="E135" s="116"/>
      <c r="F135" s="116"/>
      <c r="G135" s="116"/>
      <c r="H135" s="116"/>
      <c r="I135" s="116"/>
      <c r="J135" s="116"/>
      <c r="L135" s="36">
        <f t="shared" si="1"/>
        <v>0</v>
      </c>
    </row>
    <row r="136" spans="1:12" ht="15.5" x14ac:dyDescent="0.35">
      <c r="A136" s="35">
        <v>1</v>
      </c>
      <c r="B136" s="35" t="s">
        <v>166</v>
      </c>
      <c r="C136" s="35">
        <v>392</v>
      </c>
      <c r="D136" s="83">
        <v>0</v>
      </c>
      <c r="E136" s="83"/>
      <c r="F136" s="83">
        <v>670</v>
      </c>
      <c r="G136" s="83"/>
      <c r="H136" s="35" t="s">
        <v>175</v>
      </c>
      <c r="I136" s="83" t="s">
        <v>169</v>
      </c>
      <c r="J136" s="83"/>
      <c r="L136" s="36">
        <f t="shared" si="1"/>
        <v>40200</v>
      </c>
    </row>
    <row r="137" spans="1:12" ht="15.5" x14ac:dyDescent="0.35">
      <c r="A137" s="35">
        <v>2</v>
      </c>
      <c r="B137" s="35" t="s">
        <v>170</v>
      </c>
      <c r="C137" s="35">
        <v>351</v>
      </c>
      <c r="D137" s="83">
        <v>0</v>
      </c>
      <c r="E137" s="83"/>
      <c r="F137" s="83">
        <v>540</v>
      </c>
      <c r="G137" s="83"/>
      <c r="H137" s="35" t="s">
        <v>175</v>
      </c>
      <c r="I137" s="83"/>
      <c r="J137" s="83"/>
      <c r="L137" s="36">
        <f t="shared" si="1"/>
        <v>32400</v>
      </c>
    </row>
    <row r="138" spans="1:12" ht="15.5" x14ac:dyDescent="0.35">
      <c r="A138" s="35">
        <v>3</v>
      </c>
      <c r="B138" s="35" t="s">
        <v>170</v>
      </c>
      <c r="C138" s="35">
        <v>351</v>
      </c>
      <c r="D138" s="83">
        <v>0</v>
      </c>
      <c r="E138" s="83"/>
      <c r="F138" s="83">
        <v>540</v>
      </c>
      <c r="G138" s="83"/>
      <c r="H138" s="35" t="s">
        <v>175</v>
      </c>
      <c r="I138" s="83"/>
      <c r="J138" s="83"/>
      <c r="L138" s="36">
        <f t="shared" si="1"/>
        <v>32400</v>
      </c>
    </row>
    <row r="139" spans="1:12" ht="15.5" x14ac:dyDescent="0.35">
      <c r="A139" s="35">
        <v>4</v>
      </c>
      <c r="B139" s="35" t="s">
        <v>170</v>
      </c>
      <c r="C139" s="35">
        <v>432</v>
      </c>
      <c r="D139" s="83">
        <v>43</v>
      </c>
      <c r="E139" s="83"/>
      <c r="F139" s="83">
        <v>605</v>
      </c>
      <c r="G139" s="83"/>
      <c r="H139" s="35" t="s">
        <v>175</v>
      </c>
      <c r="I139" s="83"/>
      <c r="J139" s="83"/>
      <c r="L139" s="36">
        <f t="shared" si="1"/>
        <v>36300</v>
      </c>
    </row>
    <row r="140" spans="1:12" ht="15" x14ac:dyDescent="0.35">
      <c r="A140" s="116" t="s">
        <v>171</v>
      </c>
      <c r="B140" s="116"/>
      <c r="C140" s="116"/>
      <c r="D140" s="116"/>
      <c r="E140" s="116"/>
      <c r="F140" s="116"/>
      <c r="G140" s="116"/>
      <c r="H140" s="116"/>
      <c r="I140" s="116"/>
      <c r="J140" s="116"/>
      <c r="L140" s="36">
        <f t="shared" si="1"/>
        <v>0</v>
      </c>
    </row>
    <row r="141" spans="1:12" ht="15.5" x14ac:dyDescent="0.35">
      <c r="A141" s="35">
        <v>1</v>
      </c>
      <c r="B141" s="35" t="s">
        <v>166</v>
      </c>
      <c r="C141" s="35">
        <v>358</v>
      </c>
      <c r="D141" s="83">
        <v>0</v>
      </c>
      <c r="E141" s="83"/>
      <c r="F141" s="83">
        <v>670</v>
      </c>
      <c r="G141" s="83"/>
      <c r="H141" s="35" t="s">
        <v>175</v>
      </c>
      <c r="I141" s="83" t="s">
        <v>171</v>
      </c>
      <c r="J141" s="83"/>
      <c r="L141" s="36">
        <f t="shared" si="1"/>
        <v>40200</v>
      </c>
    </row>
    <row r="142" spans="1:12" ht="15.5" x14ac:dyDescent="0.35">
      <c r="A142" s="35">
        <v>2</v>
      </c>
      <c r="B142" s="35" t="s">
        <v>170</v>
      </c>
      <c r="C142" s="35">
        <v>351</v>
      </c>
      <c r="D142" s="83">
        <v>0</v>
      </c>
      <c r="E142" s="83"/>
      <c r="F142" s="83">
        <v>540</v>
      </c>
      <c r="G142" s="83"/>
      <c r="H142" s="35" t="s">
        <v>175</v>
      </c>
      <c r="I142" s="83"/>
      <c r="J142" s="83"/>
      <c r="L142" s="36">
        <f t="shared" si="1"/>
        <v>32400</v>
      </c>
    </row>
    <row r="143" spans="1:12" ht="15.5" x14ac:dyDescent="0.35">
      <c r="A143" s="35">
        <v>3</v>
      </c>
      <c r="B143" s="35" t="s">
        <v>170</v>
      </c>
      <c r="C143" s="35">
        <v>351</v>
      </c>
      <c r="D143" s="83">
        <v>0</v>
      </c>
      <c r="E143" s="83"/>
      <c r="F143" s="83">
        <v>540</v>
      </c>
      <c r="G143" s="83"/>
      <c r="H143" s="35" t="s">
        <v>175</v>
      </c>
      <c r="I143" s="83"/>
      <c r="J143" s="83"/>
      <c r="L143" s="36">
        <f t="shared" si="1"/>
        <v>32400</v>
      </c>
    </row>
    <row r="144" spans="1:12" ht="15.5" x14ac:dyDescent="0.35">
      <c r="A144" s="35">
        <v>4</v>
      </c>
      <c r="B144" s="35" t="s">
        <v>170</v>
      </c>
      <c r="C144" s="35">
        <v>432</v>
      </c>
      <c r="D144" s="83">
        <v>0</v>
      </c>
      <c r="E144" s="83"/>
      <c r="F144" s="83">
        <v>550</v>
      </c>
      <c r="G144" s="83"/>
      <c r="H144" s="35" t="s">
        <v>175</v>
      </c>
      <c r="I144" s="83"/>
      <c r="J144" s="83"/>
      <c r="L144" s="36">
        <f t="shared" si="1"/>
        <v>33000</v>
      </c>
    </row>
    <row r="145" spans="1:13" ht="15" x14ac:dyDescent="0.35">
      <c r="A145" s="117" t="s">
        <v>182</v>
      </c>
      <c r="B145" s="117"/>
      <c r="C145" s="117"/>
      <c r="D145" s="117"/>
      <c r="E145" s="117"/>
      <c r="F145" s="117"/>
      <c r="G145" s="117"/>
      <c r="H145" s="117"/>
      <c r="I145" s="117"/>
      <c r="J145" s="117"/>
      <c r="L145" s="36">
        <f t="shared" si="1"/>
        <v>0</v>
      </c>
    </row>
    <row r="146" spans="1:13" ht="15" x14ac:dyDescent="0.35">
      <c r="A146" s="117" t="s">
        <v>172</v>
      </c>
      <c r="B146" s="117"/>
      <c r="C146" s="117"/>
      <c r="D146" s="117"/>
      <c r="E146" s="117"/>
      <c r="F146" s="117"/>
      <c r="G146" s="117"/>
      <c r="H146" s="117"/>
      <c r="I146" s="117"/>
      <c r="J146" s="117"/>
      <c r="L146" s="36">
        <f t="shared" si="1"/>
        <v>0</v>
      </c>
    </row>
    <row r="147" spans="1:13" ht="15" x14ac:dyDescent="0.35">
      <c r="A147" s="116" t="s">
        <v>168</v>
      </c>
      <c r="B147" s="116"/>
      <c r="C147" s="116"/>
      <c r="D147" s="116"/>
      <c r="E147" s="116"/>
      <c r="F147" s="116"/>
      <c r="G147" s="116"/>
      <c r="H147" s="116"/>
      <c r="I147" s="116"/>
      <c r="J147" s="116"/>
      <c r="L147" s="36">
        <f t="shared" si="1"/>
        <v>0</v>
      </c>
    </row>
    <row r="148" spans="1:13" ht="15" x14ac:dyDescent="0.35">
      <c r="A148" s="116" t="s">
        <v>169</v>
      </c>
      <c r="B148" s="116"/>
      <c r="C148" s="116"/>
      <c r="D148" s="116"/>
      <c r="E148" s="116"/>
      <c r="F148" s="116"/>
      <c r="G148" s="116"/>
      <c r="H148" s="116"/>
      <c r="I148" s="116"/>
      <c r="J148" s="116"/>
      <c r="L148" s="36">
        <f t="shared" si="1"/>
        <v>0</v>
      </c>
      <c r="M148" s="36">
        <f>F149/C149</f>
        <v>1.5849056603773586</v>
      </c>
    </row>
    <row r="149" spans="1:13" ht="15.5" x14ac:dyDescent="0.35">
      <c r="A149" s="35">
        <v>1</v>
      </c>
      <c r="B149" s="35" t="s">
        <v>170</v>
      </c>
      <c r="C149" s="35">
        <v>265</v>
      </c>
      <c r="D149" s="83">
        <f>1.16*2.17*10.764</f>
        <v>27.095140799999996</v>
      </c>
      <c r="E149" s="83"/>
      <c r="F149" s="83">
        <v>420</v>
      </c>
      <c r="G149" s="83"/>
      <c r="H149" s="35" t="s">
        <v>175</v>
      </c>
      <c r="I149" s="83" t="s">
        <v>169</v>
      </c>
      <c r="J149" s="83"/>
      <c r="L149" s="36">
        <f t="shared" si="1"/>
        <v>25200</v>
      </c>
      <c r="M149" s="36">
        <f>F150/C150</f>
        <v>1.5870307167235496</v>
      </c>
    </row>
    <row r="150" spans="1:13" ht="15.5" x14ac:dyDescent="0.35">
      <c r="A150" s="35">
        <v>2</v>
      </c>
      <c r="B150" s="35" t="s">
        <v>170</v>
      </c>
      <c r="C150" s="35">
        <v>293</v>
      </c>
      <c r="D150" s="83">
        <v>0</v>
      </c>
      <c r="E150" s="83"/>
      <c r="F150" s="83">
        <v>465</v>
      </c>
      <c r="G150" s="83"/>
      <c r="H150" s="35" t="s">
        <v>175</v>
      </c>
      <c r="I150" s="83"/>
      <c r="J150" s="83"/>
      <c r="L150" s="36">
        <f t="shared" si="1"/>
        <v>27900</v>
      </c>
    </row>
    <row r="151" spans="1:13" ht="15.5" x14ac:dyDescent="0.35">
      <c r="A151" s="35">
        <v>3</v>
      </c>
      <c r="B151" s="35" t="s">
        <v>170</v>
      </c>
      <c r="C151" s="35">
        <v>300</v>
      </c>
      <c r="D151" s="83">
        <v>0</v>
      </c>
      <c r="E151" s="83"/>
      <c r="F151" s="83">
        <v>455</v>
      </c>
      <c r="G151" s="83"/>
      <c r="H151" s="35" t="s">
        <v>175</v>
      </c>
      <c r="I151" s="83"/>
      <c r="J151" s="83"/>
      <c r="L151" s="36">
        <f t="shared" si="1"/>
        <v>27300</v>
      </c>
    </row>
    <row r="152" spans="1:13" ht="15.5" x14ac:dyDescent="0.35">
      <c r="A152" s="35">
        <v>4</v>
      </c>
      <c r="B152" s="35" t="s">
        <v>170</v>
      </c>
      <c r="C152" s="35">
        <v>273</v>
      </c>
      <c r="D152" s="83">
        <v>27</v>
      </c>
      <c r="E152" s="83"/>
      <c r="F152" s="83">
        <v>410</v>
      </c>
      <c r="G152" s="83"/>
      <c r="H152" s="35" t="s">
        <v>175</v>
      </c>
      <c r="I152" s="83"/>
      <c r="J152" s="83"/>
      <c r="L152" s="36">
        <f t="shared" si="1"/>
        <v>24600</v>
      </c>
    </row>
    <row r="153" spans="1:13" ht="15" x14ac:dyDescent="0.35">
      <c r="A153" s="116" t="s">
        <v>171</v>
      </c>
      <c r="B153" s="116"/>
      <c r="C153" s="116"/>
      <c r="D153" s="116"/>
      <c r="E153" s="116"/>
      <c r="F153" s="116"/>
      <c r="G153" s="116"/>
      <c r="H153" s="116"/>
      <c r="I153" s="116"/>
      <c r="J153" s="116"/>
      <c r="L153" s="36">
        <f t="shared" si="1"/>
        <v>0</v>
      </c>
    </row>
    <row r="154" spans="1:13" ht="15.5" x14ac:dyDescent="0.35">
      <c r="A154" s="35">
        <v>1</v>
      </c>
      <c r="B154" s="35" t="s">
        <v>170</v>
      </c>
      <c r="C154" s="35">
        <v>265</v>
      </c>
      <c r="D154" s="83">
        <v>0</v>
      </c>
      <c r="E154" s="83"/>
      <c r="F154" s="83">
        <v>420</v>
      </c>
      <c r="G154" s="83"/>
      <c r="H154" s="35" t="s">
        <v>175</v>
      </c>
      <c r="I154" s="83" t="s">
        <v>171</v>
      </c>
      <c r="J154" s="83"/>
      <c r="L154" s="36">
        <f t="shared" si="1"/>
        <v>25200</v>
      </c>
    </row>
    <row r="155" spans="1:13" ht="15.5" x14ac:dyDescent="0.35">
      <c r="A155" s="35">
        <v>2</v>
      </c>
      <c r="B155" s="35" t="s">
        <v>170</v>
      </c>
      <c r="C155" s="35">
        <v>265</v>
      </c>
      <c r="D155" s="83">
        <v>0</v>
      </c>
      <c r="E155" s="83"/>
      <c r="F155" s="83">
        <v>420</v>
      </c>
      <c r="G155" s="83"/>
      <c r="H155" s="35" t="s">
        <v>175</v>
      </c>
      <c r="I155" s="83"/>
      <c r="J155" s="83"/>
      <c r="L155" s="36">
        <f t="shared" si="1"/>
        <v>25200</v>
      </c>
    </row>
    <row r="156" spans="1:13" ht="15.5" x14ac:dyDescent="0.35">
      <c r="A156" s="35">
        <v>3</v>
      </c>
      <c r="B156" s="35" t="s">
        <v>170</v>
      </c>
      <c r="C156" s="35">
        <v>273</v>
      </c>
      <c r="D156" s="83">
        <v>0</v>
      </c>
      <c r="E156" s="83"/>
      <c r="F156" s="83">
        <v>410</v>
      </c>
      <c r="G156" s="83"/>
      <c r="H156" s="35" t="s">
        <v>175</v>
      </c>
      <c r="I156" s="83"/>
      <c r="J156" s="83"/>
      <c r="L156" s="36">
        <f t="shared" si="1"/>
        <v>24600</v>
      </c>
    </row>
    <row r="157" spans="1:13" ht="15.5" x14ac:dyDescent="0.35">
      <c r="A157" s="35">
        <v>4</v>
      </c>
      <c r="B157" s="35" t="s">
        <v>170</v>
      </c>
      <c r="C157" s="35">
        <v>273</v>
      </c>
      <c r="D157" s="83">
        <v>0</v>
      </c>
      <c r="E157" s="83"/>
      <c r="F157" s="83">
        <v>410</v>
      </c>
      <c r="G157" s="83"/>
      <c r="H157" s="35" t="s">
        <v>175</v>
      </c>
      <c r="I157" s="83"/>
      <c r="J157" s="83"/>
      <c r="L157" s="36">
        <f t="shared" si="1"/>
        <v>24600</v>
      </c>
    </row>
    <row r="158" spans="1:13" ht="15" x14ac:dyDescent="0.35">
      <c r="A158" s="117" t="s">
        <v>173</v>
      </c>
      <c r="B158" s="117"/>
      <c r="C158" s="117"/>
      <c r="D158" s="117"/>
      <c r="E158" s="117"/>
      <c r="F158" s="117"/>
      <c r="G158" s="117"/>
      <c r="H158" s="117"/>
      <c r="I158" s="117"/>
      <c r="J158" s="117"/>
      <c r="L158" s="36">
        <f t="shared" si="1"/>
        <v>0</v>
      </c>
    </row>
    <row r="159" spans="1:13" ht="15" x14ac:dyDescent="0.35">
      <c r="A159" s="116" t="s">
        <v>168</v>
      </c>
      <c r="B159" s="116"/>
      <c r="C159" s="116"/>
      <c r="D159" s="116"/>
      <c r="E159" s="116"/>
      <c r="F159" s="116"/>
      <c r="G159" s="116"/>
      <c r="H159" s="116"/>
      <c r="I159" s="116"/>
      <c r="J159" s="116"/>
      <c r="L159" s="36">
        <f t="shared" si="1"/>
        <v>0</v>
      </c>
    </row>
    <row r="160" spans="1:13" ht="15" x14ac:dyDescent="0.35">
      <c r="A160" s="116" t="s">
        <v>169</v>
      </c>
      <c r="B160" s="116"/>
      <c r="C160" s="116"/>
      <c r="D160" s="116"/>
      <c r="E160" s="116"/>
      <c r="F160" s="116"/>
      <c r="G160" s="116"/>
      <c r="H160" s="116"/>
      <c r="I160" s="116"/>
      <c r="J160" s="116"/>
      <c r="L160" s="36">
        <f t="shared" si="1"/>
        <v>0</v>
      </c>
    </row>
    <row r="161" spans="1:12" ht="18.649999999999999" customHeight="1" x14ac:dyDescent="0.35">
      <c r="A161" s="56">
        <v>1</v>
      </c>
      <c r="B161" s="56" t="s">
        <v>170</v>
      </c>
      <c r="C161" s="56">
        <v>265</v>
      </c>
      <c r="D161" s="83">
        <v>27</v>
      </c>
      <c r="E161" s="83"/>
      <c r="F161" s="83">
        <v>410</v>
      </c>
      <c r="G161" s="83"/>
      <c r="H161" s="56" t="s">
        <v>175</v>
      </c>
      <c r="I161" s="83" t="s">
        <v>169</v>
      </c>
      <c r="J161" s="83"/>
      <c r="L161" s="36">
        <f t="shared" si="1"/>
        <v>24600</v>
      </c>
    </row>
    <row r="162" spans="1:12" ht="18.649999999999999" customHeight="1" x14ac:dyDescent="0.35">
      <c r="A162" s="56">
        <v>2</v>
      </c>
      <c r="B162" s="56" t="s">
        <v>170</v>
      </c>
      <c r="C162" s="56">
        <v>293</v>
      </c>
      <c r="D162" s="83">
        <v>0</v>
      </c>
      <c r="E162" s="83"/>
      <c r="F162" s="83">
        <v>455</v>
      </c>
      <c r="G162" s="83"/>
      <c r="H162" s="56" t="s">
        <v>175</v>
      </c>
      <c r="I162" s="83"/>
      <c r="J162" s="83"/>
      <c r="L162" s="36">
        <f t="shared" si="1"/>
        <v>27300</v>
      </c>
    </row>
    <row r="163" spans="1:12" ht="18.649999999999999" customHeight="1" x14ac:dyDescent="0.35">
      <c r="A163" s="56">
        <v>3</v>
      </c>
      <c r="B163" s="56" t="s">
        <v>170</v>
      </c>
      <c r="C163" s="56">
        <v>293</v>
      </c>
      <c r="D163" s="83">
        <v>0</v>
      </c>
      <c r="E163" s="83"/>
      <c r="F163" s="83">
        <v>455</v>
      </c>
      <c r="G163" s="83"/>
      <c r="H163" s="56" t="s">
        <v>175</v>
      </c>
      <c r="I163" s="83"/>
      <c r="J163" s="83"/>
      <c r="L163" s="36">
        <f t="shared" si="1"/>
        <v>27300</v>
      </c>
    </row>
    <row r="164" spans="1:12" ht="18.649999999999999" customHeight="1" x14ac:dyDescent="0.35">
      <c r="A164" s="56">
        <v>4</v>
      </c>
      <c r="B164" s="56" t="s">
        <v>170</v>
      </c>
      <c r="C164" s="56">
        <v>265</v>
      </c>
      <c r="D164" s="83">
        <v>27</v>
      </c>
      <c r="E164" s="83"/>
      <c r="F164" s="83">
        <v>410</v>
      </c>
      <c r="G164" s="83"/>
      <c r="H164" s="56" t="s">
        <v>175</v>
      </c>
      <c r="I164" s="83"/>
      <c r="J164" s="83"/>
      <c r="L164" s="36">
        <f t="shared" si="1"/>
        <v>24600</v>
      </c>
    </row>
    <row r="165" spans="1:12" ht="18.649999999999999" customHeight="1" x14ac:dyDescent="0.35">
      <c r="A165" s="116" t="s">
        <v>171</v>
      </c>
      <c r="B165" s="116"/>
      <c r="C165" s="116"/>
      <c r="D165" s="116"/>
      <c r="E165" s="116"/>
      <c r="F165" s="116"/>
      <c r="G165" s="116"/>
      <c r="H165" s="116"/>
      <c r="I165" s="116"/>
      <c r="J165" s="116"/>
      <c r="L165" s="36">
        <f t="shared" si="1"/>
        <v>0</v>
      </c>
    </row>
    <row r="166" spans="1:12" ht="18.649999999999999" customHeight="1" x14ac:dyDescent="0.35">
      <c r="A166" s="35">
        <v>1</v>
      </c>
      <c r="B166" s="35" t="s">
        <v>170</v>
      </c>
      <c r="C166" s="35">
        <v>265</v>
      </c>
      <c r="D166" s="83">
        <v>0</v>
      </c>
      <c r="E166" s="83"/>
      <c r="F166" s="83">
        <v>410</v>
      </c>
      <c r="G166" s="83"/>
      <c r="H166" s="35" t="s">
        <v>175</v>
      </c>
      <c r="I166" s="83" t="s">
        <v>171</v>
      </c>
      <c r="J166" s="83"/>
      <c r="L166" s="36">
        <f t="shared" si="1"/>
        <v>24600</v>
      </c>
    </row>
    <row r="167" spans="1:12" ht="18.649999999999999" customHeight="1" x14ac:dyDescent="0.35">
      <c r="A167" s="35">
        <v>2</v>
      </c>
      <c r="B167" s="35" t="s">
        <v>170</v>
      </c>
      <c r="C167" s="35">
        <v>265</v>
      </c>
      <c r="D167" s="83">
        <v>0</v>
      </c>
      <c r="E167" s="83"/>
      <c r="F167" s="83">
        <v>410</v>
      </c>
      <c r="G167" s="83"/>
      <c r="H167" s="35" t="s">
        <v>175</v>
      </c>
      <c r="I167" s="83"/>
      <c r="J167" s="83"/>
      <c r="L167" s="36">
        <f t="shared" si="1"/>
        <v>24600</v>
      </c>
    </row>
    <row r="168" spans="1:12" ht="18.649999999999999" customHeight="1" x14ac:dyDescent="0.35">
      <c r="A168" s="35">
        <v>3</v>
      </c>
      <c r="B168" s="35" t="s">
        <v>170</v>
      </c>
      <c r="C168" s="35">
        <v>265</v>
      </c>
      <c r="D168" s="83">
        <v>0</v>
      </c>
      <c r="E168" s="83"/>
      <c r="F168" s="83">
        <v>410</v>
      </c>
      <c r="G168" s="83"/>
      <c r="H168" s="35" t="s">
        <v>175</v>
      </c>
      <c r="I168" s="83"/>
      <c r="J168" s="83"/>
      <c r="L168" s="36">
        <f t="shared" si="1"/>
        <v>24600</v>
      </c>
    </row>
    <row r="169" spans="1:12" ht="18.649999999999999" customHeight="1" x14ac:dyDescent="0.35">
      <c r="A169" s="35">
        <v>4</v>
      </c>
      <c r="B169" s="35" t="s">
        <v>170</v>
      </c>
      <c r="C169" s="35">
        <v>265</v>
      </c>
      <c r="D169" s="83">
        <v>0</v>
      </c>
      <c r="E169" s="83"/>
      <c r="F169" s="83">
        <v>410</v>
      </c>
      <c r="G169" s="83"/>
      <c r="H169" s="35" t="s">
        <v>175</v>
      </c>
      <c r="I169" s="83"/>
      <c r="J169" s="83"/>
      <c r="L169" s="36">
        <f t="shared" si="1"/>
        <v>24600</v>
      </c>
    </row>
    <row r="170" spans="1:12" ht="18.649999999999999" customHeight="1" x14ac:dyDescent="0.35">
      <c r="A170" s="117" t="s">
        <v>174</v>
      </c>
      <c r="B170" s="117"/>
      <c r="C170" s="117"/>
      <c r="D170" s="117"/>
      <c r="E170" s="117"/>
      <c r="F170" s="117"/>
      <c r="G170" s="117"/>
      <c r="H170" s="117"/>
      <c r="I170" s="117"/>
      <c r="J170" s="117"/>
      <c r="L170" s="36">
        <f t="shared" si="1"/>
        <v>0</v>
      </c>
    </row>
    <row r="171" spans="1:12" ht="15" x14ac:dyDescent="0.35">
      <c r="A171" s="116" t="s">
        <v>168</v>
      </c>
      <c r="B171" s="116"/>
      <c r="C171" s="116"/>
      <c r="D171" s="116"/>
      <c r="E171" s="116"/>
      <c r="F171" s="116"/>
      <c r="G171" s="116"/>
      <c r="H171" s="116"/>
      <c r="I171" s="116"/>
      <c r="J171" s="116"/>
      <c r="L171" s="36">
        <f t="shared" si="1"/>
        <v>0</v>
      </c>
    </row>
    <row r="172" spans="1:12" ht="15" x14ac:dyDescent="0.35">
      <c r="A172" s="116" t="s">
        <v>169</v>
      </c>
      <c r="B172" s="116"/>
      <c r="C172" s="116"/>
      <c r="D172" s="116"/>
      <c r="E172" s="116"/>
      <c r="F172" s="116"/>
      <c r="G172" s="116"/>
      <c r="H172" s="116"/>
      <c r="I172" s="116"/>
      <c r="J172" s="116"/>
      <c r="L172" s="36">
        <f t="shared" si="1"/>
        <v>0</v>
      </c>
    </row>
    <row r="173" spans="1:12" ht="15.5" x14ac:dyDescent="0.35">
      <c r="A173" s="35">
        <v>1</v>
      </c>
      <c r="B173" s="35" t="s">
        <v>170</v>
      </c>
      <c r="C173" s="35">
        <v>273</v>
      </c>
      <c r="D173" s="83">
        <v>0</v>
      </c>
      <c r="E173" s="83"/>
      <c r="F173" s="83">
        <v>410</v>
      </c>
      <c r="G173" s="83"/>
      <c r="H173" s="35" t="s">
        <v>175</v>
      </c>
      <c r="I173" s="83" t="s">
        <v>169</v>
      </c>
      <c r="J173" s="83"/>
      <c r="L173" s="36">
        <f t="shared" si="1"/>
        <v>24600</v>
      </c>
    </row>
    <row r="174" spans="1:12" ht="15.5" x14ac:dyDescent="0.35">
      <c r="A174" s="35">
        <v>2</v>
      </c>
      <c r="B174" s="35" t="s">
        <v>170</v>
      </c>
      <c r="C174" s="35">
        <v>300</v>
      </c>
      <c r="D174" s="83">
        <v>0</v>
      </c>
      <c r="E174" s="83"/>
      <c r="F174" s="83">
        <v>455</v>
      </c>
      <c r="G174" s="83"/>
      <c r="H174" s="35" t="s">
        <v>175</v>
      </c>
      <c r="I174" s="83"/>
      <c r="J174" s="83"/>
      <c r="L174" s="36">
        <f t="shared" si="1"/>
        <v>27300</v>
      </c>
    </row>
    <row r="175" spans="1:12" ht="15.5" x14ac:dyDescent="0.35">
      <c r="A175" s="35">
        <v>3</v>
      </c>
      <c r="B175" s="35" t="s">
        <v>170</v>
      </c>
      <c r="C175" s="35">
        <v>293</v>
      </c>
      <c r="D175" s="83">
        <v>27</v>
      </c>
      <c r="E175" s="83"/>
      <c r="F175" s="83">
        <v>465</v>
      </c>
      <c r="G175" s="83"/>
      <c r="H175" s="35" t="s">
        <v>175</v>
      </c>
      <c r="I175" s="83"/>
      <c r="J175" s="83"/>
      <c r="L175" s="36">
        <f t="shared" si="1"/>
        <v>27900</v>
      </c>
    </row>
    <row r="176" spans="1:12" ht="15.5" x14ac:dyDescent="0.35">
      <c r="A176" s="35">
        <v>4</v>
      </c>
      <c r="B176" s="35" t="s">
        <v>170</v>
      </c>
      <c r="C176" s="35">
        <v>265</v>
      </c>
      <c r="D176" s="83">
        <v>27</v>
      </c>
      <c r="E176" s="83"/>
      <c r="F176" s="83">
        <v>420</v>
      </c>
      <c r="G176" s="83"/>
      <c r="H176" s="35" t="s">
        <v>175</v>
      </c>
      <c r="I176" s="83"/>
      <c r="J176" s="83"/>
      <c r="L176" s="36">
        <f t="shared" si="1"/>
        <v>25200</v>
      </c>
    </row>
    <row r="177" spans="1:12" ht="15" x14ac:dyDescent="0.35">
      <c r="A177" s="116" t="s">
        <v>171</v>
      </c>
      <c r="B177" s="116"/>
      <c r="C177" s="116"/>
      <c r="D177" s="116"/>
      <c r="E177" s="116"/>
      <c r="F177" s="116"/>
      <c r="G177" s="116"/>
      <c r="H177" s="116"/>
      <c r="I177" s="116"/>
      <c r="J177" s="116"/>
      <c r="L177" s="36">
        <f t="shared" si="1"/>
        <v>0</v>
      </c>
    </row>
    <row r="178" spans="1:12" ht="15.5" x14ac:dyDescent="0.35">
      <c r="A178" s="35">
        <v>1</v>
      </c>
      <c r="B178" s="35" t="s">
        <v>170</v>
      </c>
      <c r="C178" s="35">
        <v>273</v>
      </c>
      <c r="D178" s="83">
        <v>0</v>
      </c>
      <c r="E178" s="83"/>
      <c r="F178" s="83">
        <v>410</v>
      </c>
      <c r="G178" s="83"/>
      <c r="H178" s="35" t="s">
        <v>175</v>
      </c>
      <c r="I178" s="83" t="s">
        <v>171</v>
      </c>
      <c r="J178" s="83"/>
      <c r="L178" s="36">
        <f t="shared" si="1"/>
        <v>24600</v>
      </c>
    </row>
    <row r="179" spans="1:12" ht="15.5" x14ac:dyDescent="0.35">
      <c r="A179" s="35">
        <v>2</v>
      </c>
      <c r="B179" s="35" t="s">
        <v>170</v>
      </c>
      <c r="C179" s="35">
        <v>273</v>
      </c>
      <c r="D179" s="83">
        <v>0</v>
      </c>
      <c r="E179" s="83"/>
      <c r="F179" s="83">
        <v>410</v>
      </c>
      <c r="G179" s="83"/>
      <c r="H179" s="35" t="s">
        <v>175</v>
      </c>
      <c r="I179" s="83"/>
      <c r="J179" s="83"/>
      <c r="L179" s="36">
        <f t="shared" si="1"/>
        <v>24600</v>
      </c>
    </row>
    <row r="180" spans="1:12" ht="15.5" x14ac:dyDescent="0.35">
      <c r="A180" s="35">
        <v>3</v>
      </c>
      <c r="B180" s="35" t="s">
        <v>170</v>
      </c>
      <c r="C180" s="35">
        <v>265</v>
      </c>
      <c r="D180" s="83">
        <v>0</v>
      </c>
      <c r="E180" s="83"/>
      <c r="F180" s="83">
        <v>420</v>
      </c>
      <c r="G180" s="83"/>
      <c r="H180" s="35" t="s">
        <v>175</v>
      </c>
      <c r="I180" s="83"/>
      <c r="J180" s="83"/>
      <c r="L180" s="36">
        <f t="shared" si="1"/>
        <v>25200</v>
      </c>
    </row>
    <row r="181" spans="1:12" ht="15.5" x14ac:dyDescent="0.35">
      <c r="A181" s="35">
        <v>4</v>
      </c>
      <c r="B181" s="35" t="s">
        <v>170</v>
      </c>
      <c r="C181" s="35">
        <v>265</v>
      </c>
      <c r="D181" s="83">
        <v>0</v>
      </c>
      <c r="E181" s="83"/>
      <c r="F181" s="83">
        <v>420</v>
      </c>
      <c r="G181" s="83"/>
      <c r="H181" s="35" t="s">
        <v>175</v>
      </c>
      <c r="I181" s="83"/>
      <c r="J181" s="83"/>
      <c r="L181" s="36">
        <f t="shared" si="1"/>
        <v>25200</v>
      </c>
    </row>
    <row r="182" spans="1:12" ht="146.15" customHeight="1" x14ac:dyDescent="0.35">
      <c r="A182" s="106" t="s">
        <v>251</v>
      </c>
      <c r="B182" s="106"/>
      <c r="C182" s="106"/>
      <c r="D182" s="106"/>
      <c r="E182" s="106"/>
      <c r="F182" s="106"/>
      <c r="G182" s="106"/>
      <c r="H182" s="106"/>
      <c r="I182" s="106"/>
      <c r="J182" s="106"/>
    </row>
    <row r="183" spans="1:12" ht="22" customHeight="1" x14ac:dyDescent="0.35">
      <c r="A183" s="106"/>
      <c r="B183" s="106"/>
      <c r="C183" s="106"/>
      <c r="D183" s="106"/>
      <c r="E183" s="106"/>
      <c r="F183" s="106"/>
      <c r="G183" s="106"/>
      <c r="H183" s="106"/>
      <c r="I183" s="106"/>
      <c r="J183" s="106"/>
    </row>
    <row r="184" spans="1:12" x14ac:dyDescent="0.35">
      <c r="A184" s="103" t="s">
        <v>26</v>
      </c>
      <c r="B184" s="104"/>
      <c r="C184" s="104"/>
      <c r="D184" s="104"/>
      <c r="E184" s="104"/>
      <c r="F184" s="104"/>
      <c r="G184" s="104"/>
      <c r="H184" s="104"/>
      <c r="I184" s="104"/>
      <c r="J184" s="105"/>
    </row>
    <row r="185" spans="1:12" x14ac:dyDescent="0.35">
      <c r="A185" s="100" t="s">
        <v>33</v>
      </c>
      <c r="B185" s="101"/>
      <c r="C185" s="101"/>
      <c r="D185" s="101"/>
      <c r="E185" s="101"/>
      <c r="F185" s="101"/>
      <c r="G185" s="101"/>
      <c r="H185" s="101"/>
      <c r="I185" s="101"/>
      <c r="J185" s="102"/>
    </row>
    <row r="186" spans="1:12" x14ac:dyDescent="0.35">
      <c r="A186" s="103" t="s">
        <v>27</v>
      </c>
      <c r="B186" s="104"/>
      <c r="C186" s="104"/>
      <c r="D186" s="104"/>
      <c r="E186" s="104"/>
      <c r="F186" s="104"/>
      <c r="G186" s="104"/>
      <c r="H186" s="104"/>
      <c r="I186" s="104"/>
      <c r="J186" s="105"/>
    </row>
    <row r="187" spans="1:12" x14ac:dyDescent="0.35">
      <c r="A187" s="96" t="s">
        <v>38</v>
      </c>
      <c r="B187" s="78"/>
      <c r="C187" s="78"/>
      <c r="D187" s="78"/>
      <c r="E187" s="78"/>
      <c r="F187" s="78"/>
      <c r="G187" s="78"/>
      <c r="H187" s="78"/>
      <c r="I187" s="78"/>
      <c r="J187" s="79"/>
    </row>
    <row r="188" spans="1:12" ht="16.5" customHeight="1" x14ac:dyDescent="0.35">
      <c r="A188" s="93" t="s">
        <v>63</v>
      </c>
      <c r="B188" s="94"/>
      <c r="C188" s="94"/>
      <c r="D188" s="94"/>
      <c r="E188" s="94"/>
      <c r="F188" s="94"/>
      <c r="G188" s="94"/>
      <c r="H188" s="94"/>
      <c r="I188" s="94"/>
      <c r="J188" s="95"/>
    </row>
    <row r="189" spans="1:12" x14ac:dyDescent="0.35">
      <c r="A189" s="96" t="s">
        <v>39</v>
      </c>
      <c r="B189" s="78"/>
      <c r="C189" s="78"/>
      <c r="D189" s="78"/>
      <c r="E189" s="78"/>
      <c r="F189" s="78"/>
      <c r="G189" s="78"/>
      <c r="H189" s="78"/>
      <c r="I189" s="78"/>
      <c r="J189" s="79"/>
    </row>
    <row r="190" spans="1:12" x14ac:dyDescent="0.35">
      <c r="A190" s="96" t="s">
        <v>40</v>
      </c>
      <c r="B190" s="78"/>
      <c r="C190" s="78"/>
      <c r="D190" s="78"/>
      <c r="E190" s="78"/>
      <c r="F190" s="78"/>
      <c r="G190" s="78"/>
      <c r="H190" s="78"/>
      <c r="I190" s="78"/>
      <c r="J190" s="79"/>
    </row>
    <row r="191" spans="1:12" ht="30.75" customHeight="1" x14ac:dyDescent="0.35">
      <c r="A191" s="97" t="s">
        <v>41</v>
      </c>
      <c r="B191" s="98"/>
      <c r="C191" s="98"/>
      <c r="D191" s="98"/>
      <c r="E191" s="98"/>
      <c r="F191" s="98"/>
      <c r="G191" s="98"/>
      <c r="H191" s="98"/>
      <c r="I191" s="98"/>
      <c r="J191" s="99"/>
    </row>
    <row r="192" spans="1:12" ht="15" customHeight="1" x14ac:dyDescent="0.35">
      <c r="A192" s="90" t="s">
        <v>250</v>
      </c>
      <c r="B192" s="90"/>
      <c r="C192" s="90"/>
      <c r="D192" s="90"/>
      <c r="E192" s="90"/>
      <c r="F192" s="90"/>
      <c r="G192" s="90"/>
      <c r="H192" s="90"/>
      <c r="I192" s="90"/>
      <c r="J192" s="90"/>
    </row>
    <row r="193" spans="1:10" x14ac:dyDescent="0.35">
      <c r="A193" s="90"/>
      <c r="B193" s="90"/>
      <c r="C193" s="90"/>
      <c r="D193" s="90"/>
      <c r="E193" s="90"/>
      <c r="F193" s="90"/>
      <c r="G193" s="90"/>
      <c r="H193" s="90"/>
      <c r="I193" s="90"/>
      <c r="J193" s="90"/>
    </row>
    <row r="194" spans="1:10" ht="29.25" customHeight="1" x14ac:dyDescent="0.35">
      <c r="A194" s="90"/>
      <c r="B194" s="90"/>
      <c r="C194" s="90"/>
      <c r="D194" s="90"/>
      <c r="E194" s="90"/>
      <c r="F194" s="90"/>
      <c r="G194" s="90"/>
      <c r="H194" s="90"/>
      <c r="I194" s="90"/>
      <c r="J194" s="90"/>
    </row>
    <row r="195" spans="1:10" ht="15" x14ac:dyDescent="0.35">
      <c r="A195" s="48" t="s">
        <v>176</v>
      </c>
      <c r="B195" s="49"/>
      <c r="C195" s="49"/>
      <c r="D195" s="50"/>
      <c r="E195" s="51" t="str">
        <f>F8</f>
        <v>Sudarshan Garden Phase II</v>
      </c>
      <c r="F195" s="50"/>
      <c r="G195" s="50"/>
      <c r="H195" s="50"/>
      <c r="I195" s="49"/>
      <c r="J195" s="49"/>
    </row>
    <row r="196" spans="1:10" x14ac:dyDescent="0.35">
      <c r="A196" s="49"/>
      <c r="B196" s="49"/>
      <c r="C196" s="49"/>
      <c r="D196" s="49"/>
      <c r="E196" s="49"/>
      <c r="F196" s="49"/>
      <c r="G196" s="49"/>
      <c r="H196" s="49"/>
      <c r="I196" s="49"/>
      <c r="J196" s="49"/>
    </row>
    <row r="197" spans="1:10" x14ac:dyDescent="0.35">
      <c r="A197" s="49"/>
      <c r="B197" s="49"/>
      <c r="C197" s="49"/>
      <c r="D197" s="49"/>
      <c r="E197" s="49"/>
      <c r="F197" s="49"/>
      <c r="G197" s="49"/>
      <c r="H197" s="49"/>
      <c r="I197" s="49"/>
      <c r="J197" s="49"/>
    </row>
    <row r="217" spans="2:8" x14ac:dyDescent="0.35">
      <c r="B217" s="118"/>
      <c r="C217" s="118"/>
      <c r="G217" s="118"/>
      <c r="H217" s="118"/>
    </row>
    <row r="227" spans="1:1" ht="44.25" customHeight="1" x14ac:dyDescent="0.35"/>
    <row r="234" spans="1:1" x14ac:dyDescent="0.35">
      <c r="A234" s="52" t="s">
        <v>141</v>
      </c>
    </row>
  </sheetData>
  <mergeCells count="371">
    <mergeCell ref="H44:J44"/>
    <mergeCell ref="A70:B70"/>
    <mergeCell ref="D70:E70"/>
    <mergeCell ref="F70:G79"/>
    <mergeCell ref="H70:J79"/>
    <mergeCell ref="A71:B71"/>
    <mergeCell ref="D71:E71"/>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63:B63"/>
    <mergeCell ref="D63:E63"/>
    <mergeCell ref="C66:J66"/>
    <mergeCell ref="E67:F67"/>
    <mergeCell ref="I67:J67"/>
    <mergeCell ref="A68:B68"/>
    <mergeCell ref="C68:J68"/>
    <mergeCell ref="A69:B69"/>
    <mergeCell ref="D69:E69"/>
    <mergeCell ref="F69:G69"/>
    <mergeCell ref="H69:J69"/>
    <mergeCell ref="D58:E58"/>
    <mergeCell ref="A59:B59"/>
    <mergeCell ref="D59:E59"/>
    <mergeCell ref="A60:B60"/>
    <mergeCell ref="D60:E60"/>
    <mergeCell ref="A61:B61"/>
    <mergeCell ref="D61:E61"/>
    <mergeCell ref="A62:B62"/>
    <mergeCell ref="D62:E62"/>
    <mergeCell ref="B217:C217"/>
    <mergeCell ref="G217:H217"/>
    <mergeCell ref="A64:B64"/>
    <mergeCell ref="D64:E64"/>
    <mergeCell ref="A65:B65"/>
    <mergeCell ref="D65:E65"/>
    <mergeCell ref="A66:B66"/>
    <mergeCell ref="A87:F87"/>
    <mergeCell ref="D181:E181"/>
    <mergeCell ref="F181:G181"/>
    <mergeCell ref="A86:F86"/>
    <mergeCell ref="G86:J86"/>
    <mergeCell ref="I154:J157"/>
    <mergeCell ref="A121:J121"/>
    <mergeCell ref="A122:J122"/>
    <mergeCell ref="A123:J123"/>
    <mergeCell ref="I97:J102"/>
    <mergeCell ref="I116:J119"/>
    <mergeCell ref="I111:J114"/>
    <mergeCell ref="I104:J107"/>
    <mergeCell ref="I178:J181"/>
    <mergeCell ref="I166:J169"/>
    <mergeCell ref="D166:E166"/>
    <mergeCell ref="F166:G166"/>
    <mergeCell ref="D178:E178"/>
    <mergeCell ref="I161:J164"/>
    <mergeCell ref="I173:J176"/>
    <mergeCell ref="D180:E180"/>
    <mergeCell ref="F180:G180"/>
    <mergeCell ref="D176:E176"/>
    <mergeCell ref="F176:G176"/>
    <mergeCell ref="A177:J177"/>
    <mergeCell ref="A171:J171"/>
    <mergeCell ref="A172:J172"/>
    <mergeCell ref="D173:E173"/>
    <mergeCell ref="F178:G178"/>
    <mergeCell ref="D175:E175"/>
    <mergeCell ref="D179:E179"/>
    <mergeCell ref="F179:G179"/>
    <mergeCell ref="F175:G175"/>
    <mergeCell ref="D163:E163"/>
    <mergeCell ref="F173:G173"/>
    <mergeCell ref="D174:E174"/>
    <mergeCell ref="F174:G174"/>
    <mergeCell ref="D164:E164"/>
    <mergeCell ref="F164:G164"/>
    <mergeCell ref="A165:J165"/>
    <mergeCell ref="D169:E169"/>
    <mergeCell ref="F169:G169"/>
    <mergeCell ref="A170:J170"/>
    <mergeCell ref="F157:G157"/>
    <mergeCell ref="D168:E168"/>
    <mergeCell ref="F168:G168"/>
    <mergeCell ref="A158:J158"/>
    <mergeCell ref="A159:J159"/>
    <mergeCell ref="A160:J160"/>
    <mergeCell ref="D161:E161"/>
    <mergeCell ref="F161:G161"/>
    <mergeCell ref="D162:E162"/>
    <mergeCell ref="F162:G162"/>
    <mergeCell ref="D167:E167"/>
    <mergeCell ref="F167:G167"/>
    <mergeCell ref="F163:G163"/>
    <mergeCell ref="D157:E157"/>
    <mergeCell ref="A153:J153"/>
    <mergeCell ref="D154:E154"/>
    <mergeCell ref="F154:G154"/>
    <mergeCell ref="D155:E155"/>
    <mergeCell ref="F155:G155"/>
    <mergeCell ref="D156:E156"/>
    <mergeCell ref="F156:G156"/>
    <mergeCell ref="D150:E150"/>
    <mergeCell ref="F150:G150"/>
    <mergeCell ref="D151:E151"/>
    <mergeCell ref="D149:E149"/>
    <mergeCell ref="F149:G149"/>
    <mergeCell ref="D144:E144"/>
    <mergeCell ref="F144:G144"/>
    <mergeCell ref="A145:J145"/>
    <mergeCell ref="A146:J146"/>
    <mergeCell ref="I149:J152"/>
    <mergeCell ref="D152:E152"/>
    <mergeCell ref="F151:G151"/>
    <mergeCell ref="F152:G152"/>
    <mergeCell ref="A147:J147"/>
    <mergeCell ref="A148:J148"/>
    <mergeCell ref="A133:J133"/>
    <mergeCell ref="A134:J134"/>
    <mergeCell ref="A135:J135"/>
    <mergeCell ref="D136:E136"/>
    <mergeCell ref="F136:G136"/>
    <mergeCell ref="D137:E137"/>
    <mergeCell ref="F137:G137"/>
    <mergeCell ref="I141:J144"/>
    <mergeCell ref="D138:E138"/>
    <mergeCell ref="F138:G138"/>
    <mergeCell ref="D139:E139"/>
    <mergeCell ref="F139:G139"/>
    <mergeCell ref="A140:J140"/>
    <mergeCell ref="I136:J139"/>
    <mergeCell ref="F143:G143"/>
    <mergeCell ref="D141:E141"/>
    <mergeCell ref="F141:G141"/>
    <mergeCell ref="D142:E142"/>
    <mergeCell ref="F142:G142"/>
    <mergeCell ref="D143:E143"/>
    <mergeCell ref="D119:E119"/>
    <mergeCell ref="F119:G119"/>
    <mergeCell ref="A120:J120"/>
    <mergeCell ref="D117:E117"/>
    <mergeCell ref="F117:G117"/>
    <mergeCell ref="D125:E125"/>
    <mergeCell ref="F125:G125"/>
    <mergeCell ref="D132:E132"/>
    <mergeCell ref="F132:G132"/>
    <mergeCell ref="D126:E126"/>
    <mergeCell ref="F126:G126"/>
    <mergeCell ref="D127:E127"/>
    <mergeCell ref="F127:G127"/>
    <mergeCell ref="A128:J128"/>
    <mergeCell ref="D129:E129"/>
    <mergeCell ref="F129:G129"/>
    <mergeCell ref="D130:E130"/>
    <mergeCell ref="F130:G130"/>
    <mergeCell ref="I124:J127"/>
    <mergeCell ref="I129:J132"/>
    <mergeCell ref="D131:E131"/>
    <mergeCell ref="F131:G131"/>
    <mergeCell ref="D124:E124"/>
    <mergeCell ref="F124:G124"/>
    <mergeCell ref="D113:E113"/>
    <mergeCell ref="F113:G113"/>
    <mergeCell ref="D114:E114"/>
    <mergeCell ref="F114:G114"/>
    <mergeCell ref="A115:J115"/>
    <mergeCell ref="D116:E116"/>
    <mergeCell ref="F116:G116"/>
    <mergeCell ref="D118:E118"/>
    <mergeCell ref="F118:G118"/>
    <mergeCell ref="D102:E102"/>
    <mergeCell ref="F102:G102"/>
    <mergeCell ref="A103:J103"/>
    <mergeCell ref="F112:G112"/>
    <mergeCell ref="D111:E111"/>
    <mergeCell ref="F111:G111"/>
    <mergeCell ref="D112:E112"/>
    <mergeCell ref="A95:J95"/>
    <mergeCell ref="A96:J96"/>
    <mergeCell ref="D97:E97"/>
    <mergeCell ref="F97:G97"/>
    <mergeCell ref="D98:E98"/>
    <mergeCell ref="F98:G98"/>
    <mergeCell ref="D99:E99"/>
    <mergeCell ref="F99:G99"/>
    <mergeCell ref="D100:E100"/>
    <mergeCell ref="D107:E107"/>
    <mergeCell ref="F107:G107"/>
    <mergeCell ref="A108:J108"/>
    <mergeCell ref="A109:J109"/>
    <mergeCell ref="A110:J110"/>
    <mergeCell ref="D106:E106"/>
    <mergeCell ref="F106:G106"/>
    <mergeCell ref="D101:E101"/>
    <mergeCell ref="A2:J2"/>
    <mergeCell ref="A3:E3"/>
    <mergeCell ref="F3:J3"/>
    <mergeCell ref="A4:E4"/>
    <mergeCell ref="F4:J4"/>
    <mergeCell ref="A6:E6"/>
    <mergeCell ref="F6:J6"/>
    <mergeCell ref="A5:E5"/>
    <mergeCell ref="F5:J5"/>
    <mergeCell ref="A7:E7"/>
    <mergeCell ref="F7:J7"/>
    <mergeCell ref="E14:F14"/>
    <mergeCell ref="I14:J14"/>
    <mergeCell ref="A9:E9"/>
    <mergeCell ref="F8:J8"/>
    <mergeCell ref="F11:J11"/>
    <mergeCell ref="B14:D14"/>
    <mergeCell ref="G16:J16"/>
    <mergeCell ref="F9:J9"/>
    <mergeCell ref="A13:B13"/>
    <mergeCell ref="C13:J13"/>
    <mergeCell ref="B15:E15"/>
    <mergeCell ref="A8:E8"/>
    <mergeCell ref="A12:E12"/>
    <mergeCell ref="F12:J12"/>
    <mergeCell ref="G15:J15"/>
    <mergeCell ref="F17:G17"/>
    <mergeCell ref="A18:E19"/>
    <mergeCell ref="H17:J17"/>
    <mergeCell ref="A10:E10"/>
    <mergeCell ref="A11:E11"/>
    <mergeCell ref="F10:J10"/>
    <mergeCell ref="I25:J25"/>
    <mergeCell ref="E26:F26"/>
    <mergeCell ref="C17:E17"/>
    <mergeCell ref="F18:J19"/>
    <mergeCell ref="F24:J24"/>
    <mergeCell ref="A20:E20"/>
    <mergeCell ref="F20:J20"/>
    <mergeCell ref="F22:J22"/>
    <mergeCell ref="A22:E22"/>
    <mergeCell ref="A23:E23"/>
    <mergeCell ref="A25:B25"/>
    <mergeCell ref="B16:E16"/>
    <mergeCell ref="A17:B17"/>
    <mergeCell ref="I26:J26"/>
    <mergeCell ref="A24:E24"/>
    <mergeCell ref="F23:J23"/>
    <mergeCell ref="A21:E21"/>
    <mergeCell ref="C25:D25"/>
    <mergeCell ref="E25:F25"/>
    <mergeCell ref="G25:H25"/>
    <mergeCell ref="F21:J21"/>
    <mergeCell ref="G26:H26"/>
    <mergeCell ref="A192:J194"/>
    <mergeCell ref="A91:F91"/>
    <mergeCell ref="G91:J91"/>
    <mergeCell ref="A92:J92"/>
    <mergeCell ref="A93:J93"/>
    <mergeCell ref="A188:J188"/>
    <mergeCell ref="A189:J189"/>
    <mergeCell ref="A190:J190"/>
    <mergeCell ref="A191:J191"/>
    <mergeCell ref="I94:J94"/>
    <mergeCell ref="A185:J185"/>
    <mergeCell ref="A186:J186"/>
    <mergeCell ref="A182:J183"/>
    <mergeCell ref="D104:E104"/>
    <mergeCell ref="F104:G104"/>
    <mergeCell ref="D105:E105"/>
    <mergeCell ref="F105:G105"/>
    <mergeCell ref="F100:G100"/>
    <mergeCell ref="A187:J187"/>
    <mergeCell ref="A184:J184"/>
    <mergeCell ref="F101:G101"/>
    <mergeCell ref="A1:J1"/>
    <mergeCell ref="A50:E50"/>
    <mergeCell ref="F50:J50"/>
    <mergeCell ref="A45:E45"/>
    <mergeCell ref="F45:H45"/>
    <mergeCell ref="I30:J30"/>
    <mergeCell ref="I48:J48"/>
    <mergeCell ref="A48:C48"/>
    <mergeCell ref="D46:E46"/>
    <mergeCell ref="C43:F43"/>
    <mergeCell ref="C44:F44"/>
    <mergeCell ref="A35:E35"/>
    <mergeCell ref="G27:H27"/>
    <mergeCell ref="D48:E48"/>
    <mergeCell ref="H46:J46"/>
    <mergeCell ref="A47:J47"/>
    <mergeCell ref="A40:E40"/>
    <mergeCell ref="A32:J32"/>
    <mergeCell ref="A38:E38"/>
    <mergeCell ref="A43:B43"/>
    <mergeCell ref="A37:E37"/>
    <mergeCell ref="F40:J40"/>
    <mergeCell ref="F39:J39"/>
    <mergeCell ref="A88:F88"/>
    <mergeCell ref="G88:J88"/>
    <mergeCell ref="A89:F89"/>
    <mergeCell ref="G87:J87"/>
    <mergeCell ref="A42:B42"/>
    <mergeCell ref="C42:F42"/>
    <mergeCell ref="F46:G46"/>
    <mergeCell ref="A44:B44"/>
    <mergeCell ref="A51:J51"/>
    <mergeCell ref="I45:J45"/>
    <mergeCell ref="A46:C46"/>
    <mergeCell ref="I53:J53"/>
    <mergeCell ref="A54:B54"/>
    <mergeCell ref="C54:J54"/>
    <mergeCell ref="A55:B55"/>
    <mergeCell ref="D55:E55"/>
    <mergeCell ref="H55:J55"/>
    <mergeCell ref="A56:B56"/>
    <mergeCell ref="D56:E56"/>
    <mergeCell ref="F56:G65"/>
    <mergeCell ref="H56:J65"/>
    <mergeCell ref="A57:B57"/>
    <mergeCell ref="D57:E57"/>
    <mergeCell ref="A58:B58"/>
    <mergeCell ref="A26:B26"/>
    <mergeCell ref="F38:J38"/>
    <mergeCell ref="A39:E39"/>
    <mergeCell ref="C26:D26"/>
    <mergeCell ref="A28:J28"/>
    <mergeCell ref="A29:J29"/>
    <mergeCell ref="A36:E36"/>
    <mergeCell ref="F36:J36"/>
    <mergeCell ref="F35:J35"/>
    <mergeCell ref="A27:B27"/>
    <mergeCell ref="C27:D27"/>
    <mergeCell ref="A30:B30"/>
    <mergeCell ref="C30:D30"/>
    <mergeCell ref="E27:F27"/>
    <mergeCell ref="G30:H30"/>
    <mergeCell ref="E30:F30"/>
    <mergeCell ref="I27:J27"/>
    <mergeCell ref="A31:B31"/>
    <mergeCell ref="C31:J31"/>
    <mergeCell ref="A41:J41"/>
    <mergeCell ref="A33:J34"/>
    <mergeCell ref="C49:E49"/>
    <mergeCell ref="A49:B49"/>
    <mergeCell ref="A52:B52"/>
    <mergeCell ref="C52:J52"/>
    <mergeCell ref="E53:F53"/>
    <mergeCell ref="D94:E94"/>
    <mergeCell ref="A90:F90"/>
    <mergeCell ref="G90:J90"/>
    <mergeCell ref="H42:J42"/>
    <mergeCell ref="H43:J43"/>
    <mergeCell ref="F48:H48"/>
    <mergeCell ref="F94:G94"/>
    <mergeCell ref="A85:F85"/>
    <mergeCell ref="G85:J85"/>
    <mergeCell ref="A80:J80"/>
    <mergeCell ref="A81:J81"/>
    <mergeCell ref="A82:J83"/>
    <mergeCell ref="A84:J84"/>
    <mergeCell ref="F55:G55"/>
    <mergeCell ref="F49:J49"/>
    <mergeCell ref="F37:J37"/>
    <mergeCell ref="G89:J89"/>
  </mergeCells>
  <phoneticPr fontId="0" type="noConversion"/>
  <hyperlinks>
    <hyperlink ref="C31" r:id="rId1"/>
  </hyperlinks>
  <pageMargins left="0.55118110236220474" right="0.55118110236220474" top="0.78740157480314965" bottom="0.78740157480314965" header="0.19685039370078741" footer="0.19685039370078741"/>
  <pageSetup paperSize="9" scale="99" fitToHeight="0" orientation="portrait" r:id="rId2"/>
  <headerFooter>
    <oddHeader>&amp;C&amp;G</oddHeader>
    <oddFooter>&amp;L&amp;"Times New Roman,Bold"Ref No: &amp;F&amp;C&amp;G&amp;R&amp;P</oddFooter>
  </headerFooter>
  <rowBreaks count="2" manualBreakCount="2">
    <brk id="194" max="16383" man="1"/>
    <brk id="2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9" workbookViewId="0">
      <selection activeCell="B18" sqref="B18"/>
    </sheetView>
  </sheetViews>
  <sheetFormatPr defaultRowHeight="14.5" x14ac:dyDescent="0.35"/>
  <cols>
    <col min="2" max="2" width="11.7265625" customWidth="1"/>
  </cols>
  <sheetData>
    <row r="2" spans="1:15" x14ac:dyDescent="0.35">
      <c r="A2" t="s">
        <v>118</v>
      </c>
      <c r="B2" s="9" t="s">
        <v>138</v>
      </c>
      <c r="C2" s="9">
        <v>3</v>
      </c>
    </row>
    <row r="3" spans="1:15" x14ac:dyDescent="0.35">
      <c r="B3" t="s">
        <v>119</v>
      </c>
      <c r="C3" t="s">
        <v>120</v>
      </c>
    </row>
    <row r="4" spans="1:15" x14ac:dyDescent="0.35">
      <c r="A4" t="s">
        <v>121</v>
      </c>
      <c r="B4" s="4">
        <v>10</v>
      </c>
      <c r="C4" s="4">
        <v>10</v>
      </c>
      <c r="D4" s="10"/>
      <c r="E4" s="10">
        <f>(100/B4)*C4</f>
        <v>100</v>
      </c>
    </row>
    <row r="5" spans="1:15" x14ac:dyDescent="0.35">
      <c r="A5" t="s">
        <v>122</v>
      </c>
      <c r="B5" t="s">
        <v>123</v>
      </c>
      <c r="C5" t="s">
        <v>124</v>
      </c>
      <c r="E5" s="10">
        <f>(100/B6)*C6</f>
        <v>5</v>
      </c>
      <c r="I5" s="4" t="s">
        <v>125</v>
      </c>
      <c r="J5" s="4" t="s">
        <v>126</v>
      </c>
      <c r="K5" s="4" t="s">
        <v>127</v>
      </c>
      <c r="L5" s="4" t="s">
        <v>37</v>
      </c>
      <c r="M5" s="4" t="s">
        <v>45</v>
      </c>
      <c r="N5" s="4" t="s">
        <v>128</v>
      </c>
      <c r="O5" s="4" t="s">
        <v>46</v>
      </c>
    </row>
    <row r="6" spans="1:15" x14ac:dyDescent="0.35">
      <c r="B6" s="4">
        <f>C2+1</f>
        <v>4</v>
      </c>
      <c r="C6" s="4">
        <v>0.2</v>
      </c>
      <c r="E6" s="10">
        <f>(100/B8)*C8</f>
        <v>0</v>
      </c>
      <c r="F6" s="11" t="s">
        <v>129</v>
      </c>
      <c r="I6" s="11">
        <f>C4</f>
        <v>10</v>
      </c>
      <c r="J6" s="11">
        <f>40/B6*C6</f>
        <v>2</v>
      </c>
      <c r="K6" s="11">
        <f>15/B8*C8</f>
        <v>0</v>
      </c>
      <c r="L6" s="11">
        <f>10/B10*C10</f>
        <v>0</v>
      </c>
      <c r="M6" s="11">
        <f>10/B12*C12</f>
        <v>0</v>
      </c>
      <c r="N6" s="11">
        <f>5/B14*C14</f>
        <v>0</v>
      </c>
      <c r="O6" s="11">
        <f>5/B16*C16</f>
        <v>0</v>
      </c>
    </row>
    <row r="7" spans="1:15" x14ac:dyDescent="0.35">
      <c r="A7" t="s">
        <v>130</v>
      </c>
      <c r="B7" t="s">
        <v>131</v>
      </c>
      <c r="C7" t="s">
        <v>132</v>
      </c>
      <c r="E7" s="10">
        <f>(100/B10)*C10</f>
        <v>0</v>
      </c>
      <c r="F7" s="4" t="s">
        <v>133</v>
      </c>
      <c r="G7" s="4"/>
      <c r="H7" s="4"/>
      <c r="I7" s="4">
        <f>I6+20</f>
        <v>30</v>
      </c>
      <c r="J7" s="4">
        <f>30/B6*C6</f>
        <v>1.5</v>
      </c>
      <c r="K7" s="4">
        <f>15/B8*C8</f>
        <v>0</v>
      </c>
      <c r="L7" s="4">
        <f>10/B10*C10</f>
        <v>0</v>
      </c>
      <c r="M7" s="4">
        <f>5/B12*C12</f>
        <v>0</v>
      </c>
      <c r="N7" s="4">
        <f>5/B14*C14</f>
        <v>0</v>
      </c>
      <c r="O7" s="4">
        <f>5/B16*C16</f>
        <v>0</v>
      </c>
    </row>
    <row r="8" spans="1:15" x14ac:dyDescent="0.35">
      <c r="B8" s="4">
        <f>C2</f>
        <v>3</v>
      </c>
      <c r="C8" s="4">
        <v>0</v>
      </c>
      <c r="D8" s="10"/>
      <c r="E8" s="10">
        <f>(100/B12)*C12</f>
        <v>0</v>
      </c>
    </row>
    <row r="9" spans="1:15" x14ac:dyDescent="0.35">
      <c r="A9" t="s">
        <v>134</v>
      </c>
      <c r="B9" t="s">
        <v>131</v>
      </c>
      <c r="C9" t="s">
        <v>132</v>
      </c>
      <c r="E9" s="10">
        <f>(100/B14)*C14</f>
        <v>0</v>
      </c>
    </row>
    <row r="10" spans="1:15" x14ac:dyDescent="0.35">
      <c r="B10" s="4">
        <f>C2</f>
        <v>3</v>
      </c>
      <c r="C10" s="4">
        <v>0</v>
      </c>
      <c r="D10" s="10"/>
      <c r="E10" s="10">
        <f>(100/B16)*C16</f>
        <v>0</v>
      </c>
    </row>
    <row r="11" spans="1:15" x14ac:dyDescent="0.35">
      <c r="A11" t="s">
        <v>45</v>
      </c>
      <c r="B11" t="s">
        <v>131</v>
      </c>
      <c r="C11" t="s">
        <v>132</v>
      </c>
    </row>
    <row r="12" spans="1:15" x14ac:dyDescent="0.35">
      <c r="B12" s="4">
        <f>C2</f>
        <v>3</v>
      </c>
      <c r="C12" s="4">
        <v>0</v>
      </c>
      <c r="D12" s="10"/>
      <c r="F12" s="4"/>
      <c r="G12" s="4" t="s">
        <v>129</v>
      </c>
      <c r="H12" s="4" t="s">
        <v>135</v>
      </c>
      <c r="L12" s="10" t="s">
        <v>136</v>
      </c>
    </row>
    <row r="13" spans="1:15" ht="29" x14ac:dyDescent="0.35">
      <c r="A13" s="12" t="s">
        <v>128</v>
      </c>
      <c r="B13" t="s">
        <v>131</v>
      </c>
      <c r="C13" t="s">
        <v>132</v>
      </c>
      <c r="F13" s="4" t="s">
        <v>35</v>
      </c>
      <c r="G13" s="4">
        <f>I6</f>
        <v>10</v>
      </c>
      <c r="H13" s="4">
        <f>I7</f>
        <v>30</v>
      </c>
      <c r="L13" s="10" t="s">
        <v>136</v>
      </c>
    </row>
    <row r="14" spans="1:15" x14ac:dyDescent="0.35">
      <c r="B14" s="4">
        <f>C2</f>
        <v>3</v>
      </c>
      <c r="C14" s="4">
        <v>0</v>
      </c>
      <c r="D14" s="10"/>
      <c r="F14" s="4" t="s">
        <v>36</v>
      </c>
      <c r="G14" s="4">
        <f>J6</f>
        <v>2</v>
      </c>
      <c r="H14" s="4">
        <f>J7</f>
        <v>1.5</v>
      </c>
      <c r="L14" s="10"/>
    </row>
    <row r="15" spans="1:15" x14ac:dyDescent="0.35">
      <c r="A15" t="s">
        <v>46</v>
      </c>
      <c r="B15" t="s">
        <v>131</v>
      </c>
      <c r="C15" t="s">
        <v>132</v>
      </c>
      <c r="F15" s="4" t="s">
        <v>127</v>
      </c>
      <c r="G15" s="4">
        <f>K6</f>
        <v>0</v>
      </c>
      <c r="H15" s="4">
        <f>K7</f>
        <v>0</v>
      </c>
      <c r="L15" s="10"/>
    </row>
    <row r="16" spans="1:15" x14ac:dyDescent="0.35">
      <c r="B16" s="4">
        <f>C2</f>
        <v>3</v>
      </c>
      <c r="C16" s="4">
        <v>0</v>
      </c>
      <c r="D16" s="10"/>
      <c r="F16" s="4" t="s">
        <v>37</v>
      </c>
      <c r="G16" s="4">
        <f>L6</f>
        <v>0</v>
      </c>
      <c r="H16" s="4">
        <f>L7</f>
        <v>0</v>
      </c>
      <c r="L16" s="10"/>
    </row>
    <row r="17" spans="6:12" x14ac:dyDescent="0.35">
      <c r="F17" s="4" t="s">
        <v>45</v>
      </c>
      <c r="G17" s="4">
        <f>M6</f>
        <v>0</v>
      </c>
      <c r="H17" s="4">
        <f>M7</f>
        <v>0</v>
      </c>
      <c r="L17" s="10"/>
    </row>
    <row r="18" spans="6:12" ht="29" x14ac:dyDescent="0.35">
      <c r="F18" s="13" t="s">
        <v>128</v>
      </c>
      <c r="G18" s="4">
        <f>N6</f>
        <v>0</v>
      </c>
      <c r="H18" s="4">
        <f>N7</f>
        <v>0</v>
      </c>
      <c r="L18" s="10"/>
    </row>
    <row r="19" spans="6:12" x14ac:dyDescent="0.35">
      <c r="F19" s="4" t="s">
        <v>46</v>
      </c>
      <c r="G19" s="4">
        <f>O6</f>
        <v>0</v>
      </c>
      <c r="H19" s="4">
        <f>O7</f>
        <v>0</v>
      </c>
      <c r="L19" s="10"/>
    </row>
    <row r="20" spans="6:12" x14ac:dyDescent="0.35">
      <c r="F20" s="4" t="s">
        <v>137</v>
      </c>
      <c r="G20" s="4">
        <f>G13+G14+G15+G16+G17+G18+G19</f>
        <v>12</v>
      </c>
      <c r="H20" s="4">
        <f>H13+H14+H15+H16+H17+H18+H19</f>
        <v>31.5</v>
      </c>
      <c r="L20"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5" sqref="C5"/>
    </sheetView>
  </sheetViews>
  <sheetFormatPr defaultRowHeight="14.5" x14ac:dyDescent="0.35"/>
  <cols>
    <col min="2" max="2" width="11.7265625" customWidth="1"/>
  </cols>
  <sheetData>
    <row r="2" spans="1:15" x14ac:dyDescent="0.35">
      <c r="A2" t="s">
        <v>118</v>
      </c>
      <c r="B2" s="9" t="s">
        <v>138</v>
      </c>
      <c r="C2" s="9">
        <v>3</v>
      </c>
    </row>
    <row r="3" spans="1:15" x14ac:dyDescent="0.35">
      <c r="B3" t="s">
        <v>119</v>
      </c>
      <c r="C3" t="s">
        <v>120</v>
      </c>
    </row>
    <row r="4" spans="1:15" x14ac:dyDescent="0.35">
      <c r="A4" t="s">
        <v>121</v>
      </c>
      <c r="B4" s="4">
        <v>10</v>
      </c>
      <c r="C4" s="4">
        <v>10</v>
      </c>
      <c r="D4" s="10"/>
      <c r="E4" s="10">
        <f>(100/B4)*C4</f>
        <v>100</v>
      </c>
    </row>
    <row r="5" spans="1:15" x14ac:dyDescent="0.35">
      <c r="A5" t="s">
        <v>122</v>
      </c>
      <c r="B5" t="s">
        <v>123</v>
      </c>
      <c r="C5" t="s">
        <v>124</v>
      </c>
      <c r="E5" s="10">
        <f>(100/B6)*C6</f>
        <v>0</v>
      </c>
      <c r="I5" s="4" t="s">
        <v>125</v>
      </c>
      <c r="J5" s="4" t="s">
        <v>126</v>
      </c>
      <c r="K5" s="4" t="s">
        <v>127</v>
      </c>
      <c r="L5" s="4" t="s">
        <v>37</v>
      </c>
      <c r="M5" s="4" t="s">
        <v>45</v>
      </c>
      <c r="N5" s="4" t="s">
        <v>128</v>
      </c>
      <c r="O5" s="4" t="s">
        <v>46</v>
      </c>
    </row>
    <row r="6" spans="1:15" x14ac:dyDescent="0.35">
      <c r="B6" s="4">
        <f>C2+1</f>
        <v>4</v>
      </c>
      <c r="C6" s="4">
        <v>0</v>
      </c>
      <c r="E6" s="10">
        <f>(100/B8)*C8</f>
        <v>0</v>
      </c>
      <c r="F6" s="11" t="s">
        <v>129</v>
      </c>
      <c r="I6" s="11">
        <f>C4</f>
        <v>10</v>
      </c>
      <c r="J6" s="11">
        <f>40/B6*C6</f>
        <v>0</v>
      </c>
      <c r="K6" s="11">
        <f>15/B8*C8</f>
        <v>0</v>
      </c>
      <c r="L6" s="11">
        <f>10/B10*C10</f>
        <v>0</v>
      </c>
      <c r="M6" s="11">
        <f>10/B12*C12</f>
        <v>0</v>
      </c>
      <c r="N6" s="11">
        <f>5/B14*C14</f>
        <v>0</v>
      </c>
      <c r="O6" s="11">
        <f>5/B16*C16</f>
        <v>0</v>
      </c>
    </row>
    <row r="7" spans="1:15" x14ac:dyDescent="0.35">
      <c r="A7" t="s">
        <v>130</v>
      </c>
      <c r="B7" t="s">
        <v>131</v>
      </c>
      <c r="C7" t="s">
        <v>132</v>
      </c>
      <c r="E7" s="10">
        <f>(100/B10)*C10</f>
        <v>0</v>
      </c>
      <c r="F7" s="4" t="s">
        <v>133</v>
      </c>
      <c r="G7" s="4"/>
      <c r="H7" s="4"/>
      <c r="I7" s="4">
        <f>I6+20</f>
        <v>30</v>
      </c>
      <c r="J7" s="4">
        <f>30/B6*C6</f>
        <v>0</v>
      </c>
      <c r="K7" s="4">
        <f>15/B8*C8</f>
        <v>0</v>
      </c>
      <c r="L7" s="4">
        <f>10/B10*C10</f>
        <v>0</v>
      </c>
      <c r="M7" s="4">
        <f>5/B12*C12</f>
        <v>0</v>
      </c>
      <c r="N7" s="4">
        <f>5/B14*C14</f>
        <v>0</v>
      </c>
      <c r="O7" s="4">
        <f>5/B16*C16</f>
        <v>0</v>
      </c>
    </row>
    <row r="8" spans="1:15" x14ac:dyDescent="0.35">
      <c r="B8" s="4">
        <f>C2</f>
        <v>3</v>
      </c>
      <c r="C8" s="4">
        <v>0</v>
      </c>
      <c r="D8" s="10"/>
      <c r="E8" s="10">
        <f>(100/B12)*C12</f>
        <v>0</v>
      </c>
    </row>
    <row r="9" spans="1:15" x14ac:dyDescent="0.35">
      <c r="A9" t="s">
        <v>134</v>
      </c>
      <c r="B9" t="s">
        <v>131</v>
      </c>
      <c r="C9" t="s">
        <v>132</v>
      </c>
      <c r="E9" s="10">
        <f>(100/B14)*C14</f>
        <v>0</v>
      </c>
    </row>
    <row r="10" spans="1:15" x14ac:dyDescent="0.35">
      <c r="B10" s="4">
        <f>C2</f>
        <v>3</v>
      </c>
      <c r="C10" s="4">
        <v>0</v>
      </c>
      <c r="D10" s="10"/>
      <c r="E10" s="10">
        <f>(100/B16)*C16</f>
        <v>0</v>
      </c>
    </row>
    <row r="11" spans="1:15" x14ac:dyDescent="0.35">
      <c r="A11" t="s">
        <v>45</v>
      </c>
      <c r="B11" t="s">
        <v>131</v>
      </c>
      <c r="C11" t="s">
        <v>132</v>
      </c>
    </row>
    <row r="12" spans="1:15" x14ac:dyDescent="0.35">
      <c r="B12" s="4">
        <f>C2</f>
        <v>3</v>
      </c>
      <c r="C12" s="4">
        <v>0</v>
      </c>
      <c r="D12" s="10"/>
      <c r="F12" s="4"/>
      <c r="G12" s="4" t="s">
        <v>129</v>
      </c>
      <c r="H12" s="4" t="s">
        <v>135</v>
      </c>
      <c r="L12" s="10" t="s">
        <v>136</v>
      </c>
    </row>
    <row r="13" spans="1:15" ht="29" x14ac:dyDescent="0.35">
      <c r="A13" s="12" t="s">
        <v>128</v>
      </c>
      <c r="B13" t="s">
        <v>131</v>
      </c>
      <c r="C13" t="s">
        <v>132</v>
      </c>
      <c r="F13" s="4" t="s">
        <v>35</v>
      </c>
      <c r="G13" s="4">
        <f>I6</f>
        <v>10</v>
      </c>
      <c r="H13" s="4">
        <f>I7</f>
        <v>30</v>
      </c>
      <c r="L13" s="10" t="s">
        <v>136</v>
      </c>
    </row>
    <row r="14" spans="1:15" x14ac:dyDescent="0.35">
      <c r="B14" s="4">
        <f>C2</f>
        <v>3</v>
      </c>
      <c r="C14" s="4">
        <v>0</v>
      </c>
      <c r="D14" s="10"/>
      <c r="F14" s="4" t="s">
        <v>36</v>
      </c>
      <c r="G14" s="4">
        <f>J6</f>
        <v>0</v>
      </c>
      <c r="H14" s="4">
        <f>J7</f>
        <v>0</v>
      </c>
      <c r="L14" s="10"/>
    </row>
    <row r="15" spans="1:15" x14ac:dyDescent="0.35">
      <c r="A15" t="s">
        <v>46</v>
      </c>
      <c r="B15" t="s">
        <v>131</v>
      </c>
      <c r="C15" t="s">
        <v>132</v>
      </c>
      <c r="F15" s="4" t="s">
        <v>127</v>
      </c>
      <c r="G15" s="4">
        <f>K6</f>
        <v>0</v>
      </c>
      <c r="H15" s="4">
        <f>K7</f>
        <v>0</v>
      </c>
      <c r="L15" s="10"/>
    </row>
    <row r="16" spans="1:15" x14ac:dyDescent="0.35">
      <c r="B16" s="4">
        <f>C2</f>
        <v>3</v>
      </c>
      <c r="C16" s="4">
        <v>0</v>
      </c>
      <c r="D16" s="10"/>
      <c r="F16" s="4" t="s">
        <v>37</v>
      </c>
      <c r="G16" s="4">
        <f>L6</f>
        <v>0</v>
      </c>
      <c r="H16" s="4">
        <f>L7</f>
        <v>0</v>
      </c>
      <c r="L16" s="10"/>
    </row>
    <row r="17" spans="6:12" x14ac:dyDescent="0.35">
      <c r="F17" s="4" t="s">
        <v>45</v>
      </c>
      <c r="G17" s="4">
        <f>M6</f>
        <v>0</v>
      </c>
      <c r="H17" s="4">
        <f>M7</f>
        <v>0</v>
      </c>
      <c r="L17" s="10"/>
    </row>
    <row r="18" spans="6:12" ht="29" x14ac:dyDescent="0.35">
      <c r="F18" s="13" t="s">
        <v>128</v>
      </c>
      <c r="G18" s="4">
        <f>N6</f>
        <v>0</v>
      </c>
      <c r="H18" s="4">
        <f>N7</f>
        <v>0</v>
      </c>
      <c r="L18" s="10"/>
    </row>
    <row r="19" spans="6:12" x14ac:dyDescent="0.35">
      <c r="F19" s="4" t="s">
        <v>46</v>
      </c>
      <c r="G19" s="4">
        <f>O6</f>
        <v>0</v>
      </c>
      <c r="H19" s="4">
        <f>O7</f>
        <v>0</v>
      </c>
      <c r="L19" s="10"/>
    </row>
    <row r="20" spans="6:12" x14ac:dyDescent="0.35">
      <c r="F20" s="4" t="s">
        <v>137</v>
      </c>
      <c r="G20" s="4">
        <f>G13+G14+G15+G16+G17+G18+G19</f>
        <v>10</v>
      </c>
      <c r="H20" s="4">
        <f>H13+H14+H15+H16+H17+H18+H19</f>
        <v>30</v>
      </c>
      <c r="L20"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
  <sheetViews>
    <sheetView workbookViewId="0">
      <selection activeCell="E12" sqref="E12"/>
    </sheetView>
  </sheetViews>
  <sheetFormatPr defaultRowHeight="14.5" x14ac:dyDescent="0.35"/>
  <cols>
    <col min="1" max="1" width="10.26953125" bestFit="1" customWidth="1"/>
  </cols>
  <sheetData>
    <row r="2" spans="1:3" x14ac:dyDescent="0.35">
      <c r="A2" s="15">
        <v>44202</v>
      </c>
      <c r="B2" s="16" t="s">
        <v>191</v>
      </c>
      <c r="C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G11" sqref="G11"/>
    </sheetView>
  </sheetViews>
  <sheetFormatPr defaultColWidth="8.7265625" defaultRowHeight="14.5" x14ac:dyDescent="0.35"/>
  <cols>
    <col min="1" max="1" width="10.54296875" style="16" bestFit="1" customWidth="1"/>
    <col min="2" max="2" width="22.1796875" style="16" customWidth="1"/>
    <col min="3" max="3" width="37" style="16" customWidth="1"/>
    <col min="4" max="5" width="11.453125" style="16" customWidth="1"/>
    <col min="6" max="6" width="14" style="16" customWidth="1"/>
    <col min="7" max="7" width="20" style="16" customWidth="1"/>
    <col min="8" max="8" width="16.453125" style="16" customWidth="1"/>
    <col min="9" max="16384" width="8.7265625" style="16"/>
  </cols>
  <sheetData>
    <row r="1" spans="1:9" ht="15" customHeight="1" x14ac:dyDescent="0.35">
      <c r="A1" s="15"/>
    </row>
    <row r="2" spans="1:9" ht="15" customHeight="1" x14ac:dyDescent="0.35">
      <c r="A2" s="17"/>
      <c r="B2" s="17"/>
      <c r="C2" s="17"/>
      <c r="D2" s="17"/>
      <c r="E2" s="17"/>
      <c r="F2" s="17"/>
      <c r="G2" s="17"/>
      <c r="H2" s="17"/>
    </row>
    <row r="3" spans="1:9" ht="15.75" customHeight="1" x14ac:dyDescent="0.35">
      <c r="A3" s="17"/>
      <c r="B3" s="119" t="s">
        <v>192</v>
      </c>
      <c r="C3" s="119"/>
      <c r="D3" s="119"/>
      <c r="E3" s="119"/>
      <c r="F3" s="119"/>
      <c r="G3" s="119"/>
      <c r="H3" s="119"/>
    </row>
    <row r="4" spans="1:9" x14ac:dyDescent="0.35">
      <c r="A4" s="17"/>
      <c r="B4" s="18" t="s">
        <v>193</v>
      </c>
      <c r="C4" s="18" t="s">
        <v>194</v>
      </c>
      <c r="D4" s="18" t="s">
        <v>103</v>
      </c>
      <c r="E4" s="18" t="s">
        <v>195</v>
      </c>
      <c r="F4" s="18" t="s">
        <v>196</v>
      </c>
      <c r="G4" s="18" t="s">
        <v>197</v>
      </c>
      <c r="H4" s="18" t="s">
        <v>198</v>
      </c>
    </row>
    <row r="5" spans="1:9" ht="15" customHeight="1" x14ac:dyDescent="0.35">
      <c r="A5" s="17"/>
      <c r="B5" s="19" t="s">
        <v>199</v>
      </c>
      <c r="C5" s="27" t="s">
        <v>144</v>
      </c>
      <c r="D5" s="28" t="s">
        <v>203</v>
      </c>
      <c r="E5" s="19">
        <v>265</v>
      </c>
      <c r="F5" s="20">
        <f>E5*1.58</f>
        <v>418.70000000000005</v>
      </c>
      <c r="G5" s="20">
        <f>H5/F5</f>
        <v>2393.1215667542392</v>
      </c>
      <c r="H5" s="21">
        <v>1002000</v>
      </c>
    </row>
    <row r="6" spans="1:9" x14ac:dyDescent="0.35">
      <c r="A6" s="17"/>
      <c r="B6" s="19" t="s">
        <v>199</v>
      </c>
      <c r="C6" s="27" t="s">
        <v>144</v>
      </c>
      <c r="D6" s="28" t="s">
        <v>203</v>
      </c>
      <c r="E6" s="19">
        <v>273</v>
      </c>
      <c r="F6" s="20">
        <f>E6*1.58</f>
        <v>431.34000000000003</v>
      </c>
      <c r="G6" s="20">
        <f>H6/F6</f>
        <v>2392.544164696063</v>
      </c>
      <c r="H6" s="21">
        <v>1032000</v>
      </c>
    </row>
    <row r="7" spans="1:9" ht="15" customHeight="1" x14ac:dyDescent="0.35">
      <c r="A7" s="17"/>
      <c r="B7" s="19" t="s">
        <v>199</v>
      </c>
      <c r="C7" s="27" t="s">
        <v>144</v>
      </c>
      <c r="D7" s="28" t="s">
        <v>203</v>
      </c>
      <c r="E7" s="19">
        <v>293</v>
      </c>
      <c r="F7" s="20">
        <f>E7*1.58</f>
        <v>462.94</v>
      </c>
      <c r="G7" s="20">
        <f>H7/F7</f>
        <v>2393.3987125761437</v>
      </c>
      <c r="H7" s="21">
        <v>1108000</v>
      </c>
    </row>
    <row r="8" spans="1:9" x14ac:dyDescent="0.35">
      <c r="A8" s="17"/>
      <c r="B8" s="19" t="s">
        <v>199</v>
      </c>
      <c r="C8" s="27" t="s">
        <v>144</v>
      </c>
      <c r="D8" s="28" t="s">
        <v>204</v>
      </c>
      <c r="E8" s="19">
        <v>432</v>
      </c>
      <c r="F8" s="20">
        <f>E8*1.58</f>
        <v>682.56000000000006</v>
      </c>
      <c r="G8" s="20">
        <f>H8/F8</f>
        <v>2392.4636661978434</v>
      </c>
      <c r="H8" s="21">
        <v>1633000</v>
      </c>
    </row>
    <row r="9" spans="1:9" ht="15" customHeight="1" x14ac:dyDescent="0.35">
      <c r="A9" s="17"/>
      <c r="B9" s="22" t="s">
        <v>200</v>
      </c>
      <c r="C9" s="19"/>
      <c r="D9" s="19"/>
      <c r="E9" s="19"/>
      <c r="F9" s="19"/>
      <c r="G9" s="23">
        <f>AVERAGE(G5:G8)</f>
        <v>2392.8820275560724</v>
      </c>
      <c r="H9" s="19"/>
    </row>
    <row r="10" spans="1:9" ht="15" customHeight="1" x14ac:dyDescent="0.35">
      <c r="B10" s="22" t="s">
        <v>201</v>
      </c>
      <c r="C10" s="19"/>
      <c r="D10" s="19"/>
      <c r="E10" s="19"/>
      <c r="F10" s="24"/>
      <c r="G10" s="22">
        <v>2400</v>
      </c>
      <c r="H10" s="22"/>
      <c r="I10" s="25"/>
    </row>
    <row r="11" spans="1:9" ht="15" customHeight="1" x14ac:dyDescent="0.35"/>
    <row r="12" spans="1:9" x14ac:dyDescent="0.35">
      <c r="C12" s="26"/>
    </row>
    <row r="13" spans="1:9" ht="15" customHeight="1" x14ac:dyDescent="0.35"/>
  </sheetData>
  <mergeCells count="1">
    <mergeCell ref="B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4.5" x14ac:dyDescent="0.35"/>
  <sheetData>
    <row r="2" spans="2:13" x14ac:dyDescent="0.35">
      <c r="C2" s="7" t="s">
        <v>102</v>
      </c>
      <c r="D2" s="120"/>
      <c r="E2" s="120"/>
    </row>
    <row r="3" spans="2:13" x14ac:dyDescent="0.35">
      <c r="E3" s="6"/>
      <c r="F3" s="6"/>
      <c r="G3" s="6"/>
      <c r="H3" s="6"/>
      <c r="I3" s="6"/>
      <c r="J3" s="6"/>
    </row>
    <row r="4" spans="2:13" x14ac:dyDescent="0.35">
      <c r="B4" s="7" t="s">
        <v>103</v>
      </c>
      <c r="C4" s="5" t="s">
        <v>83</v>
      </c>
      <c r="D4" s="121" t="s">
        <v>84</v>
      </c>
      <c r="E4" s="121"/>
      <c r="F4" s="121"/>
      <c r="G4" s="8"/>
      <c r="H4" s="121" t="s">
        <v>85</v>
      </c>
      <c r="I4" s="121"/>
      <c r="J4" s="121"/>
      <c r="K4" s="121" t="s">
        <v>86</v>
      </c>
      <c r="L4" s="121"/>
      <c r="M4" s="121"/>
    </row>
    <row r="5" spans="2:13" x14ac:dyDescent="0.35">
      <c r="B5" s="7">
        <v>1</v>
      </c>
      <c r="C5" s="5"/>
      <c r="D5" s="5" t="s">
        <v>87</v>
      </c>
      <c r="E5" s="5" t="s">
        <v>88</v>
      </c>
      <c r="F5" s="5" t="s">
        <v>89</v>
      </c>
      <c r="G5" s="5"/>
      <c r="H5" s="5" t="s">
        <v>87</v>
      </c>
      <c r="I5" s="5" t="s">
        <v>88</v>
      </c>
      <c r="J5" s="5" t="s">
        <v>89</v>
      </c>
      <c r="K5" s="5" t="s">
        <v>87</v>
      </c>
      <c r="L5" s="5" t="s">
        <v>88</v>
      </c>
      <c r="M5" s="5" t="s">
        <v>89</v>
      </c>
    </row>
    <row r="6" spans="2:13" x14ac:dyDescent="0.35">
      <c r="C6" s="4" t="s">
        <v>90</v>
      </c>
      <c r="D6" s="4"/>
      <c r="E6" s="4"/>
      <c r="F6" s="4">
        <f>D6*E6</f>
        <v>0</v>
      </c>
      <c r="G6" s="4" t="s">
        <v>104</v>
      </c>
      <c r="H6" s="4"/>
      <c r="I6" s="4"/>
      <c r="J6" s="4">
        <f>H6*I6</f>
        <v>0</v>
      </c>
      <c r="K6" s="4"/>
      <c r="L6" s="4"/>
      <c r="M6" s="4">
        <f>K6*L6</f>
        <v>0</v>
      </c>
    </row>
    <row r="7" spans="2:13" x14ac:dyDescent="0.35">
      <c r="C7" s="4"/>
      <c r="D7" s="4"/>
      <c r="E7" s="4"/>
      <c r="F7" s="4">
        <f t="shared" ref="F7:F33" si="0">D7*E7</f>
        <v>0</v>
      </c>
      <c r="G7" s="4" t="s">
        <v>105</v>
      </c>
      <c r="H7" s="4"/>
      <c r="I7" s="4"/>
      <c r="J7" s="4">
        <f t="shared" ref="J7:J29" si="1">H7*I7</f>
        <v>0</v>
      </c>
      <c r="K7" s="4"/>
      <c r="L7" s="4"/>
      <c r="M7" s="4">
        <f t="shared" ref="M7:M29" si="2">K7*L7</f>
        <v>0</v>
      </c>
    </row>
    <row r="8" spans="2:13" x14ac:dyDescent="0.35">
      <c r="C8" s="4"/>
      <c r="D8" s="4"/>
      <c r="E8" s="4"/>
      <c r="F8" s="4">
        <f t="shared" si="0"/>
        <v>0</v>
      </c>
      <c r="G8" s="4"/>
      <c r="H8" s="4"/>
      <c r="I8" s="4"/>
      <c r="J8" s="4">
        <f t="shared" si="1"/>
        <v>0</v>
      </c>
      <c r="K8" s="4"/>
      <c r="L8" s="4"/>
      <c r="M8" s="4">
        <f t="shared" si="2"/>
        <v>0</v>
      </c>
    </row>
    <row r="9" spans="2:13" x14ac:dyDescent="0.35">
      <c r="C9" s="4" t="s">
        <v>93</v>
      </c>
      <c r="D9" s="4"/>
      <c r="E9" s="4"/>
      <c r="F9" s="4">
        <f t="shared" si="0"/>
        <v>0</v>
      </c>
      <c r="G9" s="4" t="s">
        <v>104</v>
      </c>
      <c r="H9" s="4"/>
      <c r="I9" s="4"/>
      <c r="J9" s="4">
        <f t="shared" si="1"/>
        <v>0</v>
      </c>
      <c r="K9" s="4"/>
      <c r="L9" s="4"/>
      <c r="M9" s="4">
        <f t="shared" si="2"/>
        <v>0</v>
      </c>
    </row>
    <row r="10" spans="2:13" x14ac:dyDescent="0.35">
      <c r="C10" s="4"/>
      <c r="D10" s="4"/>
      <c r="E10" s="4"/>
      <c r="F10" s="4">
        <f t="shared" si="0"/>
        <v>0</v>
      </c>
      <c r="G10" s="4" t="s">
        <v>105</v>
      </c>
      <c r="H10" s="4"/>
      <c r="I10" s="4"/>
      <c r="J10" s="4">
        <f t="shared" si="1"/>
        <v>0</v>
      </c>
      <c r="K10" s="4"/>
      <c r="L10" s="4"/>
      <c r="M10" s="4">
        <f t="shared" si="2"/>
        <v>0</v>
      </c>
    </row>
    <row r="11" spans="2:13" x14ac:dyDescent="0.35">
      <c r="C11" s="4"/>
      <c r="D11" s="4"/>
      <c r="E11" s="4"/>
      <c r="F11" s="4">
        <f t="shared" si="0"/>
        <v>0</v>
      </c>
      <c r="G11" s="4"/>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t="s">
        <v>91</v>
      </c>
      <c r="D13" s="4"/>
      <c r="E13" s="4"/>
      <c r="F13" s="4">
        <f t="shared" si="0"/>
        <v>0</v>
      </c>
      <c r="G13" s="4" t="s">
        <v>104</v>
      </c>
      <c r="H13" s="4"/>
      <c r="I13" s="4"/>
      <c r="J13" s="4">
        <f t="shared" si="1"/>
        <v>0</v>
      </c>
      <c r="K13" s="4"/>
      <c r="L13" s="4"/>
      <c r="M13" s="4">
        <f t="shared" si="2"/>
        <v>0</v>
      </c>
    </row>
    <row r="14" spans="2:13" x14ac:dyDescent="0.35">
      <c r="C14" s="4"/>
      <c r="D14" s="4"/>
      <c r="E14" s="4"/>
      <c r="F14" s="4">
        <f t="shared" si="0"/>
        <v>0</v>
      </c>
      <c r="G14" s="4" t="s">
        <v>105</v>
      </c>
      <c r="H14" s="4"/>
      <c r="I14" s="4"/>
      <c r="J14" s="4">
        <f t="shared" si="1"/>
        <v>0</v>
      </c>
      <c r="K14" s="4"/>
      <c r="L14" s="4"/>
      <c r="M14" s="4">
        <f t="shared" si="2"/>
        <v>0</v>
      </c>
    </row>
    <row r="15" spans="2:13" x14ac:dyDescent="0.35">
      <c r="C15" s="4"/>
      <c r="D15" s="4"/>
      <c r="E15" s="4"/>
      <c r="F15" s="4">
        <f t="shared" si="0"/>
        <v>0</v>
      </c>
      <c r="G15" s="4"/>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t="s">
        <v>92</v>
      </c>
      <c r="D17" s="4"/>
      <c r="E17" s="4"/>
      <c r="F17" s="4">
        <f t="shared" si="0"/>
        <v>0</v>
      </c>
      <c r="G17" s="4" t="s">
        <v>104</v>
      </c>
      <c r="H17" s="4"/>
      <c r="I17" s="4"/>
      <c r="J17" s="4">
        <f t="shared" si="1"/>
        <v>0</v>
      </c>
      <c r="K17" s="4"/>
      <c r="L17" s="4"/>
      <c r="M17" s="4">
        <f t="shared" si="2"/>
        <v>0</v>
      </c>
    </row>
    <row r="18" spans="3:13" x14ac:dyDescent="0.35">
      <c r="C18" s="4"/>
      <c r="D18" s="4"/>
      <c r="E18" s="4"/>
      <c r="F18" s="4">
        <f t="shared" si="0"/>
        <v>0</v>
      </c>
      <c r="G18" s="4" t="s">
        <v>105</v>
      </c>
      <c r="H18" s="4"/>
      <c r="I18" s="4"/>
      <c r="J18" s="4">
        <f t="shared" si="1"/>
        <v>0</v>
      </c>
      <c r="K18" s="4"/>
      <c r="L18" s="4"/>
      <c r="M18" s="4">
        <f t="shared" si="2"/>
        <v>0</v>
      </c>
    </row>
    <row r="19" spans="3:13" x14ac:dyDescent="0.35">
      <c r="C19" s="4"/>
      <c r="D19" s="4"/>
      <c r="E19" s="4"/>
      <c r="F19" s="4">
        <f t="shared" si="0"/>
        <v>0</v>
      </c>
      <c r="G19" s="4"/>
      <c r="H19" s="4"/>
      <c r="I19" s="4"/>
      <c r="J19" s="4">
        <f t="shared" si="1"/>
        <v>0</v>
      </c>
      <c r="K19" s="4"/>
      <c r="L19" s="4"/>
      <c r="M19" s="4">
        <f t="shared" si="2"/>
        <v>0</v>
      </c>
    </row>
    <row r="20" spans="3:13" x14ac:dyDescent="0.35">
      <c r="C20" s="4" t="s">
        <v>92</v>
      </c>
      <c r="D20" s="4"/>
      <c r="E20" s="4"/>
      <c r="F20" s="4">
        <f t="shared" si="0"/>
        <v>0</v>
      </c>
      <c r="G20" s="4" t="s">
        <v>104</v>
      </c>
      <c r="H20" s="4"/>
      <c r="I20" s="4"/>
      <c r="J20" s="4">
        <f t="shared" si="1"/>
        <v>0</v>
      </c>
      <c r="K20" s="4"/>
      <c r="L20" s="4"/>
      <c r="M20" s="4">
        <f t="shared" si="2"/>
        <v>0</v>
      </c>
    </row>
    <row r="21" spans="3:13" x14ac:dyDescent="0.35">
      <c r="C21" s="4"/>
      <c r="D21" s="4"/>
      <c r="E21" s="4"/>
      <c r="F21" s="4">
        <f t="shared" si="0"/>
        <v>0</v>
      </c>
      <c r="G21" s="4" t="s">
        <v>105</v>
      </c>
      <c r="H21" s="4"/>
      <c r="I21" s="4"/>
      <c r="J21" s="4">
        <f t="shared" si="1"/>
        <v>0</v>
      </c>
      <c r="K21" s="4"/>
      <c r="L21" s="4"/>
      <c r="M21" s="4">
        <f t="shared" si="2"/>
        <v>0</v>
      </c>
    </row>
    <row r="22" spans="3:13" x14ac:dyDescent="0.35">
      <c r="C22" s="4"/>
      <c r="D22" s="4"/>
      <c r="E22" s="4"/>
      <c r="F22" s="4">
        <f t="shared" si="0"/>
        <v>0</v>
      </c>
      <c r="G22" s="4"/>
      <c r="H22" s="4"/>
      <c r="I22" s="4"/>
      <c r="J22" s="4">
        <f t="shared" si="1"/>
        <v>0</v>
      </c>
      <c r="K22" s="4"/>
      <c r="L22" s="4"/>
      <c r="M22" s="4">
        <f t="shared" si="2"/>
        <v>0</v>
      </c>
    </row>
    <row r="23" spans="3:13" x14ac:dyDescent="0.35">
      <c r="C23" s="4" t="s">
        <v>98</v>
      </c>
      <c r="D23" s="4"/>
      <c r="E23" s="4"/>
      <c r="F23" s="4">
        <f t="shared" si="0"/>
        <v>0</v>
      </c>
      <c r="G23" s="4" t="s">
        <v>106</v>
      </c>
      <c r="H23" s="4"/>
      <c r="I23" s="4"/>
      <c r="J23" s="4">
        <f t="shared" si="1"/>
        <v>0</v>
      </c>
      <c r="K23" s="4"/>
      <c r="L23" s="4"/>
      <c r="M23" s="4">
        <f t="shared" si="2"/>
        <v>0</v>
      </c>
    </row>
    <row r="24" spans="3:13" x14ac:dyDescent="0.35">
      <c r="C24" s="4" t="s">
        <v>99</v>
      </c>
      <c r="D24" s="4"/>
      <c r="E24" s="4"/>
      <c r="F24" s="4">
        <f t="shared" si="0"/>
        <v>0</v>
      </c>
      <c r="G24" s="4" t="s">
        <v>106</v>
      </c>
      <c r="H24" s="4"/>
      <c r="I24" s="4"/>
      <c r="J24" s="4">
        <f t="shared" si="1"/>
        <v>0</v>
      </c>
      <c r="K24" s="4"/>
      <c r="L24" s="4"/>
      <c r="M24" s="4">
        <f t="shared" si="2"/>
        <v>0</v>
      </c>
    </row>
    <row r="25" spans="3:13" x14ac:dyDescent="0.35">
      <c r="C25" s="4" t="s">
        <v>100</v>
      </c>
      <c r="D25" s="4"/>
      <c r="E25" s="4"/>
      <c r="F25" s="4">
        <f t="shared" si="0"/>
        <v>0</v>
      </c>
      <c r="G25" s="4" t="s">
        <v>106</v>
      </c>
      <c r="H25" s="4"/>
      <c r="I25" s="4"/>
      <c r="J25" s="4">
        <f t="shared" si="1"/>
        <v>0</v>
      </c>
      <c r="K25" s="4"/>
      <c r="L25" s="4"/>
      <c r="M25" s="4">
        <f t="shared" si="2"/>
        <v>0</v>
      </c>
    </row>
    <row r="26" spans="3:13" x14ac:dyDescent="0.35">
      <c r="C26" s="4"/>
      <c r="D26" s="4"/>
      <c r="E26" s="4"/>
      <c r="F26" s="4">
        <f t="shared" si="0"/>
        <v>0</v>
      </c>
      <c r="G26" s="4"/>
      <c r="H26" s="4"/>
      <c r="I26" s="4"/>
      <c r="J26" s="4">
        <f t="shared" si="1"/>
        <v>0</v>
      </c>
      <c r="K26" s="4"/>
      <c r="L26" s="4"/>
      <c r="M26" s="4">
        <f t="shared" si="2"/>
        <v>0</v>
      </c>
    </row>
    <row r="27" spans="3:13" x14ac:dyDescent="0.35">
      <c r="C27" s="4" t="s">
        <v>94</v>
      </c>
      <c r="D27" s="4"/>
      <c r="E27" s="4"/>
      <c r="F27" s="4">
        <f t="shared" si="0"/>
        <v>0</v>
      </c>
      <c r="G27" s="4"/>
      <c r="H27" s="4"/>
      <c r="I27" s="4"/>
      <c r="J27" s="4">
        <f t="shared" si="1"/>
        <v>0</v>
      </c>
      <c r="K27" s="4"/>
      <c r="L27" s="4"/>
      <c r="M27" s="4">
        <f t="shared" si="2"/>
        <v>0</v>
      </c>
    </row>
    <row r="28" spans="3:13" x14ac:dyDescent="0.35">
      <c r="C28" s="4" t="s">
        <v>95</v>
      </c>
      <c r="D28" s="4"/>
      <c r="E28" s="4"/>
      <c r="F28" s="4">
        <f t="shared" si="0"/>
        <v>0</v>
      </c>
      <c r="G28" s="4"/>
      <c r="H28" s="4"/>
      <c r="I28" s="4"/>
      <c r="J28" s="4">
        <f t="shared" si="1"/>
        <v>0</v>
      </c>
      <c r="K28" s="4"/>
      <c r="L28" s="4"/>
      <c r="M28" s="4">
        <f t="shared" si="2"/>
        <v>0</v>
      </c>
    </row>
    <row r="29" spans="3:13" x14ac:dyDescent="0.35">
      <c r="C29" s="4" t="s">
        <v>96</v>
      </c>
      <c r="D29" s="4"/>
      <c r="E29" s="4"/>
      <c r="F29" s="4">
        <f t="shared" si="0"/>
        <v>0</v>
      </c>
      <c r="G29" s="4"/>
      <c r="H29" s="4"/>
      <c r="I29" s="4"/>
      <c r="J29" s="4">
        <f t="shared" si="1"/>
        <v>0</v>
      </c>
      <c r="K29" s="4"/>
      <c r="L29" s="4"/>
      <c r="M29" s="4">
        <f t="shared" si="2"/>
        <v>0</v>
      </c>
    </row>
    <row r="30" spans="3:13" x14ac:dyDescent="0.35">
      <c r="C30" s="4" t="s">
        <v>97</v>
      </c>
      <c r="D30" s="4"/>
      <c r="E30" s="4"/>
      <c r="F30" s="4">
        <f t="shared" si="0"/>
        <v>0</v>
      </c>
      <c r="G30" s="4"/>
      <c r="H30" s="4"/>
      <c r="I30" s="4"/>
      <c r="J30" s="4">
        <f>H30*I30</f>
        <v>0</v>
      </c>
      <c r="K30" s="4"/>
      <c r="L30" s="4"/>
      <c r="M30" s="4">
        <f>K30*L30</f>
        <v>0</v>
      </c>
    </row>
    <row r="31" spans="3:13" x14ac:dyDescent="0.35">
      <c r="C31" s="4"/>
      <c r="D31" s="4"/>
      <c r="E31" s="4"/>
      <c r="F31" s="4">
        <f t="shared" si="0"/>
        <v>0</v>
      </c>
      <c r="G31" s="4"/>
      <c r="H31" s="4"/>
      <c r="I31" s="4"/>
      <c r="J31" s="4">
        <f>H31*I31</f>
        <v>0</v>
      </c>
      <c r="K31" s="4"/>
      <c r="L31" s="4"/>
      <c r="M31" s="4">
        <f>K31*L31</f>
        <v>0</v>
      </c>
    </row>
    <row r="32" spans="3:13" x14ac:dyDescent="0.35">
      <c r="C32" s="4"/>
      <c r="D32" s="4"/>
      <c r="E32" s="4"/>
      <c r="F32" s="4">
        <f t="shared" si="0"/>
        <v>0</v>
      </c>
      <c r="G32" s="4"/>
      <c r="H32" s="4"/>
      <c r="I32" s="4"/>
      <c r="J32" s="4">
        <f>H32*I32</f>
        <v>0</v>
      </c>
      <c r="K32" s="4"/>
      <c r="L32" s="4"/>
      <c r="M32" s="4">
        <f>K32*L32</f>
        <v>0</v>
      </c>
    </row>
    <row r="33" spans="3:13" x14ac:dyDescent="0.35">
      <c r="C33" s="4"/>
      <c r="D33" s="4"/>
      <c r="E33" s="4"/>
      <c r="F33" s="4">
        <f t="shared" si="0"/>
        <v>0</v>
      </c>
      <c r="G33" s="4"/>
      <c r="H33" s="4"/>
      <c r="I33" s="4"/>
      <c r="J33" s="4">
        <f>H33*I33</f>
        <v>0</v>
      </c>
      <c r="K33" s="4"/>
      <c r="L33" s="4"/>
      <c r="M33" s="4">
        <f>K33*L33</f>
        <v>0</v>
      </c>
    </row>
    <row r="34" spans="3:13" x14ac:dyDescent="0.35">
      <c r="C34" s="4" t="s">
        <v>101</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I19" sqref="I19"/>
    </sheetView>
  </sheetViews>
  <sheetFormatPr defaultRowHeight="14.5" x14ac:dyDescent="0.35"/>
  <sheetData>
    <row r="3" spans="2:13" x14ac:dyDescent="0.35">
      <c r="C3" s="7" t="s">
        <v>102</v>
      </c>
      <c r="D3" s="120"/>
      <c r="E3" s="120"/>
    </row>
    <row r="4" spans="2:13" x14ac:dyDescent="0.35">
      <c r="E4" s="6"/>
      <c r="F4" s="6"/>
      <c r="G4" s="6"/>
      <c r="H4" s="6"/>
      <c r="I4" s="6"/>
      <c r="J4" s="6"/>
    </row>
    <row r="5" spans="2:13" x14ac:dyDescent="0.35">
      <c r="B5" s="7" t="s">
        <v>103</v>
      </c>
      <c r="C5" s="5" t="s">
        <v>83</v>
      </c>
      <c r="D5" s="121" t="s">
        <v>84</v>
      </c>
      <c r="E5" s="121"/>
      <c r="F5" s="121"/>
      <c r="G5" s="8"/>
      <c r="H5" s="121" t="s">
        <v>85</v>
      </c>
      <c r="I5" s="121"/>
      <c r="J5" s="121"/>
      <c r="K5" s="121" t="s">
        <v>86</v>
      </c>
      <c r="L5" s="121"/>
      <c r="M5" s="121"/>
    </row>
    <row r="6" spans="2:13" x14ac:dyDescent="0.35">
      <c r="B6" s="7">
        <v>1</v>
      </c>
      <c r="C6" s="5"/>
      <c r="D6" s="5" t="s">
        <v>87</v>
      </c>
      <c r="E6" s="5" t="s">
        <v>88</v>
      </c>
      <c r="F6" s="5" t="s">
        <v>89</v>
      </c>
      <c r="G6" s="5"/>
      <c r="H6" s="5" t="s">
        <v>87</v>
      </c>
      <c r="I6" s="5" t="s">
        <v>88</v>
      </c>
      <c r="J6" s="5" t="s">
        <v>89</v>
      </c>
      <c r="K6" s="5" t="s">
        <v>87</v>
      </c>
      <c r="L6" s="5" t="s">
        <v>88</v>
      </c>
      <c r="M6" s="5" t="s">
        <v>89</v>
      </c>
    </row>
    <row r="7" spans="2:13" x14ac:dyDescent="0.35">
      <c r="C7" s="4" t="s">
        <v>90</v>
      </c>
      <c r="D7" s="4"/>
      <c r="E7" s="4"/>
      <c r="F7" s="4">
        <f>D7*E7</f>
        <v>0</v>
      </c>
      <c r="G7" s="4" t="s">
        <v>104</v>
      </c>
      <c r="H7" s="4"/>
      <c r="I7" s="4"/>
      <c r="J7" s="4">
        <f>H7*I7</f>
        <v>0</v>
      </c>
      <c r="K7" s="4"/>
      <c r="L7" s="4"/>
      <c r="M7" s="4">
        <f>K7*L7</f>
        <v>0</v>
      </c>
    </row>
    <row r="8" spans="2:13" x14ac:dyDescent="0.35">
      <c r="C8" s="4"/>
      <c r="D8" s="4"/>
      <c r="E8" s="4"/>
      <c r="F8" s="4">
        <f t="shared" ref="F8:F34" si="0">D8*E8</f>
        <v>0</v>
      </c>
      <c r="G8" s="4" t="s">
        <v>105</v>
      </c>
      <c r="H8" s="4"/>
      <c r="I8" s="4"/>
      <c r="J8" s="4">
        <f t="shared" ref="J8:J34" si="1">H8*I8</f>
        <v>0</v>
      </c>
      <c r="K8" s="4"/>
      <c r="L8" s="4"/>
      <c r="M8" s="4">
        <f t="shared" ref="M8:M34" si="2">K8*L8</f>
        <v>0</v>
      </c>
    </row>
    <row r="9" spans="2:13" x14ac:dyDescent="0.35">
      <c r="C9" s="4"/>
      <c r="D9" s="4"/>
      <c r="E9" s="4"/>
      <c r="F9" s="4">
        <f t="shared" si="0"/>
        <v>0</v>
      </c>
      <c r="G9" s="4"/>
      <c r="H9" s="4"/>
      <c r="I9" s="4"/>
      <c r="J9" s="4">
        <f t="shared" si="1"/>
        <v>0</v>
      </c>
      <c r="K9" s="4"/>
      <c r="L9" s="4"/>
      <c r="M9" s="4">
        <f t="shared" si="2"/>
        <v>0</v>
      </c>
    </row>
    <row r="10" spans="2:13" x14ac:dyDescent="0.35">
      <c r="C10" s="4" t="s">
        <v>93</v>
      </c>
      <c r="D10" s="4"/>
      <c r="E10" s="4"/>
      <c r="F10" s="4">
        <f t="shared" si="0"/>
        <v>0</v>
      </c>
      <c r="G10" s="4" t="s">
        <v>104</v>
      </c>
      <c r="H10" s="4"/>
      <c r="I10" s="4"/>
      <c r="J10" s="4">
        <f t="shared" si="1"/>
        <v>0</v>
      </c>
      <c r="K10" s="4"/>
      <c r="L10" s="4"/>
      <c r="M10" s="4">
        <f t="shared" si="2"/>
        <v>0</v>
      </c>
    </row>
    <row r="11" spans="2:13" x14ac:dyDescent="0.35">
      <c r="C11" s="4"/>
      <c r="D11" s="4"/>
      <c r="E11" s="4"/>
      <c r="F11" s="4">
        <f t="shared" si="0"/>
        <v>0</v>
      </c>
      <c r="G11" s="4" t="s">
        <v>105</v>
      </c>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c r="D13" s="4"/>
      <c r="E13" s="4"/>
      <c r="F13" s="4">
        <f t="shared" si="0"/>
        <v>0</v>
      </c>
      <c r="G13" s="4"/>
      <c r="H13" s="4"/>
      <c r="I13" s="4"/>
      <c r="J13" s="4">
        <f t="shared" si="1"/>
        <v>0</v>
      </c>
      <c r="K13" s="4"/>
      <c r="L13" s="4"/>
      <c r="M13" s="4">
        <f t="shared" si="2"/>
        <v>0</v>
      </c>
    </row>
    <row r="14" spans="2:13" x14ac:dyDescent="0.35">
      <c r="C14" s="4" t="s">
        <v>91</v>
      </c>
      <c r="D14" s="4"/>
      <c r="E14" s="4"/>
      <c r="F14" s="4">
        <f t="shared" si="0"/>
        <v>0</v>
      </c>
      <c r="G14" s="4" t="s">
        <v>104</v>
      </c>
      <c r="H14" s="4"/>
      <c r="I14" s="4"/>
      <c r="J14" s="4">
        <f t="shared" si="1"/>
        <v>0</v>
      </c>
      <c r="K14" s="4"/>
      <c r="L14" s="4"/>
      <c r="M14" s="4">
        <f t="shared" si="2"/>
        <v>0</v>
      </c>
    </row>
    <row r="15" spans="2:13" x14ac:dyDescent="0.35">
      <c r="C15" s="4"/>
      <c r="D15" s="4"/>
      <c r="E15" s="4"/>
      <c r="F15" s="4">
        <f t="shared" si="0"/>
        <v>0</v>
      </c>
      <c r="G15" s="4" t="s">
        <v>105</v>
      </c>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c r="D17" s="4"/>
      <c r="E17" s="4"/>
      <c r="F17" s="4">
        <f t="shared" si="0"/>
        <v>0</v>
      </c>
      <c r="G17" s="4"/>
      <c r="H17" s="4"/>
      <c r="I17" s="4"/>
      <c r="J17" s="4">
        <f t="shared" si="1"/>
        <v>0</v>
      </c>
      <c r="K17" s="4"/>
      <c r="L17" s="4"/>
      <c r="M17" s="4">
        <f t="shared" si="2"/>
        <v>0</v>
      </c>
    </row>
    <row r="18" spans="3:13" x14ac:dyDescent="0.35">
      <c r="C18" s="4" t="s">
        <v>92</v>
      </c>
      <c r="D18" s="4"/>
      <c r="E18" s="4"/>
      <c r="F18" s="4">
        <f t="shared" si="0"/>
        <v>0</v>
      </c>
      <c r="G18" s="4" t="s">
        <v>104</v>
      </c>
      <c r="H18" s="4"/>
      <c r="I18" s="4"/>
      <c r="J18" s="4">
        <f t="shared" si="1"/>
        <v>0</v>
      </c>
      <c r="K18" s="4"/>
      <c r="L18" s="4"/>
      <c r="M18" s="4">
        <f t="shared" si="2"/>
        <v>0</v>
      </c>
    </row>
    <row r="19" spans="3:13" x14ac:dyDescent="0.35">
      <c r="C19" s="4"/>
      <c r="D19" s="4"/>
      <c r="E19" s="4"/>
      <c r="F19" s="4">
        <f t="shared" si="0"/>
        <v>0</v>
      </c>
      <c r="G19" s="4" t="s">
        <v>105</v>
      </c>
      <c r="H19" s="4"/>
      <c r="I19" s="4"/>
      <c r="J19" s="4">
        <f t="shared" si="1"/>
        <v>0</v>
      </c>
      <c r="K19" s="4"/>
      <c r="L19" s="4"/>
      <c r="M19" s="4">
        <f t="shared" si="2"/>
        <v>0</v>
      </c>
    </row>
    <row r="20" spans="3:13" x14ac:dyDescent="0.35">
      <c r="C20" s="4"/>
      <c r="D20" s="4"/>
      <c r="E20" s="4"/>
      <c r="F20" s="4">
        <f t="shared" si="0"/>
        <v>0</v>
      </c>
      <c r="G20" s="4"/>
      <c r="H20" s="4"/>
      <c r="I20" s="4"/>
      <c r="J20" s="4">
        <f t="shared" si="1"/>
        <v>0</v>
      </c>
      <c r="K20" s="4"/>
      <c r="L20" s="4"/>
      <c r="M20" s="4">
        <f t="shared" si="2"/>
        <v>0</v>
      </c>
    </row>
    <row r="21" spans="3:13" x14ac:dyDescent="0.35">
      <c r="C21" s="4" t="s">
        <v>92</v>
      </c>
      <c r="D21" s="4"/>
      <c r="E21" s="4"/>
      <c r="F21" s="4">
        <f t="shared" si="0"/>
        <v>0</v>
      </c>
      <c r="G21" s="4" t="s">
        <v>104</v>
      </c>
      <c r="H21" s="4"/>
      <c r="I21" s="4"/>
      <c r="J21" s="4">
        <f t="shared" si="1"/>
        <v>0</v>
      </c>
      <c r="K21" s="4"/>
      <c r="L21" s="4"/>
      <c r="M21" s="4">
        <f t="shared" si="2"/>
        <v>0</v>
      </c>
    </row>
    <row r="22" spans="3:13" x14ac:dyDescent="0.35">
      <c r="C22" s="4"/>
      <c r="D22" s="4"/>
      <c r="E22" s="4"/>
      <c r="F22" s="4">
        <f t="shared" si="0"/>
        <v>0</v>
      </c>
      <c r="G22" s="4" t="s">
        <v>105</v>
      </c>
      <c r="H22" s="4"/>
      <c r="I22" s="4"/>
      <c r="J22" s="4">
        <f t="shared" si="1"/>
        <v>0</v>
      </c>
      <c r="K22" s="4"/>
      <c r="L22" s="4"/>
      <c r="M22" s="4">
        <f t="shared" si="2"/>
        <v>0</v>
      </c>
    </row>
    <row r="23" spans="3:13" x14ac:dyDescent="0.35">
      <c r="C23" s="4"/>
      <c r="D23" s="4"/>
      <c r="E23" s="4"/>
      <c r="F23" s="4">
        <f t="shared" si="0"/>
        <v>0</v>
      </c>
      <c r="G23" s="4"/>
      <c r="H23" s="4"/>
      <c r="I23" s="4"/>
      <c r="J23" s="4">
        <f t="shared" si="1"/>
        <v>0</v>
      </c>
      <c r="K23" s="4"/>
      <c r="L23" s="4"/>
      <c r="M23" s="4">
        <f t="shared" si="2"/>
        <v>0</v>
      </c>
    </row>
    <row r="24" spans="3:13" x14ac:dyDescent="0.35">
      <c r="C24" s="4" t="s">
        <v>98</v>
      </c>
      <c r="D24" s="4"/>
      <c r="E24" s="4"/>
      <c r="F24" s="4">
        <f t="shared" si="0"/>
        <v>0</v>
      </c>
      <c r="G24" s="4" t="s">
        <v>106</v>
      </c>
      <c r="H24" s="4"/>
      <c r="I24" s="4"/>
      <c r="J24" s="4">
        <f t="shared" si="1"/>
        <v>0</v>
      </c>
      <c r="K24" s="4"/>
      <c r="L24" s="4"/>
      <c r="M24" s="4">
        <f t="shared" si="2"/>
        <v>0</v>
      </c>
    </row>
    <row r="25" spans="3:13" x14ac:dyDescent="0.35">
      <c r="C25" s="4" t="s">
        <v>99</v>
      </c>
      <c r="D25" s="4"/>
      <c r="E25" s="4"/>
      <c r="F25" s="4">
        <f t="shared" si="0"/>
        <v>0</v>
      </c>
      <c r="G25" s="4" t="s">
        <v>106</v>
      </c>
      <c r="H25" s="4"/>
      <c r="I25" s="4"/>
      <c r="J25" s="4">
        <f t="shared" si="1"/>
        <v>0</v>
      </c>
      <c r="K25" s="4"/>
      <c r="L25" s="4"/>
      <c r="M25" s="4">
        <f t="shared" si="2"/>
        <v>0</v>
      </c>
    </row>
    <row r="26" spans="3:13" x14ac:dyDescent="0.35">
      <c r="C26" s="4" t="s">
        <v>100</v>
      </c>
      <c r="D26" s="4"/>
      <c r="E26" s="4"/>
      <c r="F26" s="4">
        <f t="shared" si="0"/>
        <v>0</v>
      </c>
      <c r="G26" s="4" t="s">
        <v>106</v>
      </c>
      <c r="H26" s="4"/>
      <c r="I26" s="4"/>
      <c r="J26" s="4">
        <f t="shared" si="1"/>
        <v>0</v>
      </c>
      <c r="K26" s="4"/>
      <c r="L26" s="4"/>
      <c r="M26" s="4">
        <f t="shared" si="2"/>
        <v>0</v>
      </c>
    </row>
    <row r="27" spans="3:13" x14ac:dyDescent="0.35">
      <c r="C27" s="4"/>
      <c r="D27" s="4"/>
      <c r="E27" s="4"/>
      <c r="F27" s="4">
        <f t="shared" si="0"/>
        <v>0</v>
      </c>
      <c r="G27" s="4"/>
      <c r="H27" s="4"/>
      <c r="I27" s="4"/>
      <c r="J27" s="4">
        <f t="shared" si="1"/>
        <v>0</v>
      </c>
      <c r="K27" s="4"/>
      <c r="L27" s="4"/>
      <c r="M27" s="4">
        <f t="shared" si="2"/>
        <v>0</v>
      </c>
    </row>
    <row r="28" spans="3:13" x14ac:dyDescent="0.35">
      <c r="C28" s="4" t="s">
        <v>94</v>
      </c>
      <c r="D28" s="4"/>
      <c r="E28" s="4"/>
      <c r="F28" s="4">
        <f t="shared" si="0"/>
        <v>0</v>
      </c>
      <c r="G28" s="4"/>
      <c r="H28" s="4"/>
      <c r="I28" s="4"/>
      <c r="J28" s="4">
        <f t="shared" si="1"/>
        <v>0</v>
      </c>
      <c r="K28" s="4"/>
      <c r="L28" s="4"/>
      <c r="M28" s="4">
        <f t="shared" si="2"/>
        <v>0</v>
      </c>
    </row>
    <row r="29" spans="3:13" x14ac:dyDescent="0.35">
      <c r="C29" s="4" t="s">
        <v>95</v>
      </c>
      <c r="D29" s="4"/>
      <c r="E29" s="4"/>
      <c r="F29" s="4">
        <f t="shared" si="0"/>
        <v>0</v>
      </c>
      <c r="G29" s="4"/>
      <c r="H29" s="4"/>
      <c r="I29" s="4"/>
      <c r="J29" s="4">
        <f t="shared" si="1"/>
        <v>0</v>
      </c>
      <c r="K29" s="4"/>
      <c r="L29" s="4"/>
      <c r="M29" s="4">
        <f t="shared" si="2"/>
        <v>0</v>
      </c>
    </row>
    <row r="30" spans="3:13" x14ac:dyDescent="0.35">
      <c r="C30" s="4" t="s">
        <v>96</v>
      </c>
      <c r="D30" s="4"/>
      <c r="E30" s="4"/>
      <c r="F30" s="4">
        <f t="shared" si="0"/>
        <v>0</v>
      </c>
      <c r="G30" s="4"/>
      <c r="H30" s="4"/>
      <c r="I30" s="4"/>
      <c r="J30" s="4">
        <f t="shared" si="1"/>
        <v>0</v>
      </c>
      <c r="K30" s="4"/>
      <c r="L30" s="4"/>
      <c r="M30" s="4">
        <f t="shared" si="2"/>
        <v>0</v>
      </c>
    </row>
    <row r="31" spans="3:13" x14ac:dyDescent="0.35">
      <c r="C31" s="4" t="s">
        <v>97</v>
      </c>
      <c r="D31" s="4"/>
      <c r="E31" s="4"/>
      <c r="F31" s="4">
        <f t="shared" si="0"/>
        <v>0</v>
      </c>
      <c r="G31" s="4"/>
      <c r="H31" s="4"/>
      <c r="I31" s="4"/>
      <c r="J31" s="4">
        <f t="shared" si="1"/>
        <v>0</v>
      </c>
      <c r="K31" s="4"/>
      <c r="L31" s="4"/>
      <c r="M31" s="4">
        <f t="shared" si="2"/>
        <v>0</v>
      </c>
    </row>
    <row r="32" spans="3:13" x14ac:dyDescent="0.35">
      <c r="C32" s="4"/>
      <c r="D32" s="4"/>
      <c r="E32" s="4"/>
      <c r="F32" s="4">
        <f t="shared" si="0"/>
        <v>0</v>
      </c>
      <c r="G32" s="4"/>
      <c r="H32" s="4"/>
      <c r="I32" s="4"/>
      <c r="J32" s="4">
        <f t="shared" si="1"/>
        <v>0</v>
      </c>
      <c r="K32" s="4"/>
      <c r="L32" s="4"/>
      <c r="M32" s="4">
        <f t="shared" si="2"/>
        <v>0</v>
      </c>
    </row>
    <row r="33" spans="3:13" x14ac:dyDescent="0.35">
      <c r="C33" s="4"/>
      <c r="D33" s="4"/>
      <c r="E33" s="4"/>
      <c r="F33" s="4">
        <f t="shared" si="0"/>
        <v>0</v>
      </c>
      <c r="G33" s="4"/>
      <c r="H33" s="4"/>
      <c r="I33" s="4"/>
      <c r="J33" s="4">
        <f t="shared" si="1"/>
        <v>0</v>
      </c>
      <c r="K33" s="4"/>
      <c r="L33" s="4"/>
      <c r="M33" s="4">
        <f t="shared" si="2"/>
        <v>0</v>
      </c>
    </row>
    <row r="34" spans="3:13" x14ac:dyDescent="0.35">
      <c r="C34" s="4"/>
      <c r="D34" s="4"/>
      <c r="E34" s="4"/>
      <c r="F34" s="4">
        <f t="shared" si="0"/>
        <v>0</v>
      </c>
      <c r="G34" s="4"/>
      <c r="H34" s="4"/>
      <c r="I34" s="4"/>
      <c r="J34" s="4">
        <f t="shared" si="1"/>
        <v>0</v>
      </c>
      <c r="K34" s="4"/>
      <c r="L34" s="4"/>
      <c r="M34" s="4">
        <f t="shared" si="2"/>
        <v>0</v>
      </c>
    </row>
    <row r="35" spans="3:13" x14ac:dyDescent="0.35">
      <c r="C35" s="4" t="s">
        <v>101</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7" t="s">
        <v>102</v>
      </c>
      <c r="E3" s="120"/>
      <c r="F3" s="120"/>
    </row>
    <row r="4" spans="3:14" x14ac:dyDescent="0.35">
      <c r="F4" s="6"/>
      <c r="G4" s="6"/>
      <c r="H4" s="6"/>
      <c r="I4" s="6"/>
      <c r="J4" s="6"/>
      <c r="K4" s="6"/>
    </row>
    <row r="5" spans="3:14" x14ac:dyDescent="0.35">
      <c r="C5" s="7" t="s">
        <v>103</v>
      </c>
      <c r="D5" s="5" t="s">
        <v>83</v>
      </c>
      <c r="E5" s="121" t="s">
        <v>84</v>
      </c>
      <c r="F5" s="121"/>
      <c r="G5" s="121"/>
      <c r="H5" s="8"/>
      <c r="I5" s="121" t="s">
        <v>85</v>
      </c>
      <c r="J5" s="121"/>
      <c r="K5" s="121"/>
      <c r="L5" s="121" t="s">
        <v>86</v>
      </c>
      <c r="M5" s="121"/>
      <c r="N5" s="121"/>
    </row>
    <row r="6" spans="3:14" x14ac:dyDescent="0.35">
      <c r="C6" s="7">
        <v>1</v>
      </c>
      <c r="D6" s="5"/>
      <c r="E6" s="5" t="s">
        <v>87</v>
      </c>
      <c r="F6" s="5" t="s">
        <v>88</v>
      </c>
      <c r="G6" s="5" t="s">
        <v>89</v>
      </c>
      <c r="H6" s="5"/>
      <c r="I6" s="5" t="s">
        <v>87</v>
      </c>
      <c r="J6" s="5" t="s">
        <v>88</v>
      </c>
      <c r="K6" s="5" t="s">
        <v>89</v>
      </c>
      <c r="L6" s="5" t="s">
        <v>87</v>
      </c>
      <c r="M6" s="5" t="s">
        <v>88</v>
      </c>
      <c r="N6" s="5" t="s">
        <v>89</v>
      </c>
    </row>
    <row r="7" spans="3:14" x14ac:dyDescent="0.35">
      <c r="D7" s="4" t="s">
        <v>90</v>
      </c>
      <c r="E7" s="4"/>
      <c r="F7" s="4"/>
      <c r="G7" s="4">
        <f>E7*F7</f>
        <v>0</v>
      </c>
      <c r="H7" s="4" t="s">
        <v>104</v>
      </c>
      <c r="I7" s="4"/>
      <c r="J7" s="4"/>
      <c r="K7" s="4">
        <f>I7*J7</f>
        <v>0</v>
      </c>
      <c r="L7" s="4"/>
      <c r="M7" s="4"/>
      <c r="N7" s="4">
        <f>L7*M7</f>
        <v>0</v>
      </c>
    </row>
    <row r="8" spans="3:14" x14ac:dyDescent="0.35">
      <c r="D8" s="4"/>
      <c r="E8" s="4"/>
      <c r="F8" s="4"/>
      <c r="G8" s="4">
        <f t="shared" ref="G8:G34" si="0">E8*F8</f>
        <v>0</v>
      </c>
      <c r="H8" s="4" t="s">
        <v>105</v>
      </c>
      <c r="I8" s="4"/>
      <c r="J8" s="4"/>
      <c r="K8" s="4">
        <f t="shared" ref="K8:K34" si="1">I8*J8</f>
        <v>0</v>
      </c>
      <c r="L8" s="4"/>
      <c r="M8" s="4"/>
      <c r="N8" s="4">
        <f t="shared" ref="N8:N34" si="2">L8*M8</f>
        <v>0</v>
      </c>
    </row>
    <row r="9" spans="3:14" x14ac:dyDescent="0.35">
      <c r="D9" s="4"/>
      <c r="E9" s="4"/>
      <c r="F9" s="4"/>
      <c r="G9" s="4">
        <f t="shared" si="0"/>
        <v>0</v>
      </c>
      <c r="H9" s="4"/>
      <c r="I9" s="4"/>
      <c r="J9" s="4"/>
      <c r="K9" s="4">
        <f t="shared" si="1"/>
        <v>0</v>
      </c>
      <c r="L9" s="4"/>
      <c r="M9" s="4"/>
      <c r="N9" s="4">
        <f t="shared" si="2"/>
        <v>0</v>
      </c>
    </row>
    <row r="10" spans="3:14" x14ac:dyDescent="0.35">
      <c r="D10" s="4" t="s">
        <v>93</v>
      </c>
      <c r="E10" s="4"/>
      <c r="F10" s="4"/>
      <c r="G10" s="4">
        <f t="shared" si="0"/>
        <v>0</v>
      </c>
      <c r="H10" s="4" t="s">
        <v>104</v>
      </c>
      <c r="I10" s="4"/>
      <c r="J10" s="4"/>
      <c r="K10" s="4">
        <f t="shared" si="1"/>
        <v>0</v>
      </c>
      <c r="L10" s="4"/>
      <c r="M10" s="4"/>
      <c r="N10" s="4">
        <f t="shared" si="2"/>
        <v>0</v>
      </c>
    </row>
    <row r="11" spans="3:14" x14ac:dyDescent="0.35">
      <c r="D11" s="4"/>
      <c r="E11" s="4"/>
      <c r="F11" s="4"/>
      <c r="G11" s="4">
        <f t="shared" si="0"/>
        <v>0</v>
      </c>
      <c r="H11" s="4" t="s">
        <v>105</v>
      </c>
      <c r="I11" s="4"/>
      <c r="J11" s="4"/>
      <c r="K11" s="4">
        <f t="shared" si="1"/>
        <v>0</v>
      </c>
      <c r="L11" s="4"/>
      <c r="M11" s="4"/>
      <c r="N11" s="4">
        <f t="shared" si="2"/>
        <v>0</v>
      </c>
    </row>
    <row r="12" spans="3:14" x14ac:dyDescent="0.35">
      <c r="D12" s="4"/>
      <c r="E12" s="4"/>
      <c r="F12" s="4"/>
      <c r="G12" s="4">
        <f t="shared" si="0"/>
        <v>0</v>
      </c>
      <c r="H12" s="4"/>
      <c r="I12" s="4"/>
      <c r="J12" s="4"/>
      <c r="K12" s="4">
        <f t="shared" si="1"/>
        <v>0</v>
      </c>
      <c r="L12" s="4"/>
      <c r="M12" s="4"/>
      <c r="N12" s="4">
        <f t="shared" si="2"/>
        <v>0</v>
      </c>
    </row>
    <row r="13" spans="3:14" x14ac:dyDescent="0.35">
      <c r="D13" s="4"/>
      <c r="E13" s="4"/>
      <c r="F13" s="4"/>
      <c r="G13" s="4">
        <f t="shared" si="0"/>
        <v>0</v>
      </c>
      <c r="H13" s="4"/>
      <c r="I13" s="4"/>
      <c r="J13" s="4"/>
      <c r="K13" s="4">
        <f t="shared" si="1"/>
        <v>0</v>
      </c>
      <c r="L13" s="4"/>
      <c r="M13" s="4"/>
      <c r="N13" s="4">
        <f t="shared" si="2"/>
        <v>0</v>
      </c>
    </row>
    <row r="14" spans="3:14" x14ac:dyDescent="0.35">
      <c r="D14" s="4" t="s">
        <v>91</v>
      </c>
      <c r="E14" s="4"/>
      <c r="F14" s="4"/>
      <c r="G14" s="4">
        <f t="shared" si="0"/>
        <v>0</v>
      </c>
      <c r="H14" s="4" t="s">
        <v>104</v>
      </c>
      <c r="I14" s="4"/>
      <c r="J14" s="4"/>
      <c r="K14" s="4">
        <f t="shared" si="1"/>
        <v>0</v>
      </c>
      <c r="L14" s="4"/>
      <c r="M14" s="4"/>
      <c r="N14" s="4">
        <f t="shared" si="2"/>
        <v>0</v>
      </c>
    </row>
    <row r="15" spans="3:14" x14ac:dyDescent="0.35">
      <c r="D15" s="4"/>
      <c r="E15" s="4"/>
      <c r="F15" s="4"/>
      <c r="G15" s="4">
        <f t="shared" si="0"/>
        <v>0</v>
      </c>
      <c r="H15" s="4" t="s">
        <v>105</v>
      </c>
      <c r="I15" s="4"/>
      <c r="J15" s="4"/>
      <c r="K15" s="4">
        <f t="shared" si="1"/>
        <v>0</v>
      </c>
      <c r="L15" s="4"/>
      <c r="M15" s="4"/>
      <c r="N15" s="4">
        <f t="shared" si="2"/>
        <v>0</v>
      </c>
    </row>
    <row r="16" spans="3:14" x14ac:dyDescent="0.35">
      <c r="D16" s="4"/>
      <c r="E16" s="4"/>
      <c r="F16" s="4"/>
      <c r="G16" s="4">
        <f t="shared" si="0"/>
        <v>0</v>
      </c>
      <c r="H16" s="4"/>
      <c r="I16" s="4"/>
      <c r="J16" s="4"/>
      <c r="K16" s="4">
        <f t="shared" si="1"/>
        <v>0</v>
      </c>
      <c r="L16" s="4"/>
      <c r="M16" s="4"/>
      <c r="N16" s="4">
        <f t="shared" si="2"/>
        <v>0</v>
      </c>
    </row>
    <row r="17" spans="4:14" x14ac:dyDescent="0.35">
      <c r="D17" s="4"/>
      <c r="E17" s="4"/>
      <c r="F17" s="4"/>
      <c r="G17" s="4">
        <f t="shared" si="0"/>
        <v>0</v>
      </c>
      <c r="H17" s="4"/>
      <c r="I17" s="4"/>
      <c r="J17" s="4"/>
      <c r="K17" s="4">
        <f t="shared" si="1"/>
        <v>0</v>
      </c>
      <c r="L17" s="4"/>
      <c r="M17" s="4"/>
      <c r="N17" s="4">
        <f t="shared" si="2"/>
        <v>0</v>
      </c>
    </row>
    <row r="18" spans="4:14" x14ac:dyDescent="0.35">
      <c r="D18" s="4" t="s">
        <v>92</v>
      </c>
      <c r="E18" s="4"/>
      <c r="F18" s="4"/>
      <c r="G18" s="4">
        <f t="shared" si="0"/>
        <v>0</v>
      </c>
      <c r="H18" s="4" t="s">
        <v>104</v>
      </c>
      <c r="I18" s="4"/>
      <c r="J18" s="4"/>
      <c r="K18" s="4">
        <f t="shared" si="1"/>
        <v>0</v>
      </c>
      <c r="L18" s="4"/>
      <c r="M18" s="4"/>
      <c r="N18" s="4">
        <f t="shared" si="2"/>
        <v>0</v>
      </c>
    </row>
    <row r="19" spans="4:14" x14ac:dyDescent="0.35">
      <c r="D19" s="4"/>
      <c r="E19" s="4"/>
      <c r="F19" s="4"/>
      <c r="G19" s="4">
        <f t="shared" si="0"/>
        <v>0</v>
      </c>
      <c r="H19" s="4" t="s">
        <v>105</v>
      </c>
      <c r="I19" s="4"/>
      <c r="J19" s="4"/>
      <c r="K19" s="4">
        <f t="shared" si="1"/>
        <v>0</v>
      </c>
      <c r="L19" s="4"/>
      <c r="M19" s="4"/>
      <c r="N19" s="4">
        <f t="shared" si="2"/>
        <v>0</v>
      </c>
    </row>
    <row r="20" spans="4:14" x14ac:dyDescent="0.35">
      <c r="D20" s="4"/>
      <c r="E20" s="4"/>
      <c r="F20" s="4"/>
      <c r="G20" s="4">
        <f t="shared" si="0"/>
        <v>0</v>
      </c>
      <c r="H20" s="4"/>
      <c r="I20" s="4"/>
      <c r="J20" s="4"/>
      <c r="K20" s="4">
        <f t="shared" si="1"/>
        <v>0</v>
      </c>
      <c r="L20" s="4"/>
      <c r="M20" s="4"/>
      <c r="N20" s="4">
        <f t="shared" si="2"/>
        <v>0</v>
      </c>
    </row>
    <row r="21" spans="4:14" x14ac:dyDescent="0.35">
      <c r="D21" s="4" t="s">
        <v>92</v>
      </c>
      <c r="E21" s="4"/>
      <c r="F21" s="4"/>
      <c r="G21" s="4">
        <f t="shared" si="0"/>
        <v>0</v>
      </c>
      <c r="H21" s="4" t="s">
        <v>104</v>
      </c>
      <c r="I21" s="4"/>
      <c r="J21" s="4"/>
      <c r="K21" s="4">
        <f t="shared" si="1"/>
        <v>0</v>
      </c>
      <c r="L21" s="4"/>
      <c r="M21" s="4"/>
      <c r="N21" s="4">
        <f t="shared" si="2"/>
        <v>0</v>
      </c>
    </row>
    <row r="22" spans="4:14" x14ac:dyDescent="0.35">
      <c r="D22" s="4"/>
      <c r="E22" s="4"/>
      <c r="F22" s="4"/>
      <c r="G22" s="4">
        <f t="shared" si="0"/>
        <v>0</v>
      </c>
      <c r="H22" s="4" t="s">
        <v>105</v>
      </c>
      <c r="I22" s="4"/>
      <c r="J22" s="4"/>
      <c r="K22" s="4">
        <f t="shared" si="1"/>
        <v>0</v>
      </c>
      <c r="L22" s="4"/>
      <c r="M22" s="4"/>
      <c r="N22" s="4">
        <f t="shared" si="2"/>
        <v>0</v>
      </c>
    </row>
    <row r="23" spans="4:14" x14ac:dyDescent="0.35">
      <c r="D23" s="4"/>
      <c r="E23" s="4"/>
      <c r="F23" s="4"/>
      <c r="G23" s="4">
        <f t="shared" si="0"/>
        <v>0</v>
      </c>
      <c r="H23" s="4"/>
      <c r="I23" s="4"/>
      <c r="J23" s="4"/>
      <c r="K23" s="4">
        <f t="shared" si="1"/>
        <v>0</v>
      </c>
      <c r="L23" s="4"/>
      <c r="M23" s="4"/>
      <c r="N23" s="4">
        <f t="shared" si="2"/>
        <v>0</v>
      </c>
    </row>
    <row r="24" spans="4:14" x14ac:dyDescent="0.35">
      <c r="D24" s="4" t="s">
        <v>98</v>
      </c>
      <c r="E24" s="4"/>
      <c r="F24" s="4"/>
      <c r="G24" s="4">
        <f t="shared" si="0"/>
        <v>0</v>
      </c>
      <c r="H24" s="4" t="s">
        <v>106</v>
      </c>
      <c r="I24" s="4"/>
      <c r="J24" s="4"/>
      <c r="K24" s="4">
        <f t="shared" si="1"/>
        <v>0</v>
      </c>
      <c r="L24" s="4"/>
      <c r="M24" s="4"/>
      <c r="N24" s="4">
        <f t="shared" si="2"/>
        <v>0</v>
      </c>
    </row>
    <row r="25" spans="4:14" x14ac:dyDescent="0.35">
      <c r="D25" s="4" t="s">
        <v>99</v>
      </c>
      <c r="E25" s="4"/>
      <c r="F25" s="4"/>
      <c r="G25" s="4">
        <f t="shared" si="0"/>
        <v>0</v>
      </c>
      <c r="H25" s="4" t="s">
        <v>106</v>
      </c>
      <c r="I25" s="4"/>
      <c r="J25" s="4"/>
      <c r="K25" s="4">
        <f t="shared" si="1"/>
        <v>0</v>
      </c>
      <c r="L25" s="4"/>
      <c r="M25" s="4"/>
      <c r="N25" s="4">
        <f t="shared" si="2"/>
        <v>0</v>
      </c>
    </row>
    <row r="26" spans="4:14" x14ac:dyDescent="0.35">
      <c r="D26" s="4" t="s">
        <v>100</v>
      </c>
      <c r="E26" s="4"/>
      <c r="F26" s="4"/>
      <c r="G26" s="4">
        <f t="shared" si="0"/>
        <v>0</v>
      </c>
      <c r="H26" s="4" t="s">
        <v>106</v>
      </c>
      <c r="I26" s="4"/>
      <c r="J26" s="4"/>
      <c r="K26" s="4">
        <f t="shared" si="1"/>
        <v>0</v>
      </c>
      <c r="L26" s="4"/>
      <c r="M26" s="4"/>
      <c r="N26" s="4">
        <f t="shared" si="2"/>
        <v>0</v>
      </c>
    </row>
    <row r="27" spans="4:14" x14ac:dyDescent="0.35">
      <c r="D27" s="4"/>
      <c r="E27" s="4"/>
      <c r="F27" s="4"/>
      <c r="G27" s="4">
        <f t="shared" si="0"/>
        <v>0</v>
      </c>
      <c r="H27" s="4"/>
      <c r="I27" s="4"/>
      <c r="J27" s="4"/>
      <c r="K27" s="4">
        <f t="shared" si="1"/>
        <v>0</v>
      </c>
      <c r="L27" s="4"/>
      <c r="M27" s="4"/>
      <c r="N27" s="4">
        <f t="shared" si="2"/>
        <v>0</v>
      </c>
    </row>
    <row r="28" spans="4:14" x14ac:dyDescent="0.35">
      <c r="D28" s="4" t="s">
        <v>94</v>
      </c>
      <c r="E28" s="4"/>
      <c r="F28" s="4"/>
      <c r="G28" s="4">
        <f t="shared" si="0"/>
        <v>0</v>
      </c>
      <c r="H28" s="4"/>
      <c r="I28" s="4"/>
      <c r="J28" s="4"/>
      <c r="K28" s="4">
        <f t="shared" si="1"/>
        <v>0</v>
      </c>
      <c r="L28" s="4"/>
      <c r="M28" s="4"/>
      <c r="N28" s="4">
        <f t="shared" si="2"/>
        <v>0</v>
      </c>
    </row>
    <row r="29" spans="4:14" x14ac:dyDescent="0.35">
      <c r="D29" s="4" t="s">
        <v>95</v>
      </c>
      <c r="E29" s="4"/>
      <c r="F29" s="4"/>
      <c r="G29" s="4">
        <f t="shared" si="0"/>
        <v>0</v>
      </c>
      <c r="H29" s="4"/>
      <c r="I29" s="4"/>
      <c r="J29" s="4"/>
      <c r="K29" s="4">
        <f t="shared" si="1"/>
        <v>0</v>
      </c>
      <c r="L29" s="4"/>
      <c r="M29" s="4"/>
      <c r="N29" s="4">
        <f t="shared" si="2"/>
        <v>0</v>
      </c>
    </row>
    <row r="30" spans="4:14" x14ac:dyDescent="0.35">
      <c r="D30" s="4" t="s">
        <v>96</v>
      </c>
      <c r="E30" s="4"/>
      <c r="F30" s="4"/>
      <c r="G30" s="4">
        <f t="shared" si="0"/>
        <v>0</v>
      </c>
      <c r="H30" s="4"/>
      <c r="I30" s="4"/>
      <c r="J30" s="4"/>
      <c r="K30" s="4">
        <f t="shared" si="1"/>
        <v>0</v>
      </c>
      <c r="L30" s="4"/>
      <c r="M30" s="4"/>
      <c r="N30" s="4">
        <f t="shared" si="2"/>
        <v>0</v>
      </c>
    </row>
    <row r="31" spans="4:14" x14ac:dyDescent="0.35">
      <c r="D31" s="4" t="s">
        <v>97</v>
      </c>
      <c r="E31" s="4"/>
      <c r="F31" s="4"/>
      <c r="G31" s="4">
        <f t="shared" si="0"/>
        <v>0</v>
      </c>
      <c r="H31" s="4"/>
      <c r="I31" s="4"/>
      <c r="J31" s="4"/>
      <c r="K31" s="4">
        <f t="shared" si="1"/>
        <v>0</v>
      </c>
      <c r="L31" s="4"/>
      <c r="M31" s="4"/>
      <c r="N31" s="4">
        <f t="shared" si="2"/>
        <v>0</v>
      </c>
    </row>
    <row r="32" spans="4:14" x14ac:dyDescent="0.35">
      <c r="D32" s="4"/>
      <c r="E32" s="4"/>
      <c r="F32" s="4"/>
      <c r="G32" s="4">
        <f t="shared" si="0"/>
        <v>0</v>
      </c>
      <c r="H32" s="4"/>
      <c r="I32" s="4"/>
      <c r="J32" s="4"/>
      <c r="K32" s="4">
        <f t="shared" si="1"/>
        <v>0</v>
      </c>
      <c r="L32" s="4"/>
      <c r="M32" s="4"/>
      <c r="N32" s="4">
        <f t="shared" si="2"/>
        <v>0</v>
      </c>
    </row>
    <row r="33" spans="4:14" x14ac:dyDescent="0.35">
      <c r="D33" s="4"/>
      <c r="E33" s="4"/>
      <c r="F33" s="4"/>
      <c r="G33" s="4">
        <f t="shared" si="0"/>
        <v>0</v>
      </c>
      <c r="H33" s="4"/>
      <c r="I33" s="4"/>
      <c r="J33" s="4"/>
      <c r="K33" s="4">
        <f t="shared" si="1"/>
        <v>0</v>
      </c>
      <c r="L33" s="4"/>
      <c r="M33" s="4"/>
      <c r="N33" s="4">
        <f t="shared" si="2"/>
        <v>0</v>
      </c>
    </row>
    <row r="34" spans="4:14" x14ac:dyDescent="0.35">
      <c r="D34" s="4"/>
      <c r="E34" s="4"/>
      <c r="F34" s="4"/>
      <c r="G34" s="4">
        <f t="shared" si="0"/>
        <v>0</v>
      </c>
      <c r="H34" s="4"/>
      <c r="I34" s="4"/>
      <c r="J34" s="4"/>
      <c r="K34" s="4">
        <f t="shared" si="1"/>
        <v>0</v>
      </c>
      <c r="L34" s="4"/>
      <c r="M34" s="4"/>
      <c r="N34" s="4">
        <f t="shared" si="2"/>
        <v>0</v>
      </c>
    </row>
    <row r="35" spans="4:14" x14ac:dyDescent="0.35">
      <c r="D35" s="4" t="s">
        <v>101</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Construction % Blg 3</vt:lpstr>
      <vt:lpstr>Construction %Blg 4</vt:lpstr>
      <vt:lpstr>Note</vt:lpstr>
      <vt:lpstr>Valuation</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2025-08-19T13:10:03Z</cp:lastPrinted>
  <dcterms:created xsi:type="dcterms:W3CDTF">2013-11-23T05:32:33Z</dcterms:created>
  <dcterms:modified xsi:type="dcterms:W3CDTF">2025-08-19T13:10:46Z</dcterms:modified>
</cp:coreProperties>
</file>