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20-08-2025\Axis Sanpada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Report!$A$1:$H$545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396" i="1"/>
  <c r="D387" i="1"/>
  <c r="D386" i="1"/>
  <c r="D382" i="1"/>
  <c r="D381" i="1"/>
  <c r="D375" i="1"/>
  <c r="D372" i="1"/>
  <c r="D371" i="1"/>
  <c r="D370" i="1"/>
  <c r="D376" i="1"/>
  <c r="F376" i="1" s="1"/>
  <c r="D368" i="1"/>
  <c r="F368" i="1" s="1"/>
  <c r="D367" i="1"/>
  <c r="D366" i="1"/>
  <c r="D364" i="1"/>
  <c r="D363" i="1"/>
  <c r="D362" i="1"/>
  <c r="D359" i="1"/>
  <c r="K360" i="1" l="1"/>
  <c r="J360" i="1"/>
  <c r="D360" i="1"/>
  <c r="F360" i="1" s="1"/>
  <c r="D358" i="1"/>
  <c r="F358" i="1" s="1"/>
  <c r="D357" i="1"/>
  <c r="F357" i="1" s="1"/>
  <c r="D398" i="1"/>
  <c r="F398" i="1" s="1"/>
  <c r="D397" i="1"/>
  <c r="F397" i="1" s="1"/>
  <c r="F396" i="1"/>
  <c r="D395" i="1"/>
  <c r="F395" i="1" s="1"/>
  <c r="D394" i="1"/>
  <c r="F394" i="1" s="1"/>
  <c r="D393" i="1"/>
  <c r="F393" i="1" s="1"/>
  <c r="G392" i="1"/>
  <c r="G393" i="1" s="1"/>
  <c r="G394" i="1" s="1"/>
  <c r="G395" i="1" s="1"/>
  <c r="G396" i="1" s="1"/>
  <c r="G397" i="1" s="1"/>
  <c r="G398" i="1" s="1"/>
  <c r="D392" i="1"/>
  <c r="F392" i="1" s="1"/>
  <c r="D390" i="1"/>
  <c r="F390" i="1" s="1"/>
  <c r="F389" i="1"/>
  <c r="D389" i="1"/>
  <c r="D388" i="1"/>
  <c r="F388" i="1" s="1"/>
  <c r="F387" i="1"/>
  <c r="F386" i="1"/>
  <c r="D385" i="1"/>
  <c r="F385" i="1" s="1"/>
  <c r="G384" i="1"/>
  <c r="G385" i="1" s="1"/>
  <c r="G386" i="1" s="1"/>
  <c r="G387" i="1" s="1"/>
  <c r="G388" i="1" s="1"/>
  <c r="G389" i="1" s="1"/>
  <c r="G390" i="1" s="1"/>
  <c r="D384" i="1"/>
  <c r="F384" i="1" s="1"/>
  <c r="F382" i="1"/>
  <c r="K381" i="1"/>
  <c r="J381" i="1"/>
  <c r="F381" i="1"/>
  <c r="D380" i="1"/>
  <c r="F380" i="1" s="1"/>
  <c r="A380" i="1"/>
  <c r="A381" i="1" s="1"/>
  <c r="A382" i="1" s="1"/>
  <c r="G379" i="1"/>
  <c r="G380" i="1" s="1"/>
  <c r="G381" i="1" s="1"/>
  <c r="G382" i="1" s="1"/>
  <c r="D379" i="1"/>
  <c r="F375" i="1"/>
  <c r="D374" i="1"/>
  <c r="F374" i="1" s="1"/>
  <c r="D373" i="1"/>
  <c r="F373" i="1" s="1"/>
  <c r="F372" i="1"/>
  <c r="F371" i="1"/>
  <c r="G370" i="1"/>
  <c r="G371" i="1" s="1"/>
  <c r="G372" i="1" s="1"/>
  <c r="G373" i="1" s="1"/>
  <c r="G374" i="1" s="1"/>
  <c r="G375" i="1" s="1"/>
  <c r="G376" i="1" s="1"/>
  <c r="F370" i="1"/>
  <c r="F367" i="1"/>
  <c r="F366" i="1"/>
  <c r="D365" i="1"/>
  <c r="F365" i="1" s="1"/>
  <c r="F364" i="1"/>
  <c r="F363" i="1"/>
  <c r="G362" i="1"/>
  <c r="G363" i="1" s="1"/>
  <c r="G364" i="1" s="1"/>
  <c r="G365" i="1" s="1"/>
  <c r="G366" i="1" s="1"/>
  <c r="G367" i="1" s="1"/>
  <c r="G368" i="1" s="1"/>
  <c r="F362" i="1"/>
  <c r="K359" i="1"/>
  <c r="J359" i="1"/>
  <c r="F359" i="1"/>
  <c r="A358" i="1"/>
  <c r="A359" i="1" s="1"/>
  <c r="A360" i="1" s="1"/>
  <c r="I357" i="1"/>
  <c r="G357" i="1"/>
  <c r="G358" i="1" s="1"/>
  <c r="G359" i="1" s="1"/>
  <c r="G360" i="1" s="1"/>
  <c r="D354" i="1"/>
  <c r="D353" i="1"/>
  <c r="F353" i="1" s="1"/>
  <c r="D352" i="1"/>
  <c r="D351" i="1"/>
  <c r="F351" i="1" s="1"/>
  <c r="D350" i="1"/>
  <c r="F350" i="1" s="1"/>
  <c r="D348" i="1"/>
  <c r="F348" i="1" s="1"/>
  <c r="F352" i="1"/>
  <c r="D349" i="1"/>
  <c r="F349" i="1" s="1"/>
  <c r="D338" i="1"/>
  <c r="F338" i="1" s="1"/>
  <c r="D337" i="1"/>
  <c r="F337" i="1" s="1"/>
  <c r="D332" i="1"/>
  <c r="F332" i="1" s="1"/>
  <c r="D330" i="1"/>
  <c r="D329" i="1"/>
  <c r="F329" i="1" s="1"/>
  <c r="D328" i="1"/>
  <c r="F328" i="1" s="1"/>
  <c r="D327" i="1"/>
  <c r="F327" i="1" s="1"/>
  <c r="D325" i="1"/>
  <c r="F325" i="1" s="1"/>
  <c r="D324" i="1"/>
  <c r="F324" i="1" s="1"/>
  <c r="D323" i="1"/>
  <c r="F323" i="1" s="1"/>
  <c r="D322" i="1"/>
  <c r="F322" i="1" s="1"/>
  <c r="D321" i="1"/>
  <c r="F321" i="1" s="1"/>
  <c r="D320" i="1"/>
  <c r="F320" i="1" s="1"/>
  <c r="D318" i="1"/>
  <c r="F318" i="1" s="1"/>
  <c r="D317" i="1"/>
  <c r="F317" i="1" s="1"/>
  <c r="D316" i="1"/>
  <c r="F354" i="1"/>
  <c r="G348" i="1"/>
  <c r="G349" i="1" s="1"/>
  <c r="G350" i="1" s="1"/>
  <c r="G351" i="1" s="1"/>
  <c r="G352" i="1" s="1"/>
  <c r="G353" i="1" s="1"/>
  <c r="G354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G340" i="1"/>
  <c r="G341" i="1" s="1"/>
  <c r="G342" i="1" s="1"/>
  <c r="G343" i="1" s="1"/>
  <c r="G344" i="1" s="1"/>
  <c r="G345" i="1" s="1"/>
  <c r="G346" i="1" s="1"/>
  <c r="D340" i="1"/>
  <c r="F340" i="1" s="1"/>
  <c r="K337" i="1"/>
  <c r="J337" i="1"/>
  <c r="D336" i="1"/>
  <c r="F336" i="1" s="1"/>
  <c r="A336" i="1"/>
  <c r="A337" i="1" s="1"/>
  <c r="A338" i="1" s="1"/>
  <c r="G335" i="1"/>
  <c r="G336" i="1" s="1"/>
  <c r="G337" i="1" s="1"/>
  <c r="G338" i="1" s="1"/>
  <c r="D335" i="1"/>
  <c r="D331" i="1"/>
  <c r="F331" i="1" s="1"/>
  <c r="F330" i="1"/>
  <c r="G327" i="1"/>
  <c r="G328" i="1" s="1"/>
  <c r="G329" i="1" s="1"/>
  <c r="G330" i="1" s="1"/>
  <c r="G331" i="1" s="1"/>
  <c r="G332" i="1" s="1"/>
  <c r="G320" i="1"/>
  <c r="G321" i="1" s="1"/>
  <c r="G322" i="1" s="1"/>
  <c r="G323" i="1" s="1"/>
  <c r="G324" i="1" s="1"/>
  <c r="G325" i="1" s="1"/>
  <c r="K318" i="1"/>
  <c r="J318" i="1"/>
  <c r="A317" i="1"/>
  <c r="A318" i="1" s="1"/>
  <c r="I316" i="1"/>
  <c r="G316" i="1"/>
  <c r="G317" i="1" s="1"/>
  <c r="G318" i="1" s="1"/>
  <c r="D313" i="1"/>
  <c r="D312" i="1"/>
  <c r="D311" i="1"/>
  <c r="D310" i="1"/>
  <c r="D309" i="1"/>
  <c r="D308" i="1"/>
  <c r="D307" i="1"/>
  <c r="D305" i="1"/>
  <c r="D304" i="1"/>
  <c r="D303" i="1"/>
  <c r="D301" i="1"/>
  <c r="D300" i="1"/>
  <c r="D296" i="1"/>
  <c r="D295" i="1"/>
  <c r="J271" i="1"/>
  <c r="I269" i="1"/>
  <c r="P392" i="1"/>
  <c r="O348" i="1"/>
  <c r="O327" i="1"/>
  <c r="O320" i="1"/>
  <c r="O362" i="1"/>
  <c r="P370" i="1"/>
  <c r="P348" i="1"/>
  <c r="P384" i="1"/>
  <c r="O384" i="1"/>
  <c r="O392" i="1"/>
  <c r="P340" i="1"/>
  <c r="P320" i="1"/>
  <c r="P327" i="1"/>
  <c r="O340" i="1"/>
  <c r="O370" i="1"/>
  <c r="P362" i="1"/>
  <c r="K338" i="1" l="1"/>
  <c r="G149" i="1"/>
  <c r="F379" i="1"/>
  <c r="G150" i="1" s="1"/>
  <c r="C150" i="1"/>
  <c r="E150" i="1"/>
  <c r="E149" i="1"/>
  <c r="C149" i="1"/>
  <c r="F316" i="1"/>
  <c r="G147" i="1" s="1"/>
  <c r="C147" i="1"/>
  <c r="E147" i="1"/>
  <c r="F335" i="1"/>
  <c r="G148" i="1" s="1"/>
  <c r="C148" i="1"/>
  <c r="E148" i="1"/>
  <c r="K382" i="1"/>
  <c r="O393" i="1"/>
  <c r="N392" i="1"/>
  <c r="A392" i="1" s="1"/>
  <c r="O363" i="1"/>
  <c r="N362" i="1"/>
  <c r="A362" i="1" s="1"/>
  <c r="P393" i="1"/>
  <c r="P394" i="1" s="1"/>
  <c r="P395" i="1" s="1"/>
  <c r="P396" i="1" s="1"/>
  <c r="P397" i="1" s="1"/>
  <c r="P398" i="1" s="1"/>
  <c r="O371" i="1"/>
  <c r="N370" i="1"/>
  <c r="A370" i="1" s="1"/>
  <c r="P371" i="1"/>
  <c r="P372" i="1" s="1"/>
  <c r="P373" i="1" s="1"/>
  <c r="P374" i="1" s="1"/>
  <c r="P375" i="1" s="1"/>
  <c r="P376" i="1" s="1"/>
  <c r="P385" i="1"/>
  <c r="P386" i="1" s="1"/>
  <c r="P387" i="1" s="1"/>
  <c r="P388" i="1" s="1"/>
  <c r="P389" i="1" s="1"/>
  <c r="P390" i="1" s="1"/>
  <c r="P363" i="1"/>
  <c r="P364" i="1" s="1"/>
  <c r="P365" i="1" s="1"/>
  <c r="P366" i="1" s="1"/>
  <c r="P367" i="1" s="1"/>
  <c r="P368" i="1" s="1"/>
  <c r="O385" i="1"/>
  <c r="N384" i="1"/>
  <c r="A384" i="1" s="1"/>
  <c r="P341" i="1"/>
  <c r="P342" i="1" s="1"/>
  <c r="P343" i="1" s="1"/>
  <c r="P344" i="1" s="1"/>
  <c r="P345" i="1" s="1"/>
  <c r="P346" i="1" s="1"/>
  <c r="O349" i="1"/>
  <c r="N348" i="1"/>
  <c r="A348" i="1" s="1"/>
  <c r="O321" i="1"/>
  <c r="N320" i="1"/>
  <c r="A320" i="1" s="1"/>
  <c r="P349" i="1"/>
  <c r="P350" i="1" s="1"/>
  <c r="P351" i="1" s="1"/>
  <c r="P352" i="1" s="1"/>
  <c r="P353" i="1" s="1"/>
  <c r="P354" i="1" s="1"/>
  <c r="O341" i="1"/>
  <c r="N340" i="1"/>
  <c r="A340" i="1" s="1"/>
  <c r="O328" i="1"/>
  <c r="N327" i="1"/>
  <c r="A327" i="1" s="1"/>
  <c r="P321" i="1"/>
  <c r="P322" i="1" s="1"/>
  <c r="P323" i="1" s="1"/>
  <c r="P324" i="1" s="1"/>
  <c r="P325" i="1" s="1"/>
  <c r="P328" i="1"/>
  <c r="P329" i="1" s="1"/>
  <c r="P330" i="1" s="1"/>
  <c r="P331" i="1" s="1"/>
  <c r="P332" i="1" s="1"/>
  <c r="F313" i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F305" i="1"/>
  <c r="F304" i="1"/>
  <c r="F303" i="1"/>
  <c r="D302" i="1"/>
  <c r="F302" i="1" s="1"/>
  <c r="F301" i="1"/>
  <c r="F300" i="1"/>
  <c r="G299" i="1"/>
  <c r="G300" i="1" s="1"/>
  <c r="G301" i="1" s="1"/>
  <c r="G302" i="1" s="1"/>
  <c r="G303" i="1" s="1"/>
  <c r="G304" i="1" s="1"/>
  <c r="G305" i="1" s="1"/>
  <c r="D299" i="1"/>
  <c r="F299" i="1" s="1"/>
  <c r="D297" i="1"/>
  <c r="F297" i="1" s="1"/>
  <c r="K296" i="1"/>
  <c r="J296" i="1"/>
  <c r="F296" i="1"/>
  <c r="F295" i="1"/>
  <c r="A295" i="1"/>
  <c r="A296" i="1" s="1"/>
  <c r="A297" i="1" s="1"/>
  <c r="G294" i="1"/>
  <c r="G295" i="1" s="1"/>
  <c r="G296" i="1" s="1"/>
  <c r="G297" i="1" s="1"/>
  <c r="D294" i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G284" i="1"/>
  <c r="G285" i="1" s="1"/>
  <c r="G286" i="1" s="1"/>
  <c r="G287" i="1" s="1"/>
  <c r="G288" i="1" s="1"/>
  <c r="G289" i="1" s="1"/>
  <c r="G290" i="1" s="1"/>
  <c r="G291" i="1" s="1"/>
  <c r="D284" i="1"/>
  <c r="F284" i="1" s="1"/>
  <c r="D282" i="1"/>
  <c r="F282" i="1" s="1"/>
  <c r="D281" i="1"/>
  <c r="F281" i="1" s="1"/>
  <c r="D280" i="1"/>
  <c r="F280" i="1" s="1"/>
  <c r="D279" i="1"/>
  <c r="F279" i="1" s="1"/>
  <c r="D278" i="1"/>
  <c r="F278" i="1" s="1"/>
  <c r="D277" i="1"/>
  <c r="F277" i="1" s="1"/>
  <c r="D276" i="1"/>
  <c r="F276" i="1" s="1"/>
  <c r="G275" i="1"/>
  <c r="G276" i="1" s="1"/>
  <c r="G277" i="1" s="1"/>
  <c r="G278" i="1" s="1"/>
  <c r="G279" i="1" s="1"/>
  <c r="G280" i="1" s="1"/>
  <c r="G281" i="1" s="1"/>
  <c r="G282" i="1" s="1"/>
  <c r="D275" i="1"/>
  <c r="F275" i="1" s="1"/>
  <c r="D273" i="1"/>
  <c r="F273" i="1" s="1"/>
  <c r="D272" i="1"/>
  <c r="F272" i="1" s="1"/>
  <c r="K271" i="1"/>
  <c r="K272" i="1" s="1"/>
  <c r="D271" i="1"/>
  <c r="F271" i="1" s="1"/>
  <c r="D270" i="1"/>
  <c r="F270" i="1" s="1"/>
  <c r="A270" i="1"/>
  <c r="A271" i="1" s="1"/>
  <c r="A272" i="1" s="1"/>
  <c r="A273" i="1" s="1"/>
  <c r="G269" i="1"/>
  <c r="G270" i="1" s="1"/>
  <c r="G271" i="1" s="1"/>
  <c r="G272" i="1" s="1"/>
  <c r="G273" i="1" s="1"/>
  <c r="D269" i="1"/>
  <c r="O284" i="1"/>
  <c r="P299" i="1"/>
  <c r="P284" i="1"/>
  <c r="O299" i="1"/>
  <c r="O307" i="1"/>
  <c r="P275" i="1"/>
  <c r="O275" i="1"/>
  <c r="P307" i="1"/>
  <c r="F269" i="1" l="1"/>
  <c r="G145" i="1" s="1"/>
  <c r="E145" i="1"/>
  <c r="C145" i="1"/>
  <c r="F294" i="1"/>
  <c r="G146" i="1" s="1"/>
  <c r="E146" i="1"/>
  <c r="C146" i="1"/>
  <c r="O394" i="1"/>
  <c r="N393" i="1"/>
  <c r="A393" i="1" s="1"/>
  <c r="O372" i="1"/>
  <c r="N371" i="1"/>
  <c r="A371" i="1" s="1"/>
  <c r="O386" i="1"/>
  <c r="N385" i="1"/>
  <c r="A385" i="1" s="1"/>
  <c r="N363" i="1"/>
  <c r="A363" i="1" s="1"/>
  <c r="O364" i="1"/>
  <c r="O342" i="1"/>
  <c r="N341" i="1"/>
  <c r="A341" i="1" s="1"/>
  <c r="O350" i="1"/>
  <c r="N349" i="1"/>
  <c r="A349" i="1" s="1"/>
  <c r="N328" i="1"/>
  <c r="A328" i="1" s="1"/>
  <c r="O329" i="1"/>
  <c r="O322" i="1"/>
  <c r="N321" i="1"/>
  <c r="A321" i="1" s="1"/>
  <c r="K297" i="1"/>
  <c r="P285" i="1"/>
  <c r="P286" i="1" s="1"/>
  <c r="P287" i="1" s="1"/>
  <c r="P288" i="1" s="1"/>
  <c r="P289" i="1" s="1"/>
  <c r="P290" i="1" s="1"/>
  <c r="P291" i="1" s="1"/>
  <c r="P276" i="1"/>
  <c r="P277" i="1" s="1"/>
  <c r="P278" i="1" s="1"/>
  <c r="P279" i="1" s="1"/>
  <c r="P280" i="1" s="1"/>
  <c r="P281" i="1" s="1"/>
  <c r="P282" i="1" s="1"/>
  <c r="N299" i="1"/>
  <c r="A299" i="1" s="1"/>
  <c r="O300" i="1"/>
  <c r="O308" i="1"/>
  <c r="N307" i="1"/>
  <c r="A307" i="1" s="1"/>
  <c r="P300" i="1"/>
  <c r="P301" i="1" s="1"/>
  <c r="P302" i="1" s="1"/>
  <c r="P303" i="1" s="1"/>
  <c r="P304" i="1" s="1"/>
  <c r="P305" i="1" s="1"/>
  <c r="P308" i="1"/>
  <c r="P309" i="1" s="1"/>
  <c r="P310" i="1" s="1"/>
  <c r="P311" i="1" s="1"/>
  <c r="P312" i="1" s="1"/>
  <c r="P313" i="1" s="1"/>
  <c r="O276" i="1"/>
  <c r="N275" i="1"/>
  <c r="A275" i="1" s="1"/>
  <c r="O285" i="1"/>
  <c r="N284" i="1"/>
  <c r="A284" i="1" s="1"/>
  <c r="O365" i="1" l="1"/>
  <c r="N364" i="1"/>
  <c r="A364" i="1" s="1"/>
  <c r="O387" i="1"/>
  <c r="N386" i="1"/>
  <c r="A386" i="1" s="1"/>
  <c r="O395" i="1"/>
  <c r="N394" i="1"/>
  <c r="A394" i="1" s="1"/>
  <c r="O373" i="1"/>
  <c r="N372" i="1"/>
  <c r="A372" i="1" s="1"/>
  <c r="O323" i="1"/>
  <c r="N322" i="1"/>
  <c r="A322" i="1" s="1"/>
  <c r="O351" i="1"/>
  <c r="N350" i="1"/>
  <c r="A350" i="1" s="1"/>
  <c r="O330" i="1"/>
  <c r="N329" i="1"/>
  <c r="A329" i="1" s="1"/>
  <c r="O343" i="1"/>
  <c r="N342" i="1"/>
  <c r="A342" i="1" s="1"/>
  <c r="O277" i="1"/>
  <c r="N276" i="1"/>
  <c r="A276" i="1" s="1"/>
  <c r="O309" i="1"/>
  <c r="N308" i="1"/>
  <c r="A308" i="1" s="1"/>
  <c r="O301" i="1"/>
  <c r="N300" i="1"/>
  <c r="A300" i="1" s="1"/>
  <c r="O286" i="1"/>
  <c r="N285" i="1"/>
  <c r="A285" i="1" s="1"/>
  <c r="O396" i="1" l="1"/>
  <c r="N395" i="1"/>
  <c r="A395" i="1" s="1"/>
  <c r="O366" i="1"/>
  <c r="N365" i="1"/>
  <c r="A365" i="1" s="1"/>
  <c r="O374" i="1"/>
  <c r="N373" i="1"/>
  <c r="A373" i="1" s="1"/>
  <c r="O388" i="1"/>
  <c r="N387" i="1"/>
  <c r="A387" i="1" s="1"/>
  <c r="N343" i="1"/>
  <c r="A343" i="1" s="1"/>
  <c r="O344" i="1"/>
  <c r="O352" i="1"/>
  <c r="N351" i="1"/>
  <c r="A351" i="1" s="1"/>
  <c r="O331" i="1"/>
  <c r="N330" i="1"/>
  <c r="A330" i="1" s="1"/>
  <c r="O324" i="1"/>
  <c r="N323" i="1"/>
  <c r="A323" i="1" s="1"/>
  <c r="O302" i="1"/>
  <c r="N301" i="1"/>
  <c r="A301" i="1" s="1"/>
  <c r="N277" i="1"/>
  <c r="A277" i="1" s="1"/>
  <c r="O278" i="1"/>
  <c r="O287" i="1"/>
  <c r="N286" i="1"/>
  <c r="A286" i="1" s="1"/>
  <c r="O310" i="1"/>
  <c r="N309" i="1"/>
  <c r="A309" i="1" s="1"/>
  <c r="J92" i="1"/>
  <c r="J91" i="1"/>
  <c r="J90" i="1"/>
  <c r="J89" i="1"/>
  <c r="O375" i="1" l="1"/>
  <c r="N374" i="1"/>
  <c r="A374" i="1" s="1"/>
  <c r="O397" i="1"/>
  <c r="N396" i="1"/>
  <c r="A396" i="1" s="1"/>
  <c r="O389" i="1"/>
  <c r="N388" i="1"/>
  <c r="A388" i="1" s="1"/>
  <c r="O367" i="1"/>
  <c r="N366" i="1"/>
  <c r="A366" i="1" s="1"/>
  <c r="O325" i="1"/>
  <c r="N324" i="1"/>
  <c r="A324" i="1" s="1"/>
  <c r="O353" i="1"/>
  <c r="N352" i="1"/>
  <c r="A352" i="1" s="1"/>
  <c r="O345" i="1"/>
  <c r="N344" i="1"/>
  <c r="A344" i="1" s="1"/>
  <c r="O332" i="1"/>
  <c r="N331" i="1"/>
  <c r="A331" i="1" s="1"/>
  <c r="O279" i="1"/>
  <c r="N278" i="1"/>
  <c r="A278" i="1" s="1"/>
  <c r="O311" i="1"/>
  <c r="N310" i="1"/>
  <c r="A310" i="1" s="1"/>
  <c r="O288" i="1"/>
  <c r="N287" i="1"/>
  <c r="A287" i="1" s="1"/>
  <c r="O303" i="1"/>
  <c r="N302" i="1"/>
  <c r="A302" i="1" s="1"/>
  <c r="D51" i="1"/>
  <c r="D214" i="1"/>
  <c r="D264" i="1"/>
  <c r="F264" i="1" s="1"/>
  <c r="C96" i="1"/>
  <c r="D266" i="1"/>
  <c r="F266" i="1" s="1"/>
  <c r="F265" i="1"/>
  <c r="D265" i="1"/>
  <c r="D263" i="1"/>
  <c r="F263" i="1" s="1"/>
  <c r="D262" i="1"/>
  <c r="F262" i="1" s="1"/>
  <c r="D261" i="1"/>
  <c r="F261" i="1" s="1"/>
  <c r="D260" i="1"/>
  <c r="F260" i="1" s="1"/>
  <c r="G259" i="1"/>
  <c r="G260" i="1" s="1"/>
  <c r="G261" i="1" s="1"/>
  <c r="G262" i="1" s="1"/>
  <c r="G263" i="1" s="1"/>
  <c r="G264" i="1" s="1"/>
  <c r="G265" i="1" s="1"/>
  <c r="G266" i="1" s="1"/>
  <c r="D259" i="1"/>
  <c r="F259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G250" i="1"/>
  <c r="G251" i="1" s="1"/>
  <c r="G252" i="1" s="1"/>
  <c r="G253" i="1" s="1"/>
  <c r="G254" i="1" s="1"/>
  <c r="G255" i="1" s="1"/>
  <c r="G256" i="1" s="1"/>
  <c r="G257" i="1" s="1"/>
  <c r="D250" i="1"/>
  <c r="F250" i="1" s="1"/>
  <c r="D248" i="1"/>
  <c r="F248" i="1" s="1"/>
  <c r="D247" i="1"/>
  <c r="F247" i="1" s="1"/>
  <c r="K246" i="1"/>
  <c r="J246" i="1"/>
  <c r="D246" i="1"/>
  <c r="F246" i="1" s="1"/>
  <c r="D245" i="1"/>
  <c r="F245" i="1" s="1"/>
  <c r="A245" i="1"/>
  <c r="A246" i="1" s="1"/>
  <c r="A247" i="1" s="1"/>
  <c r="A248" i="1" s="1"/>
  <c r="G244" i="1"/>
  <c r="G245" i="1" s="1"/>
  <c r="G246" i="1" s="1"/>
  <c r="G247" i="1" s="1"/>
  <c r="G248" i="1" s="1"/>
  <c r="D244" i="1"/>
  <c r="F244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G234" i="1"/>
  <c r="G235" i="1" s="1"/>
  <c r="G236" i="1" s="1"/>
  <c r="G237" i="1" s="1"/>
  <c r="G238" i="1" s="1"/>
  <c r="G239" i="1" s="1"/>
  <c r="G240" i="1" s="1"/>
  <c r="G241" i="1" s="1"/>
  <c r="F234" i="1"/>
  <c r="D234" i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G225" i="1"/>
  <c r="G226" i="1" s="1"/>
  <c r="G227" i="1" s="1"/>
  <c r="G228" i="1" s="1"/>
  <c r="G229" i="1" s="1"/>
  <c r="G230" i="1" s="1"/>
  <c r="G231" i="1" s="1"/>
  <c r="G232" i="1" s="1"/>
  <c r="D225" i="1"/>
  <c r="F225" i="1" s="1"/>
  <c r="D223" i="1"/>
  <c r="F223" i="1" s="1"/>
  <c r="D222" i="1"/>
  <c r="F222" i="1" s="1"/>
  <c r="K221" i="1"/>
  <c r="J221" i="1"/>
  <c r="D221" i="1"/>
  <c r="F221" i="1" s="1"/>
  <c r="D220" i="1"/>
  <c r="F220" i="1" s="1"/>
  <c r="A220" i="1"/>
  <c r="A221" i="1" s="1"/>
  <c r="A222" i="1" s="1"/>
  <c r="A223" i="1" s="1"/>
  <c r="G219" i="1"/>
  <c r="G220" i="1" s="1"/>
  <c r="G221" i="1" s="1"/>
  <c r="G222" i="1" s="1"/>
  <c r="G223" i="1" s="1"/>
  <c r="D219" i="1"/>
  <c r="F219" i="1" s="1"/>
  <c r="O250" i="1"/>
  <c r="P259" i="1"/>
  <c r="O225" i="1"/>
  <c r="O234" i="1"/>
  <c r="P250" i="1"/>
  <c r="P225" i="1"/>
  <c r="P234" i="1"/>
  <c r="O259" i="1"/>
  <c r="N375" i="1" l="1"/>
  <c r="A375" i="1" s="1"/>
  <c r="O376" i="1"/>
  <c r="N376" i="1" s="1"/>
  <c r="A376" i="1" s="1"/>
  <c r="N367" i="1"/>
  <c r="A367" i="1" s="1"/>
  <c r="O368" i="1"/>
  <c r="N368" i="1" s="1"/>
  <c r="A368" i="1" s="1"/>
  <c r="O390" i="1"/>
  <c r="N390" i="1" s="1"/>
  <c r="A390" i="1" s="1"/>
  <c r="N389" i="1"/>
  <c r="A389" i="1" s="1"/>
  <c r="O398" i="1"/>
  <c r="N398" i="1" s="1"/>
  <c r="A398" i="1" s="1"/>
  <c r="N397" i="1"/>
  <c r="A397" i="1" s="1"/>
  <c r="K247" i="1"/>
  <c r="N332" i="1"/>
  <c r="A332" i="1" s="1"/>
  <c r="O354" i="1"/>
  <c r="N354" i="1" s="1"/>
  <c r="A354" i="1" s="1"/>
  <c r="N353" i="1"/>
  <c r="A353" i="1" s="1"/>
  <c r="O346" i="1"/>
  <c r="N346" i="1" s="1"/>
  <c r="A346" i="1" s="1"/>
  <c r="N345" i="1"/>
  <c r="A345" i="1" s="1"/>
  <c r="N325" i="1"/>
  <c r="A325" i="1" s="1"/>
  <c r="K222" i="1"/>
  <c r="C143" i="1"/>
  <c r="C144" i="1"/>
  <c r="N303" i="1"/>
  <c r="A303" i="1" s="1"/>
  <c r="O304" i="1"/>
  <c r="O312" i="1"/>
  <c r="N311" i="1"/>
  <c r="A311" i="1" s="1"/>
  <c r="O289" i="1"/>
  <c r="N288" i="1"/>
  <c r="A288" i="1" s="1"/>
  <c r="O280" i="1"/>
  <c r="N279" i="1"/>
  <c r="A279" i="1" s="1"/>
  <c r="G143" i="1"/>
  <c r="E144" i="1"/>
  <c r="E143" i="1"/>
  <c r="P226" i="1"/>
  <c r="P227" i="1" s="1"/>
  <c r="P228" i="1" s="1"/>
  <c r="P229" i="1" s="1"/>
  <c r="P230" i="1" s="1"/>
  <c r="P231" i="1" s="1"/>
  <c r="P232" i="1" s="1"/>
  <c r="P235" i="1"/>
  <c r="P236" i="1" s="1"/>
  <c r="P237" i="1" s="1"/>
  <c r="P238" i="1" s="1"/>
  <c r="P239" i="1" s="1"/>
  <c r="P240" i="1" s="1"/>
  <c r="P241" i="1" s="1"/>
  <c r="O226" i="1"/>
  <c r="N225" i="1"/>
  <c r="A225" i="1" s="1"/>
  <c r="O251" i="1"/>
  <c r="N250" i="1"/>
  <c r="A250" i="1" s="1"/>
  <c r="O260" i="1"/>
  <c r="N259" i="1"/>
  <c r="A259" i="1" s="1"/>
  <c r="P251" i="1"/>
  <c r="P252" i="1" s="1"/>
  <c r="P253" i="1" s="1"/>
  <c r="P254" i="1" s="1"/>
  <c r="P255" i="1" s="1"/>
  <c r="P256" i="1" s="1"/>
  <c r="P257" i="1" s="1"/>
  <c r="P260" i="1"/>
  <c r="P261" i="1" s="1"/>
  <c r="P262" i="1" s="1"/>
  <c r="P263" i="1" s="1"/>
  <c r="P264" i="1" s="1"/>
  <c r="P265" i="1" s="1"/>
  <c r="P266" i="1" s="1"/>
  <c r="O235" i="1"/>
  <c r="N234" i="1"/>
  <c r="A234" i="1" s="1"/>
  <c r="E40" i="1"/>
  <c r="E41" i="1" s="1"/>
  <c r="G46" i="1"/>
  <c r="O305" i="1" l="1"/>
  <c r="N304" i="1"/>
  <c r="A304" i="1" s="1"/>
  <c r="O290" i="1"/>
  <c r="N289" i="1"/>
  <c r="A289" i="1" s="1"/>
  <c r="O281" i="1"/>
  <c r="N280" i="1"/>
  <c r="A280" i="1" s="1"/>
  <c r="O313" i="1"/>
  <c r="N312" i="1"/>
  <c r="A312" i="1" s="1"/>
  <c r="O236" i="1"/>
  <c r="N235" i="1"/>
  <c r="A235" i="1" s="1"/>
  <c r="O261" i="1"/>
  <c r="N260" i="1"/>
  <c r="A260" i="1" s="1"/>
  <c r="O227" i="1"/>
  <c r="N226" i="1"/>
  <c r="A226" i="1" s="1"/>
  <c r="O252" i="1"/>
  <c r="N251" i="1"/>
  <c r="A251" i="1" s="1"/>
  <c r="D216" i="1"/>
  <c r="F216" i="1" s="1"/>
  <c r="D215" i="1"/>
  <c r="F215" i="1" s="1"/>
  <c r="D213" i="1"/>
  <c r="F213" i="1" s="1"/>
  <c r="D212" i="1"/>
  <c r="F212" i="1" s="1"/>
  <c r="D211" i="1"/>
  <c r="F211" i="1" s="1"/>
  <c r="D210" i="1"/>
  <c r="F210" i="1" s="1"/>
  <c r="D209" i="1"/>
  <c r="F209" i="1" s="1"/>
  <c r="F214" i="1"/>
  <c r="G209" i="1"/>
  <c r="G210" i="1" s="1"/>
  <c r="G211" i="1" s="1"/>
  <c r="G212" i="1" s="1"/>
  <c r="G213" i="1" s="1"/>
  <c r="G214" i="1" s="1"/>
  <c r="G215" i="1" s="1"/>
  <c r="G216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G184" i="1"/>
  <c r="G185" i="1" s="1"/>
  <c r="G186" i="1" s="1"/>
  <c r="G187" i="1" s="1"/>
  <c r="G188" i="1" s="1"/>
  <c r="G189" i="1" s="1"/>
  <c r="G190" i="1" s="1"/>
  <c r="G191" i="1" s="1"/>
  <c r="D207" i="1"/>
  <c r="D206" i="1"/>
  <c r="D205" i="1"/>
  <c r="D204" i="1"/>
  <c r="F204" i="1" s="1"/>
  <c r="D203" i="1"/>
  <c r="F203" i="1" s="1"/>
  <c r="D202" i="1"/>
  <c r="F202" i="1" s="1"/>
  <c r="D201" i="1"/>
  <c r="F201" i="1" s="1"/>
  <c r="D200" i="1"/>
  <c r="F200" i="1" s="1"/>
  <c r="D182" i="1"/>
  <c r="F182" i="1" s="1"/>
  <c r="D181" i="1"/>
  <c r="F181" i="1" s="1"/>
  <c r="D180" i="1"/>
  <c r="D179" i="1"/>
  <c r="D178" i="1"/>
  <c r="D177" i="1"/>
  <c r="D176" i="1"/>
  <c r="D175" i="1"/>
  <c r="F207" i="1"/>
  <c r="F206" i="1"/>
  <c r="F205" i="1"/>
  <c r="G200" i="1"/>
  <c r="G201" i="1" s="1"/>
  <c r="G202" i="1" s="1"/>
  <c r="G203" i="1" s="1"/>
  <c r="G204" i="1" s="1"/>
  <c r="G205" i="1" s="1"/>
  <c r="G206" i="1" s="1"/>
  <c r="G207" i="1" s="1"/>
  <c r="D198" i="1"/>
  <c r="F198" i="1" s="1"/>
  <c r="D197" i="1"/>
  <c r="F197" i="1" s="1"/>
  <c r="D196" i="1"/>
  <c r="F196" i="1" s="1"/>
  <c r="D194" i="1"/>
  <c r="K196" i="1"/>
  <c r="J196" i="1"/>
  <c r="D195" i="1"/>
  <c r="F195" i="1" s="1"/>
  <c r="A195" i="1"/>
  <c r="A196" i="1" s="1"/>
  <c r="A197" i="1" s="1"/>
  <c r="A198" i="1" s="1"/>
  <c r="G194" i="1"/>
  <c r="G195" i="1" s="1"/>
  <c r="G196" i="1" s="1"/>
  <c r="G197" i="1" s="1"/>
  <c r="G198" i="1" s="1"/>
  <c r="D173" i="1"/>
  <c r="D172" i="1"/>
  <c r="D171" i="1"/>
  <c r="D170" i="1"/>
  <c r="J171" i="1"/>
  <c r="K171" i="1"/>
  <c r="D169" i="1"/>
  <c r="P209" i="1"/>
  <c r="O209" i="1"/>
  <c r="O184" i="1"/>
  <c r="P200" i="1"/>
  <c r="P184" i="1"/>
  <c r="O200" i="1"/>
  <c r="K172" i="1" l="1"/>
  <c r="N305" i="1"/>
  <c r="A305" i="1" s="1"/>
  <c r="N281" i="1"/>
  <c r="A281" i="1" s="1"/>
  <c r="O282" i="1"/>
  <c r="N282" i="1" s="1"/>
  <c r="A282" i="1" s="1"/>
  <c r="N313" i="1"/>
  <c r="A313" i="1" s="1"/>
  <c r="N290" i="1"/>
  <c r="A290" i="1" s="1"/>
  <c r="O291" i="1"/>
  <c r="N291" i="1" s="1"/>
  <c r="A291" i="1" s="1"/>
  <c r="F194" i="1"/>
  <c r="G142" i="1" s="1"/>
  <c r="C142" i="1"/>
  <c r="E142" i="1"/>
  <c r="G144" i="1"/>
  <c r="C141" i="1"/>
  <c r="C151" i="1" s="1"/>
  <c r="E141" i="1"/>
  <c r="E151" i="1" s="1"/>
  <c r="K197" i="1"/>
  <c r="O253" i="1"/>
  <c r="N252" i="1"/>
  <c r="A252" i="1" s="1"/>
  <c r="O262" i="1"/>
  <c r="N261" i="1"/>
  <c r="A261" i="1" s="1"/>
  <c r="O228" i="1"/>
  <c r="N227" i="1"/>
  <c r="A227" i="1" s="1"/>
  <c r="N236" i="1"/>
  <c r="A236" i="1" s="1"/>
  <c r="O237" i="1"/>
  <c r="O210" i="1"/>
  <c r="N209" i="1"/>
  <c r="A209" i="1" s="1"/>
  <c r="P210" i="1"/>
  <c r="P211" i="1" s="1"/>
  <c r="P212" i="1" s="1"/>
  <c r="P213" i="1" s="1"/>
  <c r="P214" i="1" s="1"/>
  <c r="P215" i="1" s="1"/>
  <c r="P216" i="1" s="1"/>
  <c r="O185" i="1"/>
  <c r="N184" i="1"/>
  <c r="A184" i="1" s="1"/>
  <c r="P185" i="1"/>
  <c r="P186" i="1" s="1"/>
  <c r="P187" i="1" s="1"/>
  <c r="P188" i="1" s="1"/>
  <c r="P189" i="1" s="1"/>
  <c r="P190" i="1" s="1"/>
  <c r="P191" i="1" s="1"/>
  <c r="N200" i="1"/>
  <c r="A200" i="1" s="1"/>
  <c r="O201" i="1"/>
  <c r="P201" i="1"/>
  <c r="P202" i="1" s="1"/>
  <c r="P203" i="1" s="1"/>
  <c r="P204" i="1" s="1"/>
  <c r="P205" i="1" s="1"/>
  <c r="P206" i="1" s="1"/>
  <c r="P207" i="1" s="1"/>
  <c r="O263" i="1" l="1"/>
  <c r="N262" i="1"/>
  <c r="A262" i="1" s="1"/>
  <c r="O229" i="1"/>
  <c r="N228" i="1"/>
  <c r="A228" i="1" s="1"/>
  <c r="O254" i="1"/>
  <c r="N253" i="1"/>
  <c r="A253" i="1" s="1"/>
  <c r="O238" i="1"/>
  <c r="N237" i="1"/>
  <c r="A237" i="1" s="1"/>
  <c r="O211" i="1"/>
  <c r="N210" i="1"/>
  <c r="A210" i="1" s="1"/>
  <c r="O186" i="1"/>
  <c r="N185" i="1"/>
  <c r="A185" i="1" s="1"/>
  <c r="N201" i="1"/>
  <c r="A201" i="1" s="1"/>
  <c r="O202" i="1"/>
  <c r="D59" i="1"/>
  <c r="O239" i="1" l="1"/>
  <c r="N238" i="1"/>
  <c r="A238" i="1" s="1"/>
  <c r="O230" i="1"/>
  <c r="N229" i="1"/>
  <c r="A229" i="1" s="1"/>
  <c r="O255" i="1"/>
  <c r="N254" i="1"/>
  <c r="A254" i="1" s="1"/>
  <c r="O264" i="1"/>
  <c r="N263" i="1"/>
  <c r="A263" i="1" s="1"/>
  <c r="O212" i="1"/>
  <c r="N211" i="1"/>
  <c r="A211" i="1" s="1"/>
  <c r="O187" i="1"/>
  <c r="N186" i="1"/>
  <c r="A186" i="1" s="1"/>
  <c r="N202" i="1"/>
  <c r="A202" i="1" s="1"/>
  <c r="O203" i="1"/>
  <c r="J118" i="1"/>
  <c r="J117" i="1"/>
  <c r="J107" i="1"/>
  <c r="J106" i="1"/>
  <c r="J78" i="1"/>
  <c r="J77" i="1"/>
  <c r="H97" i="1"/>
  <c r="H63" i="1"/>
  <c r="H68" i="1"/>
  <c r="O265" i="1" l="1"/>
  <c r="N264" i="1"/>
  <c r="A264" i="1" s="1"/>
  <c r="O231" i="1"/>
  <c r="N230" i="1"/>
  <c r="A230" i="1" s="1"/>
  <c r="O256" i="1"/>
  <c r="N255" i="1"/>
  <c r="A255" i="1" s="1"/>
  <c r="O240" i="1"/>
  <c r="N239" i="1"/>
  <c r="A239" i="1" s="1"/>
  <c r="O213" i="1"/>
  <c r="N212" i="1"/>
  <c r="A212" i="1" s="1"/>
  <c r="O188" i="1"/>
  <c r="N187" i="1"/>
  <c r="A187" i="1" s="1"/>
  <c r="N203" i="1"/>
  <c r="A203" i="1" s="1"/>
  <c r="O204" i="1"/>
  <c r="D120" i="1"/>
  <c r="D116" i="1"/>
  <c r="J112" i="1"/>
  <c r="C111" i="1" s="1"/>
  <c r="J110" i="1"/>
  <c r="D115" i="1"/>
  <c r="D119" i="1"/>
  <c r="J113" i="1"/>
  <c r="J114" i="1" s="1"/>
  <c r="J119" i="1" s="1"/>
  <c r="J111" i="1"/>
  <c r="D114" i="1"/>
  <c r="D118" i="1"/>
  <c r="D117" i="1"/>
  <c r="C113" i="1"/>
  <c r="D113" i="1" s="1"/>
  <c r="D102" i="1"/>
  <c r="J100" i="1"/>
  <c r="J102" i="1"/>
  <c r="J103" i="1" s="1"/>
  <c r="J108" i="1" s="1"/>
  <c r="D109" i="1"/>
  <c r="D105" i="1"/>
  <c r="J101" i="1"/>
  <c r="C100" i="1" s="1"/>
  <c r="D100" i="1" s="1"/>
  <c r="J99" i="1"/>
  <c r="D107" i="1"/>
  <c r="D103" i="1"/>
  <c r="D106" i="1"/>
  <c r="D108" i="1"/>
  <c r="D104" i="1"/>
  <c r="D73" i="1"/>
  <c r="D79" i="1"/>
  <c r="J71" i="1"/>
  <c r="D80" i="1"/>
  <c r="D76" i="1"/>
  <c r="J72" i="1"/>
  <c r="D71" i="1" s="1"/>
  <c r="J70" i="1"/>
  <c r="D75" i="1"/>
  <c r="D78" i="1"/>
  <c r="D74" i="1"/>
  <c r="J73" i="1"/>
  <c r="D77" i="1"/>
  <c r="H82" i="1"/>
  <c r="O175" i="1"/>
  <c r="J86" i="1" l="1"/>
  <c r="E85" i="1"/>
  <c r="D94" i="1"/>
  <c r="D92" i="1"/>
  <c r="D90" i="1"/>
  <c r="D88" i="1"/>
  <c r="D86" i="1"/>
  <c r="D85" i="1"/>
  <c r="J87" i="1"/>
  <c r="J88" i="1" s="1"/>
  <c r="J93" i="1" s="1"/>
  <c r="J94" i="1" s="1"/>
  <c r="J95" i="1" s="1"/>
  <c r="J85" i="1"/>
  <c r="J84" i="1"/>
  <c r="D93" i="1"/>
  <c r="D91" i="1"/>
  <c r="D89" i="1"/>
  <c r="D87" i="1"/>
  <c r="G85" i="1"/>
  <c r="O241" i="1"/>
  <c r="N241" i="1" s="1"/>
  <c r="A241" i="1" s="1"/>
  <c r="N240" i="1"/>
  <c r="A240" i="1" s="1"/>
  <c r="O257" i="1"/>
  <c r="N257" i="1" s="1"/>
  <c r="A257" i="1" s="1"/>
  <c r="N256" i="1"/>
  <c r="A256" i="1" s="1"/>
  <c r="O266" i="1"/>
  <c r="N266" i="1" s="1"/>
  <c r="A266" i="1" s="1"/>
  <c r="N265" i="1"/>
  <c r="A265" i="1" s="1"/>
  <c r="O232" i="1"/>
  <c r="N232" i="1" s="1"/>
  <c r="A232" i="1" s="1"/>
  <c r="N231" i="1"/>
  <c r="A231" i="1" s="1"/>
  <c r="O214" i="1"/>
  <c r="N213" i="1"/>
  <c r="A213" i="1" s="1"/>
  <c r="O189" i="1"/>
  <c r="N188" i="1"/>
  <c r="A188" i="1" s="1"/>
  <c r="N204" i="1"/>
  <c r="A204" i="1" s="1"/>
  <c r="O205" i="1"/>
  <c r="J74" i="1"/>
  <c r="J115" i="1"/>
  <c r="J116" i="1" s="1"/>
  <c r="D111" i="1"/>
  <c r="J104" i="1"/>
  <c r="J105" i="1" s="1"/>
  <c r="J75" i="1"/>
  <c r="J76" i="1" s="1"/>
  <c r="I81" i="1" l="1"/>
  <c r="C83" i="1" s="1"/>
  <c r="O215" i="1"/>
  <c r="N214" i="1"/>
  <c r="A214" i="1" s="1"/>
  <c r="O190" i="1"/>
  <c r="N189" i="1"/>
  <c r="A189" i="1" s="1"/>
  <c r="N205" i="1"/>
  <c r="A205" i="1" s="1"/>
  <c r="O206" i="1"/>
  <c r="J79" i="1"/>
  <c r="J80" i="1" s="1"/>
  <c r="J120" i="1"/>
  <c r="C112" i="1" s="1"/>
  <c r="J109" i="1"/>
  <c r="C101" i="1" s="1"/>
  <c r="A170" i="1"/>
  <c r="A171" i="1" s="1"/>
  <c r="A172" i="1" s="1"/>
  <c r="A173" i="1" s="1"/>
  <c r="P175" i="1"/>
  <c r="N215" i="1" l="1"/>
  <c r="A215" i="1" s="1"/>
  <c r="O216" i="1"/>
  <c r="N216" i="1" s="1"/>
  <c r="A216" i="1" s="1"/>
  <c r="O191" i="1"/>
  <c r="N191" i="1" s="1"/>
  <c r="A191" i="1" s="1"/>
  <c r="N190" i="1"/>
  <c r="A190" i="1" s="1"/>
  <c r="N206" i="1"/>
  <c r="A206" i="1" s="1"/>
  <c r="O207" i="1"/>
  <c r="N207" i="1" s="1"/>
  <c r="A207" i="1" s="1"/>
  <c r="E111" i="1"/>
  <c r="I62" i="1" s="1"/>
  <c r="C64" i="1" s="1"/>
  <c r="D112" i="1"/>
  <c r="G111" i="1"/>
  <c r="E100" i="1"/>
  <c r="D61" i="1" s="1"/>
  <c r="D101" i="1"/>
  <c r="G100" i="1"/>
  <c r="E71" i="1"/>
  <c r="D72" i="1"/>
  <c r="G71" i="1"/>
  <c r="G95" i="1" s="1"/>
  <c r="N175" i="1"/>
  <c r="I67" i="1" l="1"/>
  <c r="C69" i="1" s="1"/>
  <c r="D95" i="1"/>
  <c r="I96" i="1"/>
  <c r="C98" i="1" s="1"/>
  <c r="C13" i="1" l="1"/>
  <c r="F180" i="1" l="1"/>
  <c r="F179" i="1"/>
  <c r="F178" i="1"/>
  <c r="F177" i="1"/>
  <c r="F176" i="1"/>
  <c r="G175" i="1"/>
  <c r="G176" i="1" s="1"/>
  <c r="G177" i="1" s="1"/>
  <c r="G178" i="1" s="1"/>
  <c r="G179" i="1" s="1"/>
  <c r="G180" i="1" s="1"/>
  <c r="G181" i="1" s="1"/>
  <c r="G182" i="1" s="1"/>
  <c r="F175" i="1"/>
  <c r="F170" i="1"/>
  <c r="F171" i="1"/>
  <c r="F172" i="1"/>
  <c r="F173" i="1"/>
  <c r="F169" i="1"/>
  <c r="F157" i="1"/>
  <c r="G157" i="1"/>
  <c r="G158" i="1" s="1"/>
  <c r="G159" i="1" s="1"/>
  <c r="G160" i="1" s="1"/>
  <c r="G161" i="1" s="1"/>
  <c r="G162" i="1" s="1"/>
  <c r="G163" i="1" s="1"/>
  <c r="A158" i="1"/>
  <c r="A159" i="1" s="1"/>
  <c r="A160" i="1" s="1"/>
  <c r="A161" i="1" s="1"/>
  <c r="A162" i="1" s="1"/>
  <c r="A163" i="1" s="1"/>
  <c r="F158" i="1"/>
  <c r="F159" i="1"/>
  <c r="F160" i="1"/>
  <c r="F161" i="1"/>
  <c r="F162" i="1"/>
  <c r="F163" i="1"/>
  <c r="E3" i="1"/>
  <c r="G141" i="1" l="1"/>
  <c r="G151" i="1" s="1"/>
  <c r="O176" i="1"/>
  <c r="A175" i="1" l="1"/>
  <c r="P176" i="1"/>
  <c r="P177" i="1" s="1"/>
  <c r="P178" i="1" s="1"/>
  <c r="P179" i="1" s="1"/>
  <c r="P180" i="1" s="1"/>
  <c r="P181" i="1" s="1"/>
  <c r="P182" i="1" s="1"/>
  <c r="O177" i="1"/>
  <c r="G169" i="1"/>
  <c r="G170" i="1" s="1"/>
  <c r="G171" i="1" s="1"/>
  <c r="G172" i="1" s="1"/>
  <c r="G173" i="1" s="1"/>
  <c r="E24" i="1"/>
  <c r="E22" i="1"/>
  <c r="N177" i="1" l="1"/>
  <c r="A177" i="1" s="1"/>
  <c r="N176" i="1"/>
  <c r="A176" i="1" s="1"/>
  <c r="O178" i="1"/>
  <c r="N178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O179" i="1" l="1"/>
  <c r="N179" i="1" s="1"/>
  <c r="A178" i="1"/>
  <c r="G12" i="5"/>
  <c r="O180" i="1" l="1"/>
  <c r="A179" i="1"/>
  <c r="N180" i="1" l="1"/>
  <c r="A180" i="1" s="1"/>
  <c r="O181" i="1"/>
  <c r="O182" i="1" l="1"/>
  <c r="N182" i="1" s="1"/>
  <c r="A182" i="1" s="1"/>
  <c r="N181" i="1"/>
  <c r="A181" i="1" s="1"/>
  <c r="E7" i="1"/>
  <c r="D423" i="1" l="1"/>
  <c r="F135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<sst xmlns="http://schemas.openxmlformats.org/spreadsheetml/2006/main" count="661" uniqueCount="268">
  <si>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</si>
  <si>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</si>
  <si>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</si>
  <si>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</si>
  <si>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</si>
  <si>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</si>
  <si>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</si>
  <si>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</si>
  <si>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</si>
  <si>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</si>
  <si>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</si>
  <si>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</si>
  <si>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</si>
  <si>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</si>
  <si>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</si>
  <si>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</si>
  <si>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</si>
  <si>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</si>
  <si>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</si>
  <si>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</si>
  <si>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</si>
  <si>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</si>
  <si>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</si>
  <si>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</si>
  <si>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</si>
  <si>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</si>
  <si>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</si>
  <si>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</si>
  <si>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</si>
  <si>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</si>
  <si>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</si>
  <si>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</si>
  <si>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</si>
  <si>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</si>
  <si>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</si>
  <si>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</si>
  <si>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</si>
  <si>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</si>
  <si>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</si>
  <si>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</si>
  <si>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</si>
  <si>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</si>
  <si>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</si>
  <si>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</si>
  <si>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</si>
  <si>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</si>
  <si>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</si>
  <si>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</si>
  <si>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</si>
  <si>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</si>
  <si>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</si>
  <si>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</si>
  <si>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</si>
  <si>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</si>
  <si>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</si>
  <si>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</si>
  <si>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</si>
  <si>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</si>
  <si>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</si>
  <si>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</si>
  <si>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</si>
  <si>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</si>
  <si>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</si>
  <si>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</si>
  <si>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</si>
  <si>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</si>
  <si>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</si>
  <si>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</si>
  <si>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</si>
  <si>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</si>
  <si>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</si>
  <si>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</si>
  <si>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</si>
  <si>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</si>
  <si>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</si>
  <si>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</si>
  <si>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</si>
  <si>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</si>
  <si>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</si>
  <si>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</si>
  <si>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</si>
  <si>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</si>
  <si>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</si>
  <si>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</si>
  <si>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</si>
  <si>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</si>
  <si>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</si>
  <si>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</si>
  <si>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</si>
  <si>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</si>
  <si>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</si>
  <si>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</si>
  <si>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</si>
  <si>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</si>
  <si>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</si>
  <si>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</si>
  <si>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</si>
  <si>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</si>
  <si>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</si>
  <si>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</si>
  <si>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</si>
  <si>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</si>
  <si>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</si>
  <si>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</si>
  <si>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</si>
  <si>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</si>
  <si>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</si>
  <si>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</si>
  <si>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</si>
  <si>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</si>
  <si>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</si>
  <si>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</si>
  <si>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</si>
  <si>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</si>
  <si>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</si>
  <si>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</si>
  <si>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</si>
  <si>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</si>
  <si>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</si>
  <si>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</si>
  <si>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</si>
  <si>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</si>
  <si>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</si>
  <si>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</si>
  <si>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</si>
  <si>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</si>
  <si>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</si>
  <si>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</si>
  <si>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</si>
  <si>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</si>
  <si>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</si>
  <si>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</si>
  <si>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</si>
  <si>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</si>
  <si>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</si>
  <si>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</si>
  <si>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</si>
  <si>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</si>
  <si>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</si>
  <si>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</si>
  <si>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</si>
  <si>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</si>
  <si>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</si>
  <si>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</si>
  <si>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</si>
  <si>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</si>
  <si>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</si>
  <si>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</si>
  <si>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</si>
  <si>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</si>
  <si>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</si>
  <si>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</si>
  <si>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</si>
  <si>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</si>
  <si>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</si>
  <si>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</si>
  <si>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</si>
  <si>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</si>
  <si>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</si>
  <si>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</si>
  <si>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</si>
  <si>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</si>
  <si>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</si>
  <si>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</si>
  <si>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</si>
  <si>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</si>
  <si>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</si>
  <si>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</si>
  <si>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</si>
  <si>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</si>
  <si>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</si>
  <si>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</si>
  <si>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</si>
  <si>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</si>
  <si>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</si>
  <si>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</si>
  <si>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</si>
  <si>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</si>
  <si>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</si>
  <si>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</si>
  <si>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</si>
  <si>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</si>
  <si>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</si>
  <si>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</si>
  <si>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</si>
  <si>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</si>
  <si>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 Nirvana Leisure Realty</t>
  </si>
  <si>
    <t>City of Music Phase I</t>
  </si>
  <si>
    <t xml:space="preserve">Mr. Mahesh - 7506719140 </t>
  </si>
  <si>
    <t xml:space="preserve">Phase I - P52000008728 </t>
  </si>
  <si>
    <t xml:space="preserve">Refer Data </t>
  </si>
  <si>
    <t xml:space="preserve">70/1A, 70/1B, 73/1A, 73/4, 73/5A, 75/1B, 75/1A/1,75/1A/2, 78/1A, 78/1B, 76/1, 76/2 </t>
  </si>
  <si>
    <t>S No</t>
  </si>
  <si>
    <t>Bhilpada (khuravale)</t>
  </si>
  <si>
    <t>Khopoli Pali Road</t>
  </si>
  <si>
    <t>Raigad</t>
  </si>
  <si>
    <t>Lake City Apratim Group</t>
  </si>
  <si>
    <t>Sudhagad</t>
  </si>
  <si>
    <t>Pali</t>
  </si>
  <si>
    <t>7 Km from Pali Bus Stand</t>
  </si>
  <si>
    <t>Khopoli to Pali Road</t>
  </si>
  <si>
    <t>River</t>
  </si>
  <si>
    <t>Open Plot</t>
  </si>
  <si>
    <t>Residential</t>
  </si>
  <si>
    <t>10 Buildings</t>
  </si>
  <si>
    <t>NA Cum C.C</t>
  </si>
  <si>
    <t>Revenue/LNA/SR/560/2014</t>
  </si>
  <si>
    <t>Valid Up to:  St + 1st to 4th Floor</t>
  </si>
  <si>
    <t>St + 1st to 4th Floor</t>
  </si>
  <si>
    <t>Under Construction</t>
  </si>
  <si>
    <t>75000/-</t>
  </si>
  <si>
    <t>Recommended rate of the flat Per Sq. Ft. ( on Saleable area)
(Including all other charges &amp; Parking)</t>
  </si>
  <si>
    <t xml:space="preserve">As per RERA - 31/12/2025
</t>
  </si>
  <si>
    <t>18.5858931, 73.2532133</t>
  </si>
  <si>
    <t>Latitude &amp; Longitude</t>
  </si>
  <si>
    <t>Location Link</t>
  </si>
  <si>
    <t>https://goo.gl/maps/Ci55QKpkFgebTm566</t>
  </si>
  <si>
    <t>1RK</t>
  </si>
  <si>
    <t>1BHK</t>
  </si>
  <si>
    <t>1st &amp; 3rd Floor</t>
  </si>
  <si>
    <t>2nd &amp; 4th Floor</t>
  </si>
  <si>
    <t>Mukhada Wing A</t>
  </si>
  <si>
    <t>MS/LNA-1/SR/560/2014</t>
  </si>
  <si>
    <t>We considered  Saleable area  as per our calculation.</t>
  </si>
  <si>
    <t>Nitesh</t>
  </si>
  <si>
    <t xml:space="preserve">Approved Floor plan No. 
Mukhada (Wing A &amp; B) </t>
  </si>
  <si>
    <t>Mukhada Wing B</t>
  </si>
  <si>
    <t>Antara  Wing A</t>
  </si>
  <si>
    <t>Antara  Wing B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</si>
  <si>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</si>
  <si>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Sanket</t>
  </si>
  <si>
    <t>Igr</t>
  </si>
  <si>
    <t>4855 to 5000 &amp; OC</t>
  </si>
  <si>
    <t>Resort Membership Charges</t>
  </si>
  <si>
    <t>Average of part I &amp; II</t>
  </si>
  <si>
    <t>Queen  Wing A</t>
  </si>
  <si>
    <t>Queen  Wing B</t>
  </si>
  <si>
    <t>Metallica  Wing A</t>
  </si>
  <si>
    <t>Metallica  Wing B</t>
  </si>
  <si>
    <t>Oasis  Wing B</t>
  </si>
  <si>
    <t>Oasis  Wing A</t>
  </si>
  <si>
    <t>Flats = 240</t>
  </si>
  <si>
    <t>We considered Gross carpet area = Net carpet + Enclose balcony + Otla Area.</t>
  </si>
  <si>
    <t xml:space="preserve">We have updated revised approved floor plan &amp; C.C Building A - Mukhada (on 03/05/2023).
</t>
  </si>
  <si>
    <t xml:space="preserve">We have updated revised approved floor plan &amp; C.C Building B - Antara (on 20/05/2023).
</t>
  </si>
  <si>
    <t xml:space="preserve">We have updated revised approved floor plan Building C, D &amp; E - Antara (on 30/10/2023).
</t>
  </si>
  <si>
    <t>On Site, we meet Mr.Vinod (Project manager) - 9769099014.</t>
  </si>
  <si>
    <t>Building A - Mukhada (Wing A &amp; B)
Building B - Antara (Wing A &amp; B)
Building C - Queen (Wing A &amp; B)
Building D - Oasis (Wing A &amp; B)
Building E - Metallica (Wing A &amp; B)</t>
  </si>
  <si>
    <t>Building A - Mukhada (Wing A &amp; B) = G + 1st to 4th Floor</t>
  </si>
  <si>
    <t>Building B - Antara (Wing A &amp; B) = G + 1st to 4th Floor</t>
  </si>
  <si>
    <t>Building C - Queen (Wing A &amp; B) = G + 1st to 4th Floor
Building E - Metallica (Wing A &amp; B) = G + 1st to 4th Floor
Building D - Oasis (Wing A &amp; B) = G + 1st to 4th Floor</t>
  </si>
  <si>
    <t>Building D - Oasis (Wing A &amp; B) = G + 1st to 4th Floor</t>
  </si>
  <si>
    <t>Building A - Mukhada Wing A</t>
  </si>
  <si>
    <t>Building A - Mukhada Wing B</t>
  </si>
  <si>
    <t>Building B - Antara Wing A</t>
  </si>
  <si>
    <t>Building B - Antara Wing B</t>
  </si>
  <si>
    <t>Building C - Queen Wing A</t>
  </si>
  <si>
    <t>Building C - Queen Wing B</t>
  </si>
  <si>
    <t>Building D - Oasis Wing A</t>
  </si>
  <si>
    <t>Building D - Oasis Wing B</t>
  </si>
  <si>
    <t>Building E - Metallica Wing A</t>
  </si>
  <si>
    <t>Building E - Metallica Wing B</t>
  </si>
  <si>
    <t>Layout Plan</t>
  </si>
  <si>
    <t>Building A - Mukhada (Wing A) = G + 1st to 4th Floor</t>
  </si>
  <si>
    <t>Building A - Mukhada (Wing B) = G + 1st to 4th Floor</t>
  </si>
  <si>
    <t>The project has received first CC on 09/12/2015, But construction work is not yet completed.</t>
  </si>
  <si>
    <t>Pooja</t>
  </si>
  <si>
    <t>Building A &amp; B = Work is same as last visit (22/05/2025).
Building C, D &amp; E  = All work complete.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</si>
</sst>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4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4" fillId="0" borderId="0" xfId="1" applyFont="1"/>
    <xf numFmtId="0" fontId="15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9" xfId="1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7" fillId="0" borderId="10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6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6" fillId="0" borderId="10" xfId="0" applyFont="1" applyBorder="1" applyProtection="1">
      <protection hidden="1"/>
    </xf>
    <xf numFmtId="0" fontId="7" fillId="0" borderId="8" xfId="1" applyFont="1" applyBorder="1" applyProtection="1">
      <protection hidden="1"/>
    </xf>
    <xf numFmtId="0" fontId="16" fillId="0" borderId="11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0" fillId="0" borderId="0" xfId="1" applyFont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3" xfId="1" applyFont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vertical="top" wrapText="1"/>
    </xf>
    <xf numFmtId="0" fontId="10" fillId="2" borderId="0" xfId="1" applyFont="1" applyFill="1"/>
    <xf numFmtId="14" fontId="10" fillId="2" borderId="0" xfId="1" applyNumberFormat="1" applyFont="1" applyFill="1"/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0" borderId="3" xfId="1" applyNumberFormat="1" applyFont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9" fontId="1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9" fontId="1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3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23" xfId="1" applyNumberFormat="1" applyFont="1" applyBorder="1" applyAlignment="1" applyProtection="1">
      <alignment horizontal="center" vertical="center" wrapText="1"/>
      <protection hidden="1"/>
    </xf>
    <xf numFmtId="0" fontId="12" fillId="0" borderId="22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22" fillId="0" borderId="1" xfId="1" applyFont="1" applyBorder="1" applyAlignment="1" applyProtection="1">
      <alignment horizontal="center" vertical="center"/>
      <protection locked="0"/>
    </xf>
    <xf numFmtId="9" fontId="22" fillId="0" borderId="1" xfId="1" applyNumberFormat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66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66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3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598714</xdr:colOff>
      <xdr:row>506</xdr:row>
      <xdr:rowOff>163285</xdr:rowOff>
    </xdr:from>
    <xdr:to>
      <xdr:col>7</xdr:col>
      <xdr:colOff>451</xdr:colOff>
      <xdr:row>543</xdr:row>
      <xdr:rowOff>2723</xdr:rowOff>
    </xdr:to>
    <xdr:grpSp>
      <xdr:nvGrpSpPr>
        <xdr:cNvPr id="2" name="Group 1"/>
        <xdr:cNvGrpSpPr/>
      </xdr:nvGrpSpPr>
      <xdr:grpSpPr>
        <a:xfrm>
          <a:off x="598714" y="97965985"/>
          <a:ext cx="5345337" cy="7122888"/>
          <a:chOff x="598714" y="95968220"/>
          <a:chExt cx="5091889" cy="7194394"/>
        </a:xfrm>
      </xdr:grpSpPr>
      <xdr:pic>
        <xdr:nvPicPr>
          <xdr:cNvPr id="9" name="Picture 4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98714" y="99667529"/>
            <a:ext cx="5091889" cy="34950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4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98714" y="95968220"/>
            <a:ext cx="5091889" cy="350460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521804</xdr:colOff>
      <xdr:row>467</xdr:row>
      <xdr:rowOff>41412</xdr:rowOff>
    </xdr:from>
    <xdr:to>
      <xdr:col>6</xdr:col>
      <xdr:colOff>768544</xdr:colOff>
      <xdr:row>494</xdr:row>
      <xdr:rowOff>74417</xdr:rowOff>
    </xdr:to>
    <xdr:grpSp>
      <xdr:nvGrpSpPr>
        <xdr:cNvPr id="4" name="Group 3"/>
        <xdr:cNvGrpSpPr/>
      </xdr:nvGrpSpPr>
      <xdr:grpSpPr>
        <a:xfrm>
          <a:off x="521804" y="90166962"/>
          <a:ext cx="5377540" cy="5347955"/>
          <a:chOff x="762000" y="87853630"/>
          <a:chExt cx="5158327" cy="5400135"/>
        </a:xfrm>
      </xdr:grpSpPr>
      <xdr:sp macro="" textlink="">
        <xdr:nvSpPr>
          <xdr:cNvPr id="53" name="Rectangle 52"/>
          <xdr:cNvSpPr/>
        </xdr:nvSpPr>
        <xdr:spPr>
          <a:xfrm>
            <a:off x="4185079" y="88370768"/>
            <a:ext cx="1154483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Building A</a:t>
            </a:r>
            <a:endParaRPr lang="en-IN"/>
          </a:p>
        </xdr:txBody>
      </xdr:sp>
      <xdr:pic>
        <xdr:nvPicPr>
          <xdr:cNvPr id="47" name="Picture 4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172"/>
          <a:stretch/>
        </xdr:blipFill>
        <xdr:spPr>
          <a:xfrm>
            <a:off x="762000" y="87853630"/>
            <a:ext cx="5158327" cy="540013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8" name="Rectangle 47"/>
          <xdr:cNvSpPr/>
        </xdr:nvSpPr>
        <xdr:spPr>
          <a:xfrm>
            <a:off x="4390846" y="88765874"/>
            <a:ext cx="742950" cy="1238250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9" name="Rectangle 48"/>
          <xdr:cNvSpPr/>
        </xdr:nvSpPr>
        <xdr:spPr>
          <a:xfrm>
            <a:off x="3604315" y="89794574"/>
            <a:ext cx="742950" cy="1238250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0" name="Rectangle 49"/>
          <xdr:cNvSpPr/>
        </xdr:nvSpPr>
        <xdr:spPr>
          <a:xfrm rot="422264">
            <a:off x="2685894" y="90908800"/>
            <a:ext cx="781466" cy="1457781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1" name="Rectangle 50"/>
          <xdr:cNvSpPr/>
        </xdr:nvSpPr>
        <xdr:spPr>
          <a:xfrm rot="16575237">
            <a:off x="2509462" y="89833413"/>
            <a:ext cx="742950" cy="1238250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2" name="Rectangle 51"/>
          <xdr:cNvSpPr/>
        </xdr:nvSpPr>
        <xdr:spPr>
          <a:xfrm rot="331077">
            <a:off x="1845217" y="90862329"/>
            <a:ext cx="742950" cy="1411663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4" name="Rectangle 53"/>
          <xdr:cNvSpPr/>
        </xdr:nvSpPr>
        <xdr:spPr>
          <a:xfrm>
            <a:off x="4147715" y="90704581"/>
            <a:ext cx="1144865" cy="36933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Building B</a:t>
            </a:r>
            <a:endParaRPr lang="en-IN"/>
          </a:p>
        </xdr:txBody>
      </xdr:sp>
      <xdr:sp macro="" textlink="">
        <xdr:nvSpPr>
          <xdr:cNvPr id="55" name="Rectangle 54"/>
          <xdr:cNvSpPr/>
        </xdr:nvSpPr>
        <xdr:spPr>
          <a:xfrm rot="16684575">
            <a:off x="3205043" y="91717966"/>
            <a:ext cx="1136850" cy="36933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Building C</a:t>
            </a:r>
            <a:endParaRPr lang="en-IN"/>
          </a:p>
        </xdr:txBody>
      </xdr:sp>
      <xdr:sp macro="" textlink="">
        <xdr:nvSpPr>
          <xdr:cNvPr id="56" name="Rectangle 55"/>
          <xdr:cNvSpPr/>
        </xdr:nvSpPr>
        <xdr:spPr>
          <a:xfrm>
            <a:off x="2392827" y="89732749"/>
            <a:ext cx="1160895" cy="36933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Building D</a:t>
            </a:r>
            <a:endParaRPr lang="en-IN"/>
          </a:p>
        </xdr:txBody>
      </xdr:sp>
      <xdr:sp macro="" textlink="">
        <xdr:nvSpPr>
          <xdr:cNvPr id="57" name="Rectangle 56"/>
          <xdr:cNvSpPr/>
        </xdr:nvSpPr>
        <xdr:spPr>
          <a:xfrm rot="16509494">
            <a:off x="1097797" y="91234930"/>
            <a:ext cx="1127232" cy="36933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Building E</a:t>
            </a:r>
            <a:endParaRPr lang="en-IN"/>
          </a:p>
        </xdr:txBody>
      </xdr:sp>
      <xdr:sp macro="" textlink="">
        <xdr:nvSpPr>
          <xdr:cNvPr id="40" name="Rectangle 39"/>
          <xdr:cNvSpPr/>
        </xdr:nvSpPr>
        <xdr:spPr>
          <a:xfrm>
            <a:off x="4215848" y="88325738"/>
            <a:ext cx="1383195" cy="36933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Building A</a:t>
            </a:r>
            <a:endParaRPr lang="en-IN"/>
          </a:p>
        </xdr:txBody>
      </xdr:sp>
    </xdr:grpSp>
    <xdr:clientData/>
  </xdr:twoCellAnchor>
  <xdr:twoCellAnchor>
    <xdr:from>
      <xdr:col>8</xdr:col>
      <xdr:colOff>546651</xdr:colOff>
      <xdr:row>422</xdr:row>
      <xdr:rowOff>99390</xdr:rowOff>
    </xdr:from>
    <xdr:to>
      <xdr:col>20</xdr:col>
      <xdr:colOff>140657</xdr:colOff>
      <xdr:row>462</xdr:row>
      <xdr:rowOff>69616</xdr:rowOff>
    </xdr:to>
    <xdr:grpSp>
      <xdr:nvGrpSpPr>
        <xdr:cNvPr id="5" name="Group 4"/>
        <xdr:cNvGrpSpPr/>
      </xdr:nvGrpSpPr>
      <xdr:grpSpPr>
        <a:xfrm>
          <a:off x="7360201" y="81373040"/>
          <a:ext cx="6515506" cy="7837876"/>
          <a:chOff x="7065064" y="82337412"/>
          <a:chExt cx="6211810" cy="7913247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86907" y="86910815"/>
            <a:ext cx="32000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" name="Group 2"/>
          <xdr:cNvGrpSpPr/>
        </xdr:nvGrpSpPr>
        <xdr:grpSpPr>
          <a:xfrm>
            <a:off x="7065064" y="82337412"/>
            <a:ext cx="6211810" cy="7913247"/>
            <a:chOff x="74543" y="82453369"/>
            <a:chExt cx="6211810" cy="7913247"/>
          </a:xfrm>
        </xdr:grpSpPr>
        <xdr:pic>
          <xdr:nvPicPr>
            <xdr:cNvPr id="22" name="Picture 21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9114" y="85259447"/>
              <a:ext cx="2880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33437" y="82453863"/>
              <a:ext cx="1457291" cy="2592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/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6874" y="82453863"/>
              <a:ext cx="1457291" cy="2592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/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4543" y="87001924"/>
              <a:ext cx="3200000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/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600000" y="82453863"/>
              <a:ext cx="1168425" cy="2592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/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915754" y="82453863"/>
              <a:ext cx="1168425" cy="2592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/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50418" y="88746616"/>
              <a:ext cx="3593761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/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04179" y="85259447"/>
              <a:ext cx="2880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1" name="Rectangle 30"/>
            <xdr:cNvSpPr/>
          </xdr:nvSpPr>
          <xdr:spPr>
            <a:xfrm>
              <a:off x="2244254" y="82453863"/>
              <a:ext cx="1094456" cy="37414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Oasis B</a:t>
              </a:r>
            </a:p>
          </xdr:txBody>
        </xdr:sp>
        <xdr:sp macro="" textlink="">
          <xdr:nvSpPr>
            <xdr:cNvPr id="32" name="Rectangle 31"/>
            <xdr:cNvSpPr/>
          </xdr:nvSpPr>
          <xdr:spPr>
            <a:xfrm>
              <a:off x="734057" y="82472824"/>
              <a:ext cx="1104682" cy="37414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Oasis A</a:t>
              </a:r>
            </a:p>
          </xdr:txBody>
        </xdr:sp>
        <xdr:sp macro="" textlink="">
          <xdr:nvSpPr>
            <xdr:cNvPr id="33" name="Rectangle 32"/>
            <xdr:cNvSpPr/>
          </xdr:nvSpPr>
          <xdr:spPr>
            <a:xfrm>
              <a:off x="4644179" y="87201874"/>
              <a:ext cx="1595469" cy="37414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Mukhada B</a:t>
              </a:r>
            </a:p>
          </xdr:txBody>
        </xdr:sp>
        <xdr:sp macro="" textlink="">
          <xdr:nvSpPr>
            <xdr:cNvPr id="34" name="Rectangle 33"/>
            <xdr:cNvSpPr/>
          </xdr:nvSpPr>
          <xdr:spPr>
            <a:xfrm>
              <a:off x="149113" y="87608416"/>
              <a:ext cx="1605693" cy="37414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Mukhada A</a:t>
              </a:r>
            </a:p>
          </xdr:txBody>
        </xdr:sp>
        <xdr:sp macro="" textlink="">
          <xdr:nvSpPr>
            <xdr:cNvPr id="35" name="Rectangle 34"/>
            <xdr:cNvSpPr/>
          </xdr:nvSpPr>
          <xdr:spPr>
            <a:xfrm>
              <a:off x="3575314" y="82453369"/>
              <a:ext cx="1266231" cy="37414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Queen B</a:t>
              </a:r>
            </a:p>
          </xdr:txBody>
        </xdr:sp>
        <xdr:sp macro="" textlink="">
          <xdr:nvSpPr>
            <xdr:cNvPr id="36" name="Rectangle 35"/>
            <xdr:cNvSpPr/>
          </xdr:nvSpPr>
          <xdr:spPr>
            <a:xfrm>
              <a:off x="4999668" y="82503964"/>
              <a:ext cx="1276457" cy="37414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Queen A</a:t>
              </a:r>
            </a:p>
          </xdr:txBody>
        </xdr:sp>
        <xdr:sp macro="" textlink="">
          <xdr:nvSpPr>
            <xdr:cNvPr id="37" name="Rectangle 36"/>
            <xdr:cNvSpPr/>
          </xdr:nvSpPr>
          <xdr:spPr>
            <a:xfrm>
              <a:off x="1167028" y="88863749"/>
              <a:ext cx="1571502" cy="37414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Metallica A</a:t>
              </a:r>
            </a:p>
          </xdr:txBody>
        </xdr:sp>
        <xdr:sp macro="" textlink="">
          <xdr:nvSpPr>
            <xdr:cNvPr id="38" name="Rectangle 37"/>
            <xdr:cNvSpPr/>
          </xdr:nvSpPr>
          <xdr:spPr>
            <a:xfrm>
              <a:off x="1679098" y="85243298"/>
              <a:ext cx="1268195" cy="37414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Antara A</a:t>
              </a:r>
            </a:p>
          </xdr:txBody>
        </xdr:sp>
        <xdr:sp macro="" textlink="">
          <xdr:nvSpPr>
            <xdr:cNvPr id="39" name="Rectangle 38"/>
            <xdr:cNvSpPr/>
          </xdr:nvSpPr>
          <xdr:spPr>
            <a:xfrm>
              <a:off x="5028382" y="85235527"/>
              <a:ext cx="1257971" cy="37414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Antara B</a:t>
              </a:r>
            </a:p>
          </xdr:txBody>
        </xdr:sp>
      </xdr:grpSp>
    </xdr:grpSp>
    <xdr:clientData/>
  </xdr:twoCellAnchor>
  <xdr:twoCellAnchor>
    <xdr:from>
      <xdr:col>0</xdr:col>
      <xdr:colOff>215900</xdr:colOff>
      <xdr:row>423</xdr:row>
      <xdr:rowOff>158750</xdr:rowOff>
    </xdr:from>
    <xdr:to>
      <xdr:col>7</xdr:col>
      <xdr:colOff>631714</xdr:colOff>
      <xdr:row>461</xdr:row>
      <xdr:rowOff>109284</xdr:rowOff>
    </xdr:to>
    <xdr:grpSp>
      <xdr:nvGrpSpPr>
        <xdr:cNvPr id="7" name="Group 6"/>
        <xdr:cNvGrpSpPr/>
      </xdr:nvGrpSpPr>
      <xdr:grpSpPr>
        <a:xfrm>
          <a:off x="215900" y="81629250"/>
          <a:ext cx="6359414" cy="7424484"/>
          <a:chOff x="215900" y="81629250"/>
          <a:chExt cx="6359414" cy="7424484"/>
        </a:xfrm>
      </xdr:grpSpPr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57564" y="8689373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15857" y="8689373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86893734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84621492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5607" y="84621492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95314" y="84621492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8106" y="81629250"/>
            <a:ext cx="384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7330" y="81629250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i55QKpkFgebTm56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06"/>
  <sheetViews>
    <sheetView tabSelected="1" view="pageBreakPreview" zoomScaleNormal="100" zoomScaleSheetLayoutView="100" zoomScalePageLayoutView="70" workbookViewId="0">
      <selection activeCell="E9" sqref="E9:H9"/>
    </sheetView>
  </sheetViews>
  <sheetFormatPr defaultColWidth="9.08984375" defaultRowHeight="15.5" x14ac:dyDescent="0.35"/>
  <cols>
    <col min="1" max="1" width="11.453125" style="13" customWidth="1"/>
    <col min="2" max="2" width="12" style="13" customWidth="1"/>
    <col min="3" max="3" width="12.6328125" style="13" customWidth="1"/>
    <col min="4" max="4" width="14.08984375" style="13" customWidth="1"/>
    <col min="5" max="7" width="11.6328125" style="13" customWidth="1"/>
    <col min="8" max="8" width="12.453125" style="13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1.36328125" style="8" bestFit="1" customWidth="1"/>
    <col min="13" max="13" width="11.90625" style="8" customWidth="1"/>
    <col min="14" max="14" width="12.54296875" style="8" hidden="1" customWidth="1"/>
    <col min="15" max="15" width="9.90625" style="8" hidden="1" customWidth="1"/>
    <col min="16" max="16" width="10.453125" style="8" hidden="1" customWidth="1"/>
    <col min="17" max="247" width="9.08984375" style="8"/>
    <col min="248" max="248" width="8.6328125" style="8" customWidth="1"/>
    <col min="249" max="249" width="9.90625" style="8" customWidth="1"/>
    <col min="250" max="250" width="14.453125" style="8" customWidth="1"/>
    <col min="251" max="251" width="7.36328125" style="8" customWidth="1"/>
    <col min="252" max="252" width="5.54296875" style="8" customWidth="1"/>
    <col min="253" max="253" width="9" style="8" customWidth="1"/>
    <col min="254" max="255" width="9.90625" style="8" customWidth="1"/>
    <col min="256" max="256" width="11.08984375" style="8" customWidth="1"/>
    <col min="257" max="257" width="2.90625" style="8" customWidth="1"/>
    <col min="258" max="258" width="3.54296875" style="8" customWidth="1"/>
    <col min="259" max="503" width="9.08984375" style="8"/>
    <col min="504" max="504" width="8.6328125" style="8" customWidth="1"/>
    <col min="505" max="505" width="9.90625" style="8" customWidth="1"/>
    <col min="506" max="506" width="14.453125" style="8" customWidth="1"/>
    <col min="507" max="507" width="7.36328125" style="8" customWidth="1"/>
    <col min="508" max="508" width="5.54296875" style="8" customWidth="1"/>
    <col min="509" max="509" width="9" style="8" customWidth="1"/>
    <col min="510" max="511" width="9.90625" style="8" customWidth="1"/>
    <col min="512" max="512" width="11.08984375" style="8" customWidth="1"/>
    <col min="513" max="513" width="2.90625" style="8" customWidth="1"/>
    <col min="514" max="514" width="3.54296875" style="8" customWidth="1"/>
    <col min="515" max="759" width="9.08984375" style="8"/>
    <col min="760" max="760" width="8.6328125" style="8" customWidth="1"/>
    <col min="761" max="761" width="9.90625" style="8" customWidth="1"/>
    <col min="762" max="762" width="14.453125" style="8" customWidth="1"/>
    <col min="763" max="763" width="7.36328125" style="8" customWidth="1"/>
    <col min="764" max="764" width="5.54296875" style="8" customWidth="1"/>
    <col min="765" max="765" width="9" style="8" customWidth="1"/>
    <col min="766" max="767" width="9.90625" style="8" customWidth="1"/>
    <col min="768" max="768" width="11.08984375" style="8" customWidth="1"/>
    <col min="769" max="769" width="2.90625" style="8" customWidth="1"/>
    <col min="770" max="770" width="3.54296875" style="8" customWidth="1"/>
    <col min="771" max="1015" width="9.08984375" style="8"/>
    <col min="1016" max="1016" width="8.6328125" style="8" customWidth="1"/>
    <col min="1017" max="1017" width="9.90625" style="8" customWidth="1"/>
    <col min="1018" max="1018" width="14.453125" style="8" customWidth="1"/>
    <col min="1019" max="1019" width="7.36328125" style="8" customWidth="1"/>
    <col min="1020" max="1020" width="5.54296875" style="8" customWidth="1"/>
    <col min="1021" max="1021" width="9" style="8" customWidth="1"/>
    <col min="1022" max="1023" width="9.90625" style="8" customWidth="1"/>
    <col min="1024" max="1024" width="11.08984375" style="8" customWidth="1"/>
    <col min="1025" max="1025" width="2.90625" style="8" customWidth="1"/>
    <col min="1026" max="1026" width="3.54296875" style="8" customWidth="1"/>
    <col min="1027" max="1271" width="9.08984375" style="8"/>
    <col min="1272" max="1272" width="8.6328125" style="8" customWidth="1"/>
    <col min="1273" max="1273" width="9.90625" style="8" customWidth="1"/>
    <col min="1274" max="1274" width="14.453125" style="8" customWidth="1"/>
    <col min="1275" max="1275" width="7.36328125" style="8" customWidth="1"/>
    <col min="1276" max="1276" width="5.54296875" style="8" customWidth="1"/>
    <col min="1277" max="1277" width="9" style="8" customWidth="1"/>
    <col min="1278" max="1279" width="9.90625" style="8" customWidth="1"/>
    <col min="1280" max="1280" width="11.08984375" style="8" customWidth="1"/>
    <col min="1281" max="1281" width="2.90625" style="8" customWidth="1"/>
    <col min="1282" max="1282" width="3.54296875" style="8" customWidth="1"/>
    <col min="1283" max="1527" width="9.08984375" style="8"/>
    <col min="1528" max="1528" width="8.6328125" style="8" customWidth="1"/>
    <col min="1529" max="1529" width="9.90625" style="8" customWidth="1"/>
    <col min="1530" max="1530" width="14.453125" style="8" customWidth="1"/>
    <col min="1531" max="1531" width="7.36328125" style="8" customWidth="1"/>
    <col min="1532" max="1532" width="5.54296875" style="8" customWidth="1"/>
    <col min="1533" max="1533" width="9" style="8" customWidth="1"/>
    <col min="1534" max="1535" width="9.90625" style="8" customWidth="1"/>
    <col min="1536" max="1536" width="11.08984375" style="8" customWidth="1"/>
    <col min="1537" max="1537" width="2.90625" style="8" customWidth="1"/>
    <col min="1538" max="1538" width="3.54296875" style="8" customWidth="1"/>
    <col min="1539" max="1783" width="9.08984375" style="8"/>
    <col min="1784" max="1784" width="8.6328125" style="8" customWidth="1"/>
    <col min="1785" max="1785" width="9.90625" style="8" customWidth="1"/>
    <col min="1786" max="1786" width="14.453125" style="8" customWidth="1"/>
    <col min="1787" max="1787" width="7.36328125" style="8" customWidth="1"/>
    <col min="1788" max="1788" width="5.54296875" style="8" customWidth="1"/>
    <col min="1789" max="1789" width="9" style="8" customWidth="1"/>
    <col min="1790" max="1791" width="9.90625" style="8" customWidth="1"/>
    <col min="1792" max="1792" width="11.08984375" style="8" customWidth="1"/>
    <col min="1793" max="1793" width="2.90625" style="8" customWidth="1"/>
    <col min="1794" max="1794" width="3.54296875" style="8" customWidth="1"/>
    <col min="1795" max="2039" width="9.08984375" style="8"/>
    <col min="2040" max="2040" width="8.6328125" style="8" customWidth="1"/>
    <col min="2041" max="2041" width="9.90625" style="8" customWidth="1"/>
    <col min="2042" max="2042" width="14.453125" style="8" customWidth="1"/>
    <col min="2043" max="2043" width="7.36328125" style="8" customWidth="1"/>
    <col min="2044" max="2044" width="5.54296875" style="8" customWidth="1"/>
    <col min="2045" max="2045" width="9" style="8" customWidth="1"/>
    <col min="2046" max="2047" width="9.90625" style="8" customWidth="1"/>
    <col min="2048" max="2048" width="11.08984375" style="8" customWidth="1"/>
    <col min="2049" max="2049" width="2.90625" style="8" customWidth="1"/>
    <col min="2050" max="2050" width="3.54296875" style="8" customWidth="1"/>
    <col min="2051" max="2295" width="9.08984375" style="8"/>
    <col min="2296" max="2296" width="8.6328125" style="8" customWidth="1"/>
    <col min="2297" max="2297" width="9.90625" style="8" customWidth="1"/>
    <col min="2298" max="2298" width="14.453125" style="8" customWidth="1"/>
    <col min="2299" max="2299" width="7.36328125" style="8" customWidth="1"/>
    <col min="2300" max="2300" width="5.54296875" style="8" customWidth="1"/>
    <col min="2301" max="2301" width="9" style="8" customWidth="1"/>
    <col min="2302" max="2303" width="9.90625" style="8" customWidth="1"/>
    <col min="2304" max="2304" width="11.08984375" style="8" customWidth="1"/>
    <col min="2305" max="2305" width="2.90625" style="8" customWidth="1"/>
    <col min="2306" max="2306" width="3.54296875" style="8" customWidth="1"/>
    <col min="2307" max="2551" width="9.08984375" style="8"/>
    <col min="2552" max="2552" width="8.6328125" style="8" customWidth="1"/>
    <col min="2553" max="2553" width="9.90625" style="8" customWidth="1"/>
    <col min="2554" max="2554" width="14.453125" style="8" customWidth="1"/>
    <col min="2555" max="2555" width="7.36328125" style="8" customWidth="1"/>
    <col min="2556" max="2556" width="5.54296875" style="8" customWidth="1"/>
    <col min="2557" max="2557" width="9" style="8" customWidth="1"/>
    <col min="2558" max="2559" width="9.90625" style="8" customWidth="1"/>
    <col min="2560" max="2560" width="11.08984375" style="8" customWidth="1"/>
    <col min="2561" max="2561" width="2.90625" style="8" customWidth="1"/>
    <col min="2562" max="2562" width="3.54296875" style="8" customWidth="1"/>
    <col min="2563" max="2807" width="9.08984375" style="8"/>
    <col min="2808" max="2808" width="8.6328125" style="8" customWidth="1"/>
    <col min="2809" max="2809" width="9.90625" style="8" customWidth="1"/>
    <col min="2810" max="2810" width="14.453125" style="8" customWidth="1"/>
    <col min="2811" max="2811" width="7.36328125" style="8" customWidth="1"/>
    <col min="2812" max="2812" width="5.54296875" style="8" customWidth="1"/>
    <col min="2813" max="2813" width="9" style="8" customWidth="1"/>
    <col min="2814" max="2815" width="9.90625" style="8" customWidth="1"/>
    <col min="2816" max="2816" width="11.08984375" style="8" customWidth="1"/>
    <col min="2817" max="2817" width="2.90625" style="8" customWidth="1"/>
    <col min="2818" max="2818" width="3.54296875" style="8" customWidth="1"/>
    <col min="2819" max="3063" width="9.08984375" style="8"/>
    <col min="3064" max="3064" width="8.6328125" style="8" customWidth="1"/>
    <col min="3065" max="3065" width="9.90625" style="8" customWidth="1"/>
    <col min="3066" max="3066" width="14.453125" style="8" customWidth="1"/>
    <col min="3067" max="3067" width="7.36328125" style="8" customWidth="1"/>
    <col min="3068" max="3068" width="5.54296875" style="8" customWidth="1"/>
    <col min="3069" max="3069" width="9" style="8" customWidth="1"/>
    <col min="3070" max="3071" width="9.90625" style="8" customWidth="1"/>
    <col min="3072" max="3072" width="11.08984375" style="8" customWidth="1"/>
    <col min="3073" max="3073" width="2.90625" style="8" customWidth="1"/>
    <col min="3074" max="3074" width="3.54296875" style="8" customWidth="1"/>
    <col min="3075" max="3319" width="9.08984375" style="8"/>
    <col min="3320" max="3320" width="8.6328125" style="8" customWidth="1"/>
    <col min="3321" max="3321" width="9.90625" style="8" customWidth="1"/>
    <col min="3322" max="3322" width="14.453125" style="8" customWidth="1"/>
    <col min="3323" max="3323" width="7.36328125" style="8" customWidth="1"/>
    <col min="3324" max="3324" width="5.54296875" style="8" customWidth="1"/>
    <col min="3325" max="3325" width="9" style="8" customWidth="1"/>
    <col min="3326" max="3327" width="9.90625" style="8" customWidth="1"/>
    <col min="3328" max="3328" width="11.08984375" style="8" customWidth="1"/>
    <col min="3329" max="3329" width="2.90625" style="8" customWidth="1"/>
    <col min="3330" max="3330" width="3.54296875" style="8" customWidth="1"/>
    <col min="3331" max="3575" width="9.08984375" style="8"/>
    <col min="3576" max="3576" width="8.6328125" style="8" customWidth="1"/>
    <col min="3577" max="3577" width="9.90625" style="8" customWidth="1"/>
    <col min="3578" max="3578" width="14.453125" style="8" customWidth="1"/>
    <col min="3579" max="3579" width="7.36328125" style="8" customWidth="1"/>
    <col min="3580" max="3580" width="5.54296875" style="8" customWidth="1"/>
    <col min="3581" max="3581" width="9" style="8" customWidth="1"/>
    <col min="3582" max="3583" width="9.90625" style="8" customWidth="1"/>
    <col min="3584" max="3584" width="11.08984375" style="8" customWidth="1"/>
    <col min="3585" max="3585" width="2.90625" style="8" customWidth="1"/>
    <col min="3586" max="3586" width="3.54296875" style="8" customWidth="1"/>
    <col min="3587" max="3831" width="9.08984375" style="8"/>
    <col min="3832" max="3832" width="8.6328125" style="8" customWidth="1"/>
    <col min="3833" max="3833" width="9.90625" style="8" customWidth="1"/>
    <col min="3834" max="3834" width="14.453125" style="8" customWidth="1"/>
    <col min="3835" max="3835" width="7.36328125" style="8" customWidth="1"/>
    <col min="3836" max="3836" width="5.54296875" style="8" customWidth="1"/>
    <col min="3837" max="3837" width="9" style="8" customWidth="1"/>
    <col min="3838" max="3839" width="9.90625" style="8" customWidth="1"/>
    <col min="3840" max="3840" width="11.08984375" style="8" customWidth="1"/>
    <col min="3841" max="3841" width="2.90625" style="8" customWidth="1"/>
    <col min="3842" max="3842" width="3.54296875" style="8" customWidth="1"/>
    <col min="3843" max="4087" width="9.08984375" style="8"/>
    <col min="4088" max="4088" width="8.6328125" style="8" customWidth="1"/>
    <col min="4089" max="4089" width="9.90625" style="8" customWidth="1"/>
    <col min="4090" max="4090" width="14.453125" style="8" customWidth="1"/>
    <col min="4091" max="4091" width="7.36328125" style="8" customWidth="1"/>
    <col min="4092" max="4092" width="5.54296875" style="8" customWidth="1"/>
    <col min="4093" max="4093" width="9" style="8" customWidth="1"/>
    <col min="4094" max="4095" width="9.90625" style="8" customWidth="1"/>
    <col min="4096" max="4096" width="11.08984375" style="8" customWidth="1"/>
    <col min="4097" max="4097" width="2.90625" style="8" customWidth="1"/>
    <col min="4098" max="4098" width="3.54296875" style="8" customWidth="1"/>
    <col min="4099" max="4343" width="9.08984375" style="8"/>
    <col min="4344" max="4344" width="8.6328125" style="8" customWidth="1"/>
    <col min="4345" max="4345" width="9.90625" style="8" customWidth="1"/>
    <col min="4346" max="4346" width="14.453125" style="8" customWidth="1"/>
    <col min="4347" max="4347" width="7.36328125" style="8" customWidth="1"/>
    <col min="4348" max="4348" width="5.54296875" style="8" customWidth="1"/>
    <col min="4349" max="4349" width="9" style="8" customWidth="1"/>
    <col min="4350" max="4351" width="9.90625" style="8" customWidth="1"/>
    <col min="4352" max="4352" width="11.08984375" style="8" customWidth="1"/>
    <col min="4353" max="4353" width="2.90625" style="8" customWidth="1"/>
    <col min="4354" max="4354" width="3.54296875" style="8" customWidth="1"/>
    <col min="4355" max="4599" width="9.08984375" style="8"/>
    <col min="4600" max="4600" width="8.6328125" style="8" customWidth="1"/>
    <col min="4601" max="4601" width="9.90625" style="8" customWidth="1"/>
    <col min="4602" max="4602" width="14.453125" style="8" customWidth="1"/>
    <col min="4603" max="4603" width="7.36328125" style="8" customWidth="1"/>
    <col min="4604" max="4604" width="5.54296875" style="8" customWidth="1"/>
    <col min="4605" max="4605" width="9" style="8" customWidth="1"/>
    <col min="4606" max="4607" width="9.90625" style="8" customWidth="1"/>
    <col min="4608" max="4608" width="11.08984375" style="8" customWidth="1"/>
    <col min="4609" max="4609" width="2.90625" style="8" customWidth="1"/>
    <col min="4610" max="4610" width="3.54296875" style="8" customWidth="1"/>
    <col min="4611" max="4855" width="9.08984375" style="8"/>
    <col min="4856" max="4856" width="8.6328125" style="8" customWidth="1"/>
    <col min="4857" max="4857" width="9.90625" style="8" customWidth="1"/>
    <col min="4858" max="4858" width="14.453125" style="8" customWidth="1"/>
    <col min="4859" max="4859" width="7.36328125" style="8" customWidth="1"/>
    <col min="4860" max="4860" width="5.54296875" style="8" customWidth="1"/>
    <col min="4861" max="4861" width="9" style="8" customWidth="1"/>
    <col min="4862" max="4863" width="9.90625" style="8" customWidth="1"/>
    <col min="4864" max="4864" width="11.08984375" style="8" customWidth="1"/>
    <col min="4865" max="4865" width="2.90625" style="8" customWidth="1"/>
    <col min="4866" max="4866" width="3.54296875" style="8" customWidth="1"/>
    <col min="4867" max="5111" width="9.08984375" style="8"/>
    <col min="5112" max="5112" width="8.6328125" style="8" customWidth="1"/>
    <col min="5113" max="5113" width="9.90625" style="8" customWidth="1"/>
    <col min="5114" max="5114" width="14.453125" style="8" customWidth="1"/>
    <col min="5115" max="5115" width="7.36328125" style="8" customWidth="1"/>
    <col min="5116" max="5116" width="5.54296875" style="8" customWidth="1"/>
    <col min="5117" max="5117" width="9" style="8" customWidth="1"/>
    <col min="5118" max="5119" width="9.90625" style="8" customWidth="1"/>
    <col min="5120" max="5120" width="11.08984375" style="8" customWidth="1"/>
    <col min="5121" max="5121" width="2.90625" style="8" customWidth="1"/>
    <col min="5122" max="5122" width="3.54296875" style="8" customWidth="1"/>
    <col min="5123" max="5367" width="9.08984375" style="8"/>
    <col min="5368" max="5368" width="8.6328125" style="8" customWidth="1"/>
    <col min="5369" max="5369" width="9.90625" style="8" customWidth="1"/>
    <col min="5370" max="5370" width="14.453125" style="8" customWidth="1"/>
    <col min="5371" max="5371" width="7.36328125" style="8" customWidth="1"/>
    <col min="5372" max="5372" width="5.54296875" style="8" customWidth="1"/>
    <col min="5373" max="5373" width="9" style="8" customWidth="1"/>
    <col min="5374" max="5375" width="9.90625" style="8" customWidth="1"/>
    <col min="5376" max="5376" width="11.08984375" style="8" customWidth="1"/>
    <col min="5377" max="5377" width="2.90625" style="8" customWidth="1"/>
    <col min="5378" max="5378" width="3.54296875" style="8" customWidth="1"/>
    <col min="5379" max="5623" width="9.08984375" style="8"/>
    <col min="5624" max="5624" width="8.6328125" style="8" customWidth="1"/>
    <col min="5625" max="5625" width="9.90625" style="8" customWidth="1"/>
    <col min="5626" max="5626" width="14.453125" style="8" customWidth="1"/>
    <col min="5627" max="5627" width="7.36328125" style="8" customWidth="1"/>
    <col min="5628" max="5628" width="5.54296875" style="8" customWidth="1"/>
    <col min="5629" max="5629" width="9" style="8" customWidth="1"/>
    <col min="5630" max="5631" width="9.90625" style="8" customWidth="1"/>
    <col min="5632" max="5632" width="11.08984375" style="8" customWidth="1"/>
    <col min="5633" max="5633" width="2.90625" style="8" customWidth="1"/>
    <col min="5634" max="5634" width="3.54296875" style="8" customWidth="1"/>
    <col min="5635" max="5879" width="9.08984375" style="8"/>
    <col min="5880" max="5880" width="8.6328125" style="8" customWidth="1"/>
    <col min="5881" max="5881" width="9.90625" style="8" customWidth="1"/>
    <col min="5882" max="5882" width="14.453125" style="8" customWidth="1"/>
    <col min="5883" max="5883" width="7.36328125" style="8" customWidth="1"/>
    <col min="5884" max="5884" width="5.54296875" style="8" customWidth="1"/>
    <col min="5885" max="5885" width="9" style="8" customWidth="1"/>
    <col min="5886" max="5887" width="9.90625" style="8" customWidth="1"/>
    <col min="5888" max="5888" width="11.08984375" style="8" customWidth="1"/>
    <col min="5889" max="5889" width="2.90625" style="8" customWidth="1"/>
    <col min="5890" max="5890" width="3.54296875" style="8" customWidth="1"/>
    <col min="5891" max="6135" width="9.08984375" style="8"/>
    <col min="6136" max="6136" width="8.6328125" style="8" customWidth="1"/>
    <col min="6137" max="6137" width="9.90625" style="8" customWidth="1"/>
    <col min="6138" max="6138" width="14.453125" style="8" customWidth="1"/>
    <col min="6139" max="6139" width="7.36328125" style="8" customWidth="1"/>
    <col min="6140" max="6140" width="5.54296875" style="8" customWidth="1"/>
    <col min="6141" max="6141" width="9" style="8" customWidth="1"/>
    <col min="6142" max="6143" width="9.90625" style="8" customWidth="1"/>
    <col min="6144" max="6144" width="11.08984375" style="8" customWidth="1"/>
    <col min="6145" max="6145" width="2.90625" style="8" customWidth="1"/>
    <col min="6146" max="6146" width="3.54296875" style="8" customWidth="1"/>
    <col min="6147" max="6391" width="9.08984375" style="8"/>
    <col min="6392" max="6392" width="8.6328125" style="8" customWidth="1"/>
    <col min="6393" max="6393" width="9.90625" style="8" customWidth="1"/>
    <col min="6394" max="6394" width="14.453125" style="8" customWidth="1"/>
    <col min="6395" max="6395" width="7.36328125" style="8" customWidth="1"/>
    <col min="6396" max="6396" width="5.54296875" style="8" customWidth="1"/>
    <col min="6397" max="6397" width="9" style="8" customWidth="1"/>
    <col min="6398" max="6399" width="9.90625" style="8" customWidth="1"/>
    <col min="6400" max="6400" width="11.08984375" style="8" customWidth="1"/>
    <col min="6401" max="6401" width="2.90625" style="8" customWidth="1"/>
    <col min="6402" max="6402" width="3.54296875" style="8" customWidth="1"/>
    <col min="6403" max="6647" width="9.08984375" style="8"/>
    <col min="6648" max="6648" width="8.6328125" style="8" customWidth="1"/>
    <col min="6649" max="6649" width="9.90625" style="8" customWidth="1"/>
    <col min="6650" max="6650" width="14.453125" style="8" customWidth="1"/>
    <col min="6651" max="6651" width="7.36328125" style="8" customWidth="1"/>
    <col min="6652" max="6652" width="5.54296875" style="8" customWidth="1"/>
    <col min="6653" max="6653" width="9" style="8" customWidth="1"/>
    <col min="6654" max="6655" width="9.90625" style="8" customWidth="1"/>
    <col min="6656" max="6656" width="11.08984375" style="8" customWidth="1"/>
    <col min="6657" max="6657" width="2.90625" style="8" customWidth="1"/>
    <col min="6658" max="6658" width="3.54296875" style="8" customWidth="1"/>
    <col min="6659" max="6903" width="9.08984375" style="8"/>
    <col min="6904" max="6904" width="8.6328125" style="8" customWidth="1"/>
    <col min="6905" max="6905" width="9.90625" style="8" customWidth="1"/>
    <col min="6906" max="6906" width="14.453125" style="8" customWidth="1"/>
    <col min="6907" max="6907" width="7.36328125" style="8" customWidth="1"/>
    <col min="6908" max="6908" width="5.54296875" style="8" customWidth="1"/>
    <col min="6909" max="6909" width="9" style="8" customWidth="1"/>
    <col min="6910" max="6911" width="9.90625" style="8" customWidth="1"/>
    <col min="6912" max="6912" width="11.08984375" style="8" customWidth="1"/>
    <col min="6913" max="6913" width="2.90625" style="8" customWidth="1"/>
    <col min="6914" max="6914" width="3.54296875" style="8" customWidth="1"/>
    <col min="6915" max="7159" width="9.08984375" style="8"/>
    <col min="7160" max="7160" width="8.6328125" style="8" customWidth="1"/>
    <col min="7161" max="7161" width="9.90625" style="8" customWidth="1"/>
    <col min="7162" max="7162" width="14.453125" style="8" customWidth="1"/>
    <col min="7163" max="7163" width="7.36328125" style="8" customWidth="1"/>
    <col min="7164" max="7164" width="5.54296875" style="8" customWidth="1"/>
    <col min="7165" max="7165" width="9" style="8" customWidth="1"/>
    <col min="7166" max="7167" width="9.90625" style="8" customWidth="1"/>
    <col min="7168" max="7168" width="11.08984375" style="8" customWidth="1"/>
    <col min="7169" max="7169" width="2.90625" style="8" customWidth="1"/>
    <col min="7170" max="7170" width="3.54296875" style="8" customWidth="1"/>
    <col min="7171" max="7415" width="9.08984375" style="8"/>
    <col min="7416" max="7416" width="8.6328125" style="8" customWidth="1"/>
    <col min="7417" max="7417" width="9.90625" style="8" customWidth="1"/>
    <col min="7418" max="7418" width="14.453125" style="8" customWidth="1"/>
    <col min="7419" max="7419" width="7.36328125" style="8" customWidth="1"/>
    <col min="7420" max="7420" width="5.54296875" style="8" customWidth="1"/>
    <col min="7421" max="7421" width="9" style="8" customWidth="1"/>
    <col min="7422" max="7423" width="9.90625" style="8" customWidth="1"/>
    <col min="7424" max="7424" width="11.08984375" style="8" customWidth="1"/>
    <col min="7425" max="7425" width="2.90625" style="8" customWidth="1"/>
    <col min="7426" max="7426" width="3.54296875" style="8" customWidth="1"/>
    <col min="7427" max="7671" width="9.08984375" style="8"/>
    <col min="7672" max="7672" width="8.6328125" style="8" customWidth="1"/>
    <col min="7673" max="7673" width="9.90625" style="8" customWidth="1"/>
    <col min="7674" max="7674" width="14.453125" style="8" customWidth="1"/>
    <col min="7675" max="7675" width="7.36328125" style="8" customWidth="1"/>
    <col min="7676" max="7676" width="5.54296875" style="8" customWidth="1"/>
    <col min="7677" max="7677" width="9" style="8" customWidth="1"/>
    <col min="7678" max="7679" width="9.90625" style="8" customWidth="1"/>
    <col min="7680" max="7680" width="11.08984375" style="8" customWidth="1"/>
    <col min="7681" max="7681" width="2.90625" style="8" customWidth="1"/>
    <col min="7682" max="7682" width="3.54296875" style="8" customWidth="1"/>
    <col min="7683" max="7927" width="9.08984375" style="8"/>
    <col min="7928" max="7928" width="8.6328125" style="8" customWidth="1"/>
    <col min="7929" max="7929" width="9.90625" style="8" customWidth="1"/>
    <col min="7930" max="7930" width="14.453125" style="8" customWidth="1"/>
    <col min="7931" max="7931" width="7.36328125" style="8" customWidth="1"/>
    <col min="7932" max="7932" width="5.54296875" style="8" customWidth="1"/>
    <col min="7933" max="7933" width="9" style="8" customWidth="1"/>
    <col min="7934" max="7935" width="9.90625" style="8" customWidth="1"/>
    <col min="7936" max="7936" width="11.08984375" style="8" customWidth="1"/>
    <col min="7937" max="7937" width="2.90625" style="8" customWidth="1"/>
    <col min="7938" max="7938" width="3.54296875" style="8" customWidth="1"/>
    <col min="7939" max="8183" width="9.08984375" style="8"/>
    <col min="8184" max="8184" width="8.6328125" style="8" customWidth="1"/>
    <col min="8185" max="8185" width="9.90625" style="8" customWidth="1"/>
    <col min="8186" max="8186" width="14.453125" style="8" customWidth="1"/>
    <col min="8187" max="8187" width="7.36328125" style="8" customWidth="1"/>
    <col min="8188" max="8188" width="5.54296875" style="8" customWidth="1"/>
    <col min="8189" max="8189" width="9" style="8" customWidth="1"/>
    <col min="8190" max="8191" width="9.90625" style="8" customWidth="1"/>
    <col min="8192" max="8192" width="11.08984375" style="8" customWidth="1"/>
    <col min="8193" max="8193" width="2.90625" style="8" customWidth="1"/>
    <col min="8194" max="8194" width="3.54296875" style="8" customWidth="1"/>
    <col min="8195" max="8439" width="9.08984375" style="8"/>
    <col min="8440" max="8440" width="8.6328125" style="8" customWidth="1"/>
    <col min="8441" max="8441" width="9.90625" style="8" customWidth="1"/>
    <col min="8442" max="8442" width="14.453125" style="8" customWidth="1"/>
    <col min="8443" max="8443" width="7.36328125" style="8" customWidth="1"/>
    <col min="8444" max="8444" width="5.54296875" style="8" customWidth="1"/>
    <col min="8445" max="8445" width="9" style="8" customWidth="1"/>
    <col min="8446" max="8447" width="9.90625" style="8" customWidth="1"/>
    <col min="8448" max="8448" width="11.08984375" style="8" customWidth="1"/>
    <col min="8449" max="8449" width="2.90625" style="8" customWidth="1"/>
    <col min="8450" max="8450" width="3.54296875" style="8" customWidth="1"/>
    <col min="8451" max="8695" width="9.08984375" style="8"/>
    <col min="8696" max="8696" width="8.6328125" style="8" customWidth="1"/>
    <col min="8697" max="8697" width="9.90625" style="8" customWidth="1"/>
    <col min="8698" max="8698" width="14.453125" style="8" customWidth="1"/>
    <col min="8699" max="8699" width="7.36328125" style="8" customWidth="1"/>
    <col min="8700" max="8700" width="5.54296875" style="8" customWidth="1"/>
    <col min="8701" max="8701" width="9" style="8" customWidth="1"/>
    <col min="8702" max="8703" width="9.90625" style="8" customWidth="1"/>
    <col min="8704" max="8704" width="11.08984375" style="8" customWidth="1"/>
    <col min="8705" max="8705" width="2.90625" style="8" customWidth="1"/>
    <col min="8706" max="8706" width="3.54296875" style="8" customWidth="1"/>
    <col min="8707" max="8951" width="9.08984375" style="8"/>
    <col min="8952" max="8952" width="8.6328125" style="8" customWidth="1"/>
    <col min="8953" max="8953" width="9.90625" style="8" customWidth="1"/>
    <col min="8954" max="8954" width="14.453125" style="8" customWidth="1"/>
    <col min="8955" max="8955" width="7.36328125" style="8" customWidth="1"/>
    <col min="8956" max="8956" width="5.54296875" style="8" customWidth="1"/>
    <col min="8957" max="8957" width="9" style="8" customWidth="1"/>
    <col min="8958" max="8959" width="9.90625" style="8" customWidth="1"/>
    <col min="8960" max="8960" width="11.08984375" style="8" customWidth="1"/>
    <col min="8961" max="8961" width="2.90625" style="8" customWidth="1"/>
    <col min="8962" max="8962" width="3.54296875" style="8" customWidth="1"/>
    <col min="8963" max="9207" width="9.08984375" style="8"/>
    <col min="9208" max="9208" width="8.6328125" style="8" customWidth="1"/>
    <col min="9209" max="9209" width="9.90625" style="8" customWidth="1"/>
    <col min="9210" max="9210" width="14.453125" style="8" customWidth="1"/>
    <col min="9211" max="9211" width="7.36328125" style="8" customWidth="1"/>
    <col min="9212" max="9212" width="5.54296875" style="8" customWidth="1"/>
    <col min="9213" max="9213" width="9" style="8" customWidth="1"/>
    <col min="9214" max="9215" width="9.90625" style="8" customWidth="1"/>
    <col min="9216" max="9216" width="11.08984375" style="8" customWidth="1"/>
    <col min="9217" max="9217" width="2.90625" style="8" customWidth="1"/>
    <col min="9218" max="9218" width="3.54296875" style="8" customWidth="1"/>
    <col min="9219" max="9463" width="9.08984375" style="8"/>
    <col min="9464" max="9464" width="8.6328125" style="8" customWidth="1"/>
    <col min="9465" max="9465" width="9.90625" style="8" customWidth="1"/>
    <col min="9466" max="9466" width="14.453125" style="8" customWidth="1"/>
    <col min="9467" max="9467" width="7.36328125" style="8" customWidth="1"/>
    <col min="9468" max="9468" width="5.54296875" style="8" customWidth="1"/>
    <col min="9469" max="9469" width="9" style="8" customWidth="1"/>
    <col min="9470" max="9471" width="9.90625" style="8" customWidth="1"/>
    <col min="9472" max="9472" width="11.08984375" style="8" customWidth="1"/>
    <col min="9473" max="9473" width="2.90625" style="8" customWidth="1"/>
    <col min="9474" max="9474" width="3.54296875" style="8" customWidth="1"/>
    <col min="9475" max="9719" width="9.08984375" style="8"/>
    <col min="9720" max="9720" width="8.6328125" style="8" customWidth="1"/>
    <col min="9721" max="9721" width="9.90625" style="8" customWidth="1"/>
    <col min="9722" max="9722" width="14.453125" style="8" customWidth="1"/>
    <col min="9723" max="9723" width="7.36328125" style="8" customWidth="1"/>
    <col min="9724" max="9724" width="5.54296875" style="8" customWidth="1"/>
    <col min="9725" max="9725" width="9" style="8" customWidth="1"/>
    <col min="9726" max="9727" width="9.90625" style="8" customWidth="1"/>
    <col min="9728" max="9728" width="11.08984375" style="8" customWidth="1"/>
    <col min="9729" max="9729" width="2.90625" style="8" customWidth="1"/>
    <col min="9730" max="9730" width="3.54296875" style="8" customWidth="1"/>
    <col min="9731" max="9975" width="9.08984375" style="8"/>
    <col min="9976" max="9976" width="8.6328125" style="8" customWidth="1"/>
    <col min="9977" max="9977" width="9.90625" style="8" customWidth="1"/>
    <col min="9978" max="9978" width="14.453125" style="8" customWidth="1"/>
    <col min="9979" max="9979" width="7.36328125" style="8" customWidth="1"/>
    <col min="9980" max="9980" width="5.54296875" style="8" customWidth="1"/>
    <col min="9981" max="9981" width="9" style="8" customWidth="1"/>
    <col min="9982" max="9983" width="9.90625" style="8" customWidth="1"/>
    <col min="9984" max="9984" width="11.08984375" style="8" customWidth="1"/>
    <col min="9985" max="9985" width="2.90625" style="8" customWidth="1"/>
    <col min="9986" max="9986" width="3.54296875" style="8" customWidth="1"/>
    <col min="9987" max="10231" width="9.08984375" style="8"/>
    <col min="10232" max="10232" width="8.6328125" style="8" customWidth="1"/>
    <col min="10233" max="10233" width="9.90625" style="8" customWidth="1"/>
    <col min="10234" max="10234" width="14.453125" style="8" customWidth="1"/>
    <col min="10235" max="10235" width="7.36328125" style="8" customWidth="1"/>
    <col min="10236" max="10236" width="5.54296875" style="8" customWidth="1"/>
    <col min="10237" max="10237" width="9" style="8" customWidth="1"/>
    <col min="10238" max="10239" width="9.90625" style="8" customWidth="1"/>
    <col min="10240" max="10240" width="11.08984375" style="8" customWidth="1"/>
    <col min="10241" max="10241" width="2.90625" style="8" customWidth="1"/>
    <col min="10242" max="10242" width="3.54296875" style="8" customWidth="1"/>
    <col min="10243" max="10487" width="9.08984375" style="8"/>
    <col min="10488" max="10488" width="8.6328125" style="8" customWidth="1"/>
    <col min="10489" max="10489" width="9.90625" style="8" customWidth="1"/>
    <col min="10490" max="10490" width="14.453125" style="8" customWidth="1"/>
    <col min="10491" max="10491" width="7.36328125" style="8" customWidth="1"/>
    <col min="10492" max="10492" width="5.54296875" style="8" customWidth="1"/>
    <col min="10493" max="10493" width="9" style="8" customWidth="1"/>
    <col min="10494" max="10495" width="9.90625" style="8" customWidth="1"/>
    <col min="10496" max="10496" width="11.08984375" style="8" customWidth="1"/>
    <col min="10497" max="10497" width="2.90625" style="8" customWidth="1"/>
    <col min="10498" max="10498" width="3.54296875" style="8" customWidth="1"/>
    <col min="10499" max="10743" width="9.08984375" style="8"/>
    <col min="10744" max="10744" width="8.6328125" style="8" customWidth="1"/>
    <col min="10745" max="10745" width="9.90625" style="8" customWidth="1"/>
    <col min="10746" max="10746" width="14.453125" style="8" customWidth="1"/>
    <col min="10747" max="10747" width="7.36328125" style="8" customWidth="1"/>
    <col min="10748" max="10748" width="5.54296875" style="8" customWidth="1"/>
    <col min="10749" max="10749" width="9" style="8" customWidth="1"/>
    <col min="10750" max="10751" width="9.90625" style="8" customWidth="1"/>
    <col min="10752" max="10752" width="11.08984375" style="8" customWidth="1"/>
    <col min="10753" max="10753" width="2.90625" style="8" customWidth="1"/>
    <col min="10754" max="10754" width="3.54296875" style="8" customWidth="1"/>
    <col min="10755" max="10999" width="9.08984375" style="8"/>
    <col min="11000" max="11000" width="8.6328125" style="8" customWidth="1"/>
    <col min="11001" max="11001" width="9.90625" style="8" customWidth="1"/>
    <col min="11002" max="11002" width="14.453125" style="8" customWidth="1"/>
    <col min="11003" max="11003" width="7.36328125" style="8" customWidth="1"/>
    <col min="11004" max="11004" width="5.54296875" style="8" customWidth="1"/>
    <col min="11005" max="11005" width="9" style="8" customWidth="1"/>
    <col min="11006" max="11007" width="9.90625" style="8" customWidth="1"/>
    <col min="11008" max="11008" width="11.08984375" style="8" customWidth="1"/>
    <col min="11009" max="11009" width="2.90625" style="8" customWidth="1"/>
    <col min="11010" max="11010" width="3.54296875" style="8" customWidth="1"/>
    <col min="11011" max="11255" width="9.08984375" style="8"/>
    <col min="11256" max="11256" width="8.6328125" style="8" customWidth="1"/>
    <col min="11257" max="11257" width="9.90625" style="8" customWidth="1"/>
    <col min="11258" max="11258" width="14.453125" style="8" customWidth="1"/>
    <col min="11259" max="11259" width="7.36328125" style="8" customWidth="1"/>
    <col min="11260" max="11260" width="5.54296875" style="8" customWidth="1"/>
    <col min="11261" max="11261" width="9" style="8" customWidth="1"/>
    <col min="11262" max="11263" width="9.90625" style="8" customWidth="1"/>
    <col min="11264" max="11264" width="11.08984375" style="8" customWidth="1"/>
    <col min="11265" max="11265" width="2.90625" style="8" customWidth="1"/>
    <col min="11266" max="11266" width="3.54296875" style="8" customWidth="1"/>
    <col min="11267" max="11511" width="9.08984375" style="8"/>
    <col min="11512" max="11512" width="8.6328125" style="8" customWidth="1"/>
    <col min="11513" max="11513" width="9.90625" style="8" customWidth="1"/>
    <col min="11514" max="11514" width="14.453125" style="8" customWidth="1"/>
    <col min="11515" max="11515" width="7.36328125" style="8" customWidth="1"/>
    <col min="11516" max="11516" width="5.54296875" style="8" customWidth="1"/>
    <col min="11517" max="11517" width="9" style="8" customWidth="1"/>
    <col min="11518" max="11519" width="9.90625" style="8" customWidth="1"/>
    <col min="11520" max="11520" width="11.08984375" style="8" customWidth="1"/>
    <col min="11521" max="11521" width="2.90625" style="8" customWidth="1"/>
    <col min="11522" max="11522" width="3.54296875" style="8" customWidth="1"/>
    <col min="11523" max="11767" width="9.08984375" style="8"/>
    <col min="11768" max="11768" width="8.6328125" style="8" customWidth="1"/>
    <col min="11769" max="11769" width="9.90625" style="8" customWidth="1"/>
    <col min="11770" max="11770" width="14.453125" style="8" customWidth="1"/>
    <col min="11771" max="11771" width="7.36328125" style="8" customWidth="1"/>
    <col min="11772" max="11772" width="5.54296875" style="8" customWidth="1"/>
    <col min="11773" max="11773" width="9" style="8" customWidth="1"/>
    <col min="11774" max="11775" width="9.90625" style="8" customWidth="1"/>
    <col min="11776" max="11776" width="11.08984375" style="8" customWidth="1"/>
    <col min="11777" max="11777" width="2.90625" style="8" customWidth="1"/>
    <col min="11778" max="11778" width="3.54296875" style="8" customWidth="1"/>
    <col min="11779" max="12023" width="9.08984375" style="8"/>
    <col min="12024" max="12024" width="8.6328125" style="8" customWidth="1"/>
    <col min="12025" max="12025" width="9.90625" style="8" customWidth="1"/>
    <col min="12026" max="12026" width="14.453125" style="8" customWidth="1"/>
    <col min="12027" max="12027" width="7.36328125" style="8" customWidth="1"/>
    <col min="12028" max="12028" width="5.54296875" style="8" customWidth="1"/>
    <col min="12029" max="12029" width="9" style="8" customWidth="1"/>
    <col min="12030" max="12031" width="9.90625" style="8" customWidth="1"/>
    <col min="12032" max="12032" width="11.08984375" style="8" customWidth="1"/>
    <col min="12033" max="12033" width="2.90625" style="8" customWidth="1"/>
    <col min="12034" max="12034" width="3.54296875" style="8" customWidth="1"/>
    <col min="12035" max="12279" width="9.08984375" style="8"/>
    <col min="12280" max="12280" width="8.6328125" style="8" customWidth="1"/>
    <col min="12281" max="12281" width="9.90625" style="8" customWidth="1"/>
    <col min="12282" max="12282" width="14.453125" style="8" customWidth="1"/>
    <col min="12283" max="12283" width="7.36328125" style="8" customWidth="1"/>
    <col min="12284" max="12284" width="5.54296875" style="8" customWidth="1"/>
    <col min="12285" max="12285" width="9" style="8" customWidth="1"/>
    <col min="12286" max="12287" width="9.90625" style="8" customWidth="1"/>
    <col min="12288" max="12288" width="11.08984375" style="8" customWidth="1"/>
    <col min="12289" max="12289" width="2.90625" style="8" customWidth="1"/>
    <col min="12290" max="12290" width="3.54296875" style="8" customWidth="1"/>
    <col min="12291" max="12535" width="9.08984375" style="8"/>
    <col min="12536" max="12536" width="8.6328125" style="8" customWidth="1"/>
    <col min="12537" max="12537" width="9.90625" style="8" customWidth="1"/>
    <col min="12538" max="12538" width="14.453125" style="8" customWidth="1"/>
    <col min="12539" max="12539" width="7.36328125" style="8" customWidth="1"/>
    <col min="12540" max="12540" width="5.54296875" style="8" customWidth="1"/>
    <col min="12541" max="12541" width="9" style="8" customWidth="1"/>
    <col min="12542" max="12543" width="9.90625" style="8" customWidth="1"/>
    <col min="12544" max="12544" width="11.08984375" style="8" customWidth="1"/>
    <col min="12545" max="12545" width="2.90625" style="8" customWidth="1"/>
    <col min="12546" max="12546" width="3.54296875" style="8" customWidth="1"/>
    <col min="12547" max="12791" width="9.08984375" style="8"/>
    <col min="12792" max="12792" width="8.6328125" style="8" customWidth="1"/>
    <col min="12793" max="12793" width="9.90625" style="8" customWidth="1"/>
    <col min="12794" max="12794" width="14.453125" style="8" customWidth="1"/>
    <col min="12795" max="12795" width="7.36328125" style="8" customWidth="1"/>
    <col min="12796" max="12796" width="5.54296875" style="8" customWidth="1"/>
    <col min="12797" max="12797" width="9" style="8" customWidth="1"/>
    <col min="12798" max="12799" width="9.90625" style="8" customWidth="1"/>
    <col min="12800" max="12800" width="11.08984375" style="8" customWidth="1"/>
    <col min="12801" max="12801" width="2.90625" style="8" customWidth="1"/>
    <col min="12802" max="12802" width="3.54296875" style="8" customWidth="1"/>
    <col min="12803" max="13047" width="9.08984375" style="8"/>
    <col min="13048" max="13048" width="8.6328125" style="8" customWidth="1"/>
    <col min="13049" max="13049" width="9.90625" style="8" customWidth="1"/>
    <col min="13050" max="13050" width="14.453125" style="8" customWidth="1"/>
    <col min="13051" max="13051" width="7.36328125" style="8" customWidth="1"/>
    <col min="13052" max="13052" width="5.54296875" style="8" customWidth="1"/>
    <col min="13053" max="13053" width="9" style="8" customWidth="1"/>
    <col min="13054" max="13055" width="9.90625" style="8" customWidth="1"/>
    <col min="13056" max="13056" width="11.08984375" style="8" customWidth="1"/>
    <col min="13057" max="13057" width="2.90625" style="8" customWidth="1"/>
    <col min="13058" max="13058" width="3.54296875" style="8" customWidth="1"/>
    <col min="13059" max="13303" width="9.08984375" style="8"/>
    <col min="13304" max="13304" width="8.6328125" style="8" customWidth="1"/>
    <col min="13305" max="13305" width="9.90625" style="8" customWidth="1"/>
    <col min="13306" max="13306" width="14.453125" style="8" customWidth="1"/>
    <col min="13307" max="13307" width="7.36328125" style="8" customWidth="1"/>
    <col min="13308" max="13308" width="5.54296875" style="8" customWidth="1"/>
    <col min="13309" max="13309" width="9" style="8" customWidth="1"/>
    <col min="13310" max="13311" width="9.90625" style="8" customWidth="1"/>
    <col min="13312" max="13312" width="11.08984375" style="8" customWidth="1"/>
    <col min="13313" max="13313" width="2.90625" style="8" customWidth="1"/>
    <col min="13314" max="13314" width="3.54296875" style="8" customWidth="1"/>
    <col min="13315" max="13559" width="9.08984375" style="8"/>
    <col min="13560" max="13560" width="8.6328125" style="8" customWidth="1"/>
    <col min="13561" max="13561" width="9.90625" style="8" customWidth="1"/>
    <col min="13562" max="13562" width="14.453125" style="8" customWidth="1"/>
    <col min="13563" max="13563" width="7.36328125" style="8" customWidth="1"/>
    <col min="13564" max="13564" width="5.54296875" style="8" customWidth="1"/>
    <col min="13565" max="13565" width="9" style="8" customWidth="1"/>
    <col min="13566" max="13567" width="9.90625" style="8" customWidth="1"/>
    <col min="13568" max="13568" width="11.08984375" style="8" customWidth="1"/>
    <col min="13569" max="13569" width="2.90625" style="8" customWidth="1"/>
    <col min="13570" max="13570" width="3.54296875" style="8" customWidth="1"/>
    <col min="13571" max="13815" width="9.08984375" style="8"/>
    <col min="13816" max="13816" width="8.6328125" style="8" customWidth="1"/>
    <col min="13817" max="13817" width="9.90625" style="8" customWidth="1"/>
    <col min="13818" max="13818" width="14.453125" style="8" customWidth="1"/>
    <col min="13819" max="13819" width="7.36328125" style="8" customWidth="1"/>
    <col min="13820" max="13820" width="5.54296875" style="8" customWidth="1"/>
    <col min="13821" max="13821" width="9" style="8" customWidth="1"/>
    <col min="13822" max="13823" width="9.90625" style="8" customWidth="1"/>
    <col min="13824" max="13824" width="11.08984375" style="8" customWidth="1"/>
    <col min="13825" max="13825" width="2.90625" style="8" customWidth="1"/>
    <col min="13826" max="13826" width="3.54296875" style="8" customWidth="1"/>
    <col min="13827" max="14071" width="9.08984375" style="8"/>
    <col min="14072" max="14072" width="8.6328125" style="8" customWidth="1"/>
    <col min="14073" max="14073" width="9.90625" style="8" customWidth="1"/>
    <col min="14074" max="14074" width="14.453125" style="8" customWidth="1"/>
    <col min="14075" max="14075" width="7.36328125" style="8" customWidth="1"/>
    <col min="14076" max="14076" width="5.54296875" style="8" customWidth="1"/>
    <col min="14077" max="14077" width="9" style="8" customWidth="1"/>
    <col min="14078" max="14079" width="9.90625" style="8" customWidth="1"/>
    <col min="14080" max="14080" width="11.08984375" style="8" customWidth="1"/>
    <col min="14081" max="14081" width="2.90625" style="8" customWidth="1"/>
    <col min="14082" max="14082" width="3.54296875" style="8" customWidth="1"/>
    <col min="14083" max="14327" width="9.08984375" style="8"/>
    <col min="14328" max="14328" width="8.6328125" style="8" customWidth="1"/>
    <col min="14329" max="14329" width="9.90625" style="8" customWidth="1"/>
    <col min="14330" max="14330" width="14.453125" style="8" customWidth="1"/>
    <col min="14331" max="14331" width="7.36328125" style="8" customWidth="1"/>
    <col min="14332" max="14332" width="5.54296875" style="8" customWidth="1"/>
    <col min="14333" max="14333" width="9" style="8" customWidth="1"/>
    <col min="14334" max="14335" width="9.90625" style="8" customWidth="1"/>
    <col min="14336" max="14336" width="11.08984375" style="8" customWidth="1"/>
    <col min="14337" max="14337" width="2.90625" style="8" customWidth="1"/>
    <col min="14338" max="14338" width="3.54296875" style="8" customWidth="1"/>
    <col min="14339" max="14583" width="9.08984375" style="8"/>
    <col min="14584" max="14584" width="8.6328125" style="8" customWidth="1"/>
    <col min="14585" max="14585" width="9.90625" style="8" customWidth="1"/>
    <col min="14586" max="14586" width="14.453125" style="8" customWidth="1"/>
    <col min="14587" max="14587" width="7.36328125" style="8" customWidth="1"/>
    <col min="14588" max="14588" width="5.54296875" style="8" customWidth="1"/>
    <col min="14589" max="14589" width="9" style="8" customWidth="1"/>
    <col min="14590" max="14591" width="9.90625" style="8" customWidth="1"/>
    <col min="14592" max="14592" width="11.08984375" style="8" customWidth="1"/>
    <col min="14593" max="14593" width="2.90625" style="8" customWidth="1"/>
    <col min="14594" max="14594" width="3.54296875" style="8" customWidth="1"/>
    <col min="14595" max="14839" width="9.08984375" style="8"/>
    <col min="14840" max="14840" width="8.6328125" style="8" customWidth="1"/>
    <col min="14841" max="14841" width="9.90625" style="8" customWidth="1"/>
    <col min="14842" max="14842" width="14.453125" style="8" customWidth="1"/>
    <col min="14843" max="14843" width="7.36328125" style="8" customWidth="1"/>
    <col min="14844" max="14844" width="5.54296875" style="8" customWidth="1"/>
    <col min="14845" max="14845" width="9" style="8" customWidth="1"/>
    <col min="14846" max="14847" width="9.90625" style="8" customWidth="1"/>
    <col min="14848" max="14848" width="11.08984375" style="8" customWidth="1"/>
    <col min="14849" max="14849" width="2.90625" style="8" customWidth="1"/>
    <col min="14850" max="14850" width="3.54296875" style="8" customWidth="1"/>
    <col min="14851" max="15095" width="9.08984375" style="8"/>
    <col min="15096" max="15096" width="8.6328125" style="8" customWidth="1"/>
    <col min="15097" max="15097" width="9.90625" style="8" customWidth="1"/>
    <col min="15098" max="15098" width="14.453125" style="8" customWidth="1"/>
    <col min="15099" max="15099" width="7.36328125" style="8" customWidth="1"/>
    <col min="15100" max="15100" width="5.54296875" style="8" customWidth="1"/>
    <col min="15101" max="15101" width="9" style="8" customWidth="1"/>
    <col min="15102" max="15103" width="9.90625" style="8" customWidth="1"/>
    <col min="15104" max="15104" width="11.08984375" style="8" customWidth="1"/>
    <col min="15105" max="15105" width="2.90625" style="8" customWidth="1"/>
    <col min="15106" max="15106" width="3.54296875" style="8" customWidth="1"/>
    <col min="15107" max="15351" width="9.08984375" style="8"/>
    <col min="15352" max="15352" width="8.6328125" style="8" customWidth="1"/>
    <col min="15353" max="15353" width="9.90625" style="8" customWidth="1"/>
    <col min="15354" max="15354" width="14.453125" style="8" customWidth="1"/>
    <col min="15355" max="15355" width="7.36328125" style="8" customWidth="1"/>
    <col min="15356" max="15356" width="5.54296875" style="8" customWidth="1"/>
    <col min="15357" max="15357" width="9" style="8" customWidth="1"/>
    <col min="15358" max="15359" width="9.90625" style="8" customWidth="1"/>
    <col min="15360" max="15360" width="11.08984375" style="8" customWidth="1"/>
    <col min="15361" max="15361" width="2.90625" style="8" customWidth="1"/>
    <col min="15362" max="15362" width="3.54296875" style="8" customWidth="1"/>
    <col min="15363" max="15607" width="9.08984375" style="8"/>
    <col min="15608" max="15608" width="8.6328125" style="8" customWidth="1"/>
    <col min="15609" max="15609" width="9.90625" style="8" customWidth="1"/>
    <col min="15610" max="15610" width="14.453125" style="8" customWidth="1"/>
    <col min="15611" max="15611" width="7.36328125" style="8" customWidth="1"/>
    <col min="15612" max="15612" width="5.54296875" style="8" customWidth="1"/>
    <col min="15613" max="15613" width="9" style="8" customWidth="1"/>
    <col min="15614" max="15615" width="9.90625" style="8" customWidth="1"/>
    <col min="15616" max="15616" width="11.08984375" style="8" customWidth="1"/>
    <col min="15617" max="15617" width="2.90625" style="8" customWidth="1"/>
    <col min="15618" max="15618" width="3.54296875" style="8" customWidth="1"/>
    <col min="15619" max="15863" width="9.08984375" style="8"/>
    <col min="15864" max="15864" width="8.6328125" style="8" customWidth="1"/>
    <col min="15865" max="15865" width="9.90625" style="8" customWidth="1"/>
    <col min="15866" max="15866" width="14.453125" style="8" customWidth="1"/>
    <col min="15867" max="15867" width="7.36328125" style="8" customWidth="1"/>
    <col min="15868" max="15868" width="5.54296875" style="8" customWidth="1"/>
    <col min="15869" max="15869" width="9" style="8" customWidth="1"/>
    <col min="15870" max="15871" width="9.90625" style="8" customWidth="1"/>
    <col min="15872" max="15872" width="11.08984375" style="8" customWidth="1"/>
    <col min="15873" max="15873" width="2.90625" style="8" customWidth="1"/>
    <col min="15874" max="15874" width="3.54296875" style="8" customWidth="1"/>
    <col min="15875" max="16119" width="9.08984375" style="8"/>
    <col min="16120" max="16120" width="8.6328125" style="8" customWidth="1"/>
    <col min="16121" max="16121" width="9.90625" style="8" customWidth="1"/>
    <col min="16122" max="16122" width="14.453125" style="8" customWidth="1"/>
    <col min="16123" max="16123" width="7.36328125" style="8" customWidth="1"/>
    <col min="16124" max="16124" width="5.54296875" style="8" customWidth="1"/>
    <col min="16125" max="16125" width="9" style="8" customWidth="1"/>
    <col min="16126" max="16127" width="9.90625" style="8" customWidth="1"/>
    <col min="16128" max="16128" width="11.08984375" style="8" customWidth="1"/>
    <col min="16129" max="16129" width="2.90625" style="8" customWidth="1"/>
    <col min="16130" max="16130" width="3.54296875" style="8" customWidth="1"/>
    <col min="16131" max="16384" width="9.08984375" style="8"/>
  </cols>
  <sheetData>
    <row r="1" spans="1:8" ht="46.5" customHeight="1" x14ac:dyDescent="0.35">
      <c r="A1" s="166" t="s">
        <v>229</v>
      </c>
      <c r="B1" s="166"/>
      <c r="C1" s="166"/>
      <c r="D1" s="166"/>
      <c r="E1" s="166"/>
      <c r="F1" s="166"/>
      <c r="G1" s="166"/>
      <c r="H1" s="166"/>
    </row>
    <row r="2" spans="1:8" ht="16.5" customHeight="1" x14ac:dyDescent="0.35">
      <c r="A2" s="153" t="s">
        <v>0</v>
      </c>
      <c r="B2" s="153"/>
      <c r="C2" s="153"/>
      <c r="D2" s="153"/>
      <c r="E2" s="153"/>
      <c r="F2" s="153"/>
      <c r="G2" s="153"/>
      <c r="H2" s="153"/>
    </row>
    <row r="3" spans="1:8" x14ac:dyDescent="0.35">
      <c r="A3" s="126" t="s">
        <v>1</v>
      </c>
      <c r="B3" s="126"/>
      <c r="C3" s="126"/>
      <c r="D3" s="126"/>
      <c r="E3" s="167" t="str">
        <f ca="1">TEXT(TODAY(),"DD/MM/YYYY")</f>
        <v>20/08/2025</v>
      </c>
      <c r="F3" s="167"/>
      <c r="G3" s="167"/>
      <c r="H3" s="167"/>
    </row>
    <row r="4" spans="1:8" ht="15" customHeight="1" x14ac:dyDescent="0.35">
      <c r="A4" s="126" t="s">
        <v>2</v>
      </c>
      <c r="B4" s="126"/>
      <c r="C4" s="126"/>
      <c r="D4" s="126"/>
      <c r="E4" s="168" t="s">
        <v>185</v>
      </c>
      <c r="F4" s="168"/>
      <c r="G4" s="168"/>
      <c r="H4" s="168"/>
    </row>
    <row r="5" spans="1:8" x14ac:dyDescent="0.35">
      <c r="A5" s="126" t="s">
        <v>3</v>
      </c>
      <c r="B5" s="126"/>
      <c r="C5" s="126"/>
      <c r="D5" s="126"/>
      <c r="E5" s="167">
        <v>45888</v>
      </c>
      <c r="F5" s="167"/>
      <c r="G5" s="167"/>
      <c r="H5" s="167"/>
    </row>
    <row r="6" spans="1:8" ht="16.5" customHeight="1" x14ac:dyDescent="0.35">
      <c r="A6" s="126" t="s">
        <v>4</v>
      </c>
      <c r="B6" s="126"/>
      <c r="C6" s="126"/>
      <c r="D6" s="126"/>
      <c r="E6" s="139" t="s">
        <v>186</v>
      </c>
      <c r="F6" s="139"/>
      <c r="G6" s="139"/>
      <c r="H6" s="139"/>
    </row>
    <row r="7" spans="1:8" ht="15" customHeight="1" x14ac:dyDescent="0.35">
      <c r="A7" s="126" t="s">
        <v>5</v>
      </c>
      <c r="B7" s="126"/>
      <c r="C7" s="126"/>
      <c r="D7" s="126"/>
      <c r="E7" s="139" t="str">
        <f>E6</f>
        <v>M/s. Nirvana Leisure Realty</v>
      </c>
      <c r="F7" s="139"/>
      <c r="G7" s="139"/>
      <c r="H7" s="139"/>
    </row>
    <row r="8" spans="1:8" x14ac:dyDescent="0.35">
      <c r="A8" s="126" t="s">
        <v>6</v>
      </c>
      <c r="B8" s="126"/>
      <c r="C8" s="126"/>
      <c r="D8" s="126"/>
      <c r="E8" s="159" t="s">
        <v>187</v>
      </c>
      <c r="F8" s="159"/>
      <c r="G8" s="159"/>
      <c r="H8" s="159"/>
    </row>
    <row r="9" spans="1:8" x14ac:dyDescent="0.35">
      <c r="A9" s="126" t="s">
        <v>158</v>
      </c>
      <c r="B9" s="126"/>
      <c r="C9" s="126"/>
      <c r="D9" s="126"/>
      <c r="E9" s="126" t="s">
        <v>188</v>
      </c>
      <c r="F9" s="126"/>
      <c r="G9" s="126"/>
      <c r="H9" s="126"/>
    </row>
    <row r="10" spans="1:8" ht="80.25" customHeight="1" x14ac:dyDescent="0.35">
      <c r="A10" s="137" t="s">
        <v>7</v>
      </c>
      <c r="B10" s="137"/>
      <c r="C10" s="137"/>
      <c r="D10" s="137"/>
      <c r="E10" s="120" t="s">
        <v>247</v>
      </c>
      <c r="F10" s="137"/>
      <c r="G10" s="137"/>
      <c r="H10" s="137"/>
    </row>
    <row r="11" spans="1:8" x14ac:dyDescent="0.35">
      <c r="A11" s="126" t="s">
        <v>8</v>
      </c>
      <c r="B11" s="126"/>
      <c r="C11" s="126"/>
      <c r="D11" s="126"/>
      <c r="E11" s="120" t="s">
        <v>190</v>
      </c>
      <c r="F11" s="120"/>
      <c r="G11" s="120"/>
      <c r="H11" s="120"/>
    </row>
    <row r="12" spans="1:8" x14ac:dyDescent="0.35">
      <c r="A12" s="126" t="s">
        <v>9</v>
      </c>
      <c r="B12" s="126"/>
      <c r="C12" s="126"/>
      <c r="D12" s="126"/>
      <c r="E12" s="120" t="s">
        <v>189</v>
      </c>
      <c r="F12" s="137"/>
      <c r="G12" s="137"/>
      <c r="H12" s="137"/>
    </row>
    <row r="13" spans="1:8" ht="48.75" customHeight="1" x14ac:dyDescent="0.35">
      <c r="A13" s="139" t="s">
        <v>10</v>
      </c>
      <c r="B13" s="139"/>
      <c r="C13" s="13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City of Music Phase I, S No.70/1A, 70/1B, 73/1A, 73/4, 73/5A, 75/1B, 75/1A/1,75/1A/2, 78/1A, 78/1B, 76/1, 76/2 , near Lake City Apratim Group, Khopoli Pali Road, Bhilpada (khuravale), Pali, Sudhagad, Raigad.</v>
      </c>
      <c r="D13" s="139"/>
      <c r="E13" s="139"/>
      <c r="F13" s="139"/>
      <c r="G13" s="139"/>
      <c r="H13" s="139"/>
    </row>
    <row r="14" spans="1:8" ht="33" customHeight="1" x14ac:dyDescent="0.35">
      <c r="A14" s="120" t="s">
        <v>192</v>
      </c>
      <c r="B14" s="120"/>
      <c r="C14" s="120" t="s">
        <v>191</v>
      </c>
      <c r="D14" s="120"/>
      <c r="E14" s="120"/>
      <c r="F14" s="120"/>
      <c r="G14" s="120"/>
      <c r="H14" s="120"/>
    </row>
    <row r="15" spans="1:8" ht="15.75" customHeight="1" x14ac:dyDescent="0.35">
      <c r="A15" s="139" t="s">
        <v>11</v>
      </c>
      <c r="B15" s="139"/>
      <c r="C15" s="137" t="s">
        <v>194</v>
      </c>
      <c r="D15" s="137"/>
      <c r="E15" s="139" t="s">
        <v>100</v>
      </c>
      <c r="F15" s="139"/>
      <c r="G15" s="120" t="s">
        <v>193</v>
      </c>
      <c r="H15" s="120"/>
    </row>
    <row r="16" spans="1:8" x14ac:dyDescent="0.35">
      <c r="A16" s="126" t="s">
        <v>13</v>
      </c>
      <c r="B16" s="126"/>
      <c r="C16" s="120" t="s">
        <v>198</v>
      </c>
      <c r="D16" s="120"/>
      <c r="E16" s="139" t="s">
        <v>12</v>
      </c>
      <c r="F16" s="139"/>
      <c r="G16" s="169" t="s">
        <v>195</v>
      </c>
      <c r="H16" s="169"/>
    </row>
    <row r="17" spans="1:8" x14ac:dyDescent="0.35">
      <c r="A17" s="126" t="s">
        <v>101</v>
      </c>
      <c r="B17" s="126"/>
      <c r="C17" s="120" t="s">
        <v>197</v>
      </c>
      <c r="D17" s="120"/>
      <c r="E17" s="139" t="s">
        <v>14</v>
      </c>
      <c r="F17" s="139"/>
      <c r="G17" s="120">
        <v>410205</v>
      </c>
      <c r="H17" s="120"/>
    </row>
    <row r="18" spans="1:8" ht="28.5" customHeight="1" x14ac:dyDescent="0.35">
      <c r="A18" s="126" t="s">
        <v>159</v>
      </c>
      <c r="B18" s="126"/>
      <c r="C18" s="139" t="s">
        <v>196</v>
      </c>
      <c r="D18" s="139"/>
      <c r="E18" s="139" t="s">
        <v>15</v>
      </c>
      <c r="F18" s="139"/>
      <c r="G18" s="120" t="s">
        <v>199</v>
      </c>
      <c r="H18" s="120"/>
    </row>
    <row r="19" spans="1:8" ht="15" customHeight="1" x14ac:dyDescent="0.35">
      <c r="A19" s="139" t="s">
        <v>105</v>
      </c>
      <c r="B19" s="139"/>
      <c r="C19" s="139"/>
      <c r="D19" s="139"/>
      <c r="E19" s="137" t="s">
        <v>16</v>
      </c>
      <c r="F19" s="137"/>
      <c r="G19" s="137"/>
      <c r="H19" s="137"/>
    </row>
    <row r="20" spans="1:8" ht="18.75" customHeight="1" x14ac:dyDescent="0.35">
      <c r="A20" s="139"/>
      <c r="B20" s="139"/>
      <c r="C20" s="139"/>
      <c r="D20" s="139"/>
      <c r="E20" s="137"/>
      <c r="F20" s="137"/>
      <c r="G20" s="137"/>
      <c r="H20" s="137"/>
    </row>
    <row r="21" spans="1:8" ht="15" customHeight="1" x14ac:dyDescent="0.35">
      <c r="A21" s="139" t="s">
        <v>17</v>
      </c>
      <c r="B21" s="139"/>
      <c r="C21" s="139"/>
      <c r="D21" s="139"/>
      <c r="E21" s="120" t="s">
        <v>18</v>
      </c>
      <c r="F21" s="120"/>
      <c r="G21" s="120"/>
      <c r="H21" s="120"/>
    </row>
    <row r="22" spans="1:8" ht="15" customHeight="1" x14ac:dyDescent="0.35">
      <c r="A22" s="126" t="s">
        <v>19</v>
      </c>
      <c r="B22" s="126"/>
      <c r="C22" s="126"/>
      <c r="D22" s="126"/>
      <c r="E22" s="120" t="str">
        <f>IF(AND(G16="Mumbai"),"Upper Class","Middle Class")</f>
        <v>Middle Class</v>
      </c>
      <c r="F22" s="120"/>
      <c r="G22" s="120"/>
      <c r="H22" s="120"/>
    </row>
    <row r="23" spans="1:8" x14ac:dyDescent="0.35">
      <c r="A23" s="126" t="s">
        <v>20</v>
      </c>
      <c r="B23" s="126"/>
      <c r="C23" s="126"/>
      <c r="D23" s="126"/>
      <c r="E23" s="120" t="s">
        <v>21</v>
      </c>
      <c r="F23" s="120"/>
      <c r="G23" s="120"/>
      <c r="H23" s="120"/>
    </row>
    <row r="24" spans="1:8" ht="15.75" customHeight="1" x14ac:dyDescent="0.35">
      <c r="A24" s="126" t="s">
        <v>22</v>
      </c>
      <c r="B24" s="126"/>
      <c r="C24" s="126"/>
      <c r="D24" s="126"/>
      <c r="E24" s="120" t="str">
        <f>IF(AND(G16="Mumbai"),"Developed","Developing")</f>
        <v>Developing</v>
      </c>
      <c r="F24" s="120"/>
      <c r="G24" s="120"/>
      <c r="H24" s="120"/>
    </row>
    <row r="25" spans="1:8" x14ac:dyDescent="0.35">
      <c r="A25" s="126" t="s">
        <v>23</v>
      </c>
      <c r="B25" s="126"/>
      <c r="C25" s="126"/>
      <c r="D25" s="126"/>
      <c r="E25" s="120" t="s">
        <v>24</v>
      </c>
      <c r="F25" s="120"/>
      <c r="G25" s="120"/>
      <c r="H25" s="120"/>
    </row>
    <row r="26" spans="1:8" x14ac:dyDescent="0.35">
      <c r="A26" s="126" t="s">
        <v>110</v>
      </c>
      <c r="B26" s="126"/>
      <c r="C26" s="126"/>
      <c r="D26" s="126"/>
      <c r="E26" s="120" t="s">
        <v>111</v>
      </c>
      <c r="F26" s="120"/>
      <c r="G26" s="120"/>
      <c r="H26" s="120"/>
    </row>
    <row r="27" spans="1:8" ht="15" customHeight="1" x14ac:dyDescent="0.35">
      <c r="A27" s="139" t="s">
        <v>33</v>
      </c>
      <c r="B27" s="139"/>
      <c r="C27" s="139"/>
      <c r="D27" s="139"/>
      <c r="E27" s="168" t="s">
        <v>203</v>
      </c>
      <c r="F27" s="168"/>
      <c r="G27" s="168"/>
      <c r="H27" s="168"/>
    </row>
    <row r="28" spans="1:8" x14ac:dyDescent="0.35">
      <c r="A28" s="139" t="s">
        <v>122</v>
      </c>
      <c r="B28" s="139"/>
      <c r="C28" s="139"/>
      <c r="D28" s="139"/>
      <c r="E28" s="139" t="s">
        <v>34</v>
      </c>
      <c r="F28" s="139"/>
      <c r="G28" s="139"/>
      <c r="H28" s="139"/>
    </row>
    <row r="29" spans="1:8" s="11" customFormat="1" x14ac:dyDescent="0.35">
      <c r="A29" s="173" t="s">
        <v>123</v>
      </c>
      <c r="B29" s="173"/>
      <c r="C29" s="172" t="s">
        <v>29</v>
      </c>
      <c r="D29" s="172"/>
      <c r="E29" s="172"/>
      <c r="F29" s="172" t="s">
        <v>31</v>
      </c>
      <c r="G29" s="172"/>
      <c r="H29" s="172"/>
    </row>
    <row r="30" spans="1:8" s="11" customFormat="1" x14ac:dyDescent="0.35">
      <c r="A30" s="170" t="s">
        <v>25</v>
      </c>
      <c r="B30" s="170" t="s">
        <v>30</v>
      </c>
      <c r="C30" s="171" t="s">
        <v>30</v>
      </c>
      <c r="D30" s="171"/>
      <c r="E30" s="171"/>
      <c r="F30" s="171" t="s">
        <v>200</v>
      </c>
      <c r="G30" s="171"/>
      <c r="H30" s="171"/>
    </row>
    <row r="31" spans="1:8" x14ac:dyDescent="0.35">
      <c r="A31" s="170" t="s">
        <v>26</v>
      </c>
      <c r="B31" s="170" t="s">
        <v>30</v>
      </c>
      <c r="C31" s="171" t="s">
        <v>30</v>
      </c>
      <c r="D31" s="171"/>
      <c r="E31" s="171"/>
      <c r="F31" s="171" t="s">
        <v>201</v>
      </c>
      <c r="G31" s="171"/>
      <c r="H31" s="171"/>
    </row>
    <row r="32" spans="1:8" s="11" customFormat="1" x14ac:dyDescent="0.35">
      <c r="A32" s="170" t="s">
        <v>28</v>
      </c>
      <c r="B32" s="170" t="s">
        <v>30</v>
      </c>
      <c r="C32" s="171" t="s">
        <v>30</v>
      </c>
      <c r="D32" s="171"/>
      <c r="E32" s="171"/>
      <c r="F32" s="171" t="s">
        <v>202</v>
      </c>
      <c r="G32" s="171"/>
      <c r="H32" s="171"/>
    </row>
    <row r="33" spans="1:8" x14ac:dyDescent="0.35">
      <c r="A33" s="170" t="s">
        <v>27</v>
      </c>
      <c r="B33" s="170" t="s">
        <v>30</v>
      </c>
      <c r="C33" s="171" t="s">
        <v>30</v>
      </c>
      <c r="D33" s="171"/>
      <c r="E33" s="171"/>
      <c r="F33" s="171" t="s">
        <v>202</v>
      </c>
      <c r="G33" s="171"/>
      <c r="H33" s="171"/>
    </row>
    <row r="34" spans="1:8" x14ac:dyDescent="0.35">
      <c r="A34" s="126" t="s">
        <v>32</v>
      </c>
      <c r="B34" s="126"/>
      <c r="C34" s="126"/>
      <c r="D34" s="126"/>
      <c r="E34" s="126"/>
      <c r="F34" s="126"/>
      <c r="G34" s="126"/>
      <c r="H34" s="126"/>
    </row>
    <row r="35" spans="1:8" ht="15.75" customHeight="1" x14ac:dyDescent="0.35">
      <c r="A35" s="153" t="s">
        <v>214</v>
      </c>
      <c r="B35" s="153"/>
      <c r="C35" s="175" t="s">
        <v>213</v>
      </c>
      <c r="D35" s="175"/>
      <c r="E35" s="175"/>
      <c r="F35" s="175"/>
      <c r="G35" s="175"/>
      <c r="H35" s="175"/>
    </row>
    <row r="36" spans="1:8" ht="15.75" customHeight="1" x14ac:dyDescent="0.35">
      <c r="A36" s="153" t="s">
        <v>215</v>
      </c>
      <c r="B36" s="153"/>
      <c r="C36" s="174" t="s">
        <v>216</v>
      </c>
      <c r="D36" s="175"/>
      <c r="E36" s="175"/>
      <c r="F36" s="175"/>
      <c r="G36" s="175"/>
      <c r="H36" s="175"/>
    </row>
    <row r="37" spans="1:8" x14ac:dyDescent="0.35">
      <c r="A37" s="159" t="s">
        <v>35</v>
      </c>
      <c r="B37" s="159"/>
      <c r="C37" s="159"/>
      <c r="D37" s="159"/>
      <c r="E37" s="159"/>
      <c r="F37" s="159"/>
      <c r="G37" s="159"/>
      <c r="H37" s="159"/>
    </row>
    <row r="38" spans="1:8" x14ac:dyDescent="0.35">
      <c r="A38" s="126" t="s">
        <v>36</v>
      </c>
      <c r="B38" s="126"/>
      <c r="C38" s="126"/>
      <c r="D38" s="126"/>
      <c r="E38" s="140">
        <v>60073.891000000003</v>
      </c>
      <c r="F38" s="140"/>
      <c r="G38" s="140"/>
      <c r="H38" s="140"/>
    </row>
    <row r="39" spans="1:8" x14ac:dyDescent="0.35">
      <c r="A39" s="126" t="s">
        <v>37</v>
      </c>
      <c r="B39" s="126"/>
      <c r="C39" s="126"/>
      <c r="D39" s="126"/>
      <c r="E39" s="140">
        <v>0.9</v>
      </c>
      <c r="F39" s="140"/>
      <c r="G39" s="140"/>
      <c r="H39" s="140"/>
    </row>
    <row r="40" spans="1:8" x14ac:dyDescent="0.35">
      <c r="A40" s="126" t="s">
        <v>38</v>
      </c>
      <c r="B40" s="126"/>
      <c r="C40" s="126"/>
      <c r="D40" s="126"/>
      <c r="E40" s="140">
        <f>E38/E42-E39</f>
        <v>0.61655788649904075</v>
      </c>
      <c r="F40" s="140"/>
      <c r="G40" s="140"/>
      <c r="H40" s="140"/>
    </row>
    <row r="41" spans="1:8" x14ac:dyDescent="0.35">
      <c r="A41" s="126" t="s">
        <v>39</v>
      </c>
      <c r="B41" s="126"/>
      <c r="C41" s="126"/>
      <c r="D41" s="126"/>
      <c r="E41" s="140">
        <f>E40+E39</f>
        <v>1.5165578864990408</v>
      </c>
      <c r="F41" s="140"/>
      <c r="G41" s="140"/>
      <c r="H41" s="140"/>
    </row>
    <row r="42" spans="1:8" x14ac:dyDescent="0.35">
      <c r="A42" s="126" t="s">
        <v>121</v>
      </c>
      <c r="B42" s="126"/>
      <c r="C42" s="126"/>
      <c r="D42" s="126"/>
      <c r="E42" s="140">
        <v>39612</v>
      </c>
      <c r="F42" s="140"/>
      <c r="G42" s="140"/>
      <c r="H42" s="140"/>
    </row>
    <row r="43" spans="1:8" x14ac:dyDescent="0.35">
      <c r="A43" s="137" t="s">
        <v>40</v>
      </c>
      <c r="B43" s="137"/>
      <c r="C43" s="137"/>
      <c r="D43" s="137"/>
      <c r="E43" s="137" t="s">
        <v>204</v>
      </c>
      <c r="F43" s="137"/>
      <c r="G43" s="137"/>
      <c r="H43" s="137"/>
    </row>
    <row r="44" spans="1:8" x14ac:dyDescent="0.35">
      <c r="A44" s="159" t="s">
        <v>41</v>
      </c>
      <c r="B44" s="159"/>
      <c r="C44" s="159"/>
      <c r="D44" s="159"/>
      <c r="E44" s="159"/>
      <c r="F44" s="159"/>
      <c r="G44" s="159"/>
      <c r="H44" s="159"/>
    </row>
    <row r="45" spans="1:8" x14ac:dyDescent="0.35">
      <c r="A45" s="120" t="s">
        <v>42</v>
      </c>
      <c r="B45" s="120"/>
      <c r="C45" s="120" t="s">
        <v>222</v>
      </c>
      <c r="D45" s="120"/>
      <c r="E45" s="120"/>
      <c r="F45" s="48" t="s">
        <v>43</v>
      </c>
      <c r="G45" s="131">
        <v>42347</v>
      </c>
      <c r="H45" s="131"/>
    </row>
    <row r="46" spans="1:8" ht="31.5" customHeight="1" x14ac:dyDescent="0.35">
      <c r="A46" s="120" t="s">
        <v>225</v>
      </c>
      <c r="B46" s="137"/>
      <c r="C46" s="120" t="s">
        <v>222</v>
      </c>
      <c r="D46" s="120"/>
      <c r="E46" s="120"/>
      <c r="F46" s="48" t="s">
        <v>43</v>
      </c>
      <c r="G46" s="131">
        <f>G45</f>
        <v>42347</v>
      </c>
      <c r="H46" s="131"/>
    </row>
    <row r="47" spans="1:8" s="10" customFormat="1" x14ac:dyDescent="0.35">
      <c r="A47" s="120" t="s">
        <v>205</v>
      </c>
      <c r="B47" s="120"/>
      <c r="C47" s="120" t="s">
        <v>206</v>
      </c>
      <c r="D47" s="137"/>
      <c r="E47" s="137"/>
      <c r="F47" s="50" t="s">
        <v>43</v>
      </c>
      <c r="G47" s="131">
        <v>42347</v>
      </c>
      <c r="H47" s="131"/>
    </row>
    <row r="48" spans="1:8" s="10" customFormat="1" x14ac:dyDescent="0.35">
      <c r="A48" s="120"/>
      <c r="B48" s="120"/>
      <c r="C48" s="163" t="s">
        <v>207</v>
      </c>
      <c r="D48" s="164"/>
      <c r="E48" s="164"/>
      <c r="F48" s="164"/>
      <c r="G48" s="164"/>
      <c r="H48" s="165"/>
    </row>
    <row r="49" spans="1:14" x14ac:dyDescent="0.35">
      <c r="A49" s="106" t="s">
        <v>44</v>
      </c>
      <c r="B49" s="106"/>
      <c r="C49" s="106" t="s">
        <v>137</v>
      </c>
      <c r="D49" s="105"/>
      <c r="E49" s="105" t="s">
        <v>45</v>
      </c>
      <c r="F49" s="46" t="s">
        <v>43</v>
      </c>
      <c r="G49" s="162" t="s">
        <v>30</v>
      </c>
      <c r="H49" s="162"/>
    </row>
    <row r="50" spans="1:14" x14ac:dyDescent="0.35">
      <c r="A50" s="161" t="s">
        <v>47</v>
      </c>
      <c r="B50" s="161"/>
      <c r="C50" s="161"/>
      <c r="D50" s="161"/>
      <c r="E50" s="161"/>
      <c r="F50" s="161"/>
      <c r="G50" s="161"/>
      <c r="H50" s="161"/>
    </row>
    <row r="51" spans="1:14" x14ac:dyDescent="0.35">
      <c r="A51" s="120" t="s">
        <v>120</v>
      </c>
      <c r="B51" s="120"/>
      <c r="C51" s="120"/>
      <c r="D51" s="136">
        <f>E42</f>
        <v>39612</v>
      </c>
      <c r="E51" s="137"/>
      <c r="F51" s="137"/>
      <c r="G51" s="137"/>
      <c r="H51" s="137"/>
    </row>
    <row r="52" spans="1:14" x14ac:dyDescent="0.35">
      <c r="A52" s="120" t="s">
        <v>48</v>
      </c>
      <c r="B52" s="137"/>
      <c r="C52" s="137"/>
      <c r="D52" s="137" t="s">
        <v>241</v>
      </c>
      <c r="E52" s="137"/>
      <c r="F52" s="137"/>
      <c r="G52" s="137"/>
      <c r="H52" s="137"/>
      <c r="I52" s="34"/>
    </row>
    <row r="53" spans="1:14" ht="15.75" customHeight="1" x14ac:dyDescent="0.35">
      <c r="A53" s="123" t="s">
        <v>49</v>
      </c>
      <c r="B53" s="129"/>
      <c r="C53" s="130"/>
      <c r="D53" s="128" t="s">
        <v>208</v>
      </c>
      <c r="E53" s="128"/>
      <c r="F53" s="128"/>
      <c r="G53" s="128"/>
      <c r="H53" s="128"/>
    </row>
    <row r="54" spans="1:14" ht="15.75" customHeight="1" x14ac:dyDescent="0.35">
      <c r="A54" s="123" t="s">
        <v>118</v>
      </c>
      <c r="B54" s="129"/>
      <c r="C54" s="130"/>
      <c r="D54" s="138" t="s">
        <v>248</v>
      </c>
      <c r="E54" s="124"/>
      <c r="F54" s="124"/>
      <c r="G54" s="124"/>
      <c r="H54" s="125"/>
    </row>
    <row r="55" spans="1:14" ht="15.75" customHeight="1" x14ac:dyDescent="0.35">
      <c r="A55" s="132"/>
      <c r="B55" s="133"/>
      <c r="C55" s="134"/>
      <c r="D55" s="138" t="s">
        <v>249</v>
      </c>
      <c r="E55" s="124"/>
      <c r="F55" s="124"/>
      <c r="G55" s="124"/>
      <c r="H55" s="125"/>
    </row>
    <row r="56" spans="1:14" ht="32.4" customHeight="1" x14ac:dyDescent="0.35">
      <c r="A56" s="132"/>
      <c r="B56" s="133"/>
      <c r="C56" s="134"/>
      <c r="D56" s="123" t="s">
        <v>250</v>
      </c>
      <c r="E56" s="124"/>
      <c r="F56" s="124"/>
      <c r="G56" s="124"/>
      <c r="H56" s="125"/>
    </row>
    <row r="57" spans="1:14" ht="15.75" customHeight="1" x14ac:dyDescent="0.35">
      <c r="A57" s="132"/>
      <c r="B57" s="133"/>
      <c r="C57" s="134"/>
      <c r="D57" s="117" t="s">
        <v>251</v>
      </c>
      <c r="E57" s="118"/>
      <c r="F57" s="118"/>
      <c r="G57" s="118"/>
      <c r="H57" s="119"/>
    </row>
    <row r="58" spans="1:14" ht="15.75" customHeight="1" x14ac:dyDescent="0.35">
      <c r="A58" s="126" t="s">
        <v>46</v>
      </c>
      <c r="B58" s="126"/>
      <c r="C58" s="126"/>
      <c r="D58" s="127" t="s">
        <v>212</v>
      </c>
      <c r="E58" s="127"/>
      <c r="F58" s="127"/>
      <c r="G58" s="127"/>
      <c r="H58" s="127"/>
      <c r="J58" s="33"/>
      <c r="K58" s="34"/>
      <c r="N58" s="34"/>
    </row>
    <row r="59" spans="1:14" ht="15.75" customHeight="1" x14ac:dyDescent="0.35">
      <c r="A59" s="126" t="s">
        <v>116</v>
      </c>
      <c r="B59" s="126"/>
      <c r="C59" s="126"/>
      <c r="D59" s="135" t="str">
        <f>(IF(G49="NA","60 Years After Completion",IF(G49&lt;&gt;"NA",""&amp;60-ROUNDDOWN((E3-G49)/360,0)&amp;" Years"," ")))</f>
        <v>60 Years After Completion</v>
      </c>
      <c r="E59" s="135"/>
      <c r="F59" s="135"/>
      <c r="G59" s="135"/>
      <c r="H59" s="135"/>
      <c r="N59" s="34"/>
    </row>
    <row r="60" spans="1:14" ht="15.75" customHeight="1" x14ac:dyDescent="0.35">
      <c r="A60" s="126" t="s">
        <v>117</v>
      </c>
      <c r="B60" s="126"/>
      <c r="C60" s="126"/>
      <c r="D60" s="139" t="s">
        <v>24</v>
      </c>
      <c r="E60" s="139"/>
      <c r="F60" s="139"/>
      <c r="G60" s="139"/>
      <c r="H60" s="139"/>
      <c r="J60" s="14"/>
      <c r="K60" s="14"/>
    </row>
    <row r="61" spans="1:14" ht="15.75" customHeight="1" thickBot="1" x14ac:dyDescent="0.4">
      <c r="A61" s="126" t="s">
        <v>115</v>
      </c>
      <c r="B61" s="126"/>
      <c r="C61" s="126"/>
      <c r="D61" s="120" t="str">
        <f ca="1">(IF(E100&gt;95%,"Nothing",IF(E100&gt;0%,"Cement, Aggregate, Steel, etc",IF(E100=0%,"Work not yet Started"))))</f>
        <v>Cement, Aggregate, Steel, etc</v>
      </c>
      <c r="E61" s="120"/>
      <c r="F61" s="120"/>
      <c r="G61" s="120"/>
      <c r="H61" s="120"/>
      <c r="J61" s="14"/>
    </row>
    <row r="62" spans="1:14" ht="51" customHeight="1" x14ac:dyDescent="0.35">
      <c r="A62" s="106" t="s">
        <v>177</v>
      </c>
      <c r="B62" s="106"/>
      <c r="C62" s="106" t="str">
        <f>D56</f>
        <v>Building C - Queen (Wing A &amp; B) = G + 1st to 4th Floor
Building E - Metallica (Wing A &amp; B) = G + 1st to 4th Floor
Building D - Oasis (Wing A &amp; B) = G + 1st to 4th Floor</v>
      </c>
      <c r="D62" s="106"/>
      <c r="E62" s="106"/>
      <c r="F62" s="106"/>
      <c r="G62" s="106"/>
      <c r="H62" s="106"/>
      <c r="I62" s="36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completed","0")))))))))))&amp;(IF(C113=(D63+F63+H63),", RCC Slab",IF(C113&gt;0,", RCC upto "&amp;C113&amp;" Slab",""))&amp;(IF(C114=H63,", Brickwork",IF(C114&gt;0,", Brickwork upto "&amp;C114&amp;" Floor",""))&amp;(IF(C115=H63,", Internal Plaster",IF(C115&gt;0,", Internal Plaster upto "&amp;C115&amp;" Floor",""))&amp;(IF(C116=H63,", External Plaster",IF(C116&gt;0,", External Plaster upto "&amp;C116&amp;" Floor",""))&amp;(IF(C117=H63,", Flooring",IF(C117&gt;0,", Flooring upto "&amp;C117&amp;" Floor",""))&amp;(IF(C118=H63,", Painting",IF(C118&gt;0,", Painting upto "&amp;C118&amp;" Floor",""))&amp;(IF(C119&gt;0,", Finishing upto "&amp;C119&amp;" Floor","")&amp;(IF(C113&gt;0.5," Completed",""))))))))))))))</f>
        <v>All work completed. Please provide OC.</v>
      </c>
      <c r="J62" s="15"/>
    </row>
    <row r="63" spans="1:14" x14ac:dyDescent="0.35">
      <c r="A63" s="84" t="s">
        <v>179</v>
      </c>
      <c r="B63" s="84">
        <v>0</v>
      </c>
      <c r="C63" s="84" t="s">
        <v>99</v>
      </c>
      <c r="D63" s="84">
        <v>1</v>
      </c>
      <c r="E63" s="84" t="s">
        <v>98</v>
      </c>
      <c r="F63" s="84">
        <v>0</v>
      </c>
      <c r="G63" s="84" t="s">
        <v>109</v>
      </c>
      <c r="H63" s="84">
        <f ca="1">--TRIM(RIGHT(SUBSTITUTE(LEFT(C62,_xlfn.AGGREGATE(16,6,FIND({0,1,2,3,4,5,6,7,8,9},C62,ROW(INDIRECT("1:"&amp;LEN(C62)))),1))," ",REPT(" ",LEN(C62))),LEN(C62)))</f>
        <v>4</v>
      </c>
      <c r="I63" s="14"/>
      <c r="J63" s="16"/>
    </row>
    <row r="64" spans="1:14" ht="15.75" customHeight="1" x14ac:dyDescent="0.35">
      <c r="A64" s="105" t="s">
        <v>119</v>
      </c>
      <c r="B64" s="105"/>
      <c r="C64" s="106" t="str">
        <f ca="1">I62</f>
        <v>All work completed. Please provide OC.</v>
      </c>
      <c r="D64" s="106"/>
      <c r="E64" s="106"/>
      <c r="F64" s="106"/>
      <c r="G64" s="106"/>
      <c r="H64" s="106"/>
      <c r="I64" s="14" t="s">
        <v>136</v>
      </c>
      <c r="J64" s="16"/>
    </row>
    <row r="65" spans="1:10" ht="15.75" customHeight="1" x14ac:dyDescent="0.35">
      <c r="A65" s="121" t="s">
        <v>114</v>
      </c>
      <c r="B65" s="121"/>
      <c r="C65" s="122">
        <v>1</v>
      </c>
      <c r="D65" s="121"/>
      <c r="E65" s="121" t="s">
        <v>113</v>
      </c>
      <c r="F65" s="121"/>
      <c r="G65" s="122">
        <v>1</v>
      </c>
      <c r="H65" s="121"/>
      <c r="I65" s="14"/>
      <c r="J65" s="16"/>
    </row>
    <row r="66" spans="1:10" ht="15.75" customHeight="1" thickBot="1" x14ac:dyDescent="0.4">
      <c r="A66" s="121"/>
      <c r="B66" s="121"/>
      <c r="C66" s="121"/>
      <c r="D66" s="121"/>
      <c r="E66" s="121"/>
      <c r="F66" s="121"/>
      <c r="G66" s="121"/>
      <c r="H66" s="121"/>
      <c r="I66" s="14"/>
      <c r="J66" s="16"/>
    </row>
    <row r="67" spans="1:10" ht="15.75" customHeight="1" x14ac:dyDescent="0.35">
      <c r="A67" s="106" t="s">
        <v>177</v>
      </c>
      <c r="B67" s="106"/>
      <c r="C67" s="106" t="s">
        <v>263</v>
      </c>
      <c r="D67" s="106"/>
      <c r="E67" s="106"/>
      <c r="F67" s="106"/>
      <c r="G67" s="106"/>
      <c r="H67" s="106"/>
      <c r="I67" s="36" t="str">
        <f ca="1"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completed","0")))))))))))&amp;(IF(C73=(D68+F68+H68),", RCC Slab",IF(C73&gt;0,", RCC upto "&amp;C73&amp;" Slab",""))&amp;(IF(C74=H68,", Brickwork",IF(C74&gt;0,", Brickwork upto "&amp;C74&amp;" Floor",""))&amp;(IF(C75=H68,", Internal Plaster",IF(C75&gt;0,", Internal Plaster upto "&amp;C75&amp;" Floor",""))&amp;(IF(C76=H68,", External Plaster",IF(C76&gt;0,", External Plaster upto "&amp;C76&amp;" Floor",""))&amp;(IF(C77=H68,", Flooring",IF(C77&gt;0,", Flooring upto "&amp;C77&amp;" Floor",""))&amp;(IF(C78=H68,", Painting",IF(C78&gt;0,", Painting upto "&amp;C78&amp;" Floor",""))&amp;(IF(C79&gt;0,", Finishing upto "&amp;C79&amp;" Floor","")&amp;(IF(C73&gt;0.5," Completed",""))))))))))))))</f>
        <v>Excavation work Completed. Plinth work completed, RCC upto 2 Slab, Brickwork upto 1 Floor Completed</v>
      </c>
      <c r="J67" s="15"/>
    </row>
    <row r="68" spans="1:10" x14ac:dyDescent="0.35">
      <c r="A68" s="84" t="s">
        <v>179</v>
      </c>
      <c r="B68" s="84">
        <v>0</v>
      </c>
      <c r="C68" s="84" t="s">
        <v>99</v>
      </c>
      <c r="D68" s="84">
        <v>1</v>
      </c>
      <c r="E68" s="84" t="s">
        <v>98</v>
      </c>
      <c r="F68" s="84">
        <v>0</v>
      </c>
      <c r="G68" s="84" t="s">
        <v>109</v>
      </c>
      <c r="H68" s="84">
        <f ca="1">--TRIM(RIGHT(SUBSTITUTE(LEFT(C67,_xlfn.AGGREGATE(16,6,FIND({0,1,2,3,4,5,6,7,8,9},C67,ROW(INDIRECT("1:"&amp;LEN(C67)))),1))," ",REPT(" ",LEN(C67))),LEN(C67)))</f>
        <v>4</v>
      </c>
      <c r="I68" s="14"/>
      <c r="J68" s="16"/>
    </row>
    <row r="69" spans="1:10" ht="33" customHeight="1" x14ac:dyDescent="0.35">
      <c r="A69" s="105" t="s">
        <v>119</v>
      </c>
      <c r="B69" s="105"/>
      <c r="C69" s="106" t="str">
        <f ca="1">I67</f>
        <v>Excavation work Completed. Plinth work completed, RCC upto 2 Slab, Brickwork upto 1 Floor Completed</v>
      </c>
      <c r="D69" s="106"/>
      <c r="E69" s="106"/>
      <c r="F69" s="106"/>
      <c r="G69" s="106"/>
      <c r="H69" s="106"/>
      <c r="I69" s="14" t="s">
        <v>136</v>
      </c>
      <c r="J69" s="16"/>
    </row>
    <row r="70" spans="1:10" ht="15.75" customHeight="1" x14ac:dyDescent="0.35">
      <c r="A70" s="109" t="s">
        <v>50</v>
      </c>
      <c r="B70" s="109"/>
      <c r="C70" s="82" t="s">
        <v>176</v>
      </c>
      <c r="D70" s="82" t="s">
        <v>112</v>
      </c>
      <c r="E70" s="109" t="s">
        <v>114</v>
      </c>
      <c r="F70" s="109"/>
      <c r="G70" s="109" t="s">
        <v>113</v>
      </c>
      <c r="H70" s="109"/>
      <c r="I70" s="32" t="s">
        <v>178</v>
      </c>
      <c r="J70" s="17">
        <f ca="1">H68*25%</f>
        <v>1</v>
      </c>
    </row>
    <row r="71" spans="1:10" x14ac:dyDescent="0.35">
      <c r="A71" s="109" t="s">
        <v>165</v>
      </c>
      <c r="B71" s="109"/>
      <c r="C71" s="51">
        <v>4</v>
      </c>
      <c r="D71" s="83">
        <f ca="1">((100/H68)*C71)/100</f>
        <v>1</v>
      </c>
      <c r="E71" s="111">
        <f ca="1">(((C72/H68*10)+(40/(D68+F68+H68)*C73)+(7.5/(H68)*C74)+(7.5/(H68)*C75)+(10/H68*C76)+(10/H68*C77)+(5/H68*C78)+(5/H68*C79)+(5/H68*C80))/100)</f>
        <v>0.27875</v>
      </c>
      <c r="F71" s="111"/>
      <c r="G71" s="111">
        <f ca="1">((((C71/H68)*20)+((C72/H68)*25)+(30/(H68+F68+D68)*C73)+(5/H68*C74)+(5/H68*C75)+(5/H68*C76)+(5/H68*C77)+(0/H68*C78)+(0/H68*C79)+(5/H68*C80))/100)</f>
        <v>0.58250000000000002</v>
      </c>
      <c r="H71" s="111"/>
      <c r="I71" s="32" t="s">
        <v>131</v>
      </c>
      <c r="J71" s="35">
        <f ca="1">H68*50%</f>
        <v>2</v>
      </c>
    </row>
    <row r="72" spans="1:10" x14ac:dyDescent="0.35">
      <c r="A72" s="109" t="s">
        <v>51</v>
      </c>
      <c r="B72" s="109"/>
      <c r="C72" s="52">
        <v>4</v>
      </c>
      <c r="D72" s="83">
        <f ca="1">((100/H68)*C72)/100</f>
        <v>1</v>
      </c>
      <c r="E72" s="111"/>
      <c r="F72" s="111"/>
      <c r="G72" s="111"/>
      <c r="H72" s="111"/>
      <c r="I72" s="32" t="s">
        <v>132</v>
      </c>
      <c r="J72" s="35">
        <f ca="1">H68</f>
        <v>4</v>
      </c>
    </row>
    <row r="73" spans="1:10" ht="15.75" customHeight="1" x14ac:dyDescent="0.35">
      <c r="A73" s="109" t="s">
        <v>166</v>
      </c>
      <c r="B73" s="109"/>
      <c r="C73" s="52">
        <v>2</v>
      </c>
      <c r="D73" s="83">
        <f ca="1">((100/(D68+F68+H68))*C73)/100</f>
        <v>0.4</v>
      </c>
      <c r="E73" s="111"/>
      <c r="F73" s="111"/>
      <c r="G73" s="111"/>
      <c r="H73" s="111"/>
      <c r="I73" s="32" t="s">
        <v>133</v>
      </c>
      <c r="J73" s="38">
        <f ca="1">(IF(B68&gt;1,(H68/(B68+2)),H68/4))</f>
        <v>1</v>
      </c>
    </row>
    <row r="74" spans="1:10" ht="15.75" customHeight="1" x14ac:dyDescent="0.35">
      <c r="A74" s="109" t="s">
        <v>173</v>
      </c>
      <c r="B74" s="109" t="s">
        <v>167</v>
      </c>
      <c r="C74" s="51">
        <v>1</v>
      </c>
      <c r="D74" s="83">
        <f ca="1">((100/H68)*C74)/100</f>
        <v>0.25</v>
      </c>
      <c r="E74" s="111"/>
      <c r="F74" s="111"/>
      <c r="G74" s="111"/>
      <c r="H74" s="111"/>
      <c r="I74" s="32" t="s">
        <v>134</v>
      </c>
      <c r="J74" s="38">
        <f ca="1">(IF(B68&gt;1,(H68/(B68+2)+J73),H68/4+J73))</f>
        <v>2</v>
      </c>
    </row>
    <row r="75" spans="1:10" ht="15.75" customHeight="1" x14ac:dyDescent="0.35">
      <c r="A75" s="109" t="s">
        <v>174</v>
      </c>
      <c r="B75" s="109" t="s">
        <v>167</v>
      </c>
      <c r="C75" s="51">
        <v>0</v>
      </c>
      <c r="D75" s="83">
        <f ca="1">((100/H68)*C75)/100</f>
        <v>0</v>
      </c>
      <c r="E75" s="111"/>
      <c r="F75" s="111"/>
      <c r="G75" s="111"/>
      <c r="H75" s="111"/>
      <c r="I75" s="32" t="s">
        <v>183</v>
      </c>
      <c r="J75" s="38">
        <f>(IF(B68&gt;1,(H68/(B68+2)+J74),0))</f>
        <v>0</v>
      </c>
    </row>
    <row r="76" spans="1:10" ht="15" customHeight="1" x14ac:dyDescent="0.35">
      <c r="A76" s="109" t="s">
        <v>172</v>
      </c>
      <c r="B76" s="109" t="s">
        <v>169</v>
      </c>
      <c r="C76" s="51">
        <v>0</v>
      </c>
      <c r="D76" s="83">
        <f ca="1">((100/(H68))*C76)/100</f>
        <v>0</v>
      </c>
      <c r="E76" s="111"/>
      <c r="F76" s="111"/>
      <c r="G76" s="111"/>
      <c r="H76" s="111"/>
      <c r="I76" s="32" t="s">
        <v>180</v>
      </c>
      <c r="J76" s="38">
        <f>(IF(B68&gt;2,(H68/(B68+2)+J75),0))</f>
        <v>0</v>
      </c>
    </row>
    <row r="77" spans="1:10" ht="15.75" customHeight="1" x14ac:dyDescent="0.35">
      <c r="A77" s="109" t="s">
        <v>168</v>
      </c>
      <c r="B77" s="109" t="s">
        <v>168</v>
      </c>
      <c r="C77" s="51">
        <v>0</v>
      </c>
      <c r="D77" s="83">
        <f ca="1">((100/H68)*C77)/100</f>
        <v>0</v>
      </c>
      <c r="E77" s="111"/>
      <c r="F77" s="111"/>
      <c r="G77" s="111"/>
      <c r="H77" s="111"/>
      <c r="I77" s="32" t="s">
        <v>181</v>
      </c>
      <c r="J77" s="39">
        <f>(IF(B68&gt;3,(H68/(B68+2)+J76),0))</f>
        <v>0</v>
      </c>
    </row>
    <row r="78" spans="1:10" ht="15.75" customHeight="1" x14ac:dyDescent="0.35">
      <c r="A78" s="109" t="s">
        <v>175</v>
      </c>
      <c r="B78" s="109"/>
      <c r="C78" s="51">
        <v>0</v>
      </c>
      <c r="D78" s="83">
        <f ca="1">((100/H68)*C78)/100</f>
        <v>0</v>
      </c>
      <c r="E78" s="111"/>
      <c r="F78" s="111"/>
      <c r="G78" s="111"/>
      <c r="H78" s="111"/>
      <c r="I78" s="32" t="s">
        <v>182</v>
      </c>
      <c r="J78" s="38">
        <f>(IF(B68&gt;4,(H68/(B68+2)+J77),0))</f>
        <v>0</v>
      </c>
    </row>
    <row r="79" spans="1:10" ht="15.75" customHeight="1" x14ac:dyDescent="0.35">
      <c r="A79" s="109" t="s">
        <v>170</v>
      </c>
      <c r="B79" s="109" t="s">
        <v>170</v>
      </c>
      <c r="C79" s="51">
        <v>0</v>
      </c>
      <c r="D79" s="83">
        <f ca="1">((100/(H68))*C79)/100</f>
        <v>0</v>
      </c>
      <c r="E79" s="111"/>
      <c r="F79" s="111"/>
      <c r="G79" s="111"/>
      <c r="H79" s="111"/>
      <c r="I79" s="32" t="s">
        <v>184</v>
      </c>
      <c r="J79" s="38">
        <f ca="1">(IF(B68=1,(H68/(B68+3)+J74),IF(B68=0,(H68/4+J74),IF(B68&gt;1,0))))</f>
        <v>3</v>
      </c>
    </row>
    <row r="80" spans="1:10" ht="16" thickBot="1" x14ac:dyDescent="0.4">
      <c r="A80" s="109" t="s">
        <v>171</v>
      </c>
      <c r="B80" s="109"/>
      <c r="C80" s="51">
        <v>0</v>
      </c>
      <c r="D80" s="83">
        <f ca="1">((100/(H68))*C80)/100</f>
        <v>0</v>
      </c>
      <c r="E80" s="111"/>
      <c r="F80" s="111"/>
      <c r="G80" s="111"/>
      <c r="H80" s="111"/>
      <c r="I80" s="37" t="s">
        <v>135</v>
      </c>
      <c r="J80" s="40">
        <f ca="1">(IF(B68&gt;1.5,(H68/(B68+2)+J74+MAX(0,J75-J74)+MAX(0,J76-J75)+MAX(0,J77-J76)+MAX(0,J78-J77)+MAX(0,J79-J78)),IF(B68=1,(H68/(B68+3)+J79),IF(B68=0,H68/4+J79))))</f>
        <v>4</v>
      </c>
    </row>
    <row r="81" spans="1:10" ht="15.75" customHeight="1" x14ac:dyDescent="0.35">
      <c r="A81" s="99" t="s">
        <v>177</v>
      </c>
      <c r="B81" s="100"/>
      <c r="C81" s="101" t="s">
        <v>264</v>
      </c>
      <c r="D81" s="102"/>
      <c r="E81" s="102"/>
      <c r="F81" s="102"/>
      <c r="G81" s="102"/>
      <c r="H81" s="103"/>
      <c r="I81" s="36" t="str">
        <f ca="1"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Slab",IF(C87&gt;0,", RCC upto "&amp;C87&amp;" Slab",""))&amp;(IF(C88=H82,", Brickwork",IF(C88&gt;0,", Brickwork upto "&amp;C88&amp;" Floor",""))&amp;(IF(C89=H82,", Internal Plaster",IF(C89&gt;0,", Internal Plaster upto "&amp;C89&amp;" Floor",""))&amp;(IF(C90=H82,", External Plaster",IF(C90&gt;0,", External Plaster upto "&amp;C90&amp;" Floor",""))&amp;(IF(C91=H82,", Flooring",IF(C91&gt;0,", Flooring upto "&amp;C91&amp;" Floor",""))&amp;(IF(C92=H82,", Painting",IF(C92&gt;0,", Painting upto "&amp;C92&amp;" Floor",""))&amp;(IF(C93&gt;0,", Finishing upto "&amp;C93&amp;" Floor","")&amp;(IF(C87&gt;0.5," Completed",""))))))))))))))</f>
        <v>Excavation work Completed. Plinth work completed, RCC upto 2 Slab, Brickwork upto 1 Floor Completed</v>
      </c>
      <c r="J81" s="15"/>
    </row>
    <row r="82" spans="1:10" x14ac:dyDescent="0.35">
      <c r="A82" s="71" t="s">
        <v>179</v>
      </c>
      <c r="B82" s="69">
        <v>0</v>
      </c>
      <c r="C82" s="69" t="s">
        <v>99</v>
      </c>
      <c r="D82" s="69">
        <v>1</v>
      </c>
      <c r="E82" s="69" t="s">
        <v>98</v>
      </c>
      <c r="F82" s="69">
        <v>0</v>
      </c>
      <c r="G82" s="69" t="s">
        <v>109</v>
      </c>
      <c r="H82" s="42">
        <f ca="1">--TRIM(RIGHT(SUBSTITUTE(LEFT(C81,_xlfn.AGGREGATE(16,6,FIND({0,1,2,3,4,5,6,7,8,9},C81,ROW(INDIRECT("1:"&amp;LEN(C81)))),1))," ",REPT(" ",LEN(C81))),LEN(C81)))</f>
        <v>4</v>
      </c>
      <c r="I82" s="14"/>
      <c r="J82" s="16"/>
    </row>
    <row r="83" spans="1:10" ht="15.75" customHeight="1" x14ac:dyDescent="0.35">
      <c r="A83" s="104" t="s">
        <v>119</v>
      </c>
      <c r="B83" s="105"/>
      <c r="C83" s="106" t="str">
        <f ca="1">I81</f>
        <v>Excavation work Completed. Plinth work completed, RCC upto 2 Slab, Brickwork upto 1 Floor Completed</v>
      </c>
      <c r="D83" s="106"/>
      <c r="E83" s="106"/>
      <c r="F83" s="106"/>
      <c r="G83" s="106"/>
      <c r="H83" s="107"/>
      <c r="I83" s="14" t="s">
        <v>136</v>
      </c>
      <c r="J83" s="16"/>
    </row>
    <row r="84" spans="1:10" ht="15.75" customHeight="1" x14ac:dyDescent="0.35">
      <c r="A84" s="108" t="s">
        <v>50</v>
      </c>
      <c r="B84" s="109"/>
      <c r="C84" s="68" t="s">
        <v>176</v>
      </c>
      <c r="D84" s="68" t="s">
        <v>112</v>
      </c>
      <c r="E84" s="109" t="s">
        <v>114</v>
      </c>
      <c r="F84" s="109"/>
      <c r="G84" s="109" t="s">
        <v>113</v>
      </c>
      <c r="H84" s="110"/>
      <c r="I84" s="32" t="s">
        <v>178</v>
      </c>
      <c r="J84" s="17">
        <f ca="1">H82*25%</f>
        <v>1</v>
      </c>
    </row>
    <row r="85" spans="1:10" x14ac:dyDescent="0.35">
      <c r="A85" s="108" t="s">
        <v>165</v>
      </c>
      <c r="B85" s="109"/>
      <c r="C85" s="51">
        <v>4</v>
      </c>
      <c r="D85" s="67">
        <f ca="1">((100/H82)*C85)/100</f>
        <v>1</v>
      </c>
      <c r="E85" s="111">
        <f ca="1">(((C86/H82*10)+(40/(D82+F82+H82)*C87)+(7.5/(H82)*C88)+(7.5/(H82)*C89)+(10/H82*C90)+(10/H82*C91)+(5/H82*C92)+(5/H82*C93)+(5/H82*C94))/100)</f>
        <v>0.27875</v>
      </c>
      <c r="F85" s="111"/>
      <c r="G85" s="111">
        <f ca="1">((((C85/H82)*20)+((C86/H82)*25)+(30/(H82+F82+D82)*C87)+(5/H82*C88)+(5/H82*C89)+(5/H82*C90)+(5/H82*C91)+(0/H82*C92)+(0/H82*C93)+(5/H82*C94))/100)</f>
        <v>0.58250000000000002</v>
      </c>
      <c r="H85" s="113"/>
      <c r="I85" s="32" t="s">
        <v>131</v>
      </c>
      <c r="J85" s="35">
        <f ca="1">H82*50%</f>
        <v>2</v>
      </c>
    </row>
    <row r="86" spans="1:10" x14ac:dyDescent="0.35">
      <c r="A86" s="108" t="s">
        <v>51</v>
      </c>
      <c r="B86" s="109"/>
      <c r="C86" s="52">
        <v>4</v>
      </c>
      <c r="D86" s="67">
        <f ca="1">((100/H82)*C86)/100</f>
        <v>1</v>
      </c>
      <c r="E86" s="111"/>
      <c r="F86" s="111"/>
      <c r="G86" s="111"/>
      <c r="H86" s="113"/>
      <c r="I86" s="32" t="s">
        <v>132</v>
      </c>
      <c r="J86" s="35">
        <f ca="1">H82</f>
        <v>4</v>
      </c>
    </row>
    <row r="87" spans="1:10" ht="15.75" customHeight="1" x14ac:dyDescent="0.35">
      <c r="A87" s="108" t="s">
        <v>166</v>
      </c>
      <c r="B87" s="109"/>
      <c r="C87" s="52">
        <v>2</v>
      </c>
      <c r="D87" s="67">
        <f ca="1">((100/(D82+F82+H82))*C87)/100</f>
        <v>0.4</v>
      </c>
      <c r="E87" s="111"/>
      <c r="F87" s="111"/>
      <c r="G87" s="111"/>
      <c r="H87" s="113"/>
      <c r="I87" s="32" t="s">
        <v>133</v>
      </c>
      <c r="J87" s="38">
        <f ca="1">(IF(B82&gt;1,(H82/(B82+2)),H82/4))</f>
        <v>1</v>
      </c>
    </row>
    <row r="88" spans="1:10" ht="15.75" customHeight="1" x14ac:dyDescent="0.35">
      <c r="A88" s="108" t="s">
        <v>173</v>
      </c>
      <c r="B88" s="109" t="s">
        <v>167</v>
      </c>
      <c r="C88" s="51">
        <v>1</v>
      </c>
      <c r="D88" s="67">
        <f ca="1">((100/H82)*C88)/100</f>
        <v>0.25</v>
      </c>
      <c r="E88" s="111"/>
      <c r="F88" s="111"/>
      <c r="G88" s="111"/>
      <c r="H88" s="113"/>
      <c r="I88" s="32" t="s">
        <v>134</v>
      </c>
      <c r="J88" s="38">
        <f ca="1">(IF(B82&gt;1,(H82/(B82+2)+J87),H82/4+J87))</f>
        <v>2</v>
      </c>
    </row>
    <row r="89" spans="1:10" ht="15.75" customHeight="1" x14ac:dyDescent="0.35">
      <c r="A89" s="108" t="s">
        <v>174</v>
      </c>
      <c r="B89" s="109" t="s">
        <v>167</v>
      </c>
      <c r="C89" s="51">
        <v>0</v>
      </c>
      <c r="D89" s="67">
        <f ca="1">((100/H82)*C89)/100</f>
        <v>0</v>
      </c>
      <c r="E89" s="111"/>
      <c r="F89" s="111"/>
      <c r="G89" s="111"/>
      <c r="H89" s="113"/>
      <c r="I89" s="32" t="s">
        <v>183</v>
      </c>
      <c r="J89" s="38">
        <f>(IF(B82&gt;1,(H82/(B82+2)+J88),0))</f>
        <v>0</v>
      </c>
    </row>
    <row r="90" spans="1:10" ht="15" customHeight="1" x14ac:dyDescent="0.35">
      <c r="A90" s="108" t="s">
        <v>172</v>
      </c>
      <c r="B90" s="109" t="s">
        <v>169</v>
      </c>
      <c r="C90" s="51">
        <v>0</v>
      </c>
      <c r="D90" s="67">
        <f ca="1">((100/(H82))*C90)/100</f>
        <v>0</v>
      </c>
      <c r="E90" s="111"/>
      <c r="F90" s="111"/>
      <c r="G90" s="111"/>
      <c r="H90" s="113"/>
      <c r="I90" s="32" t="s">
        <v>180</v>
      </c>
      <c r="J90" s="38">
        <f>(IF(B82&gt;2,(H82/(B82+2)+J89),0))</f>
        <v>0</v>
      </c>
    </row>
    <row r="91" spans="1:10" ht="15.75" customHeight="1" x14ac:dyDescent="0.35">
      <c r="A91" s="108" t="s">
        <v>168</v>
      </c>
      <c r="B91" s="109" t="s">
        <v>168</v>
      </c>
      <c r="C91" s="51">
        <v>0</v>
      </c>
      <c r="D91" s="67">
        <f ca="1">((100/H82)*C91)/100</f>
        <v>0</v>
      </c>
      <c r="E91" s="111"/>
      <c r="F91" s="111"/>
      <c r="G91" s="111"/>
      <c r="H91" s="113"/>
      <c r="I91" s="32" t="s">
        <v>181</v>
      </c>
      <c r="J91" s="39">
        <f>(IF(B82&gt;3,(H82/(B82+2)+J90),0))</f>
        <v>0</v>
      </c>
    </row>
    <row r="92" spans="1:10" ht="15.75" customHeight="1" x14ac:dyDescent="0.35">
      <c r="A92" s="108" t="s">
        <v>175</v>
      </c>
      <c r="B92" s="109"/>
      <c r="C92" s="51">
        <v>0</v>
      </c>
      <c r="D92" s="67">
        <f ca="1">((100/H82)*C92)/100</f>
        <v>0</v>
      </c>
      <c r="E92" s="111"/>
      <c r="F92" s="111"/>
      <c r="G92" s="111"/>
      <c r="H92" s="113"/>
      <c r="I92" s="32" t="s">
        <v>182</v>
      </c>
      <c r="J92" s="38">
        <f>(IF(B82&gt;4,(H82/(B82+2)+J91),0))</f>
        <v>0</v>
      </c>
    </row>
    <row r="93" spans="1:10" ht="15.75" customHeight="1" x14ac:dyDescent="0.35">
      <c r="A93" s="108" t="s">
        <v>170</v>
      </c>
      <c r="B93" s="109" t="s">
        <v>170</v>
      </c>
      <c r="C93" s="51">
        <v>0</v>
      </c>
      <c r="D93" s="67">
        <f ca="1">((100/(H82))*C93)/100</f>
        <v>0</v>
      </c>
      <c r="E93" s="111"/>
      <c r="F93" s="111"/>
      <c r="G93" s="111"/>
      <c r="H93" s="113"/>
      <c r="I93" s="32" t="s">
        <v>184</v>
      </c>
      <c r="J93" s="38">
        <f ca="1">(IF(B82=1,(H82/(B82+3)+J88),IF(B82=0,(H82/4+J88),IF(B82&gt;1,0))))</f>
        <v>3</v>
      </c>
    </row>
    <row r="94" spans="1:10" ht="16" thickBot="1" x14ac:dyDescent="0.4">
      <c r="A94" s="115" t="s">
        <v>171</v>
      </c>
      <c r="B94" s="116"/>
      <c r="C94" s="53">
        <v>0</v>
      </c>
      <c r="D94" s="70">
        <f ca="1">((100/(H82))*C94)/100</f>
        <v>0</v>
      </c>
      <c r="E94" s="112"/>
      <c r="F94" s="112"/>
      <c r="G94" s="112"/>
      <c r="H94" s="114"/>
      <c r="I94" s="37" t="s">
        <v>135</v>
      </c>
      <c r="J94" s="40">
        <f ca="1">(IF(B82&gt;1.5,(H82/(B82+2)+J88+MAX(0,J89-J88)+MAX(0,J90-J89)+MAX(0,J91-J90)+MAX(0,J92-J91)+MAX(0,J93-J92)),IF(B82=1,(H82/(B82+3)+J93),IF(B82=0,H82/4+J93))))</f>
        <v>4</v>
      </c>
    </row>
    <row r="95" spans="1:10" ht="31.5" hidden="1" thickBot="1" x14ac:dyDescent="0.4">
      <c r="A95" s="97" t="s">
        <v>234</v>
      </c>
      <c r="B95" s="97"/>
      <c r="C95" s="72" t="s">
        <v>114</v>
      </c>
      <c r="D95" s="98">
        <f ca="1">(E71+E85)/2</f>
        <v>0.27875</v>
      </c>
      <c r="E95" s="98"/>
      <c r="F95" s="73" t="s">
        <v>113</v>
      </c>
      <c r="G95" s="98">
        <f ca="1">(G71+G85)/2</f>
        <v>0.58250000000000002</v>
      </c>
      <c r="H95" s="98"/>
      <c r="I95" s="37" t="s">
        <v>135</v>
      </c>
      <c r="J95" s="40">
        <f ca="1">(IF(B83&gt;1.5,(H83/(B83+2)+J89+MAX(0,J90-J89)+MAX(0,J91-J90)+MAX(0,J92-J91)+MAX(0,J93-J92)+MAX(0,J94-J93)),IF(B83=1,(H83/(B83+3)+J94),IF(B83=0,H83/4+J94))))</f>
        <v>4</v>
      </c>
    </row>
    <row r="96" spans="1:10" ht="15.75" customHeight="1" x14ac:dyDescent="0.35">
      <c r="A96" s="106" t="s">
        <v>177</v>
      </c>
      <c r="B96" s="106"/>
      <c r="C96" s="106" t="str">
        <f>D55</f>
        <v>Building B - Antara (Wing A &amp; B) = G + 1st to 4th Floor</v>
      </c>
      <c r="D96" s="106"/>
      <c r="E96" s="106"/>
      <c r="F96" s="106"/>
      <c r="G96" s="106"/>
      <c r="H96" s="106"/>
      <c r="I96" s="36" t="str">
        <f ca="1">(IF(E100&gt;99%,"All work completed. Please provide OC.",IF(E100&gt;89.8%,"Plinth, RCC, Brick, Plaster, Flooring, Painting work Completed. Finishing work is in process.",IF(E100&lt;94%,(IF(C100=0,"Work not yet Started.",IF(D100=25%,"Piling work in process",IF(D100=50%,"Excavation work in process",IF(D100=100%,"Excavation work Completed. ","0")))&amp;(IF(C101=0%,"",IF(C101=J102,"Footing work is process",IF(C101=J103,"Footing work Completed",IF(C101=J104,"1st Basement Completed",IF(C101=J105,"1st &amp; 2nd Basement Completed",IF(C101=J106,"1st to 3rd Basement Completed",IF(C101=J107,"1st to 4th Basement Completed",IF(C101=J108,"Plinth work is process",IF(C101=J109,"Plinth work completed","0")))))))))))&amp;(IF(C102=(D97+F97+H97),", RCC Slab",IF(C102&gt;0,", RCC upto "&amp;C102&amp;" Slab",""))&amp;(IF(C103=H97,", Brickwork",IF(C103&gt;0,", Brickwork upto "&amp;C103&amp;" Floor",""))&amp;(IF(C104=H97,", Internal Plaster",IF(C104&gt;0,", Internal Plaster upto "&amp;C104&amp;" Floor",""))&amp;(IF(C105=H97,", External Plaster",IF(C105&gt;0,", External Plaster upto "&amp;C105&amp;" Floor",""))&amp;(IF(C106=H97,", Flooring",IF(C106&gt;0,", Flooring upto "&amp;C106&amp;" Floor",""))&amp;(IF(C107=H97,", Painting",IF(C107&gt;0,", Painting upto "&amp;C107&amp;" Floor",""))&amp;(IF(C108&gt;0,", Finishing upto "&amp;C108&amp;" Floor","")&amp;(IF(C102&gt;0.5," Completed",""))))))))))))))</f>
        <v>Excavation work Completed. Plinth work completed, RCC Slab, Brickwork, Internal Plaster, External Plaster upto 3.8 Floor, Flooring upto 1 Floor Completed</v>
      </c>
      <c r="J96" s="15"/>
    </row>
    <row r="97" spans="1:10" x14ac:dyDescent="0.35">
      <c r="A97" s="41" t="s">
        <v>179</v>
      </c>
      <c r="B97" s="47">
        <v>0</v>
      </c>
      <c r="C97" s="47" t="s">
        <v>99</v>
      </c>
      <c r="D97" s="47">
        <v>1</v>
      </c>
      <c r="E97" s="47" t="s">
        <v>98</v>
      </c>
      <c r="F97" s="47">
        <v>0</v>
      </c>
      <c r="G97" s="47" t="s">
        <v>109</v>
      </c>
      <c r="H97" s="42">
        <f ca="1">--TRIM(RIGHT(SUBSTITUTE(LEFT(C96,_xlfn.AGGREGATE(16,6,FIND({0,1,2,3,4,5,6,7,8,9},C96,ROW(INDIRECT("1:"&amp;LEN(C96)))),1))," ",REPT(" ",LEN(C96))),LEN(C96)))</f>
        <v>4</v>
      </c>
      <c r="I97" s="14"/>
      <c r="J97" s="16"/>
    </row>
    <row r="98" spans="1:10" ht="49.5" customHeight="1" x14ac:dyDescent="0.35">
      <c r="A98" s="105" t="s">
        <v>119</v>
      </c>
      <c r="B98" s="105"/>
      <c r="C98" s="106" t="str">
        <f ca="1">I96</f>
        <v>Excavation work Completed. Plinth work completed, RCC Slab, Brickwork, Internal Plaster, External Plaster upto 3.8 Floor, Flooring upto 1 Floor Completed</v>
      </c>
      <c r="D98" s="106"/>
      <c r="E98" s="106"/>
      <c r="F98" s="106"/>
      <c r="G98" s="106"/>
      <c r="H98" s="106"/>
      <c r="I98" s="14" t="s">
        <v>136</v>
      </c>
      <c r="J98" s="16"/>
    </row>
    <row r="99" spans="1:10" ht="15.75" customHeight="1" x14ac:dyDescent="0.35">
      <c r="A99" s="109" t="s">
        <v>50</v>
      </c>
      <c r="B99" s="109"/>
      <c r="C99" s="82" t="s">
        <v>176</v>
      </c>
      <c r="D99" s="82" t="s">
        <v>112</v>
      </c>
      <c r="E99" s="109" t="s">
        <v>114</v>
      </c>
      <c r="F99" s="109"/>
      <c r="G99" s="109" t="s">
        <v>113</v>
      </c>
      <c r="H99" s="109"/>
      <c r="I99" s="32" t="s">
        <v>178</v>
      </c>
      <c r="J99" s="17">
        <f ca="1">H97*25%</f>
        <v>1</v>
      </c>
    </row>
    <row r="100" spans="1:10" x14ac:dyDescent="0.35">
      <c r="A100" s="109" t="s">
        <v>165</v>
      </c>
      <c r="B100" s="109"/>
      <c r="C100" s="51">
        <f ca="1">J101</f>
        <v>4</v>
      </c>
      <c r="D100" s="83">
        <f ca="1">((100/H97)*C100)/100</f>
        <v>1</v>
      </c>
      <c r="E100" s="111">
        <f ca="1">(((C101/H97*10)+(40/(D97+F97+H97)*C102)+(7.5/(H97)*C103)+(7.5/(H97)*C104)+(10/H97*C105)+(10/H97*C106)+(5/H97*C107)+(5/H97*C108)+(5/H97*C109))/100)</f>
        <v>0.77</v>
      </c>
      <c r="F100" s="111"/>
      <c r="G100" s="111">
        <f ca="1">((((C100/H97)*20)+((C101/H97)*25)+(30/(H97+F97+D97)*C102)+(5/H97*C103)+(5/H97*C104)+(5/H97*C105)+(5/H97*C106)+(0/H97*C107)+(0/H97*C108)+(5/H97*C109))/100)</f>
        <v>0.91</v>
      </c>
      <c r="H100" s="111"/>
      <c r="I100" s="32" t="s">
        <v>131</v>
      </c>
      <c r="J100" s="35">
        <f ca="1">H97*50%</f>
        <v>2</v>
      </c>
    </row>
    <row r="101" spans="1:10" x14ac:dyDescent="0.35">
      <c r="A101" s="109" t="s">
        <v>51</v>
      </c>
      <c r="B101" s="109"/>
      <c r="C101" s="52">
        <f ca="1">J109</f>
        <v>4</v>
      </c>
      <c r="D101" s="83">
        <f ca="1">((100/H97)*C101)/100</f>
        <v>1</v>
      </c>
      <c r="E101" s="111"/>
      <c r="F101" s="111"/>
      <c r="G101" s="111"/>
      <c r="H101" s="111"/>
      <c r="I101" s="32" t="s">
        <v>132</v>
      </c>
      <c r="J101" s="35">
        <f ca="1">H97</f>
        <v>4</v>
      </c>
    </row>
    <row r="102" spans="1:10" ht="15.75" customHeight="1" x14ac:dyDescent="0.35">
      <c r="A102" s="171" t="s">
        <v>166</v>
      </c>
      <c r="B102" s="171"/>
      <c r="C102" s="52">
        <v>5</v>
      </c>
      <c r="D102" s="83">
        <f ca="1">((100/(D97+F97+H97))*C102)/100</f>
        <v>1</v>
      </c>
      <c r="E102" s="111"/>
      <c r="F102" s="111"/>
      <c r="G102" s="111"/>
      <c r="H102" s="111"/>
      <c r="I102" s="32" t="s">
        <v>133</v>
      </c>
      <c r="J102" s="38">
        <f ca="1">(IF(B97&gt;1,(H97/(B97+2)),H97/4))</f>
        <v>1</v>
      </c>
    </row>
    <row r="103" spans="1:10" ht="15.75" customHeight="1" x14ac:dyDescent="0.35">
      <c r="A103" s="109" t="s">
        <v>173</v>
      </c>
      <c r="B103" s="109" t="s">
        <v>167</v>
      </c>
      <c r="C103" s="51">
        <v>4</v>
      </c>
      <c r="D103" s="83">
        <f ca="1">((100/H97)*C103)/100</f>
        <v>1</v>
      </c>
      <c r="E103" s="111"/>
      <c r="F103" s="111"/>
      <c r="G103" s="111"/>
      <c r="H103" s="111"/>
      <c r="I103" s="32" t="s">
        <v>134</v>
      </c>
      <c r="J103" s="38">
        <f ca="1">(IF(B97&gt;1,(H97/(B97+2)+J102),H97/4+J102))</f>
        <v>2</v>
      </c>
    </row>
    <row r="104" spans="1:10" ht="15.75" customHeight="1" x14ac:dyDescent="0.35">
      <c r="A104" s="109" t="s">
        <v>174</v>
      </c>
      <c r="B104" s="109" t="s">
        <v>167</v>
      </c>
      <c r="C104" s="51">
        <v>4</v>
      </c>
      <c r="D104" s="83">
        <f ca="1">((100/H97)*C104)/100</f>
        <v>1</v>
      </c>
      <c r="E104" s="111"/>
      <c r="F104" s="111"/>
      <c r="G104" s="111"/>
      <c r="H104" s="111"/>
      <c r="I104" s="32" t="s">
        <v>183</v>
      </c>
      <c r="J104" s="38">
        <f>(IF(B97&gt;1,(H97/(B97+2)+J103),0))</f>
        <v>0</v>
      </c>
    </row>
    <row r="105" spans="1:10" ht="15" customHeight="1" x14ac:dyDescent="0.35">
      <c r="A105" s="109" t="s">
        <v>172</v>
      </c>
      <c r="B105" s="109" t="s">
        <v>169</v>
      </c>
      <c r="C105" s="51">
        <v>3.8</v>
      </c>
      <c r="D105" s="83">
        <f ca="1">((100/(H97))*C105)/100</f>
        <v>0.95</v>
      </c>
      <c r="E105" s="111"/>
      <c r="F105" s="111"/>
      <c r="G105" s="111"/>
      <c r="H105" s="111"/>
      <c r="I105" s="32" t="s">
        <v>180</v>
      </c>
      <c r="J105" s="38">
        <f>(IF(B97&gt;2,(H97/(B97+2)+J104),0))</f>
        <v>0</v>
      </c>
    </row>
    <row r="106" spans="1:10" ht="15.75" customHeight="1" x14ac:dyDescent="0.35">
      <c r="A106" s="109" t="s">
        <v>168</v>
      </c>
      <c r="B106" s="109" t="s">
        <v>168</v>
      </c>
      <c r="C106" s="51">
        <v>1</v>
      </c>
      <c r="D106" s="83">
        <f ca="1">((100/H97)*C106)/100</f>
        <v>0.25</v>
      </c>
      <c r="E106" s="111"/>
      <c r="F106" s="111"/>
      <c r="G106" s="111"/>
      <c r="H106" s="111"/>
      <c r="I106" s="32" t="s">
        <v>181</v>
      </c>
      <c r="J106" s="39">
        <f>(IF(B97&gt;3,(H97/(B97+2)+J105),0))</f>
        <v>0</v>
      </c>
    </row>
    <row r="107" spans="1:10" ht="15.75" customHeight="1" x14ac:dyDescent="0.35">
      <c r="A107" s="109" t="s">
        <v>175</v>
      </c>
      <c r="B107" s="109"/>
      <c r="C107" s="51">
        <v>0</v>
      </c>
      <c r="D107" s="83">
        <f ca="1">((100/H97)*C107)/100</f>
        <v>0</v>
      </c>
      <c r="E107" s="111"/>
      <c r="F107" s="111"/>
      <c r="G107" s="111"/>
      <c r="H107" s="111"/>
      <c r="I107" s="32" t="s">
        <v>182</v>
      </c>
      <c r="J107" s="38">
        <f>(IF(B97&gt;4,(H97/(B97+2)+J106),0))</f>
        <v>0</v>
      </c>
    </row>
    <row r="108" spans="1:10" ht="15.75" customHeight="1" x14ac:dyDescent="0.35">
      <c r="A108" s="109" t="s">
        <v>170</v>
      </c>
      <c r="B108" s="109" t="s">
        <v>170</v>
      </c>
      <c r="C108" s="51">
        <v>0</v>
      </c>
      <c r="D108" s="83">
        <f ca="1">((100/(H97))*C108)/100</f>
        <v>0</v>
      </c>
      <c r="E108" s="111"/>
      <c r="F108" s="111"/>
      <c r="G108" s="111"/>
      <c r="H108" s="111"/>
      <c r="I108" s="32" t="s">
        <v>184</v>
      </c>
      <c r="J108" s="38">
        <f ca="1">(IF(B97=1,(H97/(B97+3)+J103),IF(B97=0,(H97/4+J103),IF(B97&gt;1,0))))</f>
        <v>3</v>
      </c>
    </row>
    <row r="109" spans="1:10" ht="16" thickBot="1" x14ac:dyDescent="0.4">
      <c r="A109" s="109" t="s">
        <v>171</v>
      </c>
      <c r="B109" s="109"/>
      <c r="C109" s="51">
        <v>0</v>
      </c>
      <c r="D109" s="83">
        <f ca="1">((100/(H97))*C109)/100</f>
        <v>0</v>
      </c>
      <c r="E109" s="111"/>
      <c r="F109" s="111"/>
      <c r="G109" s="111"/>
      <c r="H109" s="111"/>
      <c r="I109" s="37" t="s">
        <v>135</v>
      </c>
      <c r="J109" s="40">
        <f ca="1">(IF(B97&gt;1.5,(H97/(B97+2)+J103+MAX(0,J104-J103)+MAX(0,J105-J104)+MAX(0,J106-J105)+MAX(0,J107-J106)+MAX(0,J108-J107)),IF(B97=1,(H97/(B97+3)+J108),IF(B97=0,H97/4+J108))))</f>
        <v>4</v>
      </c>
    </row>
    <row r="110" spans="1:10" ht="15.75" hidden="1" customHeight="1" x14ac:dyDescent="0.35">
      <c r="A110" s="109" t="s">
        <v>50</v>
      </c>
      <c r="B110" s="109"/>
      <c r="C110" s="82" t="s">
        <v>176</v>
      </c>
      <c r="D110" s="82" t="s">
        <v>112</v>
      </c>
      <c r="E110" s="109" t="s">
        <v>114</v>
      </c>
      <c r="F110" s="109"/>
      <c r="G110" s="109" t="s">
        <v>113</v>
      </c>
      <c r="H110" s="109"/>
      <c r="I110" s="32" t="s">
        <v>178</v>
      </c>
      <c r="J110" s="17">
        <f ca="1">H63*25%</f>
        <v>1</v>
      </c>
    </row>
    <row r="111" spans="1:10" hidden="1" x14ac:dyDescent="0.35">
      <c r="A111" s="109" t="s">
        <v>165</v>
      </c>
      <c r="B111" s="109"/>
      <c r="C111" s="51">
        <f ca="1">J112</f>
        <v>4</v>
      </c>
      <c r="D111" s="83">
        <f ca="1">((100/H63)*C111)/100</f>
        <v>1</v>
      </c>
      <c r="E111" s="111">
        <f ca="1">(((C112/H63*10)+(40/(D63+F63+H63)*C113)+(7.5/(H63)*C114)+(7.5/(H63)*C115)+(10/H63*C116)+(10/H63*C117)+(5/H63*C118)+(5/H63*C119)+(5/H63*C120))/100)</f>
        <v>1</v>
      </c>
      <c r="F111" s="111"/>
      <c r="G111" s="111">
        <f ca="1">((((C111/H63)*20)+((C112/H63)*25)+(30/(H63+F63+D63)*C113)+(5/H63*C114)+(5/H63*C115)+(5/H63*C116)+(5/H63*C117)+(0/H63*C118)+(0/H63*C119)+(5/H63*C120))/100)</f>
        <v>1</v>
      </c>
      <c r="H111" s="111"/>
      <c r="I111" s="32" t="s">
        <v>131</v>
      </c>
      <c r="J111" s="35">
        <f ca="1">H63*50%</f>
        <v>2</v>
      </c>
    </row>
    <row r="112" spans="1:10" hidden="1" x14ac:dyDescent="0.35">
      <c r="A112" s="109" t="s">
        <v>51</v>
      </c>
      <c r="B112" s="109"/>
      <c r="C112" s="52">
        <f ca="1">J120</f>
        <v>4</v>
      </c>
      <c r="D112" s="83">
        <f ca="1">((100/H63)*C112)/100</f>
        <v>1</v>
      </c>
      <c r="E112" s="111"/>
      <c r="F112" s="111"/>
      <c r="G112" s="111"/>
      <c r="H112" s="111"/>
      <c r="I112" s="32" t="s">
        <v>132</v>
      </c>
      <c r="J112" s="35">
        <f ca="1">H63</f>
        <v>4</v>
      </c>
    </row>
    <row r="113" spans="1:12" ht="15.75" hidden="1" customHeight="1" x14ac:dyDescent="0.35">
      <c r="A113" s="109" t="s">
        <v>166</v>
      </c>
      <c r="B113" s="109"/>
      <c r="C113" s="52">
        <f ca="1">D63+H63</f>
        <v>5</v>
      </c>
      <c r="D113" s="83">
        <f ca="1">((100/(D63+F63+H63))*C113)/100</f>
        <v>1</v>
      </c>
      <c r="E113" s="111"/>
      <c r="F113" s="111"/>
      <c r="G113" s="111"/>
      <c r="H113" s="111"/>
      <c r="I113" s="32" t="s">
        <v>133</v>
      </c>
      <c r="J113" s="38">
        <f ca="1">(IF(B63&gt;1,(H63/(B63+2)),H63/4))</f>
        <v>1</v>
      </c>
    </row>
    <row r="114" spans="1:12" ht="15.75" hidden="1" customHeight="1" x14ac:dyDescent="0.35">
      <c r="A114" s="109" t="s">
        <v>173</v>
      </c>
      <c r="B114" s="109" t="s">
        <v>167</v>
      </c>
      <c r="C114" s="51">
        <v>4</v>
      </c>
      <c r="D114" s="83">
        <f ca="1">((100/H63)*C114)/100</f>
        <v>1</v>
      </c>
      <c r="E114" s="111"/>
      <c r="F114" s="111"/>
      <c r="G114" s="111"/>
      <c r="H114" s="111"/>
      <c r="I114" s="32" t="s">
        <v>134</v>
      </c>
      <c r="J114" s="38">
        <f ca="1">(IF(B63&gt;1,(H63/(B63+2)+J113),H63/4+J113))</f>
        <v>2</v>
      </c>
    </row>
    <row r="115" spans="1:12" ht="15.75" hidden="1" customHeight="1" x14ac:dyDescent="0.35">
      <c r="A115" s="109" t="s">
        <v>174</v>
      </c>
      <c r="B115" s="109" t="s">
        <v>167</v>
      </c>
      <c r="C115" s="51">
        <v>4</v>
      </c>
      <c r="D115" s="83">
        <f ca="1">((100/H63)*C115)/100</f>
        <v>1</v>
      </c>
      <c r="E115" s="111"/>
      <c r="F115" s="111"/>
      <c r="G115" s="111"/>
      <c r="H115" s="111"/>
      <c r="I115" s="32" t="s">
        <v>183</v>
      </c>
      <c r="J115" s="38">
        <f>(IF(B63&gt;1,(H63/(B63+2)+J114),0))</f>
        <v>0</v>
      </c>
    </row>
    <row r="116" spans="1:12" ht="15" hidden="1" customHeight="1" x14ac:dyDescent="0.35">
      <c r="A116" s="109" t="s">
        <v>172</v>
      </c>
      <c r="B116" s="109" t="s">
        <v>169</v>
      </c>
      <c r="C116" s="51">
        <v>4</v>
      </c>
      <c r="D116" s="83">
        <f ca="1">((100/(H63))*C116)/100</f>
        <v>1</v>
      </c>
      <c r="E116" s="111"/>
      <c r="F116" s="111"/>
      <c r="G116" s="111"/>
      <c r="H116" s="111"/>
      <c r="I116" s="32" t="s">
        <v>180</v>
      </c>
      <c r="J116" s="38">
        <f>(IF(B63&gt;2,(H63/(B63+2)+J115),0))</f>
        <v>0</v>
      </c>
    </row>
    <row r="117" spans="1:12" ht="15.75" hidden="1" customHeight="1" x14ac:dyDescent="0.35">
      <c r="A117" s="109" t="s">
        <v>168</v>
      </c>
      <c r="B117" s="109" t="s">
        <v>168</v>
      </c>
      <c r="C117" s="51">
        <v>4</v>
      </c>
      <c r="D117" s="83">
        <f ca="1">((100/H63)*C117)/100</f>
        <v>1</v>
      </c>
      <c r="E117" s="111"/>
      <c r="F117" s="111"/>
      <c r="G117" s="111"/>
      <c r="H117" s="111"/>
      <c r="I117" s="32" t="s">
        <v>181</v>
      </c>
      <c r="J117" s="39">
        <f>(IF(B63&gt;3,(H63/(B63+2)+J116),0))</f>
        <v>0</v>
      </c>
    </row>
    <row r="118" spans="1:12" ht="15.75" hidden="1" customHeight="1" x14ac:dyDescent="0.35">
      <c r="A118" s="109" t="s">
        <v>175</v>
      </c>
      <c r="B118" s="109"/>
      <c r="C118" s="51">
        <v>4</v>
      </c>
      <c r="D118" s="83">
        <f ca="1">((100/H63)*C118)/100</f>
        <v>1</v>
      </c>
      <c r="E118" s="111"/>
      <c r="F118" s="111"/>
      <c r="G118" s="111"/>
      <c r="H118" s="111"/>
      <c r="I118" s="32" t="s">
        <v>182</v>
      </c>
      <c r="J118" s="38">
        <f>(IF(B63&gt;4,(H63/(B63+2)+J117),0))</f>
        <v>0</v>
      </c>
    </row>
    <row r="119" spans="1:12" ht="15.75" hidden="1" customHeight="1" x14ac:dyDescent="0.35">
      <c r="A119" s="109" t="s">
        <v>170</v>
      </c>
      <c r="B119" s="109" t="s">
        <v>170</v>
      </c>
      <c r="C119" s="51">
        <v>4</v>
      </c>
      <c r="D119" s="83">
        <f ca="1">((100/(H63))*C119)/100</f>
        <v>1</v>
      </c>
      <c r="E119" s="111"/>
      <c r="F119" s="111"/>
      <c r="G119" s="111"/>
      <c r="H119" s="111"/>
      <c r="I119" s="32" t="s">
        <v>184</v>
      </c>
      <c r="J119" s="38">
        <f ca="1">(IF(B63=1,(H63/(B63+3)+J114),IF(B63=0,(H63/4+J114),IF(B63&gt;1,0))))</f>
        <v>3</v>
      </c>
    </row>
    <row r="120" spans="1:12" ht="16" hidden="1" thickBot="1" x14ac:dyDescent="0.4">
      <c r="A120" s="109" t="s">
        <v>171</v>
      </c>
      <c r="B120" s="109"/>
      <c r="C120" s="51">
        <v>4</v>
      </c>
      <c r="D120" s="83">
        <f ca="1">((100/(H63))*C120)/100</f>
        <v>1</v>
      </c>
      <c r="E120" s="111"/>
      <c r="F120" s="111"/>
      <c r="G120" s="111"/>
      <c r="H120" s="111"/>
      <c r="I120" s="37" t="s">
        <v>135</v>
      </c>
      <c r="J120" s="40">
        <f ca="1">(IF(B63&gt;1.5,(H63/(B63+2)+J114+MAX(0,J115-J114)+MAX(0,J116-J115)+MAX(0,J117-J116)+MAX(0,J118-J117)+MAX(0,J119-J118)),IF(B63=1,(H63/(B63+3)+J119),IF(B63=0,H63/4+J119))))</f>
        <v>4</v>
      </c>
    </row>
    <row r="121" spans="1:12" x14ac:dyDescent="0.35">
      <c r="A121" s="137" t="s">
        <v>151</v>
      </c>
      <c r="B121" s="137"/>
      <c r="C121" s="137"/>
      <c r="D121" s="137"/>
      <c r="E121" s="137"/>
      <c r="F121" s="137" t="s">
        <v>209</v>
      </c>
      <c r="G121" s="137"/>
      <c r="H121" s="137"/>
    </row>
    <row r="122" spans="1:12" x14ac:dyDescent="0.35">
      <c r="A122" s="126" t="s">
        <v>52</v>
      </c>
      <c r="B122" s="126"/>
      <c r="C122" s="126"/>
      <c r="D122" s="126"/>
      <c r="E122" s="126"/>
      <c r="F122" s="126"/>
      <c r="G122" s="126"/>
      <c r="H122" s="126"/>
    </row>
    <row r="123" spans="1:12" ht="15" customHeight="1" x14ac:dyDescent="0.35">
      <c r="A123" s="105" t="s">
        <v>102</v>
      </c>
      <c r="B123" s="105"/>
      <c r="C123" s="106" t="s">
        <v>103</v>
      </c>
      <c r="D123" s="106"/>
      <c r="E123" s="106"/>
      <c r="F123" s="106"/>
      <c r="G123" s="106"/>
      <c r="H123" s="106"/>
    </row>
    <row r="124" spans="1:12" x14ac:dyDescent="0.35">
      <c r="A124" s="159" t="s">
        <v>53</v>
      </c>
      <c r="B124" s="159"/>
      <c r="C124" s="159"/>
      <c r="D124" s="159"/>
      <c r="E124" s="159"/>
      <c r="F124" s="159"/>
      <c r="G124" s="159"/>
      <c r="H124" s="159"/>
    </row>
    <row r="125" spans="1:12" s="43" customFormat="1" ht="18.75" customHeight="1" x14ac:dyDescent="0.3">
      <c r="A125" s="176" t="s">
        <v>211</v>
      </c>
      <c r="B125" s="159"/>
      <c r="C125" s="159"/>
      <c r="D125" s="159"/>
      <c r="E125" s="159"/>
      <c r="F125" s="105">
        <v>5000</v>
      </c>
      <c r="G125" s="105"/>
      <c r="H125" s="105"/>
      <c r="I125" s="64" t="s">
        <v>232</v>
      </c>
      <c r="J125" s="65" t="s">
        <v>230</v>
      </c>
      <c r="K125" s="65" t="s">
        <v>231</v>
      </c>
      <c r="L125" s="66">
        <v>45131</v>
      </c>
    </row>
    <row r="126" spans="1:12" s="12" customFormat="1" hidden="1" x14ac:dyDescent="0.3">
      <c r="A126" s="126" t="s">
        <v>124</v>
      </c>
      <c r="B126" s="126"/>
      <c r="C126" s="126"/>
      <c r="D126" s="126"/>
      <c r="E126" s="126"/>
      <c r="F126" s="137" t="s">
        <v>30</v>
      </c>
      <c r="G126" s="137"/>
      <c r="H126" s="137"/>
    </row>
    <row r="127" spans="1:12" s="12" customFormat="1" x14ac:dyDescent="0.3">
      <c r="A127" s="126" t="s">
        <v>125</v>
      </c>
      <c r="B127" s="126"/>
      <c r="C127" s="126"/>
      <c r="D127" s="126"/>
      <c r="E127" s="126"/>
      <c r="F127" s="137">
        <v>200000</v>
      </c>
      <c r="G127" s="137"/>
      <c r="H127" s="137"/>
    </row>
    <row r="128" spans="1:12" s="12" customFormat="1" x14ac:dyDescent="0.3">
      <c r="A128" s="126" t="s">
        <v>233</v>
      </c>
      <c r="B128" s="126"/>
      <c r="C128" s="126"/>
      <c r="D128" s="126"/>
      <c r="E128" s="126"/>
      <c r="F128" s="137">
        <v>140000</v>
      </c>
      <c r="G128" s="137"/>
      <c r="H128" s="137"/>
    </row>
    <row r="129" spans="1:8" s="12" customFormat="1" hidden="1" x14ac:dyDescent="0.3">
      <c r="A129" s="126" t="s">
        <v>126</v>
      </c>
      <c r="B129" s="126"/>
      <c r="C129" s="126"/>
      <c r="D129" s="126"/>
      <c r="E129" s="126"/>
      <c r="F129" s="137" t="s">
        <v>30</v>
      </c>
      <c r="G129" s="137"/>
      <c r="H129" s="137"/>
    </row>
    <row r="130" spans="1:8" s="12" customFormat="1" hidden="1" x14ac:dyDescent="0.3">
      <c r="A130" s="126" t="s">
        <v>127</v>
      </c>
      <c r="B130" s="126"/>
      <c r="C130" s="126"/>
      <c r="D130" s="126"/>
      <c r="E130" s="126"/>
      <c r="F130" s="137" t="s">
        <v>30</v>
      </c>
      <c r="G130" s="137"/>
      <c r="H130" s="137"/>
    </row>
    <row r="131" spans="1:8" s="12" customFormat="1" hidden="1" x14ac:dyDescent="0.3">
      <c r="A131" s="126" t="s">
        <v>128</v>
      </c>
      <c r="B131" s="126"/>
      <c r="C131" s="126"/>
      <c r="D131" s="126"/>
      <c r="E131" s="126"/>
      <c r="F131" s="137" t="s">
        <v>30</v>
      </c>
      <c r="G131" s="137"/>
      <c r="H131" s="137"/>
    </row>
    <row r="132" spans="1:8" s="12" customFormat="1" hidden="1" x14ac:dyDescent="0.3">
      <c r="A132" s="126" t="s">
        <v>129</v>
      </c>
      <c r="B132" s="126"/>
      <c r="C132" s="126"/>
      <c r="D132" s="126"/>
      <c r="E132" s="126"/>
      <c r="F132" s="137" t="s">
        <v>30</v>
      </c>
      <c r="G132" s="137"/>
      <c r="H132" s="137"/>
    </row>
    <row r="133" spans="1:8" s="12" customFormat="1" hidden="1" x14ac:dyDescent="0.3">
      <c r="A133" s="126" t="s">
        <v>130</v>
      </c>
      <c r="B133" s="126"/>
      <c r="C133" s="126"/>
      <c r="D133" s="126"/>
      <c r="E133" s="126"/>
      <c r="F133" s="137" t="s">
        <v>30</v>
      </c>
      <c r="G133" s="137"/>
      <c r="H133" s="137"/>
    </row>
    <row r="134" spans="1:8" x14ac:dyDescent="0.35">
      <c r="A134" s="126" t="s">
        <v>54</v>
      </c>
      <c r="B134" s="126"/>
      <c r="C134" s="126"/>
      <c r="D134" s="126"/>
      <c r="E134" s="126"/>
      <c r="F134" s="120" t="s">
        <v>210</v>
      </c>
      <c r="G134" s="120"/>
      <c r="H134" s="120"/>
    </row>
    <row r="135" spans="1:8" s="9" customFormat="1" x14ac:dyDescent="0.35">
      <c r="A135" s="159" t="s">
        <v>55</v>
      </c>
      <c r="B135" s="159"/>
      <c r="C135" s="159"/>
      <c r="D135" s="159"/>
      <c r="E135" s="159"/>
      <c r="F135" s="137">
        <f>F125*0.8</f>
        <v>4000</v>
      </c>
      <c r="G135" s="137"/>
      <c r="H135" s="137"/>
    </row>
    <row r="136" spans="1:8" s="1" customFormat="1" ht="15.75" hidden="1" customHeight="1" x14ac:dyDescent="0.35">
      <c r="A136" s="156" t="s">
        <v>104</v>
      </c>
      <c r="B136" s="156"/>
      <c r="C136" s="156"/>
      <c r="D136" s="156"/>
      <c r="E136" s="156"/>
      <c r="F136" s="156"/>
      <c r="G136" s="156"/>
      <c r="H136" s="156"/>
    </row>
    <row r="137" spans="1:8" s="1" customFormat="1" ht="15.75" hidden="1" customHeight="1" x14ac:dyDescent="0.35">
      <c r="A137" s="142" t="s">
        <v>56</v>
      </c>
      <c r="B137" s="142"/>
      <c r="C137" s="154" t="s">
        <v>107</v>
      </c>
      <c r="D137" s="154"/>
      <c r="E137" s="152" t="s">
        <v>57</v>
      </c>
      <c r="F137" s="152"/>
      <c r="G137" s="142" t="s">
        <v>58</v>
      </c>
      <c r="H137" s="142"/>
    </row>
    <row r="138" spans="1:8" s="1" customFormat="1" hidden="1" x14ac:dyDescent="0.35">
      <c r="A138" s="85"/>
      <c r="B138" s="85"/>
      <c r="C138" s="86"/>
      <c r="D138" s="86"/>
      <c r="E138" s="155"/>
      <c r="F138" s="155"/>
      <c r="G138" s="177"/>
      <c r="H138" s="177"/>
    </row>
    <row r="139" spans="1:8" s="1" customFormat="1" x14ac:dyDescent="0.35">
      <c r="A139" s="156" t="s">
        <v>97</v>
      </c>
      <c r="B139" s="156"/>
      <c r="C139" s="156"/>
      <c r="D139" s="156"/>
      <c r="E139" s="156"/>
      <c r="F139" s="156"/>
      <c r="G139" s="156"/>
      <c r="H139" s="156"/>
    </row>
    <row r="140" spans="1:8" s="1" customFormat="1" ht="15.75" customHeight="1" x14ac:dyDescent="0.35">
      <c r="A140" s="142" t="s">
        <v>56</v>
      </c>
      <c r="B140" s="142"/>
      <c r="C140" s="154" t="s">
        <v>107</v>
      </c>
      <c r="D140" s="154"/>
      <c r="E140" s="152" t="s">
        <v>57</v>
      </c>
      <c r="F140" s="152"/>
      <c r="G140" s="142" t="s">
        <v>58</v>
      </c>
      <c r="H140" s="142"/>
    </row>
    <row r="141" spans="1:8" s="1" customFormat="1" x14ac:dyDescent="0.35">
      <c r="A141" s="85" t="s">
        <v>221</v>
      </c>
      <c r="B141" s="85"/>
      <c r="C141" s="86">
        <f>COUNT(D169:D173)+COUNT(D175:D182)*2+COUNT(D184:D191)*2</f>
        <v>37</v>
      </c>
      <c r="D141" s="86"/>
      <c r="E141" s="87">
        <f>SUM(D169:D173)+SUM(D175:D182)*2+SUM(D184:D191)*2</f>
        <v>12651.57504</v>
      </c>
      <c r="F141" s="87"/>
      <c r="G141" s="87">
        <f>SUM(F169:F173)+SUM(F175:F182)*2+SUM(F184:F191)*2</f>
        <v>18344.783808</v>
      </c>
      <c r="H141" s="87"/>
    </row>
    <row r="142" spans="1:8" s="1" customFormat="1" x14ac:dyDescent="0.35">
      <c r="A142" s="85" t="s">
        <v>226</v>
      </c>
      <c r="B142" s="85"/>
      <c r="C142" s="86">
        <f>COUNT(D194:D198)+COUNT(D200:D207)*2+COUNT(D209:D216)*2</f>
        <v>37</v>
      </c>
      <c r="D142" s="86"/>
      <c r="E142" s="87">
        <f>SUM(D194:D198)+SUM(D200:D207)*2+SUM(D209:D216)*2</f>
        <v>12712.176360000001</v>
      </c>
      <c r="F142" s="87"/>
      <c r="G142" s="87">
        <f>SUM(F194:F198)+SUM(F200:F207)*2+SUM(F209:F216)*2</f>
        <v>18432.655722</v>
      </c>
      <c r="H142" s="87"/>
    </row>
    <row r="143" spans="1:8" s="1" customFormat="1" x14ac:dyDescent="0.35">
      <c r="A143" s="85" t="s">
        <v>227</v>
      </c>
      <c r="B143" s="85"/>
      <c r="C143" s="86">
        <f>COUNT(D219:D223)+COUNT(D225:D232)*2+COUNT(D234:D241)*2</f>
        <v>37</v>
      </c>
      <c r="D143" s="86"/>
      <c r="E143" s="87">
        <f>SUM(D219:D223)+SUM(D225:D232)*2+SUM(D234:D241)*2</f>
        <v>12651.57504</v>
      </c>
      <c r="F143" s="87"/>
      <c r="G143" s="87">
        <f>SUM(F219:F223)+SUM(F225:F232)*2+SUM(F234:F241)*2</f>
        <v>18344.783808</v>
      </c>
      <c r="H143" s="87"/>
    </row>
    <row r="144" spans="1:8" s="1" customFormat="1" x14ac:dyDescent="0.35">
      <c r="A144" s="85" t="s">
        <v>228</v>
      </c>
      <c r="B144" s="85"/>
      <c r="C144" s="86">
        <f>COUNT(D244:D248)+COUNT(D250:D257)*2+COUNT(D259:D266)*2</f>
        <v>37</v>
      </c>
      <c r="D144" s="86"/>
      <c r="E144" s="87">
        <f>SUM(D244:D248)+SUM(D250:D257)*2+SUM(D259:D266)*2</f>
        <v>12712.176360000001</v>
      </c>
      <c r="F144" s="87"/>
      <c r="G144" s="87">
        <f>SUM(F196:F200)+SUM(F202:F209)*2+SUM(F211:F218)*2</f>
        <v>15307.349849999999</v>
      </c>
      <c r="H144" s="87"/>
    </row>
    <row r="145" spans="1:14" s="1" customFormat="1" x14ac:dyDescent="0.35">
      <c r="A145" s="85" t="s">
        <v>235</v>
      </c>
      <c r="B145" s="85"/>
      <c r="C145" s="86">
        <f>COUNT(D269:D273)+COUNT(D275:D282)*2+COUNT(D284:D291)*2</f>
        <v>37</v>
      </c>
      <c r="D145" s="86"/>
      <c r="E145" s="87">
        <f t="shared" ref="E145" si="0">SUM(D269:D273)+SUM(D275:D282)*2+SUM(D284:D291)*2</f>
        <v>12651.57504</v>
      </c>
      <c r="F145" s="87"/>
      <c r="G145" s="87">
        <f>SUM(F269:F273)+SUM(F275:F282)*2+SUM(F284:F291)*2</f>
        <v>18344.783808</v>
      </c>
      <c r="H145" s="87"/>
    </row>
    <row r="146" spans="1:14" s="1" customFormat="1" x14ac:dyDescent="0.35">
      <c r="A146" s="85" t="s">
        <v>236</v>
      </c>
      <c r="B146" s="85"/>
      <c r="C146" s="86">
        <f>COUNT(D294:D297)+COUNT(D299:D305)*2+COUNT(D307:D313)*2</f>
        <v>32</v>
      </c>
      <c r="D146" s="86"/>
      <c r="E146" s="87">
        <f>SUM(D294:D297)+SUM(D299:D305)*2+SUM(D307:D313)*2</f>
        <v>11287.83006</v>
      </c>
      <c r="F146" s="87"/>
      <c r="G146" s="87">
        <f>SUM(F294:F297)+SUM(F299:F305)*2+SUM(F307:F313)*2</f>
        <v>16367.353587</v>
      </c>
      <c r="H146" s="87"/>
    </row>
    <row r="147" spans="1:14" s="1" customFormat="1" x14ac:dyDescent="0.35">
      <c r="A147" s="85" t="s">
        <v>240</v>
      </c>
      <c r="B147" s="85"/>
      <c r="C147" s="86">
        <f>COUNT(D316:D318)+COUNT(D320:D325)*2+COUNT(D327:D332)*2</f>
        <v>27</v>
      </c>
      <c r="D147" s="86"/>
      <c r="E147" s="87">
        <f>SUM(D316:D318)+SUM(D320:D325)*2+SUM(D327:D332)*2</f>
        <v>11022.013080000001</v>
      </c>
      <c r="F147" s="87"/>
      <c r="G147" s="87">
        <f>SUM(F316:F318)+SUM(F320:F325)*2+SUM(F327:F332)*2</f>
        <v>15981.918965999997</v>
      </c>
      <c r="H147" s="87"/>
    </row>
    <row r="148" spans="1:14" s="1" customFormat="1" x14ac:dyDescent="0.35">
      <c r="A148" s="85" t="s">
        <v>239</v>
      </c>
      <c r="B148" s="85"/>
      <c r="C148" s="86">
        <f>COUNT(D335:D338)+COUNT(D340:D346)*2+COUNT(D348:D354)*2</f>
        <v>32</v>
      </c>
      <c r="D148" s="86"/>
      <c r="E148" s="87">
        <f>SUM(D335:D338)+SUM(D340:D346)*2+SUM(D348:D354)*2</f>
        <v>11280.779640000001</v>
      </c>
      <c r="F148" s="87"/>
      <c r="G148" s="87">
        <f>SUM(F335:F338)+SUM(F340:F346)*2+SUM(F348:F354)*2</f>
        <v>16357.130477999999</v>
      </c>
      <c r="H148" s="87"/>
    </row>
    <row r="149" spans="1:14" s="1" customFormat="1" ht="15.75" customHeight="1" x14ac:dyDescent="0.35">
      <c r="A149" s="85" t="s">
        <v>237</v>
      </c>
      <c r="B149" s="85"/>
      <c r="C149" s="86">
        <f>COUNT(D357:D360)+COUNT(D362:D368)*2+COUNT(D370:D376)*2</f>
        <v>32</v>
      </c>
      <c r="D149" s="86"/>
      <c r="E149" s="87">
        <f>SUM(D357:D360)+SUM(D362:D368)*2+SUM(D370:D376)*2</f>
        <v>11217.487319999998</v>
      </c>
      <c r="F149" s="87"/>
      <c r="G149" s="87">
        <f>SUM(F357:F360)+SUM(F362:F368)*2+SUM(F370:F376)*2</f>
        <v>16265.356614</v>
      </c>
      <c r="H149" s="87"/>
    </row>
    <row r="150" spans="1:14" s="1" customFormat="1" ht="15.75" customHeight="1" x14ac:dyDescent="0.35">
      <c r="A150" s="85" t="s">
        <v>238</v>
      </c>
      <c r="B150" s="85"/>
      <c r="C150" s="86">
        <f>COUNT(D379:D382)+COUNT(D384:D390)*2+COUNT(D392:D398)*2</f>
        <v>32</v>
      </c>
      <c r="D150" s="86"/>
      <c r="E150" s="87">
        <f>SUM(D379:D382)+SUM(D384:D390)*2+SUM(D392:D398)*2</f>
        <v>11289.821400000001</v>
      </c>
      <c r="F150" s="87"/>
      <c r="G150" s="87">
        <f>SUM(F379:F382)+SUM(F384:F390)*2+SUM(F392:F398)*2</f>
        <v>16370.241029999999</v>
      </c>
      <c r="H150" s="87"/>
    </row>
    <row r="151" spans="1:14" s="60" customFormat="1" ht="15" x14ac:dyDescent="0.35">
      <c r="A151" s="156" t="s">
        <v>60</v>
      </c>
      <c r="B151" s="156"/>
      <c r="C151" s="154">
        <f>SUM(C141:D150)</f>
        <v>340</v>
      </c>
      <c r="D151" s="154"/>
      <c r="E151" s="157">
        <f>SUM(E141:F150)</f>
        <v>119477.00933999999</v>
      </c>
      <c r="F151" s="157"/>
      <c r="G151" s="157">
        <f>SUM(G141:H150)</f>
        <v>170116.35767100001</v>
      </c>
      <c r="H151" s="157"/>
    </row>
    <row r="152" spans="1:14" s="9" customFormat="1" x14ac:dyDescent="0.35">
      <c r="A152" s="153" t="s">
        <v>61</v>
      </c>
      <c r="B152" s="153"/>
      <c r="C152" s="153"/>
      <c r="D152" s="153"/>
      <c r="E152" s="153"/>
      <c r="F152" s="153"/>
      <c r="G152" s="153"/>
      <c r="H152" s="153"/>
    </row>
    <row r="153" spans="1:14" x14ac:dyDescent="0.35">
      <c r="A153" s="153" t="s">
        <v>62</v>
      </c>
      <c r="B153" s="153"/>
      <c r="C153" s="153"/>
      <c r="D153" s="153"/>
      <c r="E153" s="153"/>
      <c r="F153" s="153"/>
      <c r="G153" s="153"/>
      <c r="H153" s="153"/>
    </row>
    <row r="154" spans="1:14" ht="47.25" hidden="1" customHeight="1" x14ac:dyDescent="0.35">
      <c r="A154" s="143" t="s">
        <v>155</v>
      </c>
      <c r="B154" s="143" t="s">
        <v>154</v>
      </c>
      <c r="C154" s="143" t="s">
        <v>63</v>
      </c>
      <c r="D154" s="143" t="s">
        <v>64</v>
      </c>
      <c r="E154" s="145" t="s">
        <v>65</v>
      </c>
      <c r="F154" s="45" t="s">
        <v>152</v>
      </c>
      <c r="G154" s="147" t="s">
        <v>66</v>
      </c>
      <c r="H154" s="148"/>
    </row>
    <row r="155" spans="1:14" s="2" customFormat="1" hidden="1" x14ac:dyDescent="0.35">
      <c r="A155" s="144"/>
      <c r="B155" s="144"/>
      <c r="C155" s="144"/>
      <c r="D155" s="144"/>
      <c r="E155" s="146"/>
      <c r="F155" s="30">
        <v>0.6</v>
      </c>
      <c r="G155" s="149"/>
      <c r="H155" s="150"/>
    </row>
    <row r="156" spans="1:14" s="2" customFormat="1" hidden="1" x14ac:dyDescent="0.35">
      <c r="A156" s="92" t="s">
        <v>153</v>
      </c>
      <c r="B156" s="93"/>
      <c r="C156" s="93"/>
      <c r="D156" s="93"/>
      <c r="E156" s="93"/>
      <c r="F156" s="93"/>
      <c r="G156" s="93"/>
      <c r="H156" s="94"/>
    </row>
    <row r="157" spans="1:14" s="2" customFormat="1" hidden="1" x14ac:dyDescent="0.35">
      <c r="A157" s="89">
        <v>1</v>
      </c>
      <c r="B157" s="90"/>
      <c r="C157" s="44"/>
      <c r="D157" s="44"/>
      <c r="E157" s="44">
        <v>0</v>
      </c>
      <c r="F157" s="44">
        <f>D157*(($F$155)+1)+E157</f>
        <v>0</v>
      </c>
      <c r="G157" s="89" t="str">
        <f>A156</f>
        <v>Ground Floor</v>
      </c>
      <c r="H157" s="90"/>
      <c r="I157" s="31"/>
      <c r="L157" s="95"/>
      <c r="M157" s="95"/>
      <c r="N157" s="31"/>
    </row>
    <row r="158" spans="1:14" s="2" customFormat="1" hidden="1" x14ac:dyDescent="0.35">
      <c r="A158" s="89">
        <f>A157+1</f>
        <v>2</v>
      </c>
      <c r="B158" s="90"/>
      <c r="C158" s="44"/>
      <c r="D158" s="44"/>
      <c r="E158" s="44">
        <v>0</v>
      </c>
      <c r="F158" s="44">
        <f t="shared" ref="F158:F159" si="1">D158*(($F$155)+1)+E158</f>
        <v>0</v>
      </c>
      <c r="G158" s="89" t="str">
        <f t="shared" ref="G158:G163" si="2">G157</f>
        <v>Ground Floor</v>
      </c>
      <c r="H158" s="90"/>
      <c r="I158" s="31"/>
      <c r="L158" s="95"/>
      <c r="M158" s="95"/>
      <c r="N158" s="31"/>
    </row>
    <row r="159" spans="1:14" s="2" customFormat="1" hidden="1" x14ac:dyDescent="0.35">
      <c r="A159" s="89">
        <f t="shared" ref="A159:A161" si="3">A158+1</f>
        <v>3</v>
      </c>
      <c r="B159" s="90"/>
      <c r="C159" s="44"/>
      <c r="D159" s="44"/>
      <c r="E159" s="44">
        <v>0</v>
      </c>
      <c r="F159" s="44">
        <f t="shared" si="1"/>
        <v>0</v>
      </c>
      <c r="G159" s="89" t="str">
        <f t="shared" si="2"/>
        <v>Ground Floor</v>
      </c>
      <c r="H159" s="90"/>
      <c r="I159" s="31"/>
      <c r="L159" s="95"/>
      <c r="M159" s="95"/>
      <c r="N159" s="31"/>
    </row>
    <row r="160" spans="1:14" s="2" customFormat="1" hidden="1" x14ac:dyDescent="0.35">
      <c r="A160" s="89">
        <f t="shared" si="3"/>
        <v>4</v>
      </c>
      <c r="B160" s="90"/>
      <c r="C160" s="44"/>
      <c r="D160" s="44"/>
      <c r="E160" s="44">
        <v>0</v>
      </c>
      <c r="F160" s="44">
        <f t="shared" ref="F160:F161" si="4">D160*(($F$155)+1)+E160</f>
        <v>0</v>
      </c>
      <c r="G160" s="89" t="str">
        <f t="shared" si="2"/>
        <v>Ground Floor</v>
      </c>
      <c r="H160" s="90"/>
      <c r="I160" s="31"/>
      <c r="L160" s="95"/>
      <c r="M160" s="95"/>
      <c r="N160" s="31"/>
    </row>
    <row r="161" spans="1:16" s="2" customFormat="1" hidden="1" x14ac:dyDescent="0.35">
      <c r="A161" s="89">
        <f t="shared" si="3"/>
        <v>5</v>
      </c>
      <c r="B161" s="90"/>
      <c r="C161" s="44"/>
      <c r="D161" s="44"/>
      <c r="E161" s="44">
        <v>0</v>
      </c>
      <c r="F161" s="44">
        <f t="shared" si="4"/>
        <v>0</v>
      </c>
      <c r="G161" s="89" t="str">
        <f t="shared" si="2"/>
        <v>Ground Floor</v>
      </c>
      <c r="H161" s="90"/>
      <c r="I161" s="31"/>
      <c r="L161" s="95"/>
      <c r="M161" s="95"/>
      <c r="N161" s="31"/>
    </row>
    <row r="162" spans="1:16" s="2" customFormat="1" hidden="1" x14ac:dyDescent="0.35">
      <c r="A162" s="89">
        <f t="shared" ref="A162:A163" si="5">A161+1</f>
        <v>6</v>
      </c>
      <c r="B162" s="90"/>
      <c r="C162" s="44"/>
      <c r="D162" s="44"/>
      <c r="E162" s="44">
        <v>0</v>
      </c>
      <c r="F162" s="44">
        <f t="shared" ref="F162:F163" si="6">D162*(($F$155)+1)+E162</f>
        <v>0</v>
      </c>
      <c r="G162" s="89" t="str">
        <f t="shared" si="2"/>
        <v>Ground Floor</v>
      </c>
      <c r="H162" s="90"/>
      <c r="I162" s="31"/>
      <c r="L162" s="95"/>
      <c r="M162" s="95"/>
      <c r="N162" s="31"/>
    </row>
    <row r="163" spans="1:16" s="2" customFormat="1" hidden="1" x14ac:dyDescent="0.35">
      <c r="A163" s="89">
        <f t="shared" si="5"/>
        <v>7</v>
      </c>
      <c r="B163" s="90"/>
      <c r="C163" s="44"/>
      <c r="D163" s="44"/>
      <c r="E163" s="44">
        <v>0</v>
      </c>
      <c r="F163" s="44">
        <f t="shared" si="6"/>
        <v>0</v>
      </c>
      <c r="G163" s="89" t="str">
        <f t="shared" si="2"/>
        <v>Ground Floor</v>
      </c>
      <c r="H163" s="90"/>
      <c r="I163" s="31"/>
      <c r="L163" s="95"/>
      <c r="M163" s="95"/>
      <c r="N163" s="31"/>
    </row>
    <row r="164" spans="1:16" s="2" customFormat="1" hidden="1" x14ac:dyDescent="0.35">
      <c r="A164" s="89"/>
      <c r="B164" s="184"/>
      <c r="C164" s="184"/>
      <c r="D164" s="184"/>
      <c r="E164" s="184"/>
      <c r="F164" s="184"/>
      <c r="G164" s="184"/>
      <c r="H164" s="90"/>
      <c r="I164" s="31"/>
      <c r="N164" s="31"/>
    </row>
    <row r="165" spans="1:16" ht="47.25" customHeight="1" x14ac:dyDescent="0.35">
      <c r="A165" s="147" t="s">
        <v>156</v>
      </c>
      <c r="B165" s="147" t="s">
        <v>157</v>
      </c>
      <c r="C165" s="143" t="s">
        <v>63</v>
      </c>
      <c r="D165" s="143" t="s">
        <v>64</v>
      </c>
      <c r="E165" s="145" t="s">
        <v>65</v>
      </c>
      <c r="F165" s="45" t="s">
        <v>152</v>
      </c>
      <c r="G165" s="147" t="s">
        <v>66</v>
      </c>
      <c r="H165" s="148"/>
      <c r="I165" s="31"/>
    </row>
    <row r="166" spans="1:16" s="2" customFormat="1" x14ac:dyDescent="0.35">
      <c r="A166" s="149"/>
      <c r="B166" s="149"/>
      <c r="C166" s="144"/>
      <c r="D166" s="144"/>
      <c r="E166" s="146"/>
      <c r="F166" s="30">
        <v>0.45</v>
      </c>
      <c r="G166" s="149"/>
      <c r="H166" s="150"/>
      <c r="I166" s="31"/>
    </row>
    <row r="167" spans="1:16" s="58" customFormat="1" x14ac:dyDescent="0.35">
      <c r="A167" s="91" t="s">
        <v>252</v>
      </c>
      <c r="B167" s="91"/>
      <c r="C167" s="91"/>
      <c r="D167" s="91"/>
      <c r="E167" s="91"/>
      <c r="F167" s="91"/>
      <c r="G167" s="91"/>
      <c r="H167" s="91"/>
      <c r="I167" s="31"/>
      <c r="L167" s="95"/>
      <c r="M167" s="95"/>
    </row>
    <row r="168" spans="1:16" s="2" customFormat="1" x14ac:dyDescent="0.35">
      <c r="A168" s="91" t="s">
        <v>153</v>
      </c>
      <c r="B168" s="91"/>
      <c r="C168" s="91"/>
      <c r="D168" s="91"/>
      <c r="E168" s="91"/>
      <c r="F168" s="91"/>
      <c r="G168" s="91"/>
      <c r="H168" s="91"/>
      <c r="I168" s="31"/>
      <c r="L168" s="95"/>
      <c r="M168" s="95"/>
    </row>
    <row r="169" spans="1:16" s="2" customFormat="1" x14ac:dyDescent="0.35">
      <c r="A169" s="88">
        <v>1</v>
      </c>
      <c r="B169" s="88"/>
      <c r="C169" s="44" t="s">
        <v>217</v>
      </c>
      <c r="D169" s="44">
        <f>(22.71)*10.764</f>
        <v>244.45043999999999</v>
      </c>
      <c r="E169" s="44">
        <v>0</v>
      </c>
      <c r="F169" s="44">
        <f>D169*(($F$166)+1)+E169</f>
        <v>354.45313799999997</v>
      </c>
      <c r="G169" s="88" t="str">
        <f>A168</f>
        <v>Ground Floor</v>
      </c>
      <c r="H169" s="88"/>
      <c r="I169" s="31"/>
      <c r="N169" s="31"/>
    </row>
    <row r="170" spans="1:16" s="2" customFormat="1" x14ac:dyDescent="0.35">
      <c r="A170" s="88">
        <f>A169+1</f>
        <v>2</v>
      </c>
      <c r="B170" s="88"/>
      <c r="C170" s="57" t="s">
        <v>217</v>
      </c>
      <c r="D170" s="44">
        <f>25.75*10.764</f>
        <v>277.173</v>
      </c>
      <c r="E170" s="44">
        <v>0</v>
      </c>
      <c r="F170" s="44">
        <f t="shared" ref="F170:F173" si="7">D170*(($F$166)+1)+E170</f>
        <v>401.90084999999999</v>
      </c>
      <c r="G170" s="88" t="str">
        <f t="shared" ref="G170:G173" si="8">G169</f>
        <v>Ground Floor</v>
      </c>
      <c r="H170" s="88"/>
      <c r="I170" s="31"/>
      <c r="N170" s="31"/>
    </row>
    <row r="171" spans="1:16" s="2" customFormat="1" x14ac:dyDescent="0.35">
      <c r="A171" s="88">
        <f>A170+1</f>
        <v>3</v>
      </c>
      <c r="B171" s="88"/>
      <c r="C171" s="44" t="s">
        <v>218</v>
      </c>
      <c r="D171" s="44">
        <f>37.93*10.764</f>
        <v>408.27851999999996</v>
      </c>
      <c r="E171" s="44">
        <v>0</v>
      </c>
      <c r="F171" s="44">
        <f t="shared" si="7"/>
        <v>592.00385399999993</v>
      </c>
      <c r="G171" s="88" t="str">
        <f t="shared" si="8"/>
        <v>Ground Floor</v>
      </c>
      <c r="H171" s="88"/>
      <c r="I171" s="31"/>
      <c r="J171" s="2">
        <f>3.15*3.5+2.15*2.4+2.8*0.85+2.8*3.5+1.2*1.715+1.2*1.5+0.8*1.2+0.9*1</f>
        <v>34.082999999999991</v>
      </c>
      <c r="K171" s="2">
        <f>2.8*1+2*1.8</f>
        <v>6.4</v>
      </c>
      <c r="N171" s="31"/>
    </row>
    <row r="172" spans="1:16" s="2" customFormat="1" x14ac:dyDescent="0.35">
      <c r="A172" s="88">
        <f t="shared" ref="A172:A173" si="9">A171+1</f>
        <v>4</v>
      </c>
      <c r="B172" s="88"/>
      <c r="C172" s="44" t="s">
        <v>217</v>
      </c>
      <c r="D172" s="44">
        <f>25.75*10.764</f>
        <v>277.173</v>
      </c>
      <c r="E172" s="44">
        <v>0</v>
      </c>
      <c r="F172" s="44">
        <f t="shared" si="7"/>
        <v>401.90084999999999</v>
      </c>
      <c r="G172" s="88" t="str">
        <f t="shared" si="8"/>
        <v>Ground Floor</v>
      </c>
      <c r="H172" s="88"/>
      <c r="I172" s="31"/>
      <c r="K172" s="2">
        <f>J171+K171</f>
        <v>40.48299999999999</v>
      </c>
      <c r="N172" s="31"/>
    </row>
    <row r="173" spans="1:16" s="2" customFormat="1" x14ac:dyDescent="0.35">
      <c r="A173" s="88">
        <f t="shared" si="9"/>
        <v>5</v>
      </c>
      <c r="B173" s="88"/>
      <c r="C173" s="44" t="s">
        <v>218</v>
      </c>
      <c r="D173" s="44">
        <f>35.66*10.764</f>
        <v>383.84423999999996</v>
      </c>
      <c r="E173" s="44">
        <v>0</v>
      </c>
      <c r="F173" s="44">
        <f t="shared" si="7"/>
        <v>556.57414799999992</v>
      </c>
      <c r="G173" s="88" t="str">
        <f t="shared" si="8"/>
        <v>Ground Floor</v>
      </c>
      <c r="H173" s="88"/>
      <c r="I173" s="31"/>
      <c r="N173" s="31"/>
    </row>
    <row r="174" spans="1:16" s="2" customFormat="1" x14ac:dyDescent="0.35">
      <c r="A174" s="91" t="s">
        <v>219</v>
      </c>
      <c r="B174" s="91"/>
      <c r="C174" s="91"/>
      <c r="D174" s="91"/>
      <c r="E174" s="91"/>
      <c r="F174" s="91"/>
      <c r="G174" s="91"/>
      <c r="H174" s="91"/>
      <c r="I174" s="31"/>
    </row>
    <row r="175" spans="1:16" s="2" customFormat="1" x14ac:dyDescent="0.35">
      <c r="A175" s="88" t="str">
        <f t="shared" ref="A175:A180" ca="1" si="10">N175</f>
        <v>101 &amp; 301</v>
      </c>
      <c r="B175" s="88"/>
      <c r="C175" s="81" t="s">
        <v>217</v>
      </c>
      <c r="D175" s="81">
        <f>25.62*10.764</f>
        <v>275.77368000000001</v>
      </c>
      <c r="E175" s="81">
        <v>0</v>
      </c>
      <c r="F175" s="81">
        <f t="shared" ref="F175:F180" si="11">D175*(($F$166)+1)+E175</f>
        <v>399.87183600000003</v>
      </c>
      <c r="G175" s="88" t="str">
        <f>A174</f>
        <v>1st &amp; 3rd Floor</v>
      </c>
      <c r="H175" s="88"/>
      <c r="I175" s="31"/>
      <c r="N175" s="2" t="str">
        <f t="shared" ref="N175:N180" ca="1" si="12">O175&amp;""&amp;" &amp; "&amp;""&amp;P175</f>
        <v>101 &amp; 301</v>
      </c>
      <c r="O175" s="2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10^ROW(INDIRECT("1:"&amp;LEN((LEFT(A174,SUM(LEN(A174)-LEN(SUBSTITUTE(A174,{"0","1","2"},""))))))))/10))*100+1</f>
        <v>101</v>
      </c>
      <c r="P175" s="2">
        <f ca="1">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",LEN(A174))),LEN(A174)))))))/10))*100+1</f>
        <v>301</v>
      </c>
    </row>
    <row r="176" spans="1:16" s="2" customFormat="1" x14ac:dyDescent="0.35">
      <c r="A176" s="88" t="str">
        <f t="shared" ca="1" si="10"/>
        <v>102 &amp; 302</v>
      </c>
      <c r="B176" s="88"/>
      <c r="C176" s="81" t="s">
        <v>217</v>
      </c>
      <c r="D176" s="81">
        <f>25.62*10.764</f>
        <v>275.77368000000001</v>
      </c>
      <c r="E176" s="81">
        <v>0</v>
      </c>
      <c r="F176" s="81">
        <f t="shared" si="11"/>
        <v>399.87183600000003</v>
      </c>
      <c r="G176" s="88" t="str">
        <f t="shared" ref="G176:G182" si="13">G175</f>
        <v>1st &amp; 3rd Floor</v>
      </c>
      <c r="H176" s="88"/>
      <c r="I176" s="31"/>
      <c r="N176" s="2" t="str">
        <f t="shared" ca="1" si="12"/>
        <v>102 &amp; 302</v>
      </c>
      <c r="O176" s="2">
        <f t="shared" ref="O176:P176" ca="1" si="14">O175+1</f>
        <v>102</v>
      </c>
      <c r="P176" s="2">
        <f t="shared" ca="1" si="14"/>
        <v>302</v>
      </c>
    </row>
    <row r="177" spans="1:16" s="2" customFormat="1" x14ac:dyDescent="0.35">
      <c r="A177" s="88" t="str">
        <f t="shared" ca="1" si="10"/>
        <v>103 &amp; 303</v>
      </c>
      <c r="B177" s="88"/>
      <c r="C177" s="81" t="s">
        <v>218</v>
      </c>
      <c r="D177" s="81">
        <f>41.88*10.764</f>
        <v>450.79631999999998</v>
      </c>
      <c r="E177" s="81">
        <v>0</v>
      </c>
      <c r="F177" s="81">
        <f t="shared" si="11"/>
        <v>653.65466399999991</v>
      </c>
      <c r="G177" s="88" t="str">
        <f t="shared" si="13"/>
        <v>1st &amp; 3rd Floor</v>
      </c>
      <c r="H177" s="88"/>
      <c r="I177" s="31"/>
      <c r="N177" s="2" t="str">
        <f t="shared" ca="1" si="12"/>
        <v>103 &amp; 303</v>
      </c>
      <c r="O177" s="2">
        <f t="shared" ref="O177:P177" ca="1" si="15">O176+1</f>
        <v>103</v>
      </c>
      <c r="P177" s="2">
        <f t="shared" ca="1" si="15"/>
        <v>303</v>
      </c>
    </row>
    <row r="178" spans="1:16" s="2" customFormat="1" x14ac:dyDescent="0.35">
      <c r="A178" s="88" t="str">
        <f t="shared" ca="1" si="10"/>
        <v>104 &amp; 304</v>
      </c>
      <c r="B178" s="88"/>
      <c r="C178" s="81" t="s">
        <v>217</v>
      </c>
      <c r="D178" s="81">
        <f>25.62*10.764</f>
        <v>275.77368000000001</v>
      </c>
      <c r="E178" s="81">
        <v>0</v>
      </c>
      <c r="F178" s="81">
        <f t="shared" si="11"/>
        <v>399.87183600000003</v>
      </c>
      <c r="G178" s="88" t="str">
        <f t="shared" si="13"/>
        <v>1st &amp; 3rd Floor</v>
      </c>
      <c r="H178" s="88"/>
      <c r="I178" s="31"/>
      <c r="N178" s="2" t="str">
        <f t="shared" ca="1" si="12"/>
        <v>104 &amp; 304</v>
      </c>
      <c r="O178" s="2">
        <f t="shared" ref="O178:P178" ca="1" si="16">O177+1</f>
        <v>104</v>
      </c>
      <c r="P178" s="2">
        <f t="shared" ca="1" si="16"/>
        <v>304</v>
      </c>
    </row>
    <row r="179" spans="1:16" s="2" customFormat="1" x14ac:dyDescent="0.35">
      <c r="A179" s="88" t="str">
        <f t="shared" ca="1" si="10"/>
        <v>105 &amp; 305</v>
      </c>
      <c r="B179" s="88"/>
      <c r="C179" s="81" t="s">
        <v>218</v>
      </c>
      <c r="D179" s="81">
        <f>36.09*10.764</f>
        <v>388.47275999999999</v>
      </c>
      <c r="E179" s="81">
        <v>0</v>
      </c>
      <c r="F179" s="81">
        <f t="shared" si="11"/>
        <v>563.28550199999995</v>
      </c>
      <c r="G179" s="88" t="str">
        <f t="shared" si="13"/>
        <v>1st &amp; 3rd Floor</v>
      </c>
      <c r="H179" s="88"/>
      <c r="I179" s="31"/>
      <c r="N179" s="2" t="str">
        <f t="shared" ca="1" si="12"/>
        <v>105 &amp; 305</v>
      </c>
      <c r="O179" s="2">
        <f t="shared" ref="O179:P179" ca="1" si="17">O178+1</f>
        <v>105</v>
      </c>
      <c r="P179" s="2">
        <f t="shared" ca="1" si="17"/>
        <v>305</v>
      </c>
    </row>
    <row r="180" spans="1:16" s="2" customFormat="1" x14ac:dyDescent="0.35">
      <c r="A180" s="88" t="str">
        <f t="shared" ca="1" si="10"/>
        <v>106 &amp; 306</v>
      </c>
      <c r="B180" s="88"/>
      <c r="C180" s="81" t="s">
        <v>218</v>
      </c>
      <c r="D180" s="81">
        <f>36.09*10.764</f>
        <v>388.47275999999999</v>
      </c>
      <c r="E180" s="81">
        <v>0</v>
      </c>
      <c r="F180" s="81">
        <f t="shared" si="11"/>
        <v>563.28550199999995</v>
      </c>
      <c r="G180" s="88" t="str">
        <f t="shared" si="13"/>
        <v>1st &amp; 3rd Floor</v>
      </c>
      <c r="H180" s="88"/>
      <c r="I180" s="31"/>
      <c r="N180" s="2" t="str">
        <f t="shared" ca="1" si="12"/>
        <v>106 &amp; 306</v>
      </c>
      <c r="O180" s="2">
        <f t="shared" ref="O180:P180" ca="1" si="18">O179+1</f>
        <v>106</v>
      </c>
      <c r="P180" s="2">
        <f t="shared" ca="1" si="18"/>
        <v>306</v>
      </c>
    </row>
    <row r="181" spans="1:16" s="58" customFormat="1" x14ac:dyDescent="0.35">
      <c r="A181" s="88" t="str">
        <f t="shared" ref="A181:A182" ca="1" si="19">N181</f>
        <v>107 &amp; 307</v>
      </c>
      <c r="B181" s="88"/>
      <c r="C181" s="81" t="s">
        <v>217</v>
      </c>
      <c r="D181" s="81">
        <f>25.62*10.764</f>
        <v>275.77368000000001</v>
      </c>
      <c r="E181" s="81">
        <v>0</v>
      </c>
      <c r="F181" s="81">
        <f t="shared" ref="F181:F182" si="20">D181*(($F$166)+1)+E181</f>
        <v>399.87183600000003</v>
      </c>
      <c r="G181" s="88" t="str">
        <f t="shared" si="13"/>
        <v>1st &amp; 3rd Floor</v>
      </c>
      <c r="H181" s="88"/>
      <c r="I181" s="31"/>
      <c r="N181" s="58" t="str">
        <f t="shared" ref="N181:N182" ca="1" si="21">O181&amp;""&amp;" &amp; "&amp;""&amp;P181</f>
        <v>107 &amp; 307</v>
      </c>
      <c r="O181" s="58">
        <f t="shared" ref="O181:P181" ca="1" si="22">O180+1</f>
        <v>107</v>
      </c>
      <c r="P181" s="58">
        <f t="shared" ca="1" si="22"/>
        <v>307</v>
      </c>
    </row>
    <row r="182" spans="1:16" s="58" customFormat="1" x14ac:dyDescent="0.35">
      <c r="A182" s="88" t="str">
        <f t="shared" ca="1" si="19"/>
        <v>108 &amp; 308</v>
      </c>
      <c r="B182" s="88"/>
      <c r="C182" s="81" t="s">
        <v>218</v>
      </c>
      <c r="D182" s="81">
        <f>41.88*10.764</f>
        <v>450.79631999999998</v>
      </c>
      <c r="E182" s="81">
        <v>0</v>
      </c>
      <c r="F182" s="81">
        <f t="shared" si="20"/>
        <v>653.65466399999991</v>
      </c>
      <c r="G182" s="88" t="str">
        <f t="shared" si="13"/>
        <v>1st &amp; 3rd Floor</v>
      </c>
      <c r="H182" s="88"/>
      <c r="I182" s="31"/>
      <c r="N182" s="58" t="str">
        <f t="shared" ca="1" si="21"/>
        <v>108 &amp; 308</v>
      </c>
      <c r="O182" s="58">
        <f t="shared" ref="O182:P182" ca="1" si="23">O181+1</f>
        <v>108</v>
      </c>
      <c r="P182" s="58">
        <f t="shared" ca="1" si="23"/>
        <v>308</v>
      </c>
    </row>
    <row r="183" spans="1:16" s="58" customFormat="1" x14ac:dyDescent="0.35">
      <c r="A183" s="91" t="s">
        <v>220</v>
      </c>
      <c r="B183" s="91"/>
      <c r="C183" s="91"/>
      <c r="D183" s="91"/>
      <c r="E183" s="91"/>
      <c r="F183" s="91"/>
      <c r="G183" s="91"/>
      <c r="H183" s="91"/>
      <c r="I183" s="31"/>
    </row>
    <row r="184" spans="1:16" s="58" customFormat="1" x14ac:dyDescent="0.35">
      <c r="A184" s="88" t="str">
        <f t="shared" ref="A184:A191" ca="1" si="24">N184</f>
        <v>201 &amp; 401</v>
      </c>
      <c r="B184" s="88"/>
      <c r="C184" s="81" t="s">
        <v>217</v>
      </c>
      <c r="D184" s="81">
        <f>25.75*10.764</f>
        <v>277.173</v>
      </c>
      <c r="E184" s="81">
        <v>0</v>
      </c>
      <c r="F184" s="81">
        <f t="shared" ref="F184:F191" si="25">D184*(($F$166)+1)+E184</f>
        <v>401.90084999999999</v>
      </c>
      <c r="G184" s="88" t="str">
        <f>A183</f>
        <v>2nd &amp; 4th Floor</v>
      </c>
      <c r="H184" s="88"/>
      <c r="I184" s="31"/>
      <c r="N184" s="58" t="str">
        <f t="shared" ref="N184:N191" ca="1" si="26">O184&amp;""&amp;" &amp; "&amp;""&amp;P184</f>
        <v>201 &amp; 401</v>
      </c>
      <c r="O184" s="58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10^ROW(INDIRECT("1:"&amp;LEN((LEFT(A183,SUM(LEN(A183)-LEN(SUBSTITUTE(A183,{"0","1","2"},""))))))))/10))*100+1</f>
        <v>201</v>
      </c>
      <c r="P184" s="58">
        <f ca="1">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",LEN(A183))),LEN(A183)))))))/10))*100+1</f>
        <v>401</v>
      </c>
    </row>
    <row r="185" spans="1:16" s="58" customFormat="1" x14ac:dyDescent="0.35">
      <c r="A185" s="89" t="str">
        <f t="shared" ca="1" si="24"/>
        <v>202 &amp; 402</v>
      </c>
      <c r="B185" s="90"/>
      <c r="C185" s="57" t="s">
        <v>217</v>
      </c>
      <c r="D185" s="57">
        <f>25.75*10.764</f>
        <v>277.173</v>
      </c>
      <c r="E185" s="57">
        <v>0</v>
      </c>
      <c r="F185" s="57">
        <f t="shared" si="25"/>
        <v>401.90084999999999</v>
      </c>
      <c r="G185" s="89" t="str">
        <f t="shared" ref="G185:G191" si="27">G184</f>
        <v>2nd &amp; 4th Floor</v>
      </c>
      <c r="H185" s="90"/>
      <c r="I185" s="31"/>
      <c r="N185" s="58" t="str">
        <f t="shared" ca="1" si="26"/>
        <v>202 &amp; 402</v>
      </c>
      <c r="O185" s="58">
        <f t="shared" ref="O185:P185" ca="1" si="28">O184+1</f>
        <v>202</v>
      </c>
      <c r="P185" s="58">
        <f t="shared" ca="1" si="28"/>
        <v>402</v>
      </c>
    </row>
    <row r="186" spans="1:16" s="58" customFormat="1" x14ac:dyDescent="0.35">
      <c r="A186" s="89" t="str">
        <f t="shared" ca="1" si="24"/>
        <v>203 &amp; 403</v>
      </c>
      <c r="B186" s="90"/>
      <c r="C186" s="57" t="s">
        <v>218</v>
      </c>
      <c r="D186" s="57">
        <f>40.52*10.764</f>
        <v>436.15728000000001</v>
      </c>
      <c r="E186" s="57">
        <v>0</v>
      </c>
      <c r="F186" s="57">
        <f t="shared" si="25"/>
        <v>632.42805599999997</v>
      </c>
      <c r="G186" s="89" t="str">
        <f t="shared" si="27"/>
        <v>2nd &amp; 4th Floor</v>
      </c>
      <c r="H186" s="90"/>
      <c r="I186" s="31"/>
      <c r="N186" s="58" t="str">
        <f t="shared" ca="1" si="26"/>
        <v>203 &amp; 403</v>
      </c>
      <c r="O186" s="58">
        <f t="shared" ref="O186:P186" ca="1" si="29">O185+1</f>
        <v>203</v>
      </c>
      <c r="P186" s="58">
        <f t="shared" ca="1" si="29"/>
        <v>403</v>
      </c>
    </row>
    <row r="187" spans="1:16" s="58" customFormat="1" x14ac:dyDescent="0.35">
      <c r="A187" s="89" t="str">
        <f t="shared" ca="1" si="24"/>
        <v>204 &amp; 404</v>
      </c>
      <c r="B187" s="90"/>
      <c r="C187" s="57" t="s">
        <v>217</v>
      </c>
      <c r="D187" s="57">
        <f>25.75*10.764</f>
        <v>277.173</v>
      </c>
      <c r="E187" s="57">
        <v>0</v>
      </c>
      <c r="F187" s="57">
        <f t="shared" si="25"/>
        <v>401.90084999999999</v>
      </c>
      <c r="G187" s="89" t="str">
        <f t="shared" si="27"/>
        <v>2nd &amp; 4th Floor</v>
      </c>
      <c r="H187" s="90"/>
      <c r="I187" s="31"/>
      <c r="N187" s="58" t="str">
        <f t="shared" ca="1" si="26"/>
        <v>204 &amp; 404</v>
      </c>
      <c r="O187" s="58">
        <f t="shared" ref="O187:P187" ca="1" si="30">O186+1</f>
        <v>204</v>
      </c>
      <c r="P187" s="58">
        <f t="shared" ca="1" si="30"/>
        <v>404</v>
      </c>
    </row>
    <row r="188" spans="1:16" s="58" customFormat="1" x14ac:dyDescent="0.35">
      <c r="A188" s="89" t="str">
        <f t="shared" ca="1" si="24"/>
        <v>205 &amp; 405</v>
      </c>
      <c r="B188" s="90"/>
      <c r="C188" s="57" t="s">
        <v>218</v>
      </c>
      <c r="D188" s="57">
        <f>35.66*10.764</f>
        <v>383.84423999999996</v>
      </c>
      <c r="E188" s="57">
        <v>0</v>
      </c>
      <c r="F188" s="57">
        <f t="shared" si="25"/>
        <v>556.57414799999992</v>
      </c>
      <c r="G188" s="89" t="str">
        <f t="shared" si="27"/>
        <v>2nd &amp; 4th Floor</v>
      </c>
      <c r="H188" s="90"/>
      <c r="I188" s="31"/>
      <c r="N188" s="58" t="str">
        <f t="shared" ca="1" si="26"/>
        <v>205 &amp; 405</v>
      </c>
      <c r="O188" s="58">
        <f t="shared" ref="O188:P188" ca="1" si="31">O187+1</f>
        <v>205</v>
      </c>
      <c r="P188" s="58">
        <f t="shared" ca="1" si="31"/>
        <v>405</v>
      </c>
    </row>
    <row r="189" spans="1:16" s="58" customFormat="1" x14ac:dyDescent="0.35">
      <c r="A189" s="89" t="str">
        <f t="shared" ca="1" si="24"/>
        <v>206 &amp; 406</v>
      </c>
      <c r="B189" s="90"/>
      <c r="C189" s="57" t="s">
        <v>218</v>
      </c>
      <c r="D189" s="57">
        <f>35.66*10.764</f>
        <v>383.84423999999996</v>
      </c>
      <c r="E189" s="57">
        <v>0</v>
      </c>
      <c r="F189" s="57">
        <f t="shared" si="25"/>
        <v>556.57414799999992</v>
      </c>
      <c r="G189" s="89" t="str">
        <f t="shared" si="27"/>
        <v>2nd &amp; 4th Floor</v>
      </c>
      <c r="H189" s="90"/>
      <c r="I189" s="31"/>
      <c r="N189" s="58" t="str">
        <f t="shared" ca="1" si="26"/>
        <v>206 &amp; 406</v>
      </c>
      <c r="O189" s="58">
        <f t="shared" ref="O189:P189" ca="1" si="32">O188+1</f>
        <v>206</v>
      </c>
      <c r="P189" s="58">
        <f t="shared" ca="1" si="32"/>
        <v>406</v>
      </c>
    </row>
    <row r="190" spans="1:16" s="58" customFormat="1" x14ac:dyDescent="0.35">
      <c r="A190" s="89" t="str">
        <f t="shared" ca="1" si="24"/>
        <v>207 &amp; 407</v>
      </c>
      <c r="B190" s="90"/>
      <c r="C190" s="57" t="s">
        <v>217</v>
      </c>
      <c r="D190" s="57">
        <f>25.75*10.764</f>
        <v>277.173</v>
      </c>
      <c r="E190" s="57">
        <v>0</v>
      </c>
      <c r="F190" s="57">
        <f t="shared" si="25"/>
        <v>401.90084999999999</v>
      </c>
      <c r="G190" s="89" t="str">
        <f t="shared" si="27"/>
        <v>2nd &amp; 4th Floor</v>
      </c>
      <c r="H190" s="90"/>
      <c r="I190" s="31"/>
      <c r="N190" s="58" t="str">
        <f t="shared" ca="1" si="26"/>
        <v>207 &amp; 407</v>
      </c>
      <c r="O190" s="58">
        <f t="shared" ref="O190:P190" ca="1" si="33">O189+1</f>
        <v>207</v>
      </c>
      <c r="P190" s="58">
        <f t="shared" ca="1" si="33"/>
        <v>407</v>
      </c>
    </row>
    <row r="191" spans="1:16" s="58" customFormat="1" x14ac:dyDescent="0.35">
      <c r="A191" s="89" t="str">
        <f t="shared" ca="1" si="24"/>
        <v>208 &amp; 408</v>
      </c>
      <c r="B191" s="90"/>
      <c r="C191" s="57" t="s">
        <v>218</v>
      </c>
      <c r="D191" s="57">
        <f>40.52*10.764</f>
        <v>436.15728000000001</v>
      </c>
      <c r="E191" s="57">
        <v>0</v>
      </c>
      <c r="F191" s="57">
        <f t="shared" si="25"/>
        <v>632.42805599999997</v>
      </c>
      <c r="G191" s="89" t="str">
        <f t="shared" si="27"/>
        <v>2nd &amp; 4th Floor</v>
      </c>
      <c r="H191" s="90"/>
      <c r="I191" s="31"/>
      <c r="N191" s="58" t="str">
        <f t="shared" ca="1" si="26"/>
        <v>208 &amp; 408</v>
      </c>
      <c r="O191" s="58">
        <f t="shared" ref="O191:P191" ca="1" si="34">O190+1</f>
        <v>208</v>
      </c>
      <c r="P191" s="58">
        <f t="shared" ca="1" si="34"/>
        <v>408</v>
      </c>
    </row>
    <row r="192" spans="1:16" s="58" customFormat="1" x14ac:dyDescent="0.35">
      <c r="A192" s="91" t="s">
        <v>253</v>
      </c>
      <c r="B192" s="91"/>
      <c r="C192" s="91"/>
      <c r="D192" s="91"/>
      <c r="E192" s="91"/>
      <c r="F192" s="91"/>
      <c r="G192" s="91"/>
      <c r="H192" s="91"/>
      <c r="I192" s="31"/>
      <c r="L192" s="95"/>
      <c r="M192" s="95"/>
    </row>
    <row r="193" spans="1:16" s="58" customFormat="1" x14ac:dyDescent="0.35">
      <c r="A193" s="91" t="s">
        <v>153</v>
      </c>
      <c r="B193" s="91"/>
      <c r="C193" s="91"/>
      <c r="D193" s="91"/>
      <c r="E193" s="91"/>
      <c r="F193" s="91"/>
      <c r="G193" s="91"/>
      <c r="H193" s="91"/>
      <c r="I193" s="31"/>
      <c r="L193" s="95"/>
      <c r="M193" s="95"/>
    </row>
    <row r="194" spans="1:16" s="58" customFormat="1" x14ac:dyDescent="0.35">
      <c r="A194" s="88">
        <v>1</v>
      </c>
      <c r="B194" s="88"/>
      <c r="C194" s="57" t="s">
        <v>218</v>
      </c>
      <c r="D194" s="57">
        <f>35.66*10.764</f>
        <v>383.84423999999996</v>
      </c>
      <c r="E194" s="57">
        <v>0</v>
      </c>
      <c r="F194" s="57">
        <f>D194*(($F$166)+1)+E194</f>
        <v>556.57414799999992</v>
      </c>
      <c r="G194" s="88" t="str">
        <f>A193</f>
        <v>Ground Floor</v>
      </c>
      <c r="H194" s="88"/>
      <c r="I194" s="31"/>
      <c r="N194" s="31"/>
    </row>
    <row r="195" spans="1:16" s="58" customFormat="1" x14ac:dyDescent="0.35">
      <c r="A195" s="88">
        <f>A194+1</f>
        <v>2</v>
      </c>
      <c r="B195" s="88"/>
      <c r="C195" s="57" t="s">
        <v>217</v>
      </c>
      <c r="D195" s="57">
        <f>25.75*10.764</f>
        <v>277.173</v>
      </c>
      <c r="E195" s="57">
        <v>0</v>
      </c>
      <c r="F195" s="57">
        <f t="shared" ref="F195:F198" si="35">D195*(($F$166)+1)+E195</f>
        <v>401.90084999999999</v>
      </c>
      <c r="G195" s="88" t="str">
        <f t="shared" ref="G195:G198" si="36">G194</f>
        <v>Ground Floor</v>
      </c>
      <c r="H195" s="88"/>
      <c r="I195" s="31"/>
      <c r="N195" s="31"/>
    </row>
    <row r="196" spans="1:16" s="58" customFormat="1" x14ac:dyDescent="0.35">
      <c r="A196" s="88">
        <f>A195+1</f>
        <v>3</v>
      </c>
      <c r="B196" s="88"/>
      <c r="C196" s="57" t="s">
        <v>218</v>
      </c>
      <c r="D196" s="57">
        <f>40.52*10.764</f>
        <v>436.15728000000001</v>
      </c>
      <c r="E196" s="57">
        <v>0</v>
      </c>
      <c r="F196" s="57">
        <f t="shared" si="35"/>
        <v>632.42805599999997</v>
      </c>
      <c r="G196" s="88" t="str">
        <f t="shared" si="36"/>
        <v>Ground Floor</v>
      </c>
      <c r="H196" s="88"/>
      <c r="I196" s="31"/>
      <c r="J196" s="58">
        <f>3.15*3.5+2.15*2.4+2.8*0.85+2.8*3.5+1.2*1.715+1.2*1.5+0.8*1.2+0.9*1</f>
        <v>34.082999999999991</v>
      </c>
      <c r="K196" s="58">
        <f>2.8*1+2*1.8</f>
        <v>6.4</v>
      </c>
      <c r="N196" s="31"/>
    </row>
    <row r="197" spans="1:16" s="58" customFormat="1" x14ac:dyDescent="0.35">
      <c r="A197" s="88">
        <f t="shared" ref="A197:A198" si="37">A196+1</f>
        <v>4</v>
      </c>
      <c r="B197" s="88"/>
      <c r="C197" s="57" t="s">
        <v>217</v>
      </c>
      <c r="D197" s="57">
        <f>25.75*10.764</f>
        <v>277.173</v>
      </c>
      <c r="E197" s="57">
        <v>0</v>
      </c>
      <c r="F197" s="57">
        <f t="shared" si="35"/>
        <v>401.90084999999999</v>
      </c>
      <c r="G197" s="88" t="str">
        <f t="shared" si="36"/>
        <v>Ground Floor</v>
      </c>
      <c r="H197" s="88"/>
      <c r="I197" s="31"/>
      <c r="K197" s="58">
        <f>J196+K196</f>
        <v>40.48299999999999</v>
      </c>
      <c r="N197" s="31"/>
    </row>
    <row r="198" spans="1:16" s="58" customFormat="1" x14ac:dyDescent="0.35">
      <c r="A198" s="88">
        <f t="shared" si="37"/>
        <v>5</v>
      </c>
      <c r="B198" s="88"/>
      <c r="C198" s="57" t="s">
        <v>217</v>
      </c>
      <c r="D198" s="57">
        <f>25.75*10.764</f>
        <v>277.173</v>
      </c>
      <c r="E198" s="57">
        <v>0</v>
      </c>
      <c r="F198" s="57">
        <f t="shared" si="35"/>
        <v>401.90084999999999</v>
      </c>
      <c r="G198" s="88" t="str">
        <f t="shared" si="36"/>
        <v>Ground Floor</v>
      </c>
      <c r="H198" s="88"/>
      <c r="I198" s="31"/>
      <c r="N198" s="31"/>
    </row>
    <row r="199" spans="1:16" s="58" customFormat="1" x14ac:dyDescent="0.35">
      <c r="A199" s="92" t="s">
        <v>219</v>
      </c>
      <c r="B199" s="93"/>
      <c r="C199" s="93"/>
      <c r="D199" s="93"/>
      <c r="E199" s="93"/>
      <c r="F199" s="93"/>
      <c r="G199" s="93"/>
      <c r="H199" s="94"/>
      <c r="I199" s="31"/>
    </row>
    <row r="200" spans="1:16" s="58" customFormat="1" x14ac:dyDescent="0.35">
      <c r="A200" s="89" t="str">
        <f t="shared" ref="A200:A207" ca="1" si="38">N200</f>
        <v>101 &amp; 301</v>
      </c>
      <c r="B200" s="90"/>
      <c r="C200" s="57" t="s">
        <v>218</v>
      </c>
      <c r="D200" s="57">
        <f>36.09*10.764</f>
        <v>388.47275999999999</v>
      </c>
      <c r="E200" s="57">
        <v>0</v>
      </c>
      <c r="F200" s="57">
        <f t="shared" ref="F200:F207" si="39">D200*(($F$166)+1)+E200</f>
        <v>563.28550199999995</v>
      </c>
      <c r="G200" s="89" t="str">
        <f>A199</f>
        <v>1st &amp; 3rd Floor</v>
      </c>
      <c r="H200" s="90"/>
      <c r="I200" s="31"/>
      <c r="N200" s="58" t="str">
        <f t="shared" ref="N200:N207" ca="1" si="40">O200&amp;""&amp;" &amp; "&amp;""&amp;P200</f>
        <v>101 &amp; 301</v>
      </c>
      <c r="O200" s="58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10^ROW(INDIRECT("1:"&amp;LEN((LEFT(A199,SUM(LEN(A199)-LEN(SUBSTITUTE(A199,{"0","1","2"},""))))))))/10))*100+1</f>
        <v>101</v>
      </c>
      <c r="P200" s="58">
        <f ca="1">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",LEN(A199))),LEN(A199)))))))/10))*100+1</f>
        <v>301</v>
      </c>
    </row>
    <row r="201" spans="1:16" s="58" customFormat="1" x14ac:dyDescent="0.35">
      <c r="A201" s="89" t="str">
        <f t="shared" ca="1" si="38"/>
        <v>102 &amp; 302</v>
      </c>
      <c r="B201" s="90"/>
      <c r="C201" s="57" t="s">
        <v>217</v>
      </c>
      <c r="D201" s="57">
        <f>25.62*10.764</f>
        <v>275.77368000000001</v>
      </c>
      <c r="E201" s="57">
        <v>0</v>
      </c>
      <c r="F201" s="57">
        <f t="shared" si="39"/>
        <v>399.87183600000003</v>
      </c>
      <c r="G201" s="89" t="str">
        <f t="shared" ref="G201:G207" si="41">G200</f>
        <v>1st &amp; 3rd Floor</v>
      </c>
      <c r="H201" s="90"/>
      <c r="I201" s="31"/>
      <c r="N201" s="58" t="str">
        <f t="shared" ca="1" si="40"/>
        <v>102 &amp; 302</v>
      </c>
      <c r="O201" s="58">
        <f t="shared" ref="O201:P201" ca="1" si="42">O200+1</f>
        <v>102</v>
      </c>
      <c r="P201" s="58">
        <f t="shared" ca="1" si="42"/>
        <v>302</v>
      </c>
    </row>
    <row r="202" spans="1:16" s="58" customFormat="1" x14ac:dyDescent="0.35">
      <c r="A202" s="89" t="str">
        <f t="shared" ca="1" si="38"/>
        <v>103 &amp; 303</v>
      </c>
      <c r="B202" s="90"/>
      <c r="C202" s="57" t="s">
        <v>218</v>
      </c>
      <c r="D202" s="57">
        <f>41.88*10.764</f>
        <v>450.79631999999998</v>
      </c>
      <c r="E202" s="57">
        <v>0</v>
      </c>
      <c r="F202" s="57">
        <f t="shared" si="39"/>
        <v>653.65466399999991</v>
      </c>
      <c r="G202" s="89" t="str">
        <f t="shared" si="41"/>
        <v>1st &amp; 3rd Floor</v>
      </c>
      <c r="H202" s="90"/>
      <c r="I202" s="31"/>
      <c r="N202" s="58" t="str">
        <f t="shared" ca="1" si="40"/>
        <v>103 &amp; 303</v>
      </c>
      <c r="O202" s="58">
        <f t="shared" ref="O202:P202" ca="1" si="43">O201+1</f>
        <v>103</v>
      </c>
      <c r="P202" s="58">
        <f t="shared" ca="1" si="43"/>
        <v>303</v>
      </c>
    </row>
    <row r="203" spans="1:16" s="58" customFormat="1" x14ac:dyDescent="0.35">
      <c r="A203" s="89" t="str">
        <f t="shared" ca="1" si="38"/>
        <v>104 &amp; 304</v>
      </c>
      <c r="B203" s="90"/>
      <c r="C203" s="57" t="s">
        <v>217</v>
      </c>
      <c r="D203" s="57">
        <f>25.62*10.764</f>
        <v>275.77368000000001</v>
      </c>
      <c r="E203" s="57">
        <v>0</v>
      </c>
      <c r="F203" s="57">
        <f t="shared" si="39"/>
        <v>399.87183600000003</v>
      </c>
      <c r="G203" s="89" t="str">
        <f t="shared" si="41"/>
        <v>1st &amp; 3rd Floor</v>
      </c>
      <c r="H203" s="90"/>
      <c r="I203" s="31"/>
      <c r="N203" s="58" t="str">
        <f t="shared" ca="1" si="40"/>
        <v>104 &amp; 304</v>
      </c>
      <c r="O203" s="58">
        <f t="shared" ref="O203:P203" ca="1" si="44">O202+1</f>
        <v>104</v>
      </c>
      <c r="P203" s="58">
        <f t="shared" ca="1" si="44"/>
        <v>304</v>
      </c>
    </row>
    <row r="204" spans="1:16" s="58" customFormat="1" x14ac:dyDescent="0.35">
      <c r="A204" s="89" t="str">
        <f t="shared" ca="1" si="38"/>
        <v>105 &amp; 305</v>
      </c>
      <c r="B204" s="90"/>
      <c r="C204" s="57" t="s">
        <v>217</v>
      </c>
      <c r="D204" s="57">
        <f>25.62*10.764</f>
        <v>275.77368000000001</v>
      </c>
      <c r="E204" s="57">
        <v>0</v>
      </c>
      <c r="F204" s="57">
        <f t="shared" si="39"/>
        <v>399.87183600000003</v>
      </c>
      <c r="G204" s="89" t="str">
        <f t="shared" si="41"/>
        <v>1st &amp; 3rd Floor</v>
      </c>
      <c r="H204" s="90"/>
      <c r="I204" s="31"/>
      <c r="N204" s="58" t="str">
        <f t="shared" ca="1" si="40"/>
        <v>105 &amp; 305</v>
      </c>
      <c r="O204" s="58">
        <f t="shared" ref="O204:P204" ca="1" si="45">O203+1</f>
        <v>105</v>
      </c>
      <c r="P204" s="58">
        <f t="shared" ca="1" si="45"/>
        <v>305</v>
      </c>
    </row>
    <row r="205" spans="1:16" s="58" customFormat="1" x14ac:dyDescent="0.35">
      <c r="A205" s="89" t="str">
        <f t="shared" ca="1" si="38"/>
        <v>106 &amp; 306</v>
      </c>
      <c r="B205" s="90"/>
      <c r="C205" s="57" t="s">
        <v>218</v>
      </c>
      <c r="D205" s="57">
        <f>41.88*10.764</f>
        <v>450.79631999999998</v>
      </c>
      <c r="E205" s="57">
        <v>0</v>
      </c>
      <c r="F205" s="57">
        <f t="shared" si="39"/>
        <v>653.65466399999991</v>
      </c>
      <c r="G205" s="89" t="str">
        <f t="shared" si="41"/>
        <v>1st &amp; 3rd Floor</v>
      </c>
      <c r="H205" s="90"/>
      <c r="I205" s="31"/>
      <c r="N205" s="58" t="str">
        <f t="shared" ca="1" si="40"/>
        <v>106 &amp; 306</v>
      </c>
      <c r="O205" s="58">
        <f t="shared" ref="O205:P205" ca="1" si="46">O204+1</f>
        <v>106</v>
      </c>
      <c r="P205" s="58">
        <f t="shared" ca="1" si="46"/>
        <v>306</v>
      </c>
    </row>
    <row r="206" spans="1:16" s="58" customFormat="1" x14ac:dyDescent="0.35">
      <c r="A206" s="89" t="str">
        <f t="shared" ca="1" si="38"/>
        <v>107 &amp; 307</v>
      </c>
      <c r="B206" s="90"/>
      <c r="C206" s="57" t="s">
        <v>217</v>
      </c>
      <c r="D206" s="57">
        <f>25.62*10.764</f>
        <v>275.77368000000001</v>
      </c>
      <c r="E206" s="57">
        <v>0</v>
      </c>
      <c r="F206" s="57">
        <f t="shared" si="39"/>
        <v>399.87183600000003</v>
      </c>
      <c r="G206" s="89" t="str">
        <f t="shared" si="41"/>
        <v>1st &amp; 3rd Floor</v>
      </c>
      <c r="H206" s="90"/>
      <c r="I206" s="31"/>
      <c r="N206" s="58" t="str">
        <f t="shared" ca="1" si="40"/>
        <v>107 &amp; 307</v>
      </c>
      <c r="O206" s="58">
        <f t="shared" ref="O206:P206" ca="1" si="47">O205+1</f>
        <v>107</v>
      </c>
      <c r="P206" s="58">
        <f t="shared" ca="1" si="47"/>
        <v>307</v>
      </c>
    </row>
    <row r="207" spans="1:16" s="58" customFormat="1" x14ac:dyDescent="0.35">
      <c r="A207" s="89" t="str">
        <f t="shared" ca="1" si="38"/>
        <v>108 &amp; 308</v>
      </c>
      <c r="B207" s="90"/>
      <c r="C207" s="57" t="s">
        <v>218</v>
      </c>
      <c r="D207" s="57">
        <f>36.09*10.764</f>
        <v>388.47275999999999</v>
      </c>
      <c r="E207" s="57">
        <v>0</v>
      </c>
      <c r="F207" s="57">
        <f t="shared" si="39"/>
        <v>563.28550199999995</v>
      </c>
      <c r="G207" s="89" t="str">
        <f t="shared" si="41"/>
        <v>1st &amp; 3rd Floor</v>
      </c>
      <c r="H207" s="90"/>
      <c r="I207" s="31"/>
      <c r="N207" s="58" t="str">
        <f t="shared" ca="1" si="40"/>
        <v>108 &amp; 308</v>
      </c>
      <c r="O207" s="58">
        <f t="shared" ref="O207:P207" ca="1" si="48">O206+1</f>
        <v>108</v>
      </c>
      <c r="P207" s="58">
        <f t="shared" ca="1" si="48"/>
        <v>308</v>
      </c>
    </row>
    <row r="208" spans="1:16" s="58" customFormat="1" x14ac:dyDescent="0.35">
      <c r="A208" s="92" t="s">
        <v>220</v>
      </c>
      <c r="B208" s="93"/>
      <c r="C208" s="93"/>
      <c r="D208" s="93"/>
      <c r="E208" s="93"/>
      <c r="F208" s="93"/>
      <c r="G208" s="93"/>
      <c r="H208" s="94"/>
      <c r="I208" s="31"/>
    </row>
    <row r="209" spans="1:16" s="58" customFormat="1" x14ac:dyDescent="0.35">
      <c r="A209" s="89" t="str">
        <f t="shared" ref="A209:A216" ca="1" si="49">N209</f>
        <v>201 &amp; 401</v>
      </c>
      <c r="B209" s="90"/>
      <c r="C209" s="57" t="s">
        <v>218</v>
      </c>
      <c r="D209" s="57">
        <f>35.66*10.764</f>
        <v>383.84423999999996</v>
      </c>
      <c r="E209" s="57">
        <v>0</v>
      </c>
      <c r="F209" s="57">
        <f t="shared" ref="F209:F216" si="50">D209*(($F$166)+1)+E209</f>
        <v>556.57414799999992</v>
      </c>
      <c r="G209" s="89" t="str">
        <f>A208</f>
        <v>2nd &amp; 4th Floor</v>
      </c>
      <c r="H209" s="90"/>
      <c r="I209" s="31"/>
      <c r="N209" s="58" t="str">
        <f t="shared" ref="N209:N216" ca="1" si="51">O209&amp;""&amp;" &amp; "&amp;""&amp;P209</f>
        <v>201 &amp; 401</v>
      </c>
      <c r="O209" s="58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10^ROW(INDIRECT("1:"&amp;LEN((LEFT(A208,SUM(LEN(A208)-LEN(SUBSTITUTE(A208,{"0","1","2"},""))))))))/10))*100+1</f>
        <v>201</v>
      </c>
      <c r="P209" s="58">
        <f ca="1">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401</v>
      </c>
    </row>
    <row r="210" spans="1:16" s="58" customFormat="1" x14ac:dyDescent="0.35">
      <c r="A210" s="89" t="str">
        <f t="shared" ca="1" si="49"/>
        <v>202 &amp; 402</v>
      </c>
      <c r="B210" s="90"/>
      <c r="C210" s="57" t="s">
        <v>217</v>
      </c>
      <c r="D210" s="57">
        <f>25.75*10.764</f>
        <v>277.173</v>
      </c>
      <c r="E210" s="57">
        <v>0</v>
      </c>
      <c r="F210" s="57">
        <f t="shared" si="50"/>
        <v>401.90084999999999</v>
      </c>
      <c r="G210" s="89" t="str">
        <f t="shared" ref="G210:G216" si="52">G209</f>
        <v>2nd &amp; 4th Floor</v>
      </c>
      <c r="H210" s="90"/>
      <c r="I210" s="31"/>
      <c r="N210" s="58" t="str">
        <f t="shared" ca="1" si="51"/>
        <v>202 &amp; 402</v>
      </c>
      <c r="O210" s="58">
        <f t="shared" ref="O210:P210" ca="1" si="53">O209+1</f>
        <v>202</v>
      </c>
      <c r="P210" s="58">
        <f t="shared" ca="1" si="53"/>
        <v>402</v>
      </c>
    </row>
    <row r="211" spans="1:16" s="58" customFormat="1" x14ac:dyDescent="0.35">
      <c r="A211" s="89" t="str">
        <f t="shared" ca="1" si="49"/>
        <v>203 &amp; 403</v>
      </c>
      <c r="B211" s="90"/>
      <c r="C211" s="57" t="s">
        <v>218</v>
      </c>
      <c r="D211" s="57">
        <f>40.52*10.764</f>
        <v>436.15728000000001</v>
      </c>
      <c r="E211" s="57">
        <v>0</v>
      </c>
      <c r="F211" s="57">
        <f t="shared" si="50"/>
        <v>632.42805599999997</v>
      </c>
      <c r="G211" s="89" t="str">
        <f t="shared" si="52"/>
        <v>2nd &amp; 4th Floor</v>
      </c>
      <c r="H211" s="90"/>
      <c r="I211" s="31"/>
      <c r="N211" s="58" t="str">
        <f t="shared" ca="1" si="51"/>
        <v>203 &amp; 403</v>
      </c>
      <c r="O211" s="58">
        <f t="shared" ref="O211:P211" ca="1" si="54">O210+1</f>
        <v>203</v>
      </c>
      <c r="P211" s="58">
        <f t="shared" ca="1" si="54"/>
        <v>403</v>
      </c>
    </row>
    <row r="212" spans="1:16" s="58" customFormat="1" x14ac:dyDescent="0.35">
      <c r="A212" s="89" t="str">
        <f t="shared" ca="1" si="49"/>
        <v>204 &amp; 404</v>
      </c>
      <c r="B212" s="90"/>
      <c r="C212" s="57" t="s">
        <v>217</v>
      </c>
      <c r="D212" s="57">
        <f>25.75*10.764</f>
        <v>277.173</v>
      </c>
      <c r="E212" s="57">
        <v>0</v>
      </c>
      <c r="F212" s="57">
        <f t="shared" si="50"/>
        <v>401.90084999999999</v>
      </c>
      <c r="G212" s="89" t="str">
        <f t="shared" si="52"/>
        <v>2nd &amp; 4th Floor</v>
      </c>
      <c r="H212" s="90"/>
      <c r="I212" s="31"/>
      <c r="N212" s="58" t="str">
        <f t="shared" ca="1" si="51"/>
        <v>204 &amp; 404</v>
      </c>
      <c r="O212" s="58">
        <f t="shared" ref="O212:P212" ca="1" si="55">O211+1</f>
        <v>204</v>
      </c>
      <c r="P212" s="58">
        <f t="shared" ca="1" si="55"/>
        <v>404</v>
      </c>
    </row>
    <row r="213" spans="1:16" s="58" customFormat="1" x14ac:dyDescent="0.35">
      <c r="A213" s="89" t="str">
        <f t="shared" ca="1" si="49"/>
        <v>205 &amp; 405</v>
      </c>
      <c r="B213" s="90"/>
      <c r="C213" s="57" t="s">
        <v>217</v>
      </c>
      <c r="D213" s="57">
        <f>25.75*10.764</f>
        <v>277.173</v>
      </c>
      <c r="E213" s="57">
        <v>0</v>
      </c>
      <c r="F213" s="57">
        <f t="shared" si="50"/>
        <v>401.90084999999999</v>
      </c>
      <c r="G213" s="89" t="str">
        <f t="shared" si="52"/>
        <v>2nd &amp; 4th Floor</v>
      </c>
      <c r="H213" s="90"/>
      <c r="I213" s="31"/>
      <c r="N213" s="58" t="str">
        <f t="shared" ca="1" si="51"/>
        <v>205 &amp; 405</v>
      </c>
      <c r="O213" s="58">
        <f t="shared" ref="O213:P213" ca="1" si="56">O212+1</f>
        <v>205</v>
      </c>
      <c r="P213" s="58">
        <f t="shared" ca="1" si="56"/>
        <v>405</v>
      </c>
    </row>
    <row r="214" spans="1:16" s="58" customFormat="1" x14ac:dyDescent="0.35">
      <c r="A214" s="89" t="str">
        <f t="shared" ca="1" si="49"/>
        <v>206 &amp; 406</v>
      </c>
      <c r="B214" s="90"/>
      <c r="C214" s="57" t="s">
        <v>218</v>
      </c>
      <c r="D214" s="57">
        <f>40.52*10.764</f>
        <v>436.15728000000001</v>
      </c>
      <c r="E214" s="57">
        <v>0</v>
      </c>
      <c r="F214" s="57">
        <f t="shared" si="50"/>
        <v>632.42805599999997</v>
      </c>
      <c r="G214" s="89" t="str">
        <f t="shared" si="52"/>
        <v>2nd &amp; 4th Floor</v>
      </c>
      <c r="H214" s="90"/>
      <c r="I214" s="31"/>
      <c r="N214" s="58" t="str">
        <f t="shared" ca="1" si="51"/>
        <v>206 &amp; 406</v>
      </c>
      <c r="O214" s="58">
        <f t="shared" ref="O214:P214" ca="1" si="57">O213+1</f>
        <v>206</v>
      </c>
      <c r="P214" s="58">
        <f t="shared" ca="1" si="57"/>
        <v>406</v>
      </c>
    </row>
    <row r="215" spans="1:16" s="58" customFormat="1" x14ac:dyDescent="0.35">
      <c r="A215" s="89" t="str">
        <f t="shared" ca="1" si="49"/>
        <v>207 &amp; 407</v>
      </c>
      <c r="B215" s="90"/>
      <c r="C215" s="57" t="s">
        <v>217</v>
      </c>
      <c r="D215" s="57">
        <f>25.75*10.764</f>
        <v>277.173</v>
      </c>
      <c r="E215" s="57">
        <v>0</v>
      </c>
      <c r="F215" s="57">
        <f t="shared" si="50"/>
        <v>401.90084999999999</v>
      </c>
      <c r="G215" s="89" t="str">
        <f t="shared" si="52"/>
        <v>2nd &amp; 4th Floor</v>
      </c>
      <c r="H215" s="90"/>
      <c r="I215" s="31"/>
      <c r="N215" s="58" t="str">
        <f t="shared" ca="1" si="51"/>
        <v>207 &amp; 407</v>
      </c>
      <c r="O215" s="58">
        <f t="shared" ref="O215:P215" ca="1" si="58">O214+1</f>
        <v>207</v>
      </c>
      <c r="P215" s="58">
        <f t="shared" ca="1" si="58"/>
        <v>407</v>
      </c>
    </row>
    <row r="216" spans="1:16" s="58" customFormat="1" x14ac:dyDescent="0.35">
      <c r="A216" s="89" t="str">
        <f t="shared" ca="1" si="49"/>
        <v>208 &amp; 408</v>
      </c>
      <c r="B216" s="90"/>
      <c r="C216" s="57" t="s">
        <v>218</v>
      </c>
      <c r="D216" s="57">
        <f>35.66*10.764</f>
        <v>383.84423999999996</v>
      </c>
      <c r="E216" s="57">
        <v>0</v>
      </c>
      <c r="F216" s="57">
        <f t="shared" si="50"/>
        <v>556.57414799999992</v>
      </c>
      <c r="G216" s="89" t="str">
        <f t="shared" si="52"/>
        <v>2nd &amp; 4th Floor</v>
      </c>
      <c r="H216" s="90"/>
      <c r="I216" s="31"/>
      <c r="N216" s="58" t="str">
        <f t="shared" ca="1" si="51"/>
        <v>208 &amp; 408</v>
      </c>
      <c r="O216" s="58">
        <f t="shared" ref="O216:P216" ca="1" si="59">O215+1</f>
        <v>208</v>
      </c>
      <c r="P216" s="58">
        <f t="shared" ca="1" si="59"/>
        <v>408</v>
      </c>
    </row>
    <row r="217" spans="1:16" s="62" customFormat="1" x14ac:dyDescent="0.35">
      <c r="A217" s="91" t="s">
        <v>254</v>
      </c>
      <c r="B217" s="91"/>
      <c r="C217" s="91"/>
      <c r="D217" s="91"/>
      <c r="E217" s="91"/>
      <c r="F217" s="91"/>
      <c r="G217" s="91"/>
      <c r="H217" s="91"/>
      <c r="I217" s="31"/>
      <c r="L217" s="95"/>
      <c r="M217" s="95"/>
    </row>
    <row r="218" spans="1:16" s="62" customFormat="1" x14ac:dyDescent="0.35">
      <c r="A218" s="91" t="s">
        <v>153</v>
      </c>
      <c r="B218" s="91"/>
      <c r="C218" s="91"/>
      <c r="D218" s="91"/>
      <c r="E218" s="91"/>
      <c r="F218" s="91"/>
      <c r="G218" s="91"/>
      <c r="H218" s="91"/>
      <c r="I218" s="31"/>
      <c r="L218" s="95"/>
      <c r="M218" s="95"/>
    </row>
    <row r="219" spans="1:16" s="62" customFormat="1" x14ac:dyDescent="0.35">
      <c r="A219" s="88">
        <v>1</v>
      </c>
      <c r="B219" s="88"/>
      <c r="C219" s="81" t="s">
        <v>217</v>
      </c>
      <c r="D219" s="81">
        <f>(22.71)*10.764</f>
        <v>244.45043999999999</v>
      </c>
      <c r="E219" s="81">
        <v>0</v>
      </c>
      <c r="F219" s="81">
        <f>D219*(($F$166)+1)+E219</f>
        <v>354.45313799999997</v>
      </c>
      <c r="G219" s="88" t="str">
        <f>A218</f>
        <v>Ground Floor</v>
      </c>
      <c r="H219" s="88"/>
      <c r="I219" s="31"/>
      <c r="N219" s="31"/>
    </row>
    <row r="220" spans="1:16" s="62" customFormat="1" x14ac:dyDescent="0.35">
      <c r="A220" s="88">
        <f>A219+1</f>
        <v>2</v>
      </c>
      <c r="B220" s="88"/>
      <c r="C220" s="81" t="s">
        <v>217</v>
      </c>
      <c r="D220" s="81">
        <f>25.75*10.764</f>
        <v>277.173</v>
      </c>
      <c r="E220" s="81">
        <v>0</v>
      </c>
      <c r="F220" s="81">
        <f t="shared" ref="F220:F223" si="60">D220*(($F$166)+1)+E220</f>
        <v>401.90084999999999</v>
      </c>
      <c r="G220" s="88" t="str">
        <f t="shared" ref="G220:G223" si="61">G219</f>
        <v>Ground Floor</v>
      </c>
      <c r="H220" s="88"/>
      <c r="I220" s="31"/>
      <c r="N220" s="31"/>
    </row>
    <row r="221" spans="1:16" s="62" customFormat="1" x14ac:dyDescent="0.35">
      <c r="A221" s="88">
        <f>A220+1</f>
        <v>3</v>
      </c>
      <c r="B221" s="88"/>
      <c r="C221" s="81" t="s">
        <v>218</v>
      </c>
      <c r="D221" s="81">
        <f>37.93*10.764</f>
        <v>408.27851999999996</v>
      </c>
      <c r="E221" s="81">
        <v>0</v>
      </c>
      <c r="F221" s="81">
        <f t="shared" si="60"/>
        <v>592.00385399999993</v>
      </c>
      <c r="G221" s="88" t="str">
        <f t="shared" si="61"/>
        <v>Ground Floor</v>
      </c>
      <c r="H221" s="88"/>
      <c r="I221" s="31"/>
      <c r="J221" s="62">
        <f>3.15*3.5+2.15*2.4+2.8*0.85+2.8*3.5+1.2*1.715+1.2*1.5+0.8*1.2+0.9*1</f>
        <v>34.082999999999991</v>
      </c>
      <c r="K221" s="62">
        <f>2.8*1+2*1.8</f>
        <v>6.4</v>
      </c>
      <c r="N221" s="31"/>
    </row>
    <row r="222" spans="1:16" s="62" customFormat="1" x14ac:dyDescent="0.35">
      <c r="A222" s="88">
        <f t="shared" ref="A222:A223" si="62">A221+1</f>
        <v>4</v>
      </c>
      <c r="B222" s="88"/>
      <c r="C222" s="81" t="s">
        <v>217</v>
      </c>
      <c r="D222" s="81">
        <f>25.75*10.764</f>
        <v>277.173</v>
      </c>
      <c r="E222" s="81">
        <v>0</v>
      </c>
      <c r="F222" s="81">
        <f t="shared" si="60"/>
        <v>401.90084999999999</v>
      </c>
      <c r="G222" s="88" t="str">
        <f t="shared" si="61"/>
        <v>Ground Floor</v>
      </c>
      <c r="H222" s="88"/>
      <c r="I222" s="31"/>
      <c r="K222" s="62">
        <f>J221+K221</f>
        <v>40.48299999999999</v>
      </c>
      <c r="N222" s="31"/>
    </row>
    <row r="223" spans="1:16" s="62" customFormat="1" x14ac:dyDescent="0.35">
      <c r="A223" s="88">
        <f t="shared" si="62"/>
        <v>5</v>
      </c>
      <c r="B223" s="88"/>
      <c r="C223" s="81" t="s">
        <v>218</v>
      </c>
      <c r="D223" s="81">
        <f>35.66*10.764</f>
        <v>383.84423999999996</v>
      </c>
      <c r="E223" s="81">
        <v>0</v>
      </c>
      <c r="F223" s="81">
        <f t="shared" si="60"/>
        <v>556.57414799999992</v>
      </c>
      <c r="G223" s="88" t="str">
        <f t="shared" si="61"/>
        <v>Ground Floor</v>
      </c>
      <c r="H223" s="88"/>
      <c r="I223" s="31"/>
      <c r="N223" s="31"/>
    </row>
    <row r="224" spans="1:16" s="62" customFormat="1" x14ac:dyDescent="0.35">
      <c r="A224" s="91" t="s">
        <v>219</v>
      </c>
      <c r="B224" s="91"/>
      <c r="C224" s="91"/>
      <c r="D224" s="91"/>
      <c r="E224" s="91"/>
      <c r="F224" s="91"/>
      <c r="G224" s="91"/>
      <c r="H224" s="91"/>
      <c r="I224" s="31"/>
    </row>
    <row r="225" spans="1:16" s="62" customFormat="1" x14ac:dyDescent="0.35">
      <c r="A225" s="88" t="str">
        <f t="shared" ref="A225:A232" ca="1" si="63">N225</f>
        <v>101 &amp; 301</v>
      </c>
      <c r="B225" s="88"/>
      <c r="C225" s="81" t="s">
        <v>217</v>
      </c>
      <c r="D225" s="81">
        <f>25.62*10.764</f>
        <v>275.77368000000001</v>
      </c>
      <c r="E225" s="81">
        <v>0</v>
      </c>
      <c r="F225" s="81">
        <f t="shared" ref="F225:F232" si="64">D225*(($F$166)+1)+E225</f>
        <v>399.87183600000003</v>
      </c>
      <c r="G225" s="88" t="str">
        <f>A224</f>
        <v>1st &amp; 3rd Floor</v>
      </c>
      <c r="H225" s="88"/>
      <c r="I225" s="31"/>
      <c r="N225" s="62" t="str">
        <f t="shared" ref="N225:N232" ca="1" si="65">O225&amp;""&amp;" &amp; "&amp;""&amp;P225</f>
        <v>101 &amp; 301</v>
      </c>
      <c r="O225" s="62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</f>
        <v>101</v>
      </c>
      <c r="P225" s="62">
        <f ca="1">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301</v>
      </c>
    </row>
    <row r="226" spans="1:16" s="62" customFormat="1" x14ac:dyDescent="0.35">
      <c r="A226" s="88" t="str">
        <f t="shared" ca="1" si="63"/>
        <v>102 &amp; 302</v>
      </c>
      <c r="B226" s="88"/>
      <c r="C226" s="81" t="s">
        <v>217</v>
      </c>
      <c r="D226" s="81">
        <f>25.62*10.764</f>
        <v>275.77368000000001</v>
      </c>
      <c r="E226" s="81">
        <v>0</v>
      </c>
      <c r="F226" s="81">
        <f t="shared" si="64"/>
        <v>399.87183600000003</v>
      </c>
      <c r="G226" s="88" t="str">
        <f t="shared" ref="G226:G232" si="66">G225</f>
        <v>1st &amp; 3rd Floor</v>
      </c>
      <c r="H226" s="88"/>
      <c r="I226" s="31"/>
      <c r="N226" s="62" t="str">
        <f t="shared" ca="1" si="65"/>
        <v>102 &amp; 302</v>
      </c>
      <c r="O226" s="62">
        <f t="shared" ref="O226:P226" ca="1" si="67">O225+1</f>
        <v>102</v>
      </c>
      <c r="P226" s="62">
        <f t="shared" ca="1" si="67"/>
        <v>302</v>
      </c>
    </row>
    <row r="227" spans="1:16" s="62" customFormat="1" x14ac:dyDescent="0.35">
      <c r="A227" s="88" t="str">
        <f t="shared" ca="1" si="63"/>
        <v>103 &amp; 303</v>
      </c>
      <c r="B227" s="88"/>
      <c r="C227" s="81" t="s">
        <v>218</v>
      </c>
      <c r="D227" s="81">
        <f>41.88*10.764</f>
        <v>450.79631999999998</v>
      </c>
      <c r="E227" s="81">
        <v>0</v>
      </c>
      <c r="F227" s="81">
        <f t="shared" si="64"/>
        <v>653.65466399999991</v>
      </c>
      <c r="G227" s="88" t="str">
        <f t="shared" si="66"/>
        <v>1st &amp; 3rd Floor</v>
      </c>
      <c r="H227" s="88"/>
      <c r="I227" s="31"/>
      <c r="N227" s="62" t="str">
        <f t="shared" ca="1" si="65"/>
        <v>103 &amp; 303</v>
      </c>
      <c r="O227" s="62">
        <f t="shared" ref="O227:P227" ca="1" si="68">O226+1</f>
        <v>103</v>
      </c>
      <c r="P227" s="62">
        <f t="shared" ca="1" si="68"/>
        <v>303</v>
      </c>
    </row>
    <row r="228" spans="1:16" s="62" customFormat="1" x14ac:dyDescent="0.35">
      <c r="A228" s="89" t="str">
        <f t="shared" ca="1" si="63"/>
        <v>104 &amp; 304</v>
      </c>
      <c r="B228" s="90"/>
      <c r="C228" s="61" t="s">
        <v>217</v>
      </c>
      <c r="D228" s="61">
        <f>25.62*10.764</f>
        <v>275.77368000000001</v>
      </c>
      <c r="E228" s="61">
        <v>0</v>
      </c>
      <c r="F228" s="61">
        <f t="shared" si="64"/>
        <v>399.87183600000003</v>
      </c>
      <c r="G228" s="89" t="str">
        <f t="shared" si="66"/>
        <v>1st &amp; 3rd Floor</v>
      </c>
      <c r="H228" s="90"/>
      <c r="I228" s="31"/>
      <c r="N228" s="62" t="str">
        <f t="shared" ca="1" si="65"/>
        <v>104 &amp; 304</v>
      </c>
      <c r="O228" s="62">
        <f t="shared" ref="O228:P228" ca="1" si="69">O227+1</f>
        <v>104</v>
      </c>
      <c r="P228" s="62">
        <f t="shared" ca="1" si="69"/>
        <v>304</v>
      </c>
    </row>
    <row r="229" spans="1:16" s="62" customFormat="1" x14ac:dyDescent="0.35">
      <c r="A229" s="89" t="str">
        <f t="shared" ca="1" si="63"/>
        <v>105 &amp; 305</v>
      </c>
      <c r="B229" s="90"/>
      <c r="C229" s="61" t="s">
        <v>218</v>
      </c>
      <c r="D229" s="61">
        <f>36.09*10.764</f>
        <v>388.47275999999999</v>
      </c>
      <c r="E229" s="61">
        <v>0</v>
      </c>
      <c r="F229" s="61">
        <f t="shared" si="64"/>
        <v>563.28550199999995</v>
      </c>
      <c r="G229" s="89" t="str">
        <f t="shared" si="66"/>
        <v>1st &amp; 3rd Floor</v>
      </c>
      <c r="H229" s="90"/>
      <c r="I229" s="31"/>
      <c r="N229" s="62" t="str">
        <f t="shared" ca="1" si="65"/>
        <v>105 &amp; 305</v>
      </c>
      <c r="O229" s="62">
        <f t="shared" ref="O229:P229" ca="1" si="70">O228+1</f>
        <v>105</v>
      </c>
      <c r="P229" s="62">
        <f t="shared" ca="1" si="70"/>
        <v>305</v>
      </c>
    </row>
    <row r="230" spans="1:16" s="62" customFormat="1" x14ac:dyDescent="0.35">
      <c r="A230" s="89" t="str">
        <f t="shared" ca="1" si="63"/>
        <v>106 &amp; 306</v>
      </c>
      <c r="B230" s="90"/>
      <c r="C230" s="61" t="s">
        <v>218</v>
      </c>
      <c r="D230" s="61">
        <f>36.09*10.764</f>
        <v>388.47275999999999</v>
      </c>
      <c r="E230" s="61">
        <v>0</v>
      </c>
      <c r="F230" s="61">
        <f t="shared" si="64"/>
        <v>563.28550199999995</v>
      </c>
      <c r="G230" s="89" t="str">
        <f t="shared" si="66"/>
        <v>1st &amp; 3rd Floor</v>
      </c>
      <c r="H230" s="90"/>
      <c r="I230" s="31"/>
      <c r="N230" s="62" t="str">
        <f t="shared" ca="1" si="65"/>
        <v>106 &amp; 306</v>
      </c>
      <c r="O230" s="62">
        <f t="shared" ref="O230:P230" ca="1" si="71">O229+1</f>
        <v>106</v>
      </c>
      <c r="P230" s="62">
        <f t="shared" ca="1" si="71"/>
        <v>306</v>
      </c>
    </row>
    <row r="231" spans="1:16" s="62" customFormat="1" x14ac:dyDescent="0.35">
      <c r="A231" s="89" t="str">
        <f t="shared" ca="1" si="63"/>
        <v>107 &amp; 307</v>
      </c>
      <c r="B231" s="90"/>
      <c r="C231" s="61" t="s">
        <v>217</v>
      </c>
      <c r="D231" s="61">
        <f>25.62*10.764</f>
        <v>275.77368000000001</v>
      </c>
      <c r="E231" s="61">
        <v>0</v>
      </c>
      <c r="F231" s="61">
        <f t="shared" si="64"/>
        <v>399.87183600000003</v>
      </c>
      <c r="G231" s="89" t="str">
        <f t="shared" si="66"/>
        <v>1st &amp; 3rd Floor</v>
      </c>
      <c r="H231" s="90"/>
      <c r="I231" s="31"/>
      <c r="N231" s="62" t="str">
        <f t="shared" ca="1" si="65"/>
        <v>107 &amp; 307</v>
      </c>
      <c r="O231" s="62">
        <f t="shared" ref="O231:P231" ca="1" si="72">O230+1</f>
        <v>107</v>
      </c>
      <c r="P231" s="62">
        <f t="shared" ca="1" si="72"/>
        <v>307</v>
      </c>
    </row>
    <row r="232" spans="1:16" s="62" customFormat="1" x14ac:dyDescent="0.35">
      <c r="A232" s="89" t="str">
        <f t="shared" ca="1" si="63"/>
        <v>108 &amp; 308</v>
      </c>
      <c r="B232" s="90"/>
      <c r="C232" s="61" t="s">
        <v>218</v>
      </c>
      <c r="D232" s="61">
        <f>41.88*10.764</f>
        <v>450.79631999999998</v>
      </c>
      <c r="E232" s="61">
        <v>0</v>
      </c>
      <c r="F232" s="61">
        <f t="shared" si="64"/>
        <v>653.65466399999991</v>
      </c>
      <c r="G232" s="89" t="str">
        <f t="shared" si="66"/>
        <v>1st &amp; 3rd Floor</v>
      </c>
      <c r="H232" s="90"/>
      <c r="I232" s="31"/>
      <c r="N232" s="62" t="str">
        <f t="shared" ca="1" si="65"/>
        <v>108 &amp; 308</v>
      </c>
      <c r="O232" s="62">
        <f t="shared" ref="O232:P232" ca="1" si="73">O231+1</f>
        <v>108</v>
      </c>
      <c r="P232" s="62">
        <f t="shared" ca="1" si="73"/>
        <v>308</v>
      </c>
    </row>
    <row r="233" spans="1:16" s="62" customFormat="1" x14ac:dyDescent="0.35">
      <c r="A233" s="92" t="s">
        <v>220</v>
      </c>
      <c r="B233" s="93"/>
      <c r="C233" s="93"/>
      <c r="D233" s="93"/>
      <c r="E233" s="93"/>
      <c r="F233" s="93"/>
      <c r="G233" s="93"/>
      <c r="H233" s="94"/>
      <c r="I233" s="31"/>
    </row>
    <row r="234" spans="1:16" s="62" customFormat="1" x14ac:dyDescent="0.35">
      <c r="A234" s="89" t="str">
        <f t="shared" ref="A234:A241" ca="1" si="74">N234</f>
        <v>201 &amp; 401</v>
      </c>
      <c r="B234" s="90"/>
      <c r="C234" s="61" t="s">
        <v>217</v>
      </c>
      <c r="D234" s="61">
        <f>25.75*10.764</f>
        <v>277.173</v>
      </c>
      <c r="E234" s="61">
        <v>0</v>
      </c>
      <c r="F234" s="61">
        <f t="shared" ref="F234:F241" si="75">D234*(($F$166)+1)+E234</f>
        <v>401.90084999999999</v>
      </c>
      <c r="G234" s="89" t="str">
        <f>A233</f>
        <v>2nd &amp; 4th Floor</v>
      </c>
      <c r="H234" s="90"/>
      <c r="I234" s="31"/>
      <c r="N234" s="62" t="str">
        <f t="shared" ref="N234:N241" ca="1" si="76">O234&amp;""&amp;" &amp; "&amp;""&amp;P234</f>
        <v>201 &amp; 401</v>
      </c>
      <c r="O234" s="62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10^ROW(INDIRECT("1:"&amp;LEN((LEFT(A233,SUM(LEN(A233)-LEN(SUBSTITUTE(A233,{"0","1","2"},""))))))))/10))*100+1</f>
        <v>201</v>
      </c>
      <c r="P234" s="62">
        <f ca="1">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",LEN(A233))),LEN(A233)))))))/10))*100+1</f>
        <v>401</v>
      </c>
    </row>
    <row r="235" spans="1:16" s="62" customFormat="1" x14ac:dyDescent="0.35">
      <c r="A235" s="89" t="str">
        <f t="shared" ca="1" si="74"/>
        <v>202 &amp; 402</v>
      </c>
      <c r="B235" s="90"/>
      <c r="C235" s="61" t="s">
        <v>217</v>
      </c>
      <c r="D235" s="61">
        <f>25.75*10.764</f>
        <v>277.173</v>
      </c>
      <c r="E235" s="61">
        <v>0</v>
      </c>
      <c r="F235" s="61">
        <f t="shared" si="75"/>
        <v>401.90084999999999</v>
      </c>
      <c r="G235" s="89" t="str">
        <f t="shared" ref="G235:G241" si="77">G234</f>
        <v>2nd &amp; 4th Floor</v>
      </c>
      <c r="H235" s="90"/>
      <c r="I235" s="31"/>
      <c r="N235" s="62" t="str">
        <f t="shared" ca="1" si="76"/>
        <v>202 &amp; 402</v>
      </c>
      <c r="O235" s="62">
        <f t="shared" ref="O235:P235" ca="1" si="78">O234+1</f>
        <v>202</v>
      </c>
      <c r="P235" s="62">
        <f t="shared" ca="1" si="78"/>
        <v>402</v>
      </c>
    </row>
    <row r="236" spans="1:16" s="62" customFormat="1" x14ac:dyDescent="0.35">
      <c r="A236" s="89" t="str">
        <f t="shared" ca="1" si="74"/>
        <v>203 &amp; 403</v>
      </c>
      <c r="B236" s="90"/>
      <c r="C236" s="61" t="s">
        <v>218</v>
      </c>
      <c r="D236" s="61">
        <f>40.52*10.764</f>
        <v>436.15728000000001</v>
      </c>
      <c r="E236" s="61">
        <v>0</v>
      </c>
      <c r="F236" s="61">
        <f t="shared" si="75"/>
        <v>632.42805599999997</v>
      </c>
      <c r="G236" s="89" t="str">
        <f t="shared" si="77"/>
        <v>2nd &amp; 4th Floor</v>
      </c>
      <c r="H236" s="90"/>
      <c r="I236" s="31"/>
      <c r="N236" s="62" t="str">
        <f t="shared" ca="1" si="76"/>
        <v>203 &amp; 403</v>
      </c>
      <c r="O236" s="62">
        <f t="shared" ref="O236:P236" ca="1" si="79">O235+1</f>
        <v>203</v>
      </c>
      <c r="P236" s="62">
        <f t="shared" ca="1" si="79"/>
        <v>403</v>
      </c>
    </row>
    <row r="237" spans="1:16" s="62" customFormat="1" x14ac:dyDescent="0.35">
      <c r="A237" s="89" t="str">
        <f t="shared" ca="1" si="74"/>
        <v>204 &amp; 404</v>
      </c>
      <c r="B237" s="90"/>
      <c r="C237" s="61" t="s">
        <v>217</v>
      </c>
      <c r="D237" s="61">
        <f>25.75*10.764</f>
        <v>277.173</v>
      </c>
      <c r="E237" s="61">
        <v>0</v>
      </c>
      <c r="F237" s="61">
        <f t="shared" si="75"/>
        <v>401.90084999999999</v>
      </c>
      <c r="G237" s="89" t="str">
        <f t="shared" si="77"/>
        <v>2nd &amp; 4th Floor</v>
      </c>
      <c r="H237" s="90"/>
      <c r="I237" s="31"/>
      <c r="N237" s="62" t="str">
        <f t="shared" ca="1" si="76"/>
        <v>204 &amp; 404</v>
      </c>
      <c r="O237" s="62">
        <f t="shared" ref="O237:P237" ca="1" si="80">O236+1</f>
        <v>204</v>
      </c>
      <c r="P237" s="62">
        <f t="shared" ca="1" si="80"/>
        <v>404</v>
      </c>
    </row>
    <row r="238" spans="1:16" s="62" customFormat="1" x14ac:dyDescent="0.35">
      <c r="A238" s="89" t="str">
        <f t="shared" ca="1" si="74"/>
        <v>205 &amp; 405</v>
      </c>
      <c r="B238" s="90"/>
      <c r="C238" s="61" t="s">
        <v>218</v>
      </c>
      <c r="D238" s="61">
        <f>35.66*10.764</f>
        <v>383.84423999999996</v>
      </c>
      <c r="E238" s="61">
        <v>0</v>
      </c>
      <c r="F238" s="61">
        <f t="shared" si="75"/>
        <v>556.57414799999992</v>
      </c>
      <c r="G238" s="89" t="str">
        <f t="shared" si="77"/>
        <v>2nd &amp; 4th Floor</v>
      </c>
      <c r="H238" s="90"/>
      <c r="I238" s="31"/>
      <c r="N238" s="62" t="str">
        <f t="shared" ca="1" si="76"/>
        <v>205 &amp; 405</v>
      </c>
      <c r="O238" s="62">
        <f t="shared" ref="O238:P238" ca="1" si="81">O237+1</f>
        <v>205</v>
      </c>
      <c r="P238" s="62">
        <f t="shared" ca="1" si="81"/>
        <v>405</v>
      </c>
    </row>
    <row r="239" spans="1:16" s="62" customFormat="1" x14ac:dyDescent="0.35">
      <c r="A239" s="89" t="str">
        <f t="shared" ca="1" si="74"/>
        <v>206 &amp; 406</v>
      </c>
      <c r="B239" s="90"/>
      <c r="C239" s="61" t="s">
        <v>218</v>
      </c>
      <c r="D239" s="61">
        <f>35.66*10.764</f>
        <v>383.84423999999996</v>
      </c>
      <c r="E239" s="61">
        <v>0</v>
      </c>
      <c r="F239" s="61">
        <f t="shared" si="75"/>
        <v>556.57414799999992</v>
      </c>
      <c r="G239" s="89" t="str">
        <f t="shared" si="77"/>
        <v>2nd &amp; 4th Floor</v>
      </c>
      <c r="H239" s="90"/>
      <c r="I239" s="31"/>
      <c r="N239" s="62" t="str">
        <f t="shared" ca="1" si="76"/>
        <v>206 &amp; 406</v>
      </c>
      <c r="O239" s="62">
        <f t="shared" ref="O239:P239" ca="1" si="82">O238+1</f>
        <v>206</v>
      </c>
      <c r="P239" s="62">
        <f t="shared" ca="1" si="82"/>
        <v>406</v>
      </c>
    </row>
    <row r="240" spans="1:16" s="62" customFormat="1" x14ac:dyDescent="0.35">
      <c r="A240" s="89" t="str">
        <f t="shared" ca="1" si="74"/>
        <v>207 &amp; 407</v>
      </c>
      <c r="B240" s="90"/>
      <c r="C240" s="61" t="s">
        <v>217</v>
      </c>
      <c r="D240" s="61">
        <f>25.75*10.764</f>
        <v>277.173</v>
      </c>
      <c r="E240" s="61">
        <v>0</v>
      </c>
      <c r="F240" s="61">
        <f t="shared" si="75"/>
        <v>401.90084999999999</v>
      </c>
      <c r="G240" s="89" t="str">
        <f t="shared" si="77"/>
        <v>2nd &amp; 4th Floor</v>
      </c>
      <c r="H240" s="90"/>
      <c r="I240" s="31"/>
      <c r="N240" s="62" t="str">
        <f t="shared" ca="1" si="76"/>
        <v>207 &amp; 407</v>
      </c>
      <c r="O240" s="62">
        <f t="shared" ref="O240:P240" ca="1" si="83">O239+1</f>
        <v>207</v>
      </c>
      <c r="P240" s="62">
        <f t="shared" ca="1" si="83"/>
        <v>407</v>
      </c>
    </row>
    <row r="241" spans="1:16" s="62" customFormat="1" x14ac:dyDescent="0.35">
      <c r="A241" s="89" t="str">
        <f t="shared" ca="1" si="74"/>
        <v>208 &amp; 408</v>
      </c>
      <c r="B241" s="90"/>
      <c r="C241" s="61" t="s">
        <v>218</v>
      </c>
      <c r="D241" s="61">
        <f>40.52*10.764</f>
        <v>436.15728000000001</v>
      </c>
      <c r="E241" s="61">
        <v>0</v>
      </c>
      <c r="F241" s="61">
        <f t="shared" si="75"/>
        <v>632.42805599999997</v>
      </c>
      <c r="G241" s="89" t="str">
        <f t="shared" si="77"/>
        <v>2nd &amp; 4th Floor</v>
      </c>
      <c r="H241" s="90"/>
      <c r="I241" s="31"/>
      <c r="N241" s="62" t="str">
        <f t="shared" ca="1" si="76"/>
        <v>208 &amp; 408</v>
      </c>
      <c r="O241" s="62">
        <f t="shared" ref="O241:P241" ca="1" si="84">O240+1</f>
        <v>208</v>
      </c>
      <c r="P241" s="62">
        <f t="shared" ca="1" si="84"/>
        <v>408</v>
      </c>
    </row>
    <row r="242" spans="1:16" s="62" customFormat="1" x14ac:dyDescent="0.35">
      <c r="A242" s="91" t="s">
        <v>255</v>
      </c>
      <c r="B242" s="91"/>
      <c r="C242" s="91"/>
      <c r="D242" s="91"/>
      <c r="E242" s="91"/>
      <c r="F242" s="91"/>
      <c r="G242" s="91"/>
      <c r="H242" s="91"/>
      <c r="I242" s="31"/>
      <c r="L242" s="95"/>
      <c r="M242" s="95"/>
    </row>
    <row r="243" spans="1:16" s="62" customFormat="1" x14ac:dyDescent="0.35">
      <c r="A243" s="91" t="s">
        <v>153</v>
      </c>
      <c r="B243" s="91"/>
      <c r="C243" s="91"/>
      <c r="D243" s="91"/>
      <c r="E243" s="91"/>
      <c r="F243" s="91"/>
      <c r="G243" s="91"/>
      <c r="H243" s="91"/>
      <c r="I243" s="31"/>
      <c r="L243" s="95"/>
      <c r="M243" s="95"/>
    </row>
    <row r="244" spans="1:16" s="62" customFormat="1" x14ac:dyDescent="0.35">
      <c r="A244" s="88">
        <v>1</v>
      </c>
      <c r="B244" s="88"/>
      <c r="C244" s="61" t="s">
        <v>218</v>
      </c>
      <c r="D244" s="61">
        <f>35.66*10.764</f>
        <v>383.84423999999996</v>
      </c>
      <c r="E244" s="61">
        <v>0</v>
      </c>
      <c r="F244" s="61">
        <f>D244*(($F$166)+1)+E244</f>
        <v>556.57414799999992</v>
      </c>
      <c r="G244" s="88" t="str">
        <f>A243</f>
        <v>Ground Floor</v>
      </c>
      <c r="H244" s="88"/>
      <c r="I244" s="31"/>
      <c r="N244" s="31"/>
    </row>
    <row r="245" spans="1:16" s="62" customFormat="1" x14ac:dyDescent="0.35">
      <c r="A245" s="88">
        <f>A244+1</f>
        <v>2</v>
      </c>
      <c r="B245" s="88"/>
      <c r="C245" s="61" t="s">
        <v>217</v>
      </c>
      <c r="D245" s="61">
        <f>25.75*10.764</f>
        <v>277.173</v>
      </c>
      <c r="E245" s="61">
        <v>0</v>
      </c>
      <c r="F245" s="61">
        <f t="shared" ref="F245:F248" si="85">D245*(($F$166)+1)+E245</f>
        <v>401.90084999999999</v>
      </c>
      <c r="G245" s="88" t="str">
        <f t="shared" ref="G245:G248" si="86">G244</f>
        <v>Ground Floor</v>
      </c>
      <c r="H245" s="88"/>
      <c r="I245" s="31"/>
      <c r="N245" s="31"/>
    </row>
    <row r="246" spans="1:16" s="62" customFormat="1" x14ac:dyDescent="0.35">
      <c r="A246" s="88">
        <f>A245+1</f>
        <v>3</v>
      </c>
      <c r="B246" s="88"/>
      <c r="C246" s="61" t="s">
        <v>218</v>
      </c>
      <c r="D246" s="61">
        <f>40.52*10.764</f>
        <v>436.15728000000001</v>
      </c>
      <c r="E246" s="61">
        <v>0</v>
      </c>
      <c r="F246" s="61">
        <f t="shared" si="85"/>
        <v>632.42805599999997</v>
      </c>
      <c r="G246" s="88" t="str">
        <f t="shared" si="86"/>
        <v>Ground Floor</v>
      </c>
      <c r="H246" s="88"/>
      <c r="I246" s="31"/>
      <c r="J246" s="62">
        <f>3.15*3.5+2.15*2.4+2.8*0.85+2.8*3.5+1.2*1.715+1.2*1.5+0.8*1.2+0.9*1</f>
        <v>34.082999999999991</v>
      </c>
      <c r="K246" s="62">
        <f>2.8*1+2*1.8</f>
        <v>6.4</v>
      </c>
      <c r="N246" s="31"/>
    </row>
    <row r="247" spans="1:16" s="62" customFormat="1" x14ac:dyDescent="0.35">
      <c r="A247" s="88">
        <f t="shared" ref="A247:A248" si="87">A246+1</f>
        <v>4</v>
      </c>
      <c r="B247" s="88"/>
      <c r="C247" s="61" t="s">
        <v>217</v>
      </c>
      <c r="D247" s="61">
        <f>25.75*10.764</f>
        <v>277.173</v>
      </c>
      <c r="E247" s="61">
        <v>0</v>
      </c>
      <c r="F247" s="61">
        <f t="shared" si="85"/>
        <v>401.90084999999999</v>
      </c>
      <c r="G247" s="88" t="str">
        <f t="shared" si="86"/>
        <v>Ground Floor</v>
      </c>
      <c r="H247" s="88"/>
      <c r="I247" s="31"/>
      <c r="K247" s="62">
        <f>J246+K246</f>
        <v>40.48299999999999</v>
      </c>
      <c r="N247" s="31"/>
    </row>
    <row r="248" spans="1:16" s="62" customFormat="1" x14ac:dyDescent="0.35">
      <c r="A248" s="88">
        <f t="shared" si="87"/>
        <v>5</v>
      </c>
      <c r="B248" s="88"/>
      <c r="C248" s="61" t="s">
        <v>217</v>
      </c>
      <c r="D248" s="61">
        <f>25.75*10.764</f>
        <v>277.173</v>
      </c>
      <c r="E248" s="61">
        <v>0</v>
      </c>
      <c r="F248" s="61">
        <f t="shared" si="85"/>
        <v>401.90084999999999</v>
      </c>
      <c r="G248" s="88" t="str">
        <f t="shared" si="86"/>
        <v>Ground Floor</v>
      </c>
      <c r="H248" s="88"/>
      <c r="I248" s="31"/>
      <c r="N248" s="31"/>
    </row>
    <row r="249" spans="1:16" s="62" customFormat="1" x14ac:dyDescent="0.35">
      <c r="A249" s="92" t="s">
        <v>219</v>
      </c>
      <c r="B249" s="93"/>
      <c r="C249" s="93"/>
      <c r="D249" s="93"/>
      <c r="E249" s="93"/>
      <c r="F249" s="93"/>
      <c r="G249" s="93"/>
      <c r="H249" s="94"/>
      <c r="I249" s="31"/>
    </row>
    <row r="250" spans="1:16" s="62" customFormat="1" x14ac:dyDescent="0.35">
      <c r="A250" s="89" t="str">
        <f t="shared" ref="A250:A257" ca="1" si="88">N250</f>
        <v>101 &amp; 301</v>
      </c>
      <c r="B250" s="90"/>
      <c r="C250" s="61" t="s">
        <v>218</v>
      </c>
      <c r="D250" s="61">
        <f>36.09*10.764</f>
        <v>388.47275999999999</v>
      </c>
      <c r="E250" s="61">
        <v>0</v>
      </c>
      <c r="F250" s="61">
        <f t="shared" ref="F250:F257" si="89">D250*(($F$166)+1)+E250</f>
        <v>563.28550199999995</v>
      </c>
      <c r="G250" s="89" t="str">
        <f>A249</f>
        <v>1st &amp; 3rd Floor</v>
      </c>
      <c r="H250" s="90"/>
      <c r="I250" s="31"/>
      <c r="N250" s="62" t="str">
        <f t="shared" ref="N250:N257" ca="1" si="90">O250&amp;""&amp;" &amp; "&amp;""&amp;P250</f>
        <v>101 &amp; 301</v>
      </c>
      <c r="O250" s="62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10^ROW(INDIRECT("1:"&amp;LEN((LEFT(A249,SUM(LEN(A249)-LEN(SUBSTITUTE(A249,{"0","1","2"},""))))))))/10))*100+1</f>
        <v>101</v>
      </c>
      <c r="P250" s="62">
        <f ca="1">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",LEN(A249))),LEN(A249)))))))/10))*100+1</f>
        <v>301</v>
      </c>
    </row>
    <row r="251" spans="1:16" s="62" customFormat="1" x14ac:dyDescent="0.35">
      <c r="A251" s="89" t="str">
        <f t="shared" ca="1" si="88"/>
        <v>102 &amp; 302</v>
      </c>
      <c r="B251" s="90"/>
      <c r="C251" s="61" t="s">
        <v>217</v>
      </c>
      <c r="D251" s="61">
        <f>25.62*10.764</f>
        <v>275.77368000000001</v>
      </c>
      <c r="E251" s="61">
        <v>0</v>
      </c>
      <c r="F251" s="61">
        <f t="shared" si="89"/>
        <v>399.87183600000003</v>
      </c>
      <c r="G251" s="89" t="str">
        <f t="shared" ref="G251:G257" si="91">G250</f>
        <v>1st &amp; 3rd Floor</v>
      </c>
      <c r="H251" s="90"/>
      <c r="I251" s="31"/>
      <c r="N251" s="62" t="str">
        <f t="shared" ca="1" si="90"/>
        <v>102 &amp; 302</v>
      </c>
      <c r="O251" s="62">
        <f t="shared" ref="O251:P251" ca="1" si="92">O250+1</f>
        <v>102</v>
      </c>
      <c r="P251" s="62">
        <f t="shared" ca="1" si="92"/>
        <v>302</v>
      </c>
    </row>
    <row r="252" spans="1:16" s="62" customFormat="1" x14ac:dyDescent="0.35">
      <c r="A252" s="89" t="str">
        <f t="shared" ca="1" si="88"/>
        <v>103 &amp; 303</v>
      </c>
      <c r="B252" s="90"/>
      <c r="C252" s="61" t="s">
        <v>218</v>
      </c>
      <c r="D252" s="61">
        <f>41.88*10.764</f>
        <v>450.79631999999998</v>
      </c>
      <c r="E252" s="61">
        <v>0</v>
      </c>
      <c r="F252" s="61">
        <f t="shared" si="89"/>
        <v>653.65466399999991</v>
      </c>
      <c r="G252" s="89" t="str">
        <f t="shared" si="91"/>
        <v>1st &amp; 3rd Floor</v>
      </c>
      <c r="H252" s="90"/>
      <c r="I252" s="31"/>
      <c r="N252" s="62" t="str">
        <f t="shared" ca="1" si="90"/>
        <v>103 &amp; 303</v>
      </c>
      <c r="O252" s="62">
        <f t="shared" ref="O252:P252" ca="1" si="93">O251+1</f>
        <v>103</v>
      </c>
      <c r="P252" s="62">
        <f t="shared" ca="1" si="93"/>
        <v>303</v>
      </c>
    </row>
    <row r="253" spans="1:16" s="62" customFormat="1" x14ac:dyDescent="0.35">
      <c r="A253" s="89" t="str">
        <f t="shared" ca="1" si="88"/>
        <v>104 &amp; 304</v>
      </c>
      <c r="B253" s="90"/>
      <c r="C253" s="61" t="s">
        <v>217</v>
      </c>
      <c r="D253" s="61">
        <f>25.62*10.764</f>
        <v>275.77368000000001</v>
      </c>
      <c r="E253" s="61">
        <v>0</v>
      </c>
      <c r="F253" s="61">
        <f t="shared" si="89"/>
        <v>399.87183600000003</v>
      </c>
      <c r="G253" s="89" t="str">
        <f t="shared" si="91"/>
        <v>1st &amp; 3rd Floor</v>
      </c>
      <c r="H253" s="90"/>
      <c r="I253" s="31"/>
      <c r="N253" s="62" t="str">
        <f t="shared" ca="1" si="90"/>
        <v>104 &amp; 304</v>
      </c>
      <c r="O253" s="62">
        <f t="shared" ref="O253:P253" ca="1" si="94">O252+1</f>
        <v>104</v>
      </c>
      <c r="P253" s="62">
        <f t="shared" ca="1" si="94"/>
        <v>304</v>
      </c>
    </row>
    <row r="254" spans="1:16" s="62" customFormat="1" x14ac:dyDescent="0.35">
      <c r="A254" s="89" t="str">
        <f t="shared" ca="1" si="88"/>
        <v>105 &amp; 305</v>
      </c>
      <c r="B254" s="90"/>
      <c r="C254" s="61" t="s">
        <v>217</v>
      </c>
      <c r="D254" s="61">
        <f>25.62*10.764</f>
        <v>275.77368000000001</v>
      </c>
      <c r="E254" s="61">
        <v>0</v>
      </c>
      <c r="F254" s="61">
        <f t="shared" si="89"/>
        <v>399.87183600000003</v>
      </c>
      <c r="G254" s="89" t="str">
        <f t="shared" si="91"/>
        <v>1st &amp; 3rd Floor</v>
      </c>
      <c r="H254" s="90"/>
      <c r="I254" s="31"/>
      <c r="N254" s="62" t="str">
        <f t="shared" ca="1" si="90"/>
        <v>105 &amp; 305</v>
      </c>
      <c r="O254" s="62">
        <f t="shared" ref="O254:P254" ca="1" si="95">O253+1</f>
        <v>105</v>
      </c>
      <c r="P254" s="62">
        <f t="shared" ca="1" si="95"/>
        <v>305</v>
      </c>
    </row>
    <row r="255" spans="1:16" s="62" customFormat="1" x14ac:dyDescent="0.35">
      <c r="A255" s="89" t="str">
        <f t="shared" ca="1" si="88"/>
        <v>106 &amp; 306</v>
      </c>
      <c r="B255" s="90"/>
      <c r="C255" s="61" t="s">
        <v>218</v>
      </c>
      <c r="D255" s="61">
        <f>41.88*10.764</f>
        <v>450.79631999999998</v>
      </c>
      <c r="E255" s="61">
        <v>0</v>
      </c>
      <c r="F255" s="61">
        <f t="shared" si="89"/>
        <v>653.65466399999991</v>
      </c>
      <c r="G255" s="89" t="str">
        <f t="shared" si="91"/>
        <v>1st &amp; 3rd Floor</v>
      </c>
      <c r="H255" s="90"/>
      <c r="I255" s="31"/>
      <c r="N255" s="62" t="str">
        <f t="shared" ca="1" si="90"/>
        <v>106 &amp; 306</v>
      </c>
      <c r="O255" s="62">
        <f t="shared" ref="O255:P255" ca="1" si="96">O254+1</f>
        <v>106</v>
      </c>
      <c r="P255" s="62">
        <f t="shared" ca="1" si="96"/>
        <v>306</v>
      </c>
    </row>
    <row r="256" spans="1:16" s="62" customFormat="1" x14ac:dyDescent="0.35">
      <c r="A256" s="89" t="str">
        <f t="shared" ca="1" si="88"/>
        <v>107 &amp; 307</v>
      </c>
      <c r="B256" s="90"/>
      <c r="C256" s="61" t="s">
        <v>217</v>
      </c>
      <c r="D256" s="61">
        <f>25.62*10.764</f>
        <v>275.77368000000001</v>
      </c>
      <c r="E256" s="61">
        <v>0</v>
      </c>
      <c r="F256" s="61">
        <f t="shared" si="89"/>
        <v>399.87183600000003</v>
      </c>
      <c r="G256" s="89" t="str">
        <f t="shared" si="91"/>
        <v>1st &amp; 3rd Floor</v>
      </c>
      <c r="H256" s="90"/>
      <c r="I256" s="31"/>
      <c r="N256" s="62" t="str">
        <f t="shared" ca="1" si="90"/>
        <v>107 &amp; 307</v>
      </c>
      <c r="O256" s="62">
        <f t="shared" ref="O256:P256" ca="1" si="97">O255+1</f>
        <v>107</v>
      </c>
      <c r="P256" s="62">
        <f t="shared" ca="1" si="97"/>
        <v>307</v>
      </c>
    </row>
    <row r="257" spans="1:16" s="62" customFormat="1" x14ac:dyDescent="0.35">
      <c r="A257" s="89" t="str">
        <f t="shared" ca="1" si="88"/>
        <v>108 &amp; 308</v>
      </c>
      <c r="B257" s="90"/>
      <c r="C257" s="61" t="s">
        <v>218</v>
      </c>
      <c r="D257" s="61">
        <f>36.09*10.764</f>
        <v>388.47275999999999</v>
      </c>
      <c r="E257" s="61">
        <v>0</v>
      </c>
      <c r="F257" s="61">
        <f t="shared" si="89"/>
        <v>563.28550199999995</v>
      </c>
      <c r="G257" s="89" t="str">
        <f t="shared" si="91"/>
        <v>1st &amp; 3rd Floor</v>
      </c>
      <c r="H257" s="90"/>
      <c r="I257" s="31"/>
      <c r="N257" s="62" t="str">
        <f t="shared" ca="1" si="90"/>
        <v>108 &amp; 308</v>
      </c>
      <c r="O257" s="62">
        <f t="shared" ref="O257:P257" ca="1" si="98">O256+1</f>
        <v>108</v>
      </c>
      <c r="P257" s="62">
        <f t="shared" ca="1" si="98"/>
        <v>308</v>
      </c>
    </row>
    <row r="258" spans="1:16" s="62" customFormat="1" x14ac:dyDescent="0.35">
      <c r="A258" s="91" t="s">
        <v>220</v>
      </c>
      <c r="B258" s="91"/>
      <c r="C258" s="91"/>
      <c r="D258" s="91"/>
      <c r="E258" s="91"/>
      <c r="F258" s="91"/>
      <c r="G258" s="91"/>
      <c r="H258" s="91"/>
      <c r="I258" s="31"/>
    </row>
    <row r="259" spans="1:16" s="62" customFormat="1" x14ac:dyDescent="0.35">
      <c r="A259" s="88" t="str">
        <f t="shared" ref="A259:A266" ca="1" si="99">N259</f>
        <v>201 &amp; 401</v>
      </c>
      <c r="B259" s="88"/>
      <c r="C259" s="81" t="s">
        <v>218</v>
      </c>
      <c r="D259" s="81">
        <f>35.66*10.764</f>
        <v>383.84423999999996</v>
      </c>
      <c r="E259" s="81">
        <v>0</v>
      </c>
      <c r="F259" s="81">
        <f t="shared" ref="F259:F266" si="100">D259*(($F$166)+1)+E259</f>
        <v>556.57414799999992</v>
      </c>
      <c r="G259" s="88" t="str">
        <f>A258</f>
        <v>2nd &amp; 4th Floor</v>
      </c>
      <c r="H259" s="88"/>
      <c r="I259" s="31"/>
      <c r="N259" s="62" t="str">
        <f t="shared" ref="N259:N266" ca="1" si="101">O259&amp;""&amp;" &amp; "&amp;""&amp;P259</f>
        <v>201 &amp; 401</v>
      </c>
      <c r="O259" s="62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10^ROW(INDIRECT("1:"&amp;LEN((LEFT(A258,SUM(LEN(A258)-LEN(SUBSTITUTE(A258,{"0","1","2"},""))))))))/10))*100+1</f>
        <v>201</v>
      </c>
      <c r="P259" s="62">
        <f ca="1">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",LEN(A258))),LEN(A258)))))))/10))*100+1</f>
        <v>401</v>
      </c>
    </row>
    <row r="260" spans="1:16" s="62" customFormat="1" x14ac:dyDescent="0.35">
      <c r="A260" s="88" t="str">
        <f t="shared" ca="1" si="99"/>
        <v>202 &amp; 402</v>
      </c>
      <c r="B260" s="88"/>
      <c r="C260" s="81" t="s">
        <v>217</v>
      </c>
      <c r="D260" s="81">
        <f>25.75*10.764</f>
        <v>277.173</v>
      </c>
      <c r="E260" s="81">
        <v>0</v>
      </c>
      <c r="F260" s="81">
        <f t="shared" si="100"/>
        <v>401.90084999999999</v>
      </c>
      <c r="G260" s="88" t="str">
        <f t="shared" ref="G260:G266" si="102">G259</f>
        <v>2nd &amp; 4th Floor</v>
      </c>
      <c r="H260" s="88"/>
      <c r="I260" s="31"/>
      <c r="N260" s="62" t="str">
        <f t="shared" ca="1" si="101"/>
        <v>202 &amp; 402</v>
      </c>
      <c r="O260" s="62">
        <f t="shared" ref="O260:P260" ca="1" si="103">O259+1</f>
        <v>202</v>
      </c>
      <c r="P260" s="62">
        <f t="shared" ca="1" si="103"/>
        <v>402</v>
      </c>
    </row>
    <row r="261" spans="1:16" s="62" customFormat="1" x14ac:dyDescent="0.35">
      <c r="A261" s="88" t="str">
        <f t="shared" ca="1" si="99"/>
        <v>203 &amp; 403</v>
      </c>
      <c r="B261" s="88"/>
      <c r="C261" s="81" t="s">
        <v>218</v>
      </c>
      <c r="D261" s="81">
        <f>40.52*10.764</f>
        <v>436.15728000000001</v>
      </c>
      <c r="E261" s="81">
        <v>0</v>
      </c>
      <c r="F261" s="81">
        <f t="shared" si="100"/>
        <v>632.42805599999997</v>
      </c>
      <c r="G261" s="88" t="str">
        <f t="shared" si="102"/>
        <v>2nd &amp; 4th Floor</v>
      </c>
      <c r="H261" s="88"/>
      <c r="I261" s="31"/>
      <c r="N261" s="62" t="str">
        <f t="shared" ca="1" si="101"/>
        <v>203 &amp; 403</v>
      </c>
      <c r="O261" s="62">
        <f t="shared" ref="O261:P261" ca="1" si="104">O260+1</f>
        <v>203</v>
      </c>
      <c r="P261" s="62">
        <f t="shared" ca="1" si="104"/>
        <v>403</v>
      </c>
    </row>
    <row r="262" spans="1:16" s="62" customFormat="1" x14ac:dyDescent="0.35">
      <c r="A262" s="88" t="str">
        <f t="shared" ca="1" si="99"/>
        <v>204 &amp; 404</v>
      </c>
      <c r="B262" s="88"/>
      <c r="C262" s="81" t="s">
        <v>217</v>
      </c>
      <c r="D262" s="81">
        <f>25.75*10.764</f>
        <v>277.173</v>
      </c>
      <c r="E262" s="81">
        <v>0</v>
      </c>
      <c r="F262" s="81">
        <f t="shared" si="100"/>
        <v>401.90084999999999</v>
      </c>
      <c r="G262" s="88" t="str">
        <f t="shared" si="102"/>
        <v>2nd &amp; 4th Floor</v>
      </c>
      <c r="H262" s="88"/>
      <c r="I262" s="31"/>
      <c r="N262" s="62" t="str">
        <f t="shared" ca="1" si="101"/>
        <v>204 &amp; 404</v>
      </c>
      <c r="O262" s="62">
        <f t="shared" ref="O262:P262" ca="1" si="105">O261+1</f>
        <v>204</v>
      </c>
      <c r="P262" s="62">
        <f t="shared" ca="1" si="105"/>
        <v>404</v>
      </c>
    </row>
    <row r="263" spans="1:16" s="62" customFormat="1" x14ac:dyDescent="0.35">
      <c r="A263" s="88" t="str">
        <f t="shared" ca="1" si="99"/>
        <v>205 &amp; 405</v>
      </c>
      <c r="B263" s="88"/>
      <c r="C263" s="81" t="s">
        <v>217</v>
      </c>
      <c r="D263" s="81">
        <f>25.75*10.764</f>
        <v>277.173</v>
      </c>
      <c r="E263" s="81">
        <v>0</v>
      </c>
      <c r="F263" s="81">
        <f t="shared" si="100"/>
        <v>401.90084999999999</v>
      </c>
      <c r="G263" s="88" t="str">
        <f t="shared" si="102"/>
        <v>2nd &amp; 4th Floor</v>
      </c>
      <c r="H263" s="88"/>
      <c r="I263" s="31"/>
      <c r="N263" s="62" t="str">
        <f t="shared" ca="1" si="101"/>
        <v>205 &amp; 405</v>
      </c>
      <c r="O263" s="62">
        <f t="shared" ref="O263:P263" ca="1" si="106">O262+1</f>
        <v>205</v>
      </c>
      <c r="P263" s="62">
        <f t="shared" ca="1" si="106"/>
        <v>405</v>
      </c>
    </row>
    <row r="264" spans="1:16" s="62" customFormat="1" x14ac:dyDescent="0.35">
      <c r="A264" s="88" t="str">
        <f t="shared" ca="1" si="99"/>
        <v>206 &amp; 406</v>
      </c>
      <c r="B264" s="88"/>
      <c r="C264" s="81" t="s">
        <v>218</v>
      </c>
      <c r="D264" s="81">
        <f>40.52*10.764</f>
        <v>436.15728000000001</v>
      </c>
      <c r="E264" s="81">
        <v>0</v>
      </c>
      <c r="F264" s="81">
        <f t="shared" si="100"/>
        <v>632.42805599999997</v>
      </c>
      <c r="G264" s="88" t="str">
        <f t="shared" si="102"/>
        <v>2nd &amp; 4th Floor</v>
      </c>
      <c r="H264" s="88"/>
      <c r="I264" s="31"/>
      <c r="N264" s="62" t="str">
        <f t="shared" ca="1" si="101"/>
        <v>206 &amp; 406</v>
      </c>
      <c r="O264" s="62">
        <f t="shared" ref="O264:P264" ca="1" si="107">O263+1</f>
        <v>206</v>
      </c>
      <c r="P264" s="62">
        <f t="shared" ca="1" si="107"/>
        <v>406</v>
      </c>
    </row>
    <row r="265" spans="1:16" s="62" customFormat="1" x14ac:dyDescent="0.35">
      <c r="A265" s="88" t="str">
        <f t="shared" ca="1" si="99"/>
        <v>207 &amp; 407</v>
      </c>
      <c r="B265" s="88"/>
      <c r="C265" s="81" t="s">
        <v>217</v>
      </c>
      <c r="D265" s="81">
        <f>25.75*10.764</f>
        <v>277.173</v>
      </c>
      <c r="E265" s="81">
        <v>0</v>
      </c>
      <c r="F265" s="81">
        <f t="shared" si="100"/>
        <v>401.90084999999999</v>
      </c>
      <c r="G265" s="88" t="str">
        <f t="shared" si="102"/>
        <v>2nd &amp; 4th Floor</v>
      </c>
      <c r="H265" s="88"/>
      <c r="I265" s="31"/>
      <c r="N265" s="62" t="str">
        <f t="shared" ca="1" si="101"/>
        <v>207 &amp; 407</v>
      </c>
      <c r="O265" s="62">
        <f t="shared" ref="O265:P265" ca="1" si="108">O264+1</f>
        <v>207</v>
      </c>
      <c r="P265" s="62">
        <f t="shared" ca="1" si="108"/>
        <v>407</v>
      </c>
    </row>
    <row r="266" spans="1:16" s="62" customFormat="1" x14ac:dyDescent="0.35">
      <c r="A266" s="88" t="str">
        <f t="shared" ca="1" si="99"/>
        <v>208 &amp; 408</v>
      </c>
      <c r="B266" s="88"/>
      <c r="C266" s="81" t="s">
        <v>218</v>
      </c>
      <c r="D266" s="81">
        <f>35.66*10.764</f>
        <v>383.84423999999996</v>
      </c>
      <c r="E266" s="81">
        <v>0</v>
      </c>
      <c r="F266" s="81">
        <f t="shared" si="100"/>
        <v>556.57414799999992</v>
      </c>
      <c r="G266" s="88" t="str">
        <f t="shared" si="102"/>
        <v>2nd &amp; 4th Floor</v>
      </c>
      <c r="H266" s="88"/>
      <c r="I266" s="31"/>
      <c r="N266" s="62" t="str">
        <f t="shared" ca="1" si="101"/>
        <v>208 &amp; 408</v>
      </c>
      <c r="O266" s="62">
        <f t="shared" ref="O266:P266" ca="1" si="109">O265+1</f>
        <v>208</v>
      </c>
      <c r="P266" s="62">
        <f t="shared" ca="1" si="109"/>
        <v>408</v>
      </c>
    </row>
    <row r="267" spans="1:16" s="74" customFormat="1" x14ac:dyDescent="0.35">
      <c r="A267" s="96" t="s">
        <v>256</v>
      </c>
      <c r="B267" s="96"/>
      <c r="C267" s="96"/>
      <c r="D267" s="96"/>
      <c r="E267" s="96"/>
      <c r="F267" s="96"/>
      <c r="G267" s="96"/>
      <c r="H267" s="96"/>
      <c r="I267" s="31"/>
      <c r="L267" s="95"/>
      <c r="M267" s="95"/>
    </row>
    <row r="268" spans="1:16" s="74" customFormat="1" x14ac:dyDescent="0.35">
      <c r="A268" s="91" t="s">
        <v>153</v>
      </c>
      <c r="B268" s="91"/>
      <c r="C268" s="91"/>
      <c r="D268" s="91"/>
      <c r="E268" s="91"/>
      <c r="F268" s="91"/>
      <c r="G268" s="91"/>
      <c r="H268" s="91"/>
      <c r="I268" s="31"/>
      <c r="L268" s="95"/>
      <c r="M268" s="95"/>
    </row>
    <row r="269" spans="1:16" s="74" customFormat="1" x14ac:dyDescent="0.35">
      <c r="A269" s="88">
        <v>1</v>
      </c>
      <c r="B269" s="88"/>
      <c r="C269" s="75" t="s">
        <v>217</v>
      </c>
      <c r="D269" s="75">
        <f>(22.71)*10.764</f>
        <v>244.45043999999999</v>
      </c>
      <c r="E269" s="75">
        <v>0</v>
      </c>
      <c r="F269" s="75">
        <f>D269*(($F$166)+1)+E269</f>
        <v>354.45313799999997</v>
      </c>
      <c r="G269" s="88" t="str">
        <f>A268</f>
        <v>Ground Floor</v>
      </c>
      <c r="H269" s="88"/>
      <c r="I269" s="31">
        <f>3.475*3.15+2.4*2.15+1.2*1.5+1.2*1.8+0.9*1.2+0.6*0.9</f>
        <v>21.686250000000001</v>
      </c>
      <c r="N269" s="31"/>
    </row>
    <row r="270" spans="1:16" s="74" customFormat="1" x14ac:dyDescent="0.35">
      <c r="A270" s="88">
        <f>A269+1</f>
        <v>2</v>
      </c>
      <c r="B270" s="88"/>
      <c r="C270" s="75" t="s">
        <v>217</v>
      </c>
      <c r="D270" s="75">
        <f>25.75*10.764</f>
        <v>277.173</v>
      </c>
      <c r="E270" s="75">
        <v>0</v>
      </c>
      <c r="F270" s="75">
        <f t="shared" ref="F270:F273" si="110">D270*(($F$166)+1)+E270</f>
        <v>401.90084999999999</v>
      </c>
      <c r="G270" s="88" t="str">
        <f t="shared" ref="G270:G273" si="111">G269</f>
        <v>Ground Floor</v>
      </c>
      <c r="H270" s="88"/>
      <c r="I270" s="31"/>
      <c r="N270" s="31"/>
    </row>
    <row r="271" spans="1:16" s="74" customFormat="1" x14ac:dyDescent="0.35">
      <c r="A271" s="88">
        <f>A270+1</f>
        <v>3</v>
      </c>
      <c r="B271" s="88"/>
      <c r="C271" s="75" t="s">
        <v>218</v>
      </c>
      <c r="D271" s="75">
        <f>37.93*10.764</f>
        <v>408.27851999999996</v>
      </c>
      <c r="E271" s="75">
        <v>0</v>
      </c>
      <c r="F271" s="75">
        <f t="shared" si="110"/>
        <v>592.00385399999993</v>
      </c>
      <c r="G271" s="88" t="str">
        <f t="shared" si="111"/>
        <v>Ground Floor</v>
      </c>
      <c r="H271" s="88"/>
      <c r="I271" s="31"/>
      <c r="J271" s="74">
        <f>3.15*3.5+2.15*2.4+2.8*0.85+2.8*3.5+1.2*1.715+1.2*1.5+0.8*1.2+0.9*1</f>
        <v>34.082999999999991</v>
      </c>
      <c r="K271" s="74">
        <f>2.8*1+2*1.8</f>
        <v>6.4</v>
      </c>
      <c r="N271" s="31"/>
    </row>
    <row r="272" spans="1:16" s="74" customFormat="1" x14ac:dyDescent="0.35">
      <c r="A272" s="88">
        <f t="shared" ref="A272:A273" si="112">A271+1</f>
        <v>4</v>
      </c>
      <c r="B272" s="88"/>
      <c r="C272" s="75" t="s">
        <v>217</v>
      </c>
      <c r="D272" s="75">
        <f>25.75*10.764</f>
        <v>277.173</v>
      </c>
      <c r="E272" s="75">
        <v>0</v>
      </c>
      <c r="F272" s="75">
        <f t="shared" si="110"/>
        <v>401.90084999999999</v>
      </c>
      <c r="G272" s="88" t="str">
        <f t="shared" si="111"/>
        <v>Ground Floor</v>
      </c>
      <c r="H272" s="88"/>
      <c r="I272" s="31"/>
      <c r="K272" s="74">
        <f>J271+K271</f>
        <v>40.48299999999999</v>
      </c>
      <c r="N272" s="31"/>
    </row>
    <row r="273" spans="1:16" s="74" customFormat="1" x14ac:dyDescent="0.35">
      <c r="A273" s="88">
        <f t="shared" si="112"/>
        <v>5</v>
      </c>
      <c r="B273" s="88"/>
      <c r="C273" s="75" t="s">
        <v>218</v>
      </c>
      <c r="D273" s="75">
        <f>35.66*10.764</f>
        <v>383.84423999999996</v>
      </c>
      <c r="E273" s="75">
        <v>0</v>
      </c>
      <c r="F273" s="75">
        <f t="shared" si="110"/>
        <v>556.57414799999992</v>
      </c>
      <c r="G273" s="88" t="str">
        <f t="shared" si="111"/>
        <v>Ground Floor</v>
      </c>
      <c r="H273" s="88"/>
      <c r="I273" s="31"/>
      <c r="N273" s="31"/>
    </row>
    <row r="274" spans="1:16" s="74" customFormat="1" x14ac:dyDescent="0.35">
      <c r="A274" s="92" t="s">
        <v>219</v>
      </c>
      <c r="B274" s="93"/>
      <c r="C274" s="93"/>
      <c r="D274" s="93"/>
      <c r="E274" s="93"/>
      <c r="F274" s="93"/>
      <c r="G274" s="93"/>
      <c r="H274" s="94"/>
      <c r="I274" s="31"/>
    </row>
    <row r="275" spans="1:16" s="74" customFormat="1" x14ac:dyDescent="0.35">
      <c r="A275" s="89" t="str">
        <f t="shared" ref="A275:A282" ca="1" si="113">N275</f>
        <v>101 &amp; 301</v>
      </c>
      <c r="B275" s="90"/>
      <c r="C275" s="75" t="s">
        <v>217</v>
      </c>
      <c r="D275" s="75">
        <f>25.62*10.764</f>
        <v>275.77368000000001</v>
      </c>
      <c r="E275" s="75">
        <v>0</v>
      </c>
      <c r="F275" s="75">
        <f t="shared" ref="F275:F282" si="114">D275*(($F$166)+1)+E275</f>
        <v>399.87183600000003</v>
      </c>
      <c r="G275" s="89" t="str">
        <f>A274</f>
        <v>1st &amp; 3rd Floor</v>
      </c>
      <c r="H275" s="90"/>
      <c r="I275" s="31"/>
      <c r="N275" s="74" t="str">
        <f t="shared" ref="N275:N282" ca="1" si="115">O275&amp;""&amp;" &amp; "&amp;""&amp;P275</f>
        <v>101 &amp; 301</v>
      </c>
      <c r="O275" s="74">
        <f ca="1">(SUMPRODUCT(MID(0&amp;(LEFT(A274,SUM(LEN(A274)-LEN(SUBSTITUTE(A274,{"0","1","2"},""))))), LARGE(INDEX(ISNUMBER(--MID((LEFT(A274,SUM(LEN(A274)-LEN(SUBSTITUTE(A274,{"0","1","2"},""))))), ROW(INDIRECT("1:"&amp;LEN((LEFT(A274,SUM(LEN(A274)-LEN(SUBSTITUTE(A274,{"0","1","2"},"")))))))), 1)) * ROW(INDIRECT("1:"&amp;LEN((LEFT(A274,SUM(LEN(A274)-LEN(SUBSTITUTE(A274,{"0","1","2"},"")))))))), 0), ROW(INDIRECT("1:"&amp;LEN((LEFT(A274,SUM(LEN(A274)-LEN(SUBSTITUTE(A274,{"0","1","2"},"")))))))))+1, 1) * 10^ROW(INDIRECT("1:"&amp;LEN((LEFT(A274,SUM(LEN(A274)-LEN(SUBSTITUTE(A274,{"0","1","2"},""))))))))/10))*100+1</f>
        <v>101</v>
      </c>
      <c r="P275" s="74">
        <f ca="1">(SUMPRODUCT(MID(0&amp;(--TRIM(RIGHT(SUBSTITUTE(LEFT(A274,_xlfn.AGGREGATE(16,6,FIND({0,1,2,3,4,5,6,7,8,9},A274,ROW(INDIRECT("1:"&amp;LEN(A274)))),1))," ",REPT(" ",LEN(A274))),LEN(A274)))), LARGE(INDEX(ISNUMBER(--MID((--TRIM(RIGHT(SUBSTITUTE(LEFT(A274,_xlfn.AGGREGATE(16,6,FIND({0,1,2,3,4,5,6,7,8,9},A274,ROW(INDIRECT("1:"&amp;LEN(A274)))),1))," ",REPT(" ",LEN(A274))),LEN(A274)))), ROW(INDIRECT("1:"&amp;LEN((--TRIM(RIGHT(SUBSTITUTE(LEFT(A274,_xlfn.AGGREGATE(16,6,FIND({0,1,2,3,4,5,6,7,8,9},A274,ROW(INDIRECT("1:"&amp;LEN(A274)))),1))," ",REPT(" ",LEN(A274))),LEN(A274))))))), 1)) * ROW(INDIRECT("1:"&amp;LEN((--TRIM(RIGHT(SUBSTITUTE(LEFT(A274,_xlfn.AGGREGATE(16,6,FIND({0,1,2,3,4,5,6,7,8,9},A274,ROW(INDIRECT("1:"&amp;LEN(A274)))),1))," ",REPT(" ",LEN(A274))),LEN(A274))))))), 0), ROW(INDIRECT("1:"&amp;LEN((--TRIM(RIGHT(SUBSTITUTE(LEFT(A274,_xlfn.AGGREGATE(16,6,FIND({0,1,2,3,4,5,6,7,8,9},A274,ROW(INDIRECT("1:"&amp;LEN(A274)))),1))," ",REPT(" ",LEN(A274))),LEN(A274))))))))+1, 1) * 10^ROW(INDIRECT("1:"&amp;LEN((--TRIM(RIGHT(SUBSTITUTE(LEFT(A274,_xlfn.AGGREGATE(16,6,FIND({0,1,2,3,4,5,6,7,8,9},A274,ROW(INDIRECT("1:"&amp;LEN(A274)))),1))," ",REPT(" ",LEN(A274))),LEN(A274)))))))/10))*100+1</f>
        <v>301</v>
      </c>
    </row>
    <row r="276" spans="1:16" s="74" customFormat="1" x14ac:dyDescent="0.35">
      <c r="A276" s="89" t="str">
        <f t="shared" ca="1" si="113"/>
        <v>102 &amp; 302</v>
      </c>
      <c r="B276" s="90"/>
      <c r="C276" s="75" t="s">
        <v>217</v>
      </c>
      <c r="D276" s="75">
        <f>25.62*10.764</f>
        <v>275.77368000000001</v>
      </c>
      <c r="E276" s="75">
        <v>0</v>
      </c>
      <c r="F276" s="75">
        <f t="shared" si="114"/>
        <v>399.87183600000003</v>
      </c>
      <c r="G276" s="89" t="str">
        <f t="shared" ref="G276:G282" si="116">G275</f>
        <v>1st &amp; 3rd Floor</v>
      </c>
      <c r="H276" s="90"/>
      <c r="I276" s="31"/>
      <c r="N276" s="74" t="str">
        <f t="shared" ca="1" si="115"/>
        <v>102 &amp; 302</v>
      </c>
      <c r="O276" s="74">
        <f t="shared" ref="O276:P276" ca="1" si="117">O275+1</f>
        <v>102</v>
      </c>
      <c r="P276" s="74">
        <f t="shared" ca="1" si="117"/>
        <v>302</v>
      </c>
    </row>
    <row r="277" spans="1:16" s="74" customFormat="1" x14ac:dyDescent="0.35">
      <c r="A277" s="89" t="str">
        <f t="shared" ca="1" si="113"/>
        <v>103 &amp; 303</v>
      </c>
      <c r="B277" s="90"/>
      <c r="C277" s="75" t="s">
        <v>218</v>
      </c>
      <c r="D277" s="75">
        <f>41.88*10.764</f>
        <v>450.79631999999998</v>
      </c>
      <c r="E277" s="75">
        <v>0</v>
      </c>
      <c r="F277" s="75">
        <f t="shared" si="114"/>
        <v>653.65466399999991</v>
      </c>
      <c r="G277" s="89" t="str">
        <f t="shared" si="116"/>
        <v>1st &amp; 3rd Floor</v>
      </c>
      <c r="H277" s="90"/>
      <c r="I277" s="31"/>
      <c r="N277" s="74" t="str">
        <f t="shared" ca="1" si="115"/>
        <v>103 &amp; 303</v>
      </c>
      <c r="O277" s="74">
        <f t="shared" ref="O277:P277" ca="1" si="118">O276+1</f>
        <v>103</v>
      </c>
      <c r="P277" s="74">
        <f t="shared" ca="1" si="118"/>
        <v>303</v>
      </c>
    </row>
    <row r="278" spans="1:16" s="74" customFormat="1" x14ac:dyDescent="0.35">
      <c r="A278" s="89" t="str">
        <f t="shared" ca="1" si="113"/>
        <v>104 &amp; 304</v>
      </c>
      <c r="B278" s="90"/>
      <c r="C278" s="75" t="s">
        <v>217</v>
      </c>
      <c r="D278" s="75">
        <f>25.62*10.764</f>
        <v>275.77368000000001</v>
      </c>
      <c r="E278" s="75">
        <v>0</v>
      </c>
      <c r="F278" s="75">
        <f t="shared" si="114"/>
        <v>399.87183600000003</v>
      </c>
      <c r="G278" s="89" t="str">
        <f t="shared" si="116"/>
        <v>1st &amp; 3rd Floor</v>
      </c>
      <c r="H278" s="90"/>
      <c r="I278" s="31"/>
      <c r="N278" s="74" t="str">
        <f t="shared" ca="1" si="115"/>
        <v>104 &amp; 304</v>
      </c>
      <c r="O278" s="74">
        <f t="shared" ref="O278:P278" ca="1" si="119">O277+1</f>
        <v>104</v>
      </c>
      <c r="P278" s="74">
        <f t="shared" ca="1" si="119"/>
        <v>304</v>
      </c>
    </row>
    <row r="279" spans="1:16" s="74" customFormat="1" x14ac:dyDescent="0.35">
      <c r="A279" s="89" t="str">
        <f t="shared" ca="1" si="113"/>
        <v>105 &amp; 305</v>
      </c>
      <c r="B279" s="90"/>
      <c r="C279" s="75" t="s">
        <v>218</v>
      </c>
      <c r="D279" s="75">
        <f>36.09*10.764</f>
        <v>388.47275999999999</v>
      </c>
      <c r="E279" s="75">
        <v>0</v>
      </c>
      <c r="F279" s="75">
        <f t="shared" si="114"/>
        <v>563.28550199999995</v>
      </c>
      <c r="G279" s="89" t="str">
        <f t="shared" si="116"/>
        <v>1st &amp; 3rd Floor</v>
      </c>
      <c r="H279" s="90"/>
      <c r="I279" s="31"/>
      <c r="N279" s="74" t="str">
        <f t="shared" ca="1" si="115"/>
        <v>105 &amp; 305</v>
      </c>
      <c r="O279" s="74">
        <f t="shared" ref="O279:P279" ca="1" si="120">O278+1</f>
        <v>105</v>
      </c>
      <c r="P279" s="74">
        <f t="shared" ca="1" si="120"/>
        <v>305</v>
      </c>
    </row>
    <row r="280" spans="1:16" s="74" customFormat="1" x14ac:dyDescent="0.35">
      <c r="A280" s="89" t="str">
        <f t="shared" ca="1" si="113"/>
        <v>106 &amp; 306</v>
      </c>
      <c r="B280" s="90"/>
      <c r="C280" s="75" t="s">
        <v>218</v>
      </c>
      <c r="D280" s="75">
        <f>36.09*10.764</f>
        <v>388.47275999999999</v>
      </c>
      <c r="E280" s="75">
        <v>0</v>
      </c>
      <c r="F280" s="75">
        <f t="shared" si="114"/>
        <v>563.28550199999995</v>
      </c>
      <c r="G280" s="89" t="str">
        <f t="shared" si="116"/>
        <v>1st &amp; 3rd Floor</v>
      </c>
      <c r="H280" s="90"/>
      <c r="I280" s="31"/>
      <c r="N280" s="74" t="str">
        <f t="shared" ca="1" si="115"/>
        <v>106 &amp; 306</v>
      </c>
      <c r="O280" s="74">
        <f t="shared" ref="O280:P280" ca="1" si="121">O279+1</f>
        <v>106</v>
      </c>
      <c r="P280" s="74">
        <f t="shared" ca="1" si="121"/>
        <v>306</v>
      </c>
    </row>
    <row r="281" spans="1:16" s="74" customFormat="1" x14ac:dyDescent="0.35">
      <c r="A281" s="89" t="str">
        <f t="shared" ca="1" si="113"/>
        <v>107 &amp; 307</v>
      </c>
      <c r="B281" s="90"/>
      <c r="C281" s="75" t="s">
        <v>217</v>
      </c>
      <c r="D281" s="75">
        <f>25.62*10.764</f>
        <v>275.77368000000001</v>
      </c>
      <c r="E281" s="75">
        <v>0</v>
      </c>
      <c r="F281" s="75">
        <f t="shared" si="114"/>
        <v>399.87183600000003</v>
      </c>
      <c r="G281" s="89" t="str">
        <f t="shared" si="116"/>
        <v>1st &amp; 3rd Floor</v>
      </c>
      <c r="H281" s="90"/>
      <c r="I281" s="31"/>
      <c r="N281" s="74" t="str">
        <f t="shared" ca="1" si="115"/>
        <v>107 &amp; 307</v>
      </c>
      <c r="O281" s="74">
        <f t="shared" ref="O281:P281" ca="1" si="122">O280+1</f>
        <v>107</v>
      </c>
      <c r="P281" s="74">
        <f t="shared" ca="1" si="122"/>
        <v>307</v>
      </c>
    </row>
    <row r="282" spans="1:16" s="74" customFormat="1" x14ac:dyDescent="0.35">
      <c r="A282" s="89" t="str">
        <f t="shared" ca="1" si="113"/>
        <v>108 &amp; 308</v>
      </c>
      <c r="B282" s="90"/>
      <c r="C282" s="75" t="s">
        <v>218</v>
      </c>
      <c r="D282" s="75">
        <f>41.88*10.764</f>
        <v>450.79631999999998</v>
      </c>
      <c r="E282" s="75">
        <v>0</v>
      </c>
      <c r="F282" s="75">
        <f t="shared" si="114"/>
        <v>653.65466399999991</v>
      </c>
      <c r="G282" s="89" t="str">
        <f t="shared" si="116"/>
        <v>1st &amp; 3rd Floor</v>
      </c>
      <c r="H282" s="90"/>
      <c r="I282" s="31"/>
      <c r="N282" s="74" t="str">
        <f t="shared" ca="1" si="115"/>
        <v>108 &amp; 308</v>
      </c>
      <c r="O282" s="74">
        <f t="shared" ref="O282:P282" ca="1" si="123">O281+1</f>
        <v>108</v>
      </c>
      <c r="P282" s="74">
        <f t="shared" ca="1" si="123"/>
        <v>308</v>
      </c>
    </row>
    <row r="283" spans="1:16" s="74" customFormat="1" x14ac:dyDescent="0.35">
      <c r="A283" s="92" t="s">
        <v>220</v>
      </c>
      <c r="B283" s="93"/>
      <c r="C283" s="93"/>
      <c r="D283" s="93"/>
      <c r="E283" s="93"/>
      <c r="F283" s="93"/>
      <c r="G283" s="93"/>
      <c r="H283" s="94"/>
      <c r="I283" s="31"/>
    </row>
    <row r="284" spans="1:16" s="74" customFormat="1" x14ac:dyDescent="0.35">
      <c r="A284" s="89" t="str">
        <f t="shared" ref="A284:A291" ca="1" si="124">N284</f>
        <v>201 &amp; 401</v>
      </c>
      <c r="B284" s="90"/>
      <c r="C284" s="75" t="s">
        <v>217</v>
      </c>
      <c r="D284" s="75">
        <f>25.75*10.764</f>
        <v>277.173</v>
      </c>
      <c r="E284" s="75">
        <v>0</v>
      </c>
      <c r="F284" s="75">
        <f t="shared" ref="F284:F291" si="125">D284*(($F$166)+1)+E284</f>
        <v>401.90084999999999</v>
      </c>
      <c r="G284" s="89" t="str">
        <f>A283</f>
        <v>2nd &amp; 4th Floor</v>
      </c>
      <c r="H284" s="90"/>
      <c r="I284" s="31"/>
      <c r="N284" s="74" t="str">
        <f t="shared" ref="N284:N291" ca="1" si="126">O284&amp;""&amp;" &amp; "&amp;""&amp;P284</f>
        <v>201 &amp; 401</v>
      </c>
      <c r="O284" s="74">
        <f ca="1">(SUMPRODUCT(MID(0&amp;(LEFT(A283,SUM(LEN(A283)-LEN(SUBSTITUTE(A283,{"0","1","2"},""))))), LARGE(INDEX(ISNUMBER(--MID((LEFT(A283,SUM(LEN(A283)-LEN(SUBSTITUTE(A283,{"0","1","2"},""))))), ROW(INDIRECT("1:"&amp;LEN((LEFT(A283,SUM(LEN(A283)-LEN(SUBSTITUTE(A283,{"0","1","2"},"")))))))), 1)) * ROW(INDIRECT("1:"&amp;LEN((LEFT(A283,SUM(LEN(A283)-LEN(SUBSTITUTE(A283,{"0","1","2"},"")))))))), 0), ROW(INDIRECT("1:"&amp;LEN((LEFT(A283,SUM(LEN(A283)-LEN(SUBSTITUTE(A283,{"0","1","2"},"")))))))))+1, 1) * 10^ROW(INDIRECT("1:"&amp;LEN((LEFT(A283,SUM(LEN(A283)-LEN(SUBSTITUTE(A283,{"0","1","2"},""))))))))/10))*100+1</f>
        <v>201</v>
      </c>
      <c r="P284" s="74">
        <f ca="1">(SUMPRODUCT(MID(0&amp;(--TRIM(RIGHT(SUBSTITUTE(LEFT(A283,_xlfn.AGGREGATE(16,6,FIND({0,1,2,3,4,5,6,7,8,9},A283,ROW(INDIRECT("1:"&amp;LEN(A283)))),1))," ",REPT(" ",LEN(A283))),LEN(A283)))), LARGE(INDEX(ISNUMBER(--MID((--TRIM(RIGHT(SUBSTITUTE(LEFT(A283,_xlfn.AGGREGATE(16,6,FIND({0,1,2,3,4,5,6,7,8,9},A283,ROW(INDIRECT("1:"&amp;LEN(A283)))),1))," ",REPT(" ",LEN(A283))),LEN(A283)))), ROW(INDIRECT("1:"&amp;LEN((--TRIM(RIGHT(SUBSTITUTE(LEFT(A283,_xlfn.AGGREGATE(16,6,FIND({0,1,2,3,4,5,6,7,8,9},A283,ROW(INDIRECT("1:"&amp;LEN(A283)))),1))," ",REPT(" ",LEN(A283))),LEN(A283))))))), 1)) * ROW(INDIRECT("1:"&amp;LEN((--TRIM(RIGHT(SUBSTITUTE(LEFT(A283,_xlfn.AGGREGATE(16,6,FIND({0,1,2,3,4,5,6,7,8,9},A283,ROW(INDIRECT("1:"&amp;LEN(A283)))),1))," ",REPT(" ",LEN(A283))),LEN(A283))))))), 0), ROW(INDIRECT("1:"&amp;LEN((--TRIM(RIGHT(SUBSTITUTE(LEFT(A283,_xlfn.AGGREGATE(16,6,FIND({0,1,2,3,4,5,6,7,8,9},A283,ROW(INDIRECT("1:"&amp;LEN(A283)))),1))," ",REPT(" ",LEN(A283))),LEN(A283))))))))+1, 1) * 10^ROW(INDIRECT("1:"&amp;LEN((--TRIM(RIGHT(SUBSTITUTE(LEFT(A283,_xlfn.AGGREGATE(16,6,FIND({0,1,2,3,4,5,6,7,8,9},A283,ROW(INDIRECT("1:"&amp;LEN(A283)))),1))," ",REPT(" ",LEN(A283))),LEN(A283)))))))/10))*100+1</f>
        <v>401</v>
      </c>
    </row>
    <row r="285" spans="1:16" s="74" customFormat="1" x14ac:dyDescent="0.35">
      <c r="A285" s="89" t="str">
        <f t="shared" ca="1" si="124"/>
        <v>202 &amp; 402</v>
      </c>
      <c r="B285" s="90"/>
      <c r="C285" s="75" t="s">
        <v>217</v>
      </c>
      <c r="D285" s="75">
        <f>25.75*10.764</f>
        <v>277.173</v>
      </c>
      <c r="E285" s="75">
        <v>0</v>
      </c>
      <c r="F285" s="75">
        <f t="shared" si="125"/>
        <v>401.90084999999999</v>
      </c>
      <c r="G285" s="89" t="str">
        <f t="shared" ref="G285:G291" si="127">G284</f>
        <v>2nd &amp; 4th Floor</v>
      </c>
      <c r="H285" s="90"/>
      <c r="I285" s="31"/>
      <c r="N285" s="74" t="str">
        <f t="shared" ca="1" si="126"/>
        <v>202 &amp; 402</v>
      </c>
      <c r="O285" s="74">
        <f t="shared" ref="O285:P285" ca="1" si="128">O284+1</f>
        <v>202</v>
      </c>
      <c r="P285" s="74">
        <f t="shared" ca="1" si="128"/>
        <v>402</v>
      </c>
    </row>
    <row r="286" spans="1:16" s="74" customFormat="1" x14ac:dyDescent="0.35">
      <c r="A286" s="89" t="str">
        <f t="shared" ca="1" si="124"/>
        <v>203 &amp; 403</v>
      </c>
      <c r="B286" s="90"/>
      <c r="C286" s="75" t="s">
        <v>218</v>
      </c>
      <c r="D286" s="75">
        <f>40.52*10.764</f>
        <v>436.15728000000001</v>
      </c>
      <c r="E286" s="75">
        <v>0</v>
      </c>
      <c r="F286" s="75">
        <f t="shared" si="125"/>
        <v>632.42805599999997</v>
      </c>
      <c r="G286" s="89" t="str">
        <f t="shared" si="127"/>
        <v>2nd &amp; 4th Floor</v>
      </c>
      <c r="H286" s="90"/>
      <c r="I286" s="31"/>
      <c r="N286" s="74" t="str">
        <f t="shared" ca="1" si="126"/>
        <v>203 &amp; 403</v>
      </c>
      <c r="O286" s="74">
        <f t="shared" ref="O286:P286" ca="1" si="129">O285+1</f>
        <v>203</v>
      </c>
      <c r="P286" s="74">
        <f t="shared" ca="1" si="129"/>
        <v>403</v>
      </c>
    </row>
    <row r="287" spans="1:16" s="74" customFormat="1" x14ac:dyDescent="0.35">
      <c r="A287" s="89" t="str">
        <f t="shared" ca="1" si="124"/>
        <v>204 &amp; 404</v>
      </c>
      <c r="B287" s="90"/>
      <c r="C287" s="75" t="s">
        <v>217</v>
      </c>
      <c r="D287" s="75">
        <f>25.75*10.764</f>
        <v>277.173</v>
      </c>
      <c r="E287" s="75">
        <v>0</v>
      </c>
      <c r="F287" s="75">
        <f t="shared" si="125"/>
        <v>401.90084999999999</v>
      </c>
      <c r="G287" s="89" t="str">
        <f t="shared" si="127"/>
        <v>2nd &amp; 4th Floor</v>
      </c>
      <c r="H287" s="90"/>
      <c r="I287" s="31"/>
      <c r="N287" s="74" t="str">
        <f t="shared" ca="1" si="126"/>
        <v>204 &amp; 404</v>
      </c>
      <c r="O287" s="74">
        <f t="shared" ref="O287:P287" ca="1" si="130">O286+1</f>
        <v>204</v>
      </c>
      <c r="P287" s="74">
        <f t="shared" ca="1" si="130"/>
        <v>404</v>
      </c>
    </row>
    <row r="288" spans="1:16" s="74" customFormat="1" x14ac:dyDescent="0.35">
      <c r="A288" s="89" t="str">
        <f t="shared" ca="1" si="124"/>
        <v>205 &amp; 405</v>
      </c>
      <c r="B288" s="90"/>
      <c r="C288" s="75" t="s">
        <v>218</v>
      </c>
      <c r="D288" s="75">
        <f>35.66*10.764</f>
        <v>383.84423999999996</v>
      </c>
      <c r="E288" s="75">
        <v>0</v>
      </c>
      <c r="F288" s="75">
        <f t="shared" si="125"/>
        <v>556.57414799999992</v>
      </c>
      <c r="G288" s="89" t="str">
        <f t="shared" si="127"/>
        <v>2nd &amp; 4th Floor</v>
      </c>
      <c r="H288" s="90"/>
      <c r="I288" s="31"/>
      <c r="N288" s="74" t="str">
        <f t="shared" ca="1" si="126"/>
        <v>205 &amp; 405</v>
      </c>
      <c r="O288" s="74">
        <f t="shared" ref="O288:P288" ca="1" si="131">O287+1</f>
        <v>205</v>
      </c>
      <c r="P288" s="74">
        <f t="shared" ca="1" si="131"/>
        <v>405</v>
      </c>
    </row>
    <row r="289" spans="1:16" s="74" customFormat="1" x14ac:dyDescent="0.35">
      <c r="A289" s="89" t="str">
        <f t="shared" ca="1" si="124"/>
        <v>206 &amp; 406</v>
      </c>
      <c r="B289" s="90"/>
      <c r="C289" s="75" t="s">
        <v>218</v>
      </c>
      <c r="D289" s="75">
        <f>35.66*10.764</f>
        <v>383.84423999999996</v>
      </c>
      <c r="E289" s="75">
        <v>0</v>
      </c>
      <c r="F289" s="75">
        <f t="shared" si="125"/>
        <v>556.57414799999992</v>
      </c>
      <c r="G289" s="89" t="str">
        <f t="shared" si="127"/>
        <v>2nd &amp; 4th Floor</v>
      </c>
      <c r="H289" s="90"/>
      <c r="I289" s="31"/>
      <c r="N289" s="74" t="str">
        <f t="shared" ca="1" si="126"/>
        <v>206 &amp; 406</v>
      </c>
      <c r="O289" s="74">
        <f t="shared" ref="O289:P289" ca="1" si="132">O288+1</f>
        <v>206</v>
      </c>
      <c r="P289" s="74">
        <f t="shared" ca="1" si="132"/>
        <v>406</v>
      </c>
    </row>
    <row r="290" spans="1:16" s="74" customFormat="1" x14ac:dyDescent="0.35">
      <c r="A290" s="89" t="str">
        <f t="shared" ca="1" si="124"/>
        <v>207 &amp; 407</v>
      </c>
      <c r="B290" s="90"/>
      <c r="C290" s="75" t="s">
        <v>217</v>
      </c>
      <c r="D290" s="75">
        <f>25.75*10.764</f>
        <v>277.173</v>
      </c>
      <c r="E290" s="75">
        <v>0</v>
      </c>
      <c r="F290" s="75">
        <f t="shared" si="125"/>
        <v>401.90084999999999</v>
      </c>
      <c r="G290" s="89" t="str">
        <f t="shared" si="127"/>
        <v>2nd &amp; 4th Floor</v>
      </c>
      <c r="H290" s="90"/>
      <c r="I290" s="31"/>
      <c r="N290" s="74" t="str">
        <f t="shared" ca="1" si="126"/>
        <v>207 &amp; 407</v>
      </c>
      <c r="O290" s="74">
        <f t="shared" ref="O290:P290" ca="1" si="133">O289+1</f>
        <v>207</v>
      </c>
      <c r="P290" s="74">
        <f t="shared" ca="1" si="133"/>
        <v>407</v>
      </c>
    </row>
    <row r="291" spans="1:16" s="74" customFormat="1" x14ac:dyDescent="0.35">
      <c r="A291" s="89" t="str">
        <f t="shared" ca="1" si="124"/>
        <v>208 &amp; 408</v>
      </c>
      <c r="B291" s="90"/>
      <c r="C291" s="75" t="s">
        <v>218</v>
      </c>
      <c r="D291" s="75">
        <f>40.52*10.764</f>
        <v>436.15728000000001</v>
      </c>
      <c r="E291" s="75">
        <v>0</v>
      </c>
      <c r="F291" s="75">
        <f t="shared" si="125"/>
        <v>632.42805599999997</v>
      </c>
      <c r="G291" s="89" t="str">
        <f t="shared" si="127"/>
        <v>2nd &amp; 4th Floor</v>
      </c>
      <c r="H291" s="90"/>
      <c r="I291" s="31"/>
      <c r="N291" s="74" t="str">
        <f t="shared" ca="1" si="126"/>
        <v>208 &amp; 408</v>
      </c>
      <c r="O291" s="74">
        <f t="shared" ref="O291:P291" ca="1" si="134">O290+1</f>
        <v>208</v>
      </c>
      <c r="P291" s="74">
        <f t="shared" ca="1" si="134"/>
        <v>408</v>
      </c>
    </row>
    <row r="292" spans="1:16" s="74" customFormat="1" x14ac:dyDescent="0.35">
      <c r="A292" s="91" t="s">
        <v>257</v>
      </c>
      <c r="B292" s="91"/>
      <c r="C292" s="91"/>
      <c r="D292" s="91"/>
      <c r="E292" s="91"/>
      <c r="F292" s="91"/>
      <c r="G292" s="91"/>
      <c r="H292" s="91"/>
      <c r="I292" s="31"/>
      <c r="L292" s="95"/>
      <c r="M292" s="95"/>
    </row>
    <row r="293" spans="1:16" s="74" customFormat="1" x14ac:dyDescent="0.35">
      <c r="A293" s="91" t="s">
        <v>153</v>
      </c>
      <c r="B293" s="91"/>
      <c r="C293" s="91"/>
      <c r="D293" s="91"/>
      <c r="E293" s="91"/>
      <c r="F293" s="91"/>
      <c r="G293" s="91"/>
      <c r="H293" s="91"/>
      <c r="I293" s="31"/>
      <c r="L293" s="95"/>
      <c r="M293" s="95"/>
    </row>
    <row r="294" spans="1:16" s="74" customFormat="1" x14ac:dyDescent="0.35">
      <c r="A294" s="88">
        <v>1</v>
      </c>
      <c r="B294" s="88"/>
      <c r="C294" s="75" t="s">
        <v>218</v>
      </c>
      <c r="D294" s="75">
        <f>35.66*10.764</f>
        <v>383.84423999999996</v>
      </c>
      <c r="E294" s="75">
        <v>0</v>
      </c>
      <c r="F294" s="75">
        <f>D294*(($F$166)+1)+E294</f>
        <v>556.57414799999992</v>
      </c>
      <c r="G294" s="88" t="str">
        <f>A293</f>
        <v>Ground Floor</v>
      </c>
      <c r="H294" s="88"/>
      <c r="I294" s="31"/>
      <c r="N294" s="31"/>
    </row>
    <row r="295" spans="1:16" s="74" customFormat="1" x14ac:dyDescent="0.35">
      <c r="A295" s="88">
        <f>A294+1</f>
        <v>2</v>
      </c>
      <c r="B295" s="88"/>
      <c r="C295" s="76" t="s">
        <v>218</v>
      </c>
      <c r="D295" s="75">
        <f>41.37*10.764</f>
        <v>445.30667999999997</v>
      </c>
      <c r="E295" s="75">
        <v>0</v>
      </c>
      <c r="F295" s="75">
        <f t="shared" ref="F295:F297" si="135">D295*(($F$166)+1)+E295</f>
        <v>645.69468599999993</v>
      </c>
      <c r="G295" s="88" t="str">
        <f t="shared" ref="G295:G297" si="136">G294</f>
        <v>Ground Floor</v>
      </c>
      <c r="H295" s="88"/>
      <c r="I295" s="31"/>
      <c r="N295" s="31"/>
    </row>
    <row r="296" spans="1:16" s="74" customFormat="1" x14ac:dyDescent="0.35">
      <c r="A296" s="88">
        <f>A295+1</f>
        <v>3</v>
      </c>
      <c r="B296" s="88"/>
      <c r="C296" s="76" t="s">
        <v>217</v>
      </c>
      <c r="D296" s="75">
        <f>25.75*10.764</f>
        <v>277.173</v>
      </c>
      <c r="E296" s="75">
        <v>0</v>
      </c>
      <c r="F296" s="75">
        <f t="shared" si="135"/>
        <v>401.90084999999999</v>
      </c>
      <c r="G296" s="88" t="str">
        <f t="shared" si="136"/>
        <v>Ground Floor</v>
      </c>
      <c r="H296" s="88"/>
      <c r="I296" s="31"/>
      <c r="J296" s="74">
        <f>3.15*3.5+2.15*2.4+2.8*0.85+2.8*3.5+1.2*1.715+1.2*1.5+0.8*1.2+0.9*1</f>
        <v>34.082999999999991</v>
      </c>
      <c r="K296" s="74">
        <f>2.8*1+2*1.8</f>
        <v>6.4</v>
      </c>
      <c r="N296" s="31"/>
    </row>
    <row r="297" spans="1:16" s="74" customFormat="1" x14ac:dyDescent="0.35">
      <c r="A297" s="88">
        <f t="shared" ref="A297" si="137">A296+1</f>
        <v>4</v>
      </c>
      <c r="B297" s="88"/>
      <c r="C297" s="75" t="s">
        <v>217</v>
      </c>
      <c r="D297" s="75">
        <f>25.75*10.764</f>
        <v>277.173</v>
      </c>
      <c r="E297" s="75">
        <v>0</v>
      </c>
      <c r="F297" s="75">
        <f t="shared" si="135"/>
        <v>401.90084999999999</v>
      </c>
      <c r="G297" s="88" t="str">
        <f t="shared" si="136"/>
        <v>Ground Floor</v>
      </c>
      <c r="H297" s="88"/>
      <c r="I297" s="31"/>
      <c r="K297" s="74">
        <f>J296+K296</f>
        <v>40.48299999999999</v>
      </c>
      <c r="N297" s="31"/>
    </row>
    <row r="298" spans="1:16" s="74" customFormat="1" x14ac:dyDescent="0.35">
      <c r="A298" s="92" t="s">
        <v>219</v>
      </c>
      <c r="B298" s="93"/>
      <c r="C298" s="93"/>
      <c r="D298" s="93"/>
      <c r="E298" s="93"/>
      <c r="F298" s="93"/>
      <c r="G298" s="93"/>
      <c r="H298" s="94"/>
      <c r="I298" s="31"/>
    </row>
    <row r="299" spans="1:16" s="74" customFormat="1" x14ac:dyDescent="0.35">
      <c r="A299" s="89" t="str">
        <f t="shared" ref="A299:A305" ca="1" si="138">N299</f>
        <v>101 &amp; 301</v>
      </c>
      <c r="B299" s="90"/>
      <c r="C299" s="75" t="s">
        <v>218</v>
      </c>
      <c r="D299" s="75">
        <f>36.09*10.764</f>
        <v>388.47275999999999</v>
      </c>
      <c r="E299" s="75">
        <v>0</v>
      </c>
      <c r="F299" s="75">
        <f t="shared" ref="F299:F305" si="139">D299*(($F$166)+1)+E299</f>
        <v>563.28550199999995</v>
      </c>
      <c r="G299" s="89" t="str">
        <f>A298</f>
        <v>1st &amp; 3rd Floor</v>
      </c>
      <c r="H299" s="90"/>
      <c r="I299" s="31"/>
      <c r="N299" s="74" t="str">
        <f t="shared" ref="N299:N305" ca="1" si="140">O299&amp;""&amp;" &amp; "&amp;""&amp;P299</f>
        <v>101 &amp; 301</v>
      </c>
      <c r="O299" s="74">
        <f ca="1">(SUMPRODUCT(MID(0&amp;(LEFT(A298,SUM(LEN(A298)-LEN(SUBSTITUTE(A298,{"0","1","2"},""))))), LARGE(INDEX(ISNUMBER(--MID((LEFT(A298,SUM(LEN(A298)-LEN(SUBSTITUTE(A298,{"0","1","2"},""))))), ROW(INDIRECT("1:"&amp;LEN((LEFT(A298,SUM(LEN(A298)-LEN(SUBSTITUTE(A298,{"0","1","2"},"")))))))), 1)) * ROW(INDIRECT("1:"&amp;LEN((LEFT(A298,SUM(LEN(A298)-LEN(SUBSTITUTE(A298,{"0","1","2"},"")))))))), 0), ROW(INDIRECT("1:"&amp;LEN((LEFT(A298,SUM(LEN(A298)-LEN(SUBSTITUTE(A298,{"0","1","2"},"")))))))))+1, 1) * 10^ROW(INDIRECT("1:"&amp;LEN((LEFT(A298,SUM(LEN(A298)-LEN(SUBSTITUTE(A298,{"0","1","2"},""))))))))/10))*100+1</f>
        <v>101</v>
      </c>
      <c r="P299" s="74">
        <f ca="1">(SUMPRODUCT(MID(0&amp;(--TRIM(RIGHT(SUBSTITUTE(LEFT(A298,_xlfn.AGGREGATE(16,6,FIND({0,1,2,3,4,5,6,7,8,9},A298,ROW(INDIRECT("1:"&amp;LEN(A298)))),1))," ",REPT(" ",LEN(A298))),LEN(A298)))), LARGE(INDEX(ISNUMBER(--MID((--TRIM(RIGHT(SUBSTITUTE(LEFT(A298,_xlfn.AGGREGATE(16,6,FIND({0,1,2,3,4,5,6,7,8,9},A298,ROW(INDIRECT("1:"&amp;LEN(A298)))),1))," ",REPT(" ",LEN(A298))),LEN(A298)))), ROW(INDIRECT("1:"&amp;LEN((--TRIM(RIGHT(SUBSTITUTE(LEFT(A298,_xlfn.AGGREGATE(16,6,FIND({0,1,2,3,4,5,6,7,8,9},A298,ROW(INDIRECT("1:"&amp;LEN(A298)))),1))," ",REPT(" ",LEN(A298))),LEN(A298))))))), 1)) * ROW(INDIRECT("1:"&amp;LEN((--TRIM(RIGHT(SUBSTITUTE(LEFT(A298,_xlfn.AGGREGATE(16,6,FIND({0,1,2,3,4,5,6,7,8,9},A298,ROW(INDIRECT("1:"&amp;LEN(A298)))),1))," ",REPT(" ",LEN(A298))),LEN(A298))))))), 0), ROW(INDIRECT("1:"&amp;LEN((--TRIM(RIGHT(SUBSTITUTE(LEFT(A298,_xlfn.AGGREGATE(16,6,FIND({0,1,2,3,4,5,6,7,8,9},A298,ROW(INDIRECT("1:"&amp;LEN(A298)))),1))," ",REPT(" ",LEN(A298))),LEN(A298))))))))+1, 1) * 10^ROW(INDIRECT("1:"&amp;LEN((--TRIM(RIGHT(SUBSTITUTE(LEFT(A298,_xlfn.AGGREGATE(16,6,FIND({0,1,2,3,4,5,6,7,8,9},A298,ROW(INDIRECT("1:"&amp;LEN(A298)))),1))," ",REPT(" ",LEN(A298))),LEN(A298)))))))/10))*100+1</f>
        <v>301</v>
      </c>
    </row>
    <row r="300" spans="1:16" s="74" customFormat="1" x14ac:dyDescent="0.35">
      <c r="A300" s="89" t="str">
        <f t="shared" ca="1" si="138"/>
        <v>102 &amp; 302</v>
      </c>
      <c r="B300" s="90"/>
      <c r="C300" s="76" t="s">
        <v>218</v>
      </c>
      <c r="D300" s="75">
        <f>41.37*10.764</f>
        <v>445.30667999999997</v>
      </c>
      <c r="E300" s="75">
        <v>0</v>
      </c>
      <c r="F300" s="75">
        <f t="shared" si="139"/>
        <v>645.69468599999993</v>
      </c>
      <c r="G300" s="89" t="str">
        <f t="shared" ref="G300:G305" si="141">G299</f>
        <v>1st &amp; 3rd Floor</v>
      </c>
      <c r="H300" s="90"/>
      <c r="I300" s="31"/>
      <c r="N300" s="74" t="str">
        <f t="shared" ca="1" si="140"/>
        <v>102 &amp; 302</v>
      </c>
      <c r="O300" s="74">
        <f t="shared" ref="O300:P300" ca="1" si="142">O299+1</f>
        <v>102</v>
      </c>
      <c r="P300" s="74">
        <f t="shared" ca="1" si="142"/>
        <v>302</v>
      </c>
    </row>
    <row r="301" spans="1:16" s="74" customFormat="1" x14ac:dyDescent="0.35">
      <c r="A301" s="89" t="str">
        <f t="shared" ca="1" si="138"/>
        <v>103 &amp; 303</v>
      </c>
      <c r="B301" s="90"/>
      <c r="C301" s="76" t="s">
        <v>217</v>
      </c>
      <c r="D301" s="75">
        <f>25.65*10.764</f>
        <v>276.09659999999997</v>
      </c>
      <c r="E301" s="75">
        <v>0</v>
      </c>
      <c r="F301" s="75">
        <f t="shared" si="139"/>
        <v>400.34006999999991</v>
      </c>
      <c r="G301" s="89" t="str">
        <f t="shared" si="141"/>
        <v>1st &amp; 3rd Floor</v>
      </c>
      <c r="H301" s="90"/>
      <c r="I301" s="31"/>
      <c r="N301" s="74" t="str">
        <f t="shared" ca="1" si="140"/>
        <v>103 &amp; 303</v>
      </c>
      <c r="O301" s="74">
        <f t="shared" ref="O301:P301" ca="1" si="143">O300+1</f>
        <v>103</v>
      </c>
      <c r="P301" s="74">
        <f t="shared" ca="1" si="143"/>
        <v>303</v>
      </c>
    </row>
    <row r="302" spans="1:16" s="74" customFormat="1" x14ac:dyDescent="0.35">
      <c r="A302" s="89" t="str">
        <f t="shared" ca="1" si="138"/>
        <v>104 &amp; 304</v>
      </c>
      <c r="B302" s="90"/>
      <c r="C302" s="75" t="s">
        <v>217</v>
      </c>
      <c r="D302" s="75">
        <f>25.62*10.764</f>
        <v>275.77368000000001</v>
      </c>
      <c r="E302" s="75">
        <v>0</v>
      </c>
      <c r="F302" s="75">
        <f t="shared" si="139"/>
        <v>399.87183600000003</v>
      </c>
      <c r="G302" s="89" t="str">
        <f t="shared" si="141"/>
        <v>1st &amp; 3rd Floor</v>
      </c>
      <c r="H302" s="90"/>
      <c r="I302" s="31"/>
      <c r="N302" s="74" t="str">
        <f t="shared" ca="1" si="140"/>
        <v>104 &amp; 304</v>
      </c>
      <c r="O302" s="74">
        <f t="shared" ref="O302:P302" ca="1" si="144">O301+1</f>
        <v>104</v>
      </c>
      <c r="P302" s="74">
        <f t="shared" ca="1" si="144"/>
        <v>304</v>
      </c>
    </row>
    <row r="303" spans="1:16" s="74" customFormat="1" x14ac:dyDescent="0.35">
      <c r="A303" s="89" t="str">
        <f t="shared" ca="1" si="138"/>
        <v>105 &amp; 305</v>
      </c>
      <c r="B303" s="90"/>
      <c r="C303" s="76" t="s">
        <v>218</v>
      </c>
      <c r="D303" s="75">
        <f>41.88*10.764</f>
        <v>450.79631999999998</v>
      </c>
      <c r="E303" s="75">
        <v>0</v>
      </c>
      <c r="F303" s="75">
        <f t="shared" si="139"/>
        <v>653.65466399999991</v>
      </c>
      <c r="G303" s="89" t="str">
        <f t="shared" si="141"/>
        <v>1st &amp; 3rd Floor</v>
      </c>
      <c r="H303" s="90"/>
      <c r="I303" s="31"/>
      <c r="N303" s="74" t="str">
        <f t="shared" ca="1" si="140"/>
        <v>105 &amp; 305</v>
      </c>
      <c r="O303" s="74">
        <f t="shared" ref="O303:P303" ca="1" si="145">O302+1</f>
        <v>105</v>
      </c>
      <c r="P303" s="74">
        <f t="shared" ca="1" si="145"/>
        <v>305</v>
      </c>
    </row>
    <row r="304" spans="1:16" s="74" customFormat="1" x14ac:dyDescent="0.35">
      <c r="A304" s="89" t="str">
        <f t="shared" ca="1" si="138"/>
        <v>106 &amp; 306</v>
      </c>
      <c r="B304" s="90"/>
      <c r="C304" s="76" t="s">
        <v>217</v>
      </c>
      <c r="D304" s="75">
        <f>25.62*10.764</f>
        <v>275.77368000000001</v>
      </c>
      <c r="E304" s="75">
        <v>0</v>
      </c>
      <c r="F304" s="75">
        <f t="shared" si="139"/>
        <v>399.87183600000003</v>
      </c>
      <c r="G304" s="89" t="str">
        <f t="shared" si="141"/>
        <v>1st &amp; 3rd Floor</v>
      </c>
      <c r="H304" s="90"/>
      <c r="I304" s="31"/>
      <c r="N304" s="74" t="str">
        <f t="shared" ca="1" si="140"/>
        <v>106 &amp; 306</v>
      </c>
      <c r="O304" s="74">
        <f t="shared" ref="O304:P304" ca="1" si="146">O303+1</f>
        <v>106</v>
      </c>
      <c r="P304" s="74">
        <f t="shared" ca="1" si="146"/>
        <v>306</v>
      </c>
    </row>
    <row r="305" spans="1:16" s="74" customFormat="1" x14ac:dyDescent="0.35">
      <c r="A305" s="89" t="str">
        <f t="shared" ca="1" si="138"/>
        <v>107 &amp; 307</v>
      </c>
      <c r="B305" s="90"/>
      <c r="C305" s="76" t="s">
        <v>218</v>
      </c>
      <c r="D305" s="75">
        <f>36.09*10.764</f>
        <v>388.47275999999999</v>
      </c>
      <c r="E305" s="75">
        <v>0</v>
      </c>
      <c r="F305" s="75">
        <f t="shared" si="139"/>
        <v>563.28550199999995</v>
      </c>
      <c r="G305" s="89" t="str">
        <f t="shared" si="141"/>
        <v>1st &amp; 3rd Floor</v>
      </c>
      <c r="H305" s="90"/>
      <c r="I305" s="31"/>
      <c r="N305" s="74" t="str">
        <f t="shared" ca="1" si="140"/>
        <v>107 &amp; 307</v>
      </c>
      <c r="O305" s="74">
        <f t="shared" ref="O305:P305" ca="1" si="147">O304+1</f>
        <v>107</v>
      </c>
      <c r="P305" s="74">
        <f t="shared" ca="1" si="147"/>
        <v>307</v>
      </c>
    </row>
    <row r="306" spans="1:16" s="74" customFormat="1" x14ac:dyDescent="0.35">
      <c r="A306" s="91" t="s">
        <v>220</v>
      </c>
      <c r="B306" s="91"/>
      <c r="C306" s="91"/>
      <c r="D306" s="91"/>
      <c r="E306" s="91"/>
      <c r="F306" s="91"/>
      <c r="G306" s="91"/>
      <c r="H306" s="91"/>
      <c r="I306" s="31"/>
    </row>
    <row r="307" spans="1:16" s="74" customFormat="1" x14ac:dyDescent="0.35">
      <c r="A307" s="88" t="str">
        <f t="shared" ref="A307:A313" ca="1" si="148">N307</f>
        <v>201 &amp; 401</v>
      </c>
      <c r="B307" s="88"/>
      <c r="C307" s="81" t="s">
        <v>218</v>
      </c>
      <c r="D307" s="81">
        <f>35.66*10.764</f>
        <v>383.84423999999996</v>
      </c>
      <c r="E307" s="81">
        <v>0</v>
      </c>
      <c r="F307" s="81">
        <f t="shared" ref="F307:F313" si="149">D307*(($F$166)+1)+E307</f>
        <v>556.57414799999992</v>
      </c>
      <c r="G307" s="88" t="str">
        <f>A306</f>
        <v>2nd &amp; 4th Floor</v>
      </c>
      <c r="H307" s="88"/>
      <c r="I307" s="31"/>
      <c r="N307" s="74" t="str">
        <f t="shared" ref="N307:N313" ca="1" si="150">O307&amp;""&amp;" &amp; "&amp;""&amp;P307</f>
        <v>201 &amp; 401</v>
      </c>
      <c r="O307" s="74">
        <f ca="1">(SUMPRODUCT(MID(0&amp;(LEFT(A306,SUM(LEN(A306)-LEN(SUBSTITUTE(A306,{"0","1","2"},""))))), LARGE(INDEX(ISNUMBER(--MID((LEFT(A306,SUM(LEN(A306)-LEN(SUBSTITUTE(A306,{"0","1","2"},""))))), ROW(INDIRECT("1:"&amp;LEN((LEFT(A306,SUM(LEN(A306)-LEN(SUBSTITUTE(A306,{"0","1","2"},"")))))))), 1)) * ROW(INDIRECT("1:"&amp;LEN((LEFT(A306,SUM(LEN(A306)-LEN(SUBSTITUTE(A306,{"0","1","2"},"")))))))), 0), ROW(INDIRECT("1:"&amp;LEN((LEFT(A306,SUM(LEN(A306)-LEN(SUBSTITUTE(A306,{"0","1","2"},"")))))))))+1, 1) * 10^ROW(INDIRECT("1:"&amp;LEN((LEFT(A306,SUM(LEN(A306)-LEN(SUBSTITUTE(A306,{"0","1","2"},""))))))))/10))*100+1</f>
        <v>201</v>
      </c>
      <c r="P307" s="74">
        <f ca="1">(SUMPRODUCT(MID(0&amp;(--TRIM(RIGHT(SUBSTITUTE(LEFT(A306,_xlfn.AGGREGATE(16,6,FIND({0,1,2,3,4,5,6,7,8,9},A306,ROW(INDIRECT("1:"&amp;LEN(A306)))),1))," ",REPT(" ",LEN(A306))),LEN(A306)))), LARGE(INDEX(ISNUMBER(--MID((--TRIM(RIGHT(SUBSTITUTE(LEFT(A306,_xlfn.AGGREGATE(16,6,FIND({0,1,2,3,4,5,6,7,8,9},A306,ROW(INDIRECT("1:"&amp;LEN(A306)))),1))," ",REPT(" ",LEN(A306))),LEN(A306)))), ROW(INDIRECT("1:"&amp;LEN((--TRIM(RIGHT(SUBSTITUTE(LEFT(A306,_xlfn.AGGREGATE(16,6,FIND({0,1,2,3,4,5,6,7,8,9},A306,ROW(INDIRECT("1:"&amp;LEN(A306)))),1))," ",REPT(" ",LEN(A306))),LEN(A306))))))), 1)) * ROW(INDIRECT("1:"&amp;LEN((--TRIM(RIGHT(SUBSTITUTE(LEFT(A306,_xlfn.AGGREGATE(16,6,FIND({0,1,2,3,4,5,6,7,8,9},A306,ROW(INDIRECT("1:"&amp;LEN(A306)))),1))," ",REPT(" ",LEN(A306))),LEN(A306))))))), 0), ROW(INDIRECT("1:"&amp;LEN((--TRIM(RIGHT(SUBSTITUTE(LEFT(A306,_xlfn.AGGREGATE(16,6,FIND({0,1,2,3,4,5,6,7,8,9},A306,ROW(INDIRECT("1:"&amp;LEN(A306)))),1))," ",REPT(" ",LEN(A306))),LEN(A306))))))))+1, 1) * 10^ROW(INDIRECT("1:"&amp;LEN((--TRIM(RIGHT(SUBSTITUTE(LEFT(A306,_xlfn.AGGREGATE(16,6,FIND({0,1,2,3,4,5,6,7,8,9},A306,ROW(INDIRECT("1:"&amp;LEN(A306)))),1))," ",REPT(" ",LEN(A306))),LEN(A306)))))))/10))*100+1</f>
        <v>401</v>
      </c>
    </row>
    <row r="308" spans="1:16" s="74" customFormat="1" x14ac:dyDescent="0.35">
      <c r="A308" s="88" t="str">
        <f t="shared" ca="1" si="148"/>
        <v>202 &amp; 402</v>
      </c>
      <c r="B308" s="88"/>
      <c r="C308" s="81" t="s">
        <v>218</v>
      </c>
      <c r="D308" s="81">
        <f>41.37*10.764</f>
        <v>445.30667999999997</v>
      </c>
      <c r="E308" s="81">
        <v>0</v>
      </c>
      <c r="F308" s="81">
        <f t="shared" si="149"/>
        <v>645.69468599999993</v>
      </c>
      <c r="G308" s="88" t="str">
        <f t="shared" ref="G308:G313" si="151">G307</f>
        <v>2nd &amp; 4th Floor</v>
      </c>
      <c r="H308" s="88"/>
      <c r="I308" s="31"/>
      <c r="N308" s="74" t="str">
        <f t="shared" ca="1" si="150"/>
        <v>202 &amp; 402</v>
      </c>
      <c r="O308" s="74">
        <f t="shared" ref="O308:P308" ca="1" si="152">O307+1</f>
        <v>202</v>
      </c>
      <c r="P308" s="74">
        <f t="shared" ca="1" si="152"/>
        <v>402</v>
      </c>
    </row>
    <row r="309" spans="1:16" s="74" customFormat="1" x14ac:dyDescent="0.35">
      <c r="A309" s="88" t="str">
        <f t="shared" ca="1" si="148"/>
        <v>203 &amp; 403</v>
      </c>
      <c r="B309" s="88"/>
      <c r="C309" s="81" t="s">
        <v>217</v>
      </c>
      <c r="D309" s="81">
        <f>25.75*10.764</f>
        <v>277.173</v>
      </c>
      <c r="E309" s="81">
        <v>0</v>
      </c>
      <c r="F309" s="81">
        <f t="shared" si="149"/>
        <v>401.90084999999999</v>
      </c>
      <c r="G309" s="88" t="str">
        <f t="shared" si="151"/>
        <v>2nd &amp; 4th Floor</v>
      </c>
      <c r="H309" s="88"/>
      <c r="I309" s="31"/>
      <c r="N309" s="74" t="str">
        <f t="shared" ca="1" si="150"/>
        <v>203 &amp; 403</v>
      </c>
      <c r="O309" s="74">
        <f t="shared" ref="O309:P309" ca="1" si="153">O308+1</f>
        <v>203</v>
      </c>
      <c r="P309" s="74">
        <f t="shared" ca="1" si="153"/>
        <v>403</v>
      </c>
    </row>
    <row r="310" spans="1:16" s="74" customFormat="1" x14ac:dyDescent="0.35">
      <c r="A310" s="88" t="str">
        <f t="shared" ca="1" si="148"/>
        <v>204 &amp; 404</v>
      </c>
      <c r="B310" s="88"/>
      <c r="C310" s="81" t="s">
        <v>217</v>
      </c>
      <c r="D310" s="81">
        <f>25.75*10.764</f>
        <v>277.173</v>
      </c>
      <c r="E310" s="81">
        <v>0</v>
      </c>
      <c r="F310" s="81">
        <f t="shared" si="149"/>
        <v>401.90084999999999</v>
      </c>
      <c r="G310" s="88" t="str">
        <f t="shared" si="151"/>
        <v>2nd &amp; 4th Floor</v>
      </c>
      <c r="H310" s="88"/>
      <c r="I310" s="31"/>
      <c r="N310" s="74" t="str">
        <f t="shared" ca="1" si="150"/>
        <v>204 &amp; 404</v>
      </c>
      <c r="O310" s="74">
        <f t="shared" ref="O310:P310" ca="1" si="154">O309+1</f>
        <v>204</v>
      </c>
      <c r="P310" s="74">
        <f t="shared" ca="1" si="154"/>
        <v>404</v>
      </c>
    </row>
    <row r="311" spans="1:16" s="74" customFormat="1" x14ac:dyDescent="0.35">
      <c r="A311" s="88" t="str">
        <f t="shared" ca="1" si="148"/>
        <v>205 &amp; 405</v>
      </c>
      <c r="B311" s="88"/>
      <c r="C311" s="81" t="s">
        <v>218</v>
      </c>
      <c r="D311" s="81">
        <f>37.93*10.764</f>
        <v>408.27851999999996</v>
      </c>
      <c r="E311" s="81">
        <v>0</v>
      </c>
      <c r="F311" s="81">
        <f t="shared" si="149"/>
        <v>592.00385399999993</v>
      </c>
      <c r="G311" s="88" t="str">
        <f t="shared" si="151"/>
        <v>2nd &amp; 4th Floor</v>
      </c>
      <c r="H311" s="88"/>
      <c r="I311" s="31"/>
      <c r="N311" s="74" t="str">
        <f t="shared" ca="1" si="150"/>
        <v>205 &amp; 405</v>
      </c>
      <c r="O311" s="74">
        <f t="shared" ref="O311:P311" ca="1" si="155">O310+1</f>
        <v>205</v>
      </c>
      <c r="P311" s="74">
        <f t="shared" ca="1" si="155"/>
        <v>405</v>
      </c>
    </row>
    <row r="312" spans="1:16" s="74" customFormat="1" x14ac:dyDescent="0.35">
      <c r="A312" s="88" t="str">
        <f t="shared" ca="1" si="148"/>
        <v>206 &amp; 406</v>
      </c>
      <c r="B312" s="88"/>
      <c r="C312" s="81" t="s">
        <v>217</v>
      </c>
      <c r="D312" s="81">
        <f>25.6275*10.764</f>
        <v>275.85440999999997</v>
      </c>
      <c r="E312" s="81">
        <v>0</v>
      </c>
      <c r="F312" s="81">
        <f t="shared" si="149"/>
        <v>399.98889449999996</v>
      </c>
      <c r="G312" s="88" t="str">
        <f t="shared" si="151"/>
        <v>2nd &amp; 4th Floor</v>
      </c>
      <c r="H312" s="88"/>
      <c r="I312" s="31"/>
      <c r="N312" s="74" t="str">
        <f t="shared" ca="1" si="150"/>
        <v>206 &amp; 406</v>
      </c>
      <c r="O312" s="74">
        <f t="shared" ref="O312:P312" ca="1" si="156">O311+1</f>
        <v>206</v>
      </c>
      <c r="P312" s="74">
        <f t="shared" ca="1" si="156"/>
        <v>406</v>
      </c>
    </row>
    <row r="313" spans="1:16" s="74" customFormat="1" x14ac:dyDescent="0.35">
      <c r="A313" s="89" t="str">
        <f t="shared" ca="1" si="148"/>
        <v>207 &amp; 407</v>
      </c>
      <c r="B313" s="90"/>
      <c r="C313" s="76" t="s">
        <v>218</v>
      </c>
      <c r="D313" s="76">
        <f>35.66*10.764</f>
        <v>383.84423999999996</v>
      </c>
      <c r="E313" s="75">
        <v>0</v>
      </c>
      <c r="F313" s="75">
        <f t="shared" si="149"/>
        <v>556.57414799999992</v>
      </c>
      <c r="G313" s="89" t="str">
        <f t="shared" si="151"/>
        <v>2nd &amp; 4th Floor</v>
      </c>
      <c r="H313" s="90"/>
      <c r="I313" s="31"/>
      <c r="N313" s="74" t="str">
        <f t="shared" ca="1" si="150"/>
        <v>207 &amp; 407</v>
      </c>
      <c r="O313" s="74">
        <f t="shared" ref="O313:P313" ca="1" si="157">O312+1</f>
        <v>207</v>
      </c>
      <c r="P313" s="74">
        <f t="shared" ca="1" si="157"/>
        <v>407</v>
      </c>
    </row>
    <row r="314" spans="1:16" s="77" customFormat="1" x14ac:dyDescent="0.35">
      <c r="A314" s="96" t="s">
        <v>258</v>
      </c>
      <c r="B314" s="96"/>
      <c r="C314" s="96"/>
      <c r="D314" s="96"/>
      <c r="E314" s="96"/>
      <c r="F314" s="96"/>
      <c r="G314" s="96"/>
      <c r="H314" s="96"/>
      <c r="I314" s="31"/>
      <c r="L314" s="95"/>
      <c r="M314" s="95"/>
    </row>
    <row r="315" spans="1:16" s="77" customFormat="1" x14ac:dyDescent="0.35">
      <c r="A315" s="91" t="s">
        <v>153</v>
      </c>
      <c r="B315" s="91"/>
      <c r="C315" s="91"/>
      <c r="D315" s="91"/>
      <c r="E315" s="91"/>
      <c r="F315" s="91"/>
      <c r="G315" s="91"/>
      <c r="H315" s="91"/>
      <c r="I315" s="31"/>
      <c r="L315" s="95"/>
      <c r="M315" s="95"/>
    </row>
    <row r="316" spans="1:16" s="77" customFormat="1" x14ac:dyDescent="0.35">
      <c r="A316" s="88">
        <v>1</v>
      </c>
      <c r="B316" s="88"/>
      <c r="C316" s="76" t="s">
        <v>218</v>
      </c>
      <c r="D316" s="76">
        <f>(41.42)*10.764</f>
        <v>445.84487999999999</v>
      </c>
      <c r="E316" s="76">
        <v>0</v>
      </c>
      <c r="F316" s="76">
        <f>D316*(($F$166)+1)+E316</f>
        <v>646.47507599999994</v>
      </c>
      <c r="G316" s="88" t="str">
        <f>A315</f>
        <v>Ground Floor</v>
      </c>
      <c r="H316" s="88"/>
      <c r="I316" s="31">
        <f>3.475*3.15+2.4*2.15+1.2*1.5+1.2*1.8+0.9*1.2+0.6*0.9</f>
        <v>21.686250000000001</v>
      </c>
      <c r="N316" s="31"/>
    </row>
    <row r="317" spans="1:16" s="77" customFormat="1" x14ac:dyDescent="0.35">
      <c r="A317" s="88">
        <f>A316+1</f>
        <v>2</v>
      </c>
      <c r="B317" s="88"/>
      <c r="C317" s="76" t="s">
        <v>218</v>
      </c>
      <c r="D317" s="76">
        <f>41.37*10.764</f>
        <v>445.30667999999997</v>
      </c>
      <c r="E317" s="76">
        <v>0</v>
      </c>
      <c r="F317" s="76">
        <f>D317*(($F$166)+1)+E317</f>
        <v>645.69468599999993</v>
      </c>
      <c r="G317" s="88" t="str">
        <f t="shared" ref="G317:G318" si="158">G316</f>
        <v>Ground Floor</v>
      </c>
      <c r="H317" s="88"/>
      <c r="I317" s="31"/>
      <c r="N317" s="31"/>
    </row>
    <row r="318" spans="1:16" s="77" customFormat="1" x14ac:dyDescent="0.35">
      <c r="A318" s="88">
        <f>A317+1</f>
        <v>3</v>
      </c>
      <c r="B318" s="88"/>
      <c r="C318" s="76" t="s">
        <v>218</v>
      </c>
      <c r="D318" s="76">
        <f>35.66*10.764</f>
        <v>383.84423999999996</v>
      </c>
      <c r="E318" s="76">
        <v>0</v>
      </c>
      <c r="F318" s="76">
        <f>D318*(($F$166)+1)+E318</f>
        <v>556.57414799999992</v>
      </c>
      <c r="G318" s="88" t="str">
        <f t="shared" si="158"/>
        <v>Ground Floor</v>
      </c>
      <c r="H318" s="88"/>
      <c r="I318" s="31"/>
      <c r="J318" s="77">
        <f>3.15*3.5+2.15*2.4+2.8*0.85+2.8*3.5+1.2*1.715+1.2*1.5+0.8*1.2+0.9*1</f>
        <v>34.082999999999991</v>
      </c>
      <c r="K318" s="77">
        <f>2.8*1+2*1.8</f>
        <v>6.4</v>
      </c>
      <c r="N318" s="31"/>
    </row>
    <row r="319" spans="1:16" s="77" customFormat="1" x14ac:dyDescent="0.35">
      <c r="A319" s="92" t="s">
        <v>219</v>
      </c>
      <c r="B319" s="93"/>
      <c r="C319" s="93"/>
      <c r="D319" s="93"/>
      <c r="E319" s="93"/>
      <c r="F319" s="93"/>
      <c r="G319" s="93"/>
      <c r="H319" s="94"/>
      <c r="I319" s="31"/>
    </row>
    <row r="320" spans="1:16" s="77" customFormat="1" x14ac:dyDescent="0.35">
      <c r="A320" s="89" t="str">
        <f t="shared" ref="A320:A325" ca="1" si="159">N320</f>
        <v>101 &amp; 301</v>
      </c>
      <c r="B320" s="90"/>
      <c r="C320" s="76" t="s">
        <v>218</v>
      </c>
      <c r="D320" s="76">
        <f>(41.42)*10.764</f>
        <v>445.84487999999999</v>
      </c>
      <c r="E320" s="76">
        <v>0</v>
      </c>
      <c r="F320" s="76">
        <f t="shared" ref="F320:F325" si="160">D320*(($F$166)+1)+E320</f>
        <v>646.47507599999994</v>
      </c>
      <c r="G320" s="89" t="str">
        <f>A319</f>
        <v>1st &amp; 3rd Floor</v>
      </c>
      <c r="H320" s="90"/>
      <c r="I320" s="31"/>
      <c r="N320" s="77" t="str">
        <f t="shared" ref="N320:N325" ca="1" si="161">O320&amp;""&amp;" &amp; "&amp;""&amp;P320</f>
        <v>101 &amp; 301</v>
      </c>
      <c r="O320" s="77">
        <f ca="1">(SUMPRODUCT(MID(0&amp;(LEFT(A319,SUM(LEN(A319)-LEN(SUBSTITUTE(A319,{"0","1","2"},""))))), LARGE(INDEX(ISNUMBER(--MID((LEFT(A319,SUM(LEN(A319)-LEN(SUBSTITUTE(A319,{"0","1","2"},""))))), ROW(INDIRECT("1:"&amp;LEN((LEFT(A319,SUM(LEN(A319)-LEN(SUBSTITUTE(A319,{"0","1","2"},"")))))))), 1)) * ROW(INDIRECT("1:"&amp;LEN((LEFT(A319,SUM(LEN(A319)-LEN(SUBSTITUTE(A319,{"0","1","2"},"")))))))), 0), ROW(INDIRECT("1:"&amp;LEN((LEFT(A319,SUM(LEN(A319)-LEN(SUBSTITUTE(A319,{"0","1","2"},"")))))))))+1, 1) * 10^ROW(INDIRECT("1:"&amp;LEN((LEFT(A319,SUM(LEN(A319)-LEN(SUBSTITUTE(A319,{"0","1","2"},""))))))))/10))*100+1</f>
        <v>101</v>
      </c>
      <c r="P320" s="77">
        <f ca="1">(SUMPRODUCT(MID(0&amp;(--TRIM(RIGHT(SUBSTITUTE(LEFT(A319,_xlfn.AGGREGATE(16,6,FIND({0,1,2,3,4,5,6,7,8,9},A319,ROW(INDIRECT("1:"&amp;LEN(A319)))),1))," ",REPT(" ",LEN(A319))),LEN(A319)))), LARGE(INDEX(ISNUMBER(--MID((--TRIM(RIGHT(SUBSTITUTE(LEFT(A319,_xlfn.AGGREGATE(16,6,FIND({0,1,2,3,4,5,6,7,8,9},A319,ROW(INDIRECT("1:"&amp;LEN(A319)))),1))," ",REPT(" ",LEN(A319))),LEN(A319)))), ROW(INDIRECT("1:"&amp;LEN((--TRIM(RIGHT(SUBSTITUTE(LEFT(A319,_xlfn.AGGREGATE(16,6,FIND({0,1,2,3,4,5,6,7,8,9},A319,ROW(INDIRECT("1:"&amp;LEN(A319)))),1))," ",REPT(" ",LEN(A319))),LEN(A319))))))), 1)) * ROW(INDIRECT("1:"&amp;LEN((--TRIM(RIGHT(SUBSTITUTE(LEFT(A319,_xlfn.AGGREGATE(16,6,FIND({0,1,2,3,4,5,6,7,8,9},A319,ROW(INDIRECT("1:"&amp;LEN(A319)))),1))," ",REPT(" ",LEN(A319))),LEN(A319))))))), 0), ROW(INDIRECT("1:"&amp;LEN((--TRIM(RIGHT(SUBSTITUTE(LEFT(A319,_xlfn.AGGREGATE(16,6,FIND({0,1,2,3,4,5,6,7,8,9},A319,ROW(INDIRECT("1:"&amp;LEN(A319)))),1))," ",REPT(" ",LEN(A319))),LEN(A319))))))))+1, 1) * 10^ROW(INDIRECT("1:"&amp;LEN((--TRIM(RIGHT(SUBSTITUTE(LEFT(A319,_xlfn.AGGREGATE(16,6,FIND({0,1,2,3,4,5,6,7,8,9},A319,ROW(INDIRECT("1:"&amp;LEN(A319)))),1))," ",REPT(" ",LEN(A319))),LEN(A319)))))))/10))*100+1</f>
        <v>301</v>
      </c>
    </row>
    <row r="321" spans="1:16" s="77" customFormat="1" x14ac:dyDescent="0.35">
      <c r="A321" s="89" t="str">
        <f t="shared" ca="1" si="159"/>
        <v>102 &amp; 302</v>
      </c>
      <c r="B321" s="90"/>
      <c r="C321" s="76" t="s">
        <v>218</v>
      </c>
      <c r="D321" s="76">
        <f>41.37*10.764</f>
        <v>445.30667999999997</v>
      </c>
      <c r="E321" s="76">
        <v>0</v>
      </c>
      <c r="F321" s="76">
        <f t="shared" si="160"/>
        <v>645.69468599999993</v>
      </c>
      <c r="G321" s="89" t="str">
        <f t="shared" ref="G321:G325" si="162">G320</f>
        <v>1st &amp; 3rd Floor</v>
      </c>
      <c r="H321" s="90"/>
      <c r="I321" s="31"/>
      <c r="N321" s="77" t="str">
        <f t="shared" ca="1" si="161"/>
        <v>102 &amp; 302</v>
      </c>
      <c r="O321" s="77">
        <f t="shared" ref="O321:P321" ca="1" si="163">O320+1</f>
        <v>102</v>
      </c>
      <c r="P321" s="77">
        <f t="shared" ca="1" si="163"/>
        <v>302</v>
      </c>
    </row>
    <row r="322" spans="1:16" s="77" customFormat="1" x14ac:dyDescent="0.35">
      <c r="A322" s="89" t="str">
        <f t="shared" ca="1" si="159"/>
        <v>103 &amp; 303</v>
      </c>
      <c r="B322" s="90"/>
      <c r="C322" s="76" t="s">
        <v>218</v>
      </c>
      <c r="D322" s="76">
        <f>36.09*10.764</f>
        <v>388.47275999999999</v>
      </c>
      <c r="E322" s="76">
        <v>0</v>
      </c>
      <c r="F322" s="76">
        <f t="shared" si="160"/>
        <v>563.28550199999995</v>
      </c>
      <c r="G322" s="89" t="str">
        <f t="shared" si="162"/>
        <v>1st &amp; 3rd Floor</v>
      </c>
      <c r="H322" s="90"/>
      <c r="I322" s="31"/>
      <c r="N322" s="77" t="str">
        <f t="shared" ca="1" si="161"/>
        <v>103 &amp; 303</v>
      </c>
      <c r="O322" s="77">
        <f t="shared" ref="O322:P322" ca="1" si="164">O321+1</f>
        <v>103</v>
      </c>
      <c r="P322" s="77">
        <f t="shared" ca="1" si="164"/>
        <v>303</v>
      </c>
    </row>
    <row r="323" spans="1:16" s="77" customFormat="1" x14ac:dyDescent="0.35">
      <c r="A323" s="89" t="str">
        <f t="shared" ca="1" si="159"/>
        <v>104 &amp; 304</v>
      </c>
      <c r="B323" s="90"/>
      <c r="C323" s="76" t="s">
        <v>218</v>
      </c>
      <c r="D323" s="76">
        <f>36.09*10.764</f>
        <v>388.47275999999999</v>
      </c>
      <c r="E323" s="76">
        <v>0</v>
      </c>
      <c r="F323" s="76">
        <f t="shared" si="160"/>
        <v>563.28550199999995</v>
      </c>
      <c r="G323" s="89" t="str">
        <f t="shared" si="162"/>
        <v>1st &amp; 3rd Floor</v>
      </c>
      <c r="H323" s="90"/>
      <c r="I323" s="31"/>
      <c r="N323" s="77" t="str">
        <f t="shared" ca="1" si="161"/>
        <v>104 &amp; 304</v>
      </c>
      <c r="O323" s="77">
        <f t="shared" ref="O323:P323" ca="1" si="165">O322+1</f>
        <v>104</v>
      </c>
      <c r="P323" s="77">
        <f t="shared" ca="1" si="165"/>
        <v>304</v>
      </c>
    </row>
    <row r="324" spans="1:16" s="77" customFormat="1" x14ac:dyDescent="0.35">
      <c r="A324" s="89" t="str">
        <f t="shared" ca="1" si="159"/>
        <v>105 &amp; 305</v>
      </c>
      <c r="B324" s="90"/>
      <c r="C324" s="76" t="s">
        <v>217</v>
      </c>
      <c r="D324" s="76">
        <f>25.62*10.764</f>
        <v>275.77368000000001</v>
      </c>
      <c r="E324" s="76">
        <v>0</v>
      </c>
      <c r="F324" s="76">
        <f t="shared" si="160"/>
        <v>399.87183600000003</v>
      </c>
      <c r="G324" s="89" t="str">
        <f t="shared" si="162"/>
        <v>1st &amp; 3rd Floor</v>
      </c>
      <c r="H324" s="90"/>
      <c r="I324" s="31"/>
      <c r="N324" s="77" t="str">
        <f t="shared" ca="1" si="161"/>
        <v>105 &amp; 305</v>
      </c>
      <c r="O324" s="77">
        <f t="shared" ref="O324:P324" ca="1" si="166">O323+1</f>
        <v>105</v>
      </c>
      <c r="P324" s="77">
        <f t="shared" ca="1" si="166"/>
        <v>305</v>
      </c>
    </row>
    <row r="325" spans="1:16" s="77" customFormat="1" x14ac:dyDescent="0.35">
      <c r="A325" s="89" t="str">
        <f t="shared" ca="1" si="159"/>
        <v>106 &amp; 306</v>
      </c>
      <c r="B325" s="90"/>
      <c r="C325" s="76" t="s">
        <v>218</v>
      </c>
      <c r="D325" s="76">
        <f>41.88*10.764</f>
        <v>450.79631999999998</v>
      </c>
      <c r="E325" s="76">
        <v>0</v>
      </c>
      <c r="F325" s="76">
        <f t="shared" si="160"/>
        <v>653.65466399999991</v>
      </c>
      <c r="G325" s="89" t="str">
        <f t="shared" si="162"/>
        <v>1st &amp; 3rd Floor</v>
      </c>
      <c r="H325" s="90"/>
      <c r="I325" s="31"/>
      <c r="N325" s="77" t="str">
        <f t="shared" ca="1" si="161"/>
        <v>106 &amp; 306</v>
      </c>
      <c r="O325" s="77">
        <f t="shared" ref="O325:P325" ca="1" si="167">O324+1</f>
        <v>106</v>
      </c>
      <c r="P325" s="77">
        <f t="shared" ca="1" si="167"/>
        <v>306</v>
      </c>
    </row>
    <row r="326" spans="1:16" s="77" customFormat="1" x14ac:dyDescent="0.35">
      <c r="A326" s="92" t="s">
        <v>220</v>
      </c>
      <c r="B326" s="93"/>
      <c r="C326" s="93"/>
      <c r="D326" s="93"/>
      <c r="E326" s="93"/>
      <c r="F326" s="93"/>
      <c r="G326" s="93"/>
      <c r="H326" s="94"/>
      <c r="I326" s="31"/>
    </row>
    <row r="327" spans="1:16" s="77" customFormat="1" x14ac:dyDescent="0.35">
      <c r="A327" s="89" t="str">
        <f t="shared" ref="A327:A332" ca="1" si="168">N327</f>
        <v>201 &amp; 401</v>
      </c>
      <c r="B327" s="90"/>
      <c r="C327" s="76" t="s">
        <v>218</v>
      </c>
      <c r="D327" s="76">
        <f>(41.42)*10.764</f>
        <v>445.84487999999999</v>
      </c>
      <c r="E327" s="76">
        <v>0</v>
      </c>
      <c r="F327" s="76">
        <f t="shared" ref="F327:F332" si="169">D327*(($F$166)+1)+E327</f>
        <v>646.47507599999994</v>
      </c>
      <c r="G327" s="89" t="str">
        <f>A326</f>
        <v>2nd &amp; 4th Floor</v>
      </c>
      <c r="H327" s="90"/>
      <c r="I327" s="31"/>
      <c r="N327" s="77" t="str">
        <f t="shared" ref="N327:N332" ca="1" si="170">O327&amp;""&amp;" &amp; "&amp;""&amp;P327</f>
        <v>201 &amp; 401</v>
      </c>
      <c r="O327" s="77">
        <f ca="1">(SUMPRODUCT(MID(0&amp;(LEFT(A326,SUM(LEN(A326)-LEN(SUBSTITUTE(A326,{"0","1","2"},""))))), LARGE(INDEX(ISNUMBER(--MID((LEFT(A326,SUM(LEN(A326)-LEN(SUBSTITUTE(A326,{"0","1","2"},""))))), ROW(INDIRECT("1:"&amp;LEN((LEFT(A326,SUM(LEN(A326)-LEN(SUBSTITUTE(A326,{"0","1","2"},"")))))))), 1)) * ROW(INDIRECT("1:"&amp;LEN((LEFT(A326,SUM(LEN(A326)-LEN(SUBSTITUTE(A326,{"0","1","2"},"")))))))), 0), ROW(INDIRECT("1:"&amp;LEN((LEFT(A326,SUM(LEN(A326)-LEN(SUBSTITUTE(A326,{"0","1","2"},"")))))))))+1, 1) * 10^ROW(INDIRECT("1:"&amp;LEN((LEFT(A326,SUM(LEN(A326)-LEN(SUBSTITUTE(A326,{"0","1","2"},""))))))))/10))*100+1</f>
        <v>201</v>
      </c>
      <c r="P327" s="77">
        <f ca="1">(SUMPRODUCT(MID(0&amp;(--TRIM(RIGHT(SUBSTITUTE(LEFT(A326,_xlfn.AGGREGATE(16,6,FIND({0,1,2,3,4,5,6,7,8,9},A326,ROW(INDIRECT("1:"&amp;LEN(A326)))),1))," ",REPT(" ",LEN(A326))),LEN(A326)))), LARGE(INDEX(ISNUMBER(--MID((--TRIM(RIGHT(SUBSTITUTE(LEFT(A326,_xlfn.AGGREGATE(16,6,FIND({0,1,2,3,4,5,6,7,8,9},A326,ROW(INDIRECT("1:"&amp;LEN(A326)))),1))," ",REPT(" ",LEN(A326))),LEN(A326)))), ROW(INDIRECT("1:"&amp;LEN((--TRIM(RIGHT(SUBSTITUTE(LEFT(A326,_xlfn.AGGREGATE(16,6,FIND({0,1,2,3,4,5,6,7,8,9},A326,ROW(INDIRECT("1:"&amp;LEN(A326)))),1))," ",REPT(" ",LEN(A326))),LEN(A326))))))), 1)) * ROW(INDIRECT("1:"&amp;LEN((--TRIM(RIGHT(SUBSTITUTE(LEFT(A326,_xlfn.AGGREGATE(16,6,FIND({0,1,2,3,4,5,6,7,8,9},A326,ROW(INDIRECT("1:"&amp;LEN(A326)))),1))," ",REPT(" ",LEN(A326))),LEN(A326))))))), 0), ROW(INDIRECT("1:"&amp;LEN((--TRIM(RIGHT(SUBSTITUTE(LEFT(A326,_xlfn.AGGREGATE(16,6,FIND({0,1,2,3,4,5,6,7,8,9},A326,ROW(INDIRECT("1:"&amp;LEN(A326)))),1))," ",REPT(" ",LEN(A326))),LEN(A326))))))))+1, 1) * 10^ROW(INDIRECT("1:"&amp;LEN((--TRIM(RIGHT(SUBSTITUTE(LEFT(A326,_xlfn.AGGREGATE(16,6,FIND({0,1,2,3,4,5,6,7,8,9},A326,ROW(INDIRECT("1:"&amp;LEN(A326)))),1))," ",REPT(" ",LEN(A326))),LEN(A326)))))))/10))*100+1</f>
        <v>401</v>
      </c>
    </row>
    <row r="328" spans="1:16" s="77" customFormat="1" x14ac:dyDescent="0.35">
      <c r="A328" s="89" t="str">
        <f t="shared" ca="1" si="168"/>
        <v>202 &amp; 402</v>
      </c>
      <c r="B328" s="90"/>
      <c r="C328" s="76" t="s">
        <v>218</v>
      </c>
      <c r="D328" s="76">
        <f>41.37*10.764</f>
        <v>445.30667999999997</v>
      </c>
      <c r="E328" s="76">
        <v>0</v>
      </c>
      <c r="F328" s="76">
        <f t="shared" si="169"/>
        <v>645.69468599999993</v>
      </c>
      <c r="G328" s="89" t="str">
        <f t="shared" ref="G328:G332" si="171">G327</f>
        <v>2nd &amp; 4th Floor</v>
      </c>
      <c r="H328" s="90"/>
      <c r="I328" s="31"/>
      <c r="N328" s="77" t="str">
        <f t="shared" ca="1" si="170"/>
        <v>202 &amp; 402</v>
      </c>
      <c r="O328" s="77">
        <f t="shared" ref="O328:P328" ca="1" si="172">O327+1</f>
        <v>202</v>
      </c>
      <c r="P328" s="77">
        <f t="shared" ca="1" si="172"/>
        <v>402</v>
      </c>
    </row>
    <row r="329" spans="1:16" s="77" customFormat="1" x14ac:dyDescent="0.35">
      <c r="A329" s="89" t="str">
        <f t="shared" ca="1" si="168"/>
        <v>203 &amp; 403</v>
      </c>
      <c r="B329" s="90"/>
      <c r="C329" s="76" t="s">
        <v>218</v>
      </c>
      <c r="D329" s="76">
        <f>35.66*10.764</f>
        <v>383.84423999999996</v>
      </c>
      <c r="E329" s="76">
        <v>0</v>
      </c>
      <c r="F329" s="76">
        <f t="shared" si="169"/>
        <v>556.57414799999992</v>
      </c>
      <c r="G329" s="89" t="str">
        <f t="shared" si="171"/>
        <v>2nd &amp; 4th Floor</v>
      </c>
      <c r="H329" s="90"/>
      <c r="I329" s="31"/>
      <c r="N329" s="77" t="str">
        <f t="shared" ca="1" si="170"/>
        <v>203 &amp; 403</v>
      </c>
      <c r="O329" s="77">
        <f t="shared" ref="O329:P329" ca="1" si="173">O328+1</f>
        <v>203</v>
      </c>
      <c r="P329" s="77">
        <f t="shared" ca="1" si="173"/>
        <v>403</v>
      </c>
    </row>
    <row r="330" spans="1:16" s="77" customFormat="1" x14ac:dyDescent="0.35">
      <c r="A330" s="89" t="str">
        <f t="shared" ca="1" si="168"/>
        <v>204 &amp; 404</v>
      </c>
      <c r="B330" s="90"/>
      <c r="C330" s="76" t="s">
        <v>218</v>
      </c>
      <c r="D330" s="76">
        <f>35.66*10.764</f>
        <v>383.84423999999996</v>
      </c>
      <c r="E330" s="76">
        <v>0</v>
      </c>
      <c r="F330" s="76">
        <f t="shared" si="169"/>
        <v>556.57414799999992</v>
      </c>
      <c r="G330" s="89" t="str">
        <f t="shared" si="171"/>
        <v>2nd &amp; 4th Floor</v>
      </c>
      <c r="H330" s="90"/>
      <c r="I330" s="31"/>
      <c r="N330" s="77" t="str">
        <f t="shared" ca="1" si="170"/>
        <v>204 &amp; 404</v>
      </c>
      <c r="O330" s="77">
        <f t="shared" ref="O330:P330" ca="1" si="174">O329+1</f>
        <v>204</v>
      </c>
      <c r="P330" s="77">
        <f t="shared" ca="1" si="174"/>
        <v>404</v>
      </c>
    </row>
    <row r="331" spans="1:16" s="77" customFormat="1" x14ac:dyDescent="0.35">
      <c r="A331" s="89" t="str">
        <f t="shared" ca="1" si="168"/>
        <v>205 &amp; 405</v>
      </c>
      <c r="B331" s="90"/>
      <c r="C331" s="76" t="s">
        <v>217</v>
      </c>
      <c r="D331" s="76">
        <f>35.66*10.764</f>
        <v>383.84423999999996</v>
      </c>
      <c r="E331" s="76">
        <v>0</v>
      </c>
      <c r="F331" s="76">
        <f t="shared" si="169"/>
        <v>556.57414799999992</v>
      </c>
      <c r="G331" s="89" t="str">
        <f t="shared" si="171"/>
        <v>2nd &amp; 4th Floor</v>
      </c>
      <c r="H331" s="90"/>
      <c r="I331" s="31"/>
      <c r="N331" s="77" t="str">
        <f t="shared" ca="1" si="170"/>
        <v>205 &amp; 405</v>
      </c>
      <c r="O331" s="77">
        <f t="shared" ref="O331:P331" ca="1" si="175">O330+1</f>
        <v>205</v>
      </c>
      <c r="P331" s="77">
        <f t="shared" ca="1" si="175"/>
        <v>405</v>
      </c>
    </row>
    <row r="332" spans="1:16" s="77" customFormat="1" x14ac:dyDescent="0.35">
      <c r="A332" s="89" t="str">
        <f t="shared" ca="1" si="168"/>
        <v>206 &amp; 406</v>
      </c>
      <c r="B332" s="90"/>
      <c r="C332" s="76" t="s">
        <v>218</v>
      </c>
      <c r="D332" s="76">
        <f>40.52*10.764</f>
        <v>436.15728000000001</v>
      </c>
      <c r="E332" s="76">
        <v>0</v>
      </c>
      <c r="F332" s="76">
        <f t="shared" si="169"/>
        <v>632.42805599999997</v>
      </c>
      <c r="G332" s="89" t="str">
        <f t="shared" si="171"/>
        <v>2nd &amp; 4th Floor</v>
      </c>
      <c r="H332" s="90"/>
      <c r="I332" s="31"/>
      <c r="N332" s="77" t="str">
        <f t="shared" ca="1" si="170"/>
        <v>206 &amp; 406</v>
      </c>
      <c r="O332" s="77">
        <f t="shared" ref="O332:P332" ca="1" si="176">O331+1</f>
        <v>206</v>
      </c>
      <c r="P332" s="77">
        <f t="shared" ca="1" si="176"/>
        <v>406</v>
      </c>
    </row>
    <row r="333" spans="1:16" s="77" customFormat="1" x14ac:dyDescent="0.35">
      <c r="A333" s="91" t="s">
        <v>259</v>
      </c>
      <c r="B333" s="91"/>
      <c r="C333" s="91"/>
      <c r="D333" s="91"/>
      <c r="E333" s="91"/>
      <c r="F333" s="91"/>
      <c r="G333" s="91"/>
      <c r="H333" s="91"/>
      <c r="I333" s="31"/>
      <c r="L333" s="95"/>
      <c r="M333" s="95"/>
    </row>
    <row r="334" spans="1:16" s="77" customFormat="1" x14ac:dyDescent="0.35">
      <c r="A334" s="91" t="s">
        <v>153</v>
      </c>
      <c r="B334" s="91"/>
      <c r="C334" s="91"/>
      <c r="D334" s="91"/>
      <c r="E334" s="91"/>
      <c r="F334" s="91"/>
      <c r="G334" s="91"/>
      <c r="H334" s="91"/>
      <c r="I334" s="31"/>
      <c r="L334" s="95"/>
      <c r="M334" s="95"/>
    </row>
    <row r="335" spans="1:16" s="77" customFormat="1" x14ac:dyDescent="0.35">
      <c r="A335" s="88">
        <v>1</v>
      </c>
      <c r="B335" s="88"/>
      <c r="C335" s="76" t="s">
        <v>218</v>
      </c>
      <c r="D335" s="76">
        <f>35.66*10.764</f>
        <v>383.84423999999996</v>
      </c>
      <c r="E335" s="76">
        <v>0</v>
      </c>
      <c r="F335" s="76">
        <f>D335*(($F$166)+1)+E335</f>
        <v>556.57414799999992</v>
      </c>
      <c r="G335" s="88" t="str">
        <f>A334</f>
        <v>Ground Floor</v>
      </c>
      <c r="H335" s="88"/>
      <c r="I335" s="31"/>
      <c r="N335" s="31"/>
    </row>
    <row r="336" spans="1:16" s="77" customFormat="1" x14ac:dyDescent="0.35">
      <c r="A336" s="88">
        <f>A335+1</f>
        <v>2</v>
      </c>
      <c r="B336" s="88"/>
      <c r="C336" s="76" t="s">
        <v>218</v>
      </c>
      <c r="D336" s="76">
        <f>41.37*10.764</f>
        <v>445.30667999999997</v>
      </c>
      <c r="E336" s="76">
        <v>0</v>
      </c>
      <c r="F336" s="76">
        <f t="shared" ref="F336:F338" si="177">D336*(($F$166)+1)+E336</f>
        <v>645.69468599999993</v>
      </c>
      <c r="G336" s="88" t="str">
        <f t="shared" ref="G336:G338" si="178">G335</f>
        <v>Ground Floor</v>
      </c>
      <c r="H336" s="88"/>
      <c r="I336" s="31"/>
      <c r="N336" s="31"/>
    </row>
    <row r="337" spans="1:16" s="77" customFormat="1" x14ac:dyDescent="0.35">
      <c r="A337" s="88">
        <f>A336+1</f>
        <v>3</v>
      </c>
      <c r="B337" s="88"/>
      <c r="C337" s="76" t="s">
        <v>217</v>
      </c>
      <c r="D337" s="76">
        <f>22.71*10.764</f>
        <v>244.45043999999999</v>
      </c>
      <c r="E337" s="76">
        <v>0</v>
      </c>
      <c r="F337" s="76">
        <f t="shared" si="177"/>
        <v>354.45313799999997</v>
      </c>
      <c r="G337" s="88" t="str">
        <f t="shared" si="178"/>
        <v>Ground Floor</v>
      </c>
      <c r="H337" s="88"/>
      <c r="I337" s="31"/>
      <c r="J337" s="77">
        <f>3.15*3.5+2.15*2.4+2.8*0.85+2.8*3.5+1.2*1.715+1.2*1.5+0.8*1.2+0.9*1</f>
        <v>34.082999999999991</v>
      </c>
      <c r="K337" s="77">
        <f>2.8*1+2*1.8</f>
        <v>6.4</v>
      </c>
      <c r="N337" s="31"/>
    </row>
    <row r="338" spans="1:16" s="77" customFormat="1" x14ac:dyDescent="0.35">
      <c r="A338" s="88">
        <f t="shared" ref="A338" si="179">A337+1</f>
        <v>4</v>
      </c>
      <c r="B338" s="88"/>
      <c r="C338" s="76" t="s">
        <v>217</v>
      </c>
      <c r="D338" s="76">
        <f>22.71*10.764</f>
        <v>244.45043999999999</v>
      </c>
      <c r="E338" s="76">
        <v>0</v>
      </c>
      <c r="F338" s="76">
        <f t="shared" si="177"/>
        <v>354.45313799999997</v>
      </c>
      <c r="G338" s="88" t="str">
        <f t="shared" si="178"/>
        <v>Ground Floor</v>
      </c>
      <c r="H338" s="88"/>
      <c r="I338" s="31"/>
      <c r="K338" s="77">
        <f>J337+K337</f>
        <v>40.48299999999999</v>
      </c>
      <c r="N338" s="31"/>
    </row>
    <row r="339" spans="1:16" s="77" customFormat="1" x14ac:dyDescent="0.35">
      <c r="A339" s="92" t="s">
        <v>219</v>
      </c>
      <c r="B339" s="93"/>
      <c r="C339" s="93"/>
      <c r="D339" s="93"/>
      <c r="E339" s="93"/>
      <c r="F339" s="93"/>
      <c r="G339" s="93"/>
      <c r="H339" s="94"/>
      <c r="I339" s="31"/>
    </row>
    <row r="340" spans="1:16" s="77" customFormat="1" x14ac:dyDescent="0.35">
      <c r="A340" s="89" t="str">
        <f t="shared" ref="A340:A346" ca="1" si="180">N340</f>
        <v>101 &amp; 301</v>
      </c>
      <c r="B340" s="90"/>
      <c r="C340" s="76" t="s">
        <v>218</v>
      </c>
      <c r="D340" s="76">
        <f>36.09*10.764</f>
        <v>388.47275999999999</v>
      </c>
      <c r="E340" s="76">
        <v>0</v>
      </c>
      <c r="F340" s="76">
        <f t="shared" ref="F340:F346" si="181">D340*(($F$166)+1)+E340</f>
        <v>563.28550199999995</v>
      </c>
      <c r="G340" s="89" t="str">
        <f>A339</f>
        <v>1st &amp; 3rd Floor</v>
      </c>
      <c r="H340" s="90"/>
      <c r="I340" s="31"/>
      <c r="N340" s="77" t="str">
        <f t="shared" ref="N340:N346" ca="1" si="182">O340&amp;""&amp;" &amp; "&amp;""&amp;P340</f>
        <v>101 &amp; 301</v>
      </c>
      <c r="O340" s="77">
        <f ca="1">(SUMPRODUCT(MID(0&amp;(LEFT(A339,SUM(LEN(A339)-LEN(SUBSTITUTE(A339,{"0","1","2"},""))))), LARGE(INDEX(ISNUMBER(--MID((LEFT(A339,SUM(LEN(A339)-LEN(SUBSTITUTE(A339,{"0","1","2"},""))))), ROW(INDIRECT("1:"&amp;LEN((LEFT(A339,SUM(LEN(A339)-LEN(SUBSTITUTE(A339,{"0","1","2"},"")))))))), 1)) * ROW(INDIRECT("1:"&amp;LEN((LEFT(A339,SUM(LEN(A339)-LEN(SUBSTITUTE(A339,{"0","1","2"},"")))))))), 0), ROW(INDIRECT("1:"&amp;LEN((LEFT(A339,SUM(LEN(A339)-LEN(SUBSTITUTE(A339,{"0","1","2"},"")))))))))+1, 1) * 10^ROW(INDIRECT("1:"&amp;LEN((LEFT(A339,SUM(LEN(A339)-LEN(SUBSTITUTE(A339,{"0","1","2"},""))))))))/10))*100+1</f>
        <v>101</v>
      </c>
      <c r="P340" s="77">
        <f ca="1">(SUMPRODUCT(MID(0&amp;(--TRIM(RIGHT(SUBSTITUTE(LEFT(A339,_xlfn.AGGREGATE(16,6,FIND({0,1,2,3,4,5,6,7,8,9},A339,ROW(INDIRECT("1:"&amp;LEN(A339)))),1))," ",REPT(" ",LEN(A339))),LEN(A339)))), LARGE(INDEX(ISNUMBER(--MID((--TRIM(RIGHT(SUBSTITUTE(LEFT(A339,_xlfn.AGGREGATE(16,6,FIND({0,1,2,3,4,5,6,7,8,9},A339,ROW(INDIRECT("1:"&amp;LEN(A339)))),1))," ",REPT(" ",LEN(A339))),LEN(A339)))), ROW(INDIRECT("1:"&amp;LEN((--TRIM(RIGHT(SUBSTITUTE(LEFT(A339,_xlfn.AGGREGATE(16,6,FIND({0,1,2,3,4,5,6,7,8,9},A339,ROW(INDIRECT("1:"&amp;LEN(A339)))),1))," ",REPT(" ",LEN(A339))),LEN(A339))))))), 1)) * ROW(INDIRECT("1:"&amp;LEN((--TRIM(RIGHT(SUBSTITUTE(LEFT(A339,_xlfn.AGGREGATE(16,6,FIND({0,1,2,3,4,5,6,7,8,9},A339,ROW(INDIRECT("1:"&amp;LEN(A339)))),1))," ",REPT(" ",LEN(A339))),LEN(A339))))))), 0), ROW(INDIRECT("1:"&amp;LEN((--TRIM(RIGHT(SUBSTITUTE(LEFT(A339,_xlfn.AGGREGATE(16,6,FIND({0,1,2,3,4,5,6,7,8,9},A339,ROW(INDIRECT("1:"&amp;LEN(A339)))),1))," ",REPT(" ",LEN(A339))),LEN(A339))))))))+1, 1) * 10^ROW(INDIRECT("1:"&amp;LEN((--TRIM(RIGHT(SUBSTITUTE(LEFT(A339,_xlfn.AGGREGATE(16,6,FIND({0,1,2,3,4,5,6,7,8,9},A339,ROW(INDIRECT("1:"&amp;LEN(A339)))),1))," ",REPT(" ",LEN(A339))),LEN(A339)))))))/10))*100+1</f>
        <v>301</v>
      </c>
    </row>
    <row r="341" spans="1:16" s="77" customFormat="1" x14ac:dyDescent="0.35">
      <c r="A341" s="89" t="str">
        <f t="shared" ca="1" si="180"/>
        <v>102 &amp; 302</v>
      </c>
      <c r="B341" s="90"/>
      <c r="C341" s="76" t="s">
        <v>218</v>
      </c>
      <c r="D341" s="76">
        <f>41.37*10.764</f>
        <v>445.30667999999997</v>
      </c>
      <c r="E341" s="76">
        <v>0</v>
      </c>
      <c r="F341" s="76">
        <f t="shared" si="181"/>
        <v>645.69468599999993</v>
      </c>
      <c r="G341" s="89" t="str">
        <f t="shared" ref="G341:G346" si="183">G340</f>
        <v>1st &amp; 3rd Floor</v>
      </c>
      <c r="H341" s="90"/>
      <c r="I341" s="31"/>
      <c r="N341" s="77" t="str">
        <f t="shared" ca="1" si="182"/>
        <v>102 &amp; 302</v>
      </c>
      <c r="O341" s="77">
        <f t="shared" ref="O341:P341" ca="1" si="184">O340+1</f>
        <v>102</v>
      </c>
      <c r="P341" s="77">
        <f t="shared" ca="1" si="184"/>
        <v>302</v>
      </c>
    </row>
    <row r="342" spans="1:16" s="77" customFormat="1" x14ac:dyDescent="0.35">
      <c r="A342" s="89" t="str">
        <f t="shared" ca="1" si="180"/>
        <v>103 &amp; 303</v>
      </c>
      <c r="B342" s="90"/>
      <c r="C342" s="76" t="s">
        <v>217</v>
      </c>
      <c r="D342" s="76">
        <f>25.65*10.764</f>
        <v>276.09659999999997</v>
      </c>
      <c r="E342" s="76">
        <v>0</v>
      </c>
      <c r="F342" s="76">
        <f t="shared" si="181"/>
        <v>400.34006999999991</v>
      </c>
      <c r="G342" s="89" t="str">
        <f t="shared" si="183"/>
        <v>1st &amp; 3rd Floor</v>
      </c>
      <c r="H342" s="90"/>
      <c r="I342" s="31"/>
      <c r="N342" s="77" t="str">
        <f t="shared" ca="1" si="182"/>
        <v>103 &amp; 303</v>
      </c>
      <c r="O342" s="77">
        <f t="shared" ref="O342:P342" ca="1" si="185">O341+1</f>
        <v>103</v>
      </c>
      <c r="P342" s="77">
        <f t="shared" ca="1" si="185"/>
        <v>303</v>
      </c>
    </row>
    <row r="343" spans="1:16" s="77" customFormat="1" x14ac:dyDescent="0.35">
      <c r="A343" s="89" t="str">
        <f t="shared" ca="1" si="180"/>
        <v>104 &amp; 304</v>
      </c>
      <c r="B343" s="90"/>
      <c r="C343" s="76" t="s">
        <v>217</v>
      </c>
      <c r="D343" s="76">
        <f>25.62*10.764</f>
        <v>275.77368000000001</v>
      </c>
      <c r="E343" s="76">
        <v>0</v>
      </c>
      <c r="F343" s="76">
        <f t="shared" si="181"/>
        <v>399.87183600000003</v>
      </c>
      <c r="G343" s="89" t="str">
        <f t="shared" si="183"/>
        <v>1st &amp; 3rd Floor</v>
      </c>
      <c r="H343" s="90"/>
      <c r="I343" s="31"/>
      <c r="N343" s="77" t="str">
        <f t="shared" ca="1" si="182"/>
        <v>104 &amp; 304</v>
      </c>
      <c r="O343" s="77">
        <f t="shared" ref="O343:P343" ca="1" si="186">O342+1</f>
        <v>104</v>
      </c>
      <c r="P343" s="77">
        <f t="shared" ca="1" si="186"/>
        <v>304</v>
      </c>
    </row>
    <row r="344" spans="1:16" s="77" customFormat="1" x14ac:dyDescent="0.35">
      <c r="A344" s="89" t="str">
        <f t="shared" ca="1" si="180"/>
        <v>105 &amp; 305</v>
      </c>
      <c r="B344" s="90"/>
      <c r="C344" s="76" t="s">
        <v>218</v>
      </c>
      <c r="D344" s="76">
        <f>41.88*10.764</f>
        <v>450.79631999999998</v>
      </c>
      <c r="E344" s="76">
        <v>0</v>
      </c>
      <c r="F344" s="76">
        <f t="shared" si="181"/>
        <v>653.65466399999991</v>
      </c>
      <c r="G344" s="89" t="str">
        <f t="shared" si="183"/>
        <v>1st &amp; 3rd Floor</v>
      </c>
      <c r="H344" s="90"/>
      <c r="I344" s="31"/>
      <c r="N344" s="77" t="str">
        <f t="shared" ca="1" si="182"/>
        <v>105 &amp; 305</v>
      </c>
      <c r="O344" s="77">
        <f t="shared" ref="O344:P344" ca="1" si="187">O343+1</f>
        <v>105</v>
      </c>
      <c r="P344" s="77">
        <f t="shared" ca="1" si="187"/>
        <v>305</v>
      </c>
    </row>
    <row r="345" spans="1:16" s="77" customFormat="1" x14ac:dyDescent="0.35">
      <c r="A345" s="89" t="str">
        <f t="shared" ca="1" si="180"/>
        <v>106 &amp; 306</v>
      </c>
      <c r="B345" s="90"/>
      <c r="C345" s="76" t="s">
        <v>217</v>
      </c>
      <c r="D345" s="76">
        <f>25.62*10.764</f>
        <v>275.77368000000001</v>
      </c>
      <c r="E345" s="76">
        <v>0</v>
      </c>
      <c r="F345" s="76">
        <f t="shared" si="181"/>
        <v>399.87183600000003</v>
      </c>
      <c r="G345" s="89" t="str">
        <f t="shared" si="183"/>
        <v>1st &amp; 3rd Floor</v>
      </c>
      <c r="H345" s="90"/>
      <c r="I345" s="31"/>
      <c r="N345" s="77" t="str">
        <f t="shared" ca="1" si="182"/>
        <v>106 &amp; 306</v>
      </c>
      <c r="O345" s="77">
        <f t="shared" ref="O345:P345" ca="1" si="188">O344+1</f>
        <v>106</v>
      </c>
      <c r="P345" s="77">
        <f t="shared" ca="1" si="188"/>
        <v>306</v>
      </c>
    </row>
    <row r="346" spans="1:16" s="77" customFormat="1" x14ac:dyDescent="0.35">
      <c r="A346" s="89" t="str">
        <f t="shared" ca="1" si="180"/>
        <v>107 &amp; 307</v>
      </c>
      <c r="B346" s="90"/>
      <c r="C346" s="76" t="s">
        <v>218</v>
      </c>
      <c r="D346" s="76">
        <f>36.09*10.764</f>
        <v>388.47275999999999</v>
      </c>
      <c r="E346" s="76">
        <v>0</v>
      </c>
      <c r="F346" s="76">
        <f t="shared" si="181"/>
        <v>563.28550199999995</v>
      </c>
      <c r="G346" s="89" t="str">
        <f t="shared" si="183"/>
        <v>1st &amp; 3rd Floor</v>
      </c>
      <c r="H346" s="90"/>
      <c r="I346" s="31"/>
      <c r="N346" s="77" t="str">
        <f t="shared" ca="1" si="182"/>
        <v>107 &amp; 307</v>
      </c>
      <c r="O346" s="77">
        <f t="shared" ref="O346:P346" ca="1" si="189">O345+1</f>
        <v>107</v>
      </c>
      <c r="P346" s="77">
        <f t="shared" ca="1" si="189"/>
        <v>307</v>
      </c>
    </row>
    <row r="347" spans="1:16" s="77" customFormat="1" x14ac:dyDescent="0.35">
      <c r="A347" s="91" t="s">
        <v>220</v>
      </c>
      <c r="B347" s="91"/>
      <c r="C347" s="91"/>
      <c r="D347" s="91"/>
      <c r="E347" s="91"/>
      <c r="F347" s="91"/>
      <c r="G347" s="91"/>
      <c r="H347" s="91"/>
      <c r="I347" s="31"/>
    </row>
    <row r="348" spans="1:16" s="77" customFormat="1" x14ac:dyDescent="0.35">
      <c r="A348" s="88" t="str">
        <f t="shared" ref="A348:A354" ca="1" si="190">N348</f>
        <v>201 &amp; 401</v>
      </c>
      <c r="B348" s="88"/>
      <c r="C348" s="81" t="s">
        <v>218</v>
      </c>
      <c r="D348" s="81">
        <f>35.66*10.764</f>
        <v>383.84423999999996</v>
      </c>
      <c r="E348" s="81">
        <v>0</v>
      </c>
      <c r="F348" s="81">
        <f t="shared" ref="F348:F354" si="191">D348*(($F$166)+1)+E348</f>
        <v>556.57414799999992</v>
      </c>
      <c r="G348" s="88" t="str">
        <f>A347</f>
        <v>2nd &amp; 4th Floor</v>
      </c>
      <c r="H348" s="88"/>
      <c r="I348" s="31"/>
      <c r="N348" s="77" t="str">
        <f t="shared" ref="N348:N354" ca="1" si="192">O348&amp;""&amp;" &amp; "&amp;""&amp;P348</f>
        <v>201 &amp; 401</v>
      </c>
      <c r="O348" s="77">
        <f ca="1">(SUMPRODUCT(MID(0&amp;(LEFT(A347,SUM(LEN(A347)-LEN(SUBSTITUTE(A347,{"0","1","2"},""))))), LARGE(INDEX(ISNUMBER(--MID((LEFT(A347,SUM(LEN(A347)-LEN(SUBSTITUTE(A347,{"0","1","2"},""))))), ROW(INDIRECT("1:"&amp;LEN((LEFT(A347,SUM(LEN(A347)-LEN(SUBSTITUTE(A347,{"0","1","2"},"")))))))), 1)) * ROW(INDIRECT("1:"&amp;LEN((LEFT(A347,SUM(LEN(A347)-LEN(SUBSTITUTE(A347,{"0","1","2"},"")))))))), 0), ROW(INDIRECT("1:"&amp;LEN((LEFT(A347,SUM(LEN(A347)-LEN(SUBSTITUTE(A347,{"0","1","2"},"")))))))))+1, 1) * 10^ROW(INDIRECT("1:"&amp;LEN((LEFT(A347,SUM(LEN(A347)-LEN(SUBSTITUTE(A347,{"0","1","2"},""))))))))/10))*100+1</f>
        <v>201</v>
      </c>
      <c r="P348" s="77">
        <f ca="1">(SUMPRODUCT(MID(0&amp;(--TRIM(RIGHT(SUBSTITUTE(LEFT(A347,_xlfn.AGGREGATE(16,6,FIND({0,1,2,3,4,5,6,7,8,9},A347,ROW(INDIRECT("1:"&amp;LEN(A347)))),1))," ",REPT(" ",LEN(A347))),LEN(A347)))), LARGE(INDEX(ISNUMBER(--MID((--TRIM(RIGHT(SUBSTITUTE(LEFT(A347,_xlfn.AGGREGATE(16,6,FIND({0,1,2,3,4,5,6,7,8,9},A347,ROW(INDIRECT("1:"&amp;LEN(A347)))),1))," ",REPT(" ",LEN(A347))),LEN(A347)))), ROW(INDIRECT("1:"&amp;LEN((--TRIM(RIGHT(SUBSTITUTE(LEFT(A347,_xlfn.AGGREGATE(16,6,FIND({0,1,2,3,4,5,6,7,8,9},A347,ROW(INDIRECT("1:"&amp;LEN(A347)))),1))," ",REPT(" ",LEN(A347))),LEN(A347))))))), 1)) * ROW(INDIRECT("1:"&amp;LEN((--TRIM(RIGHT(SUBSTITUTE(LEFT(A347,_xlfn.AGGREGATE(16,6,FIND({0,1,2,3,4,5,6,7,8,9},A347,ROW(INDIRECT("1:"&amp;LEN(A347)))),1))," ",REPT(" ",LEN(A347))),LEN(A347))))))), 0), ROW(INDIRECT("1:"&amp;LEN((--TRIM(RIGHT(SUBSTITUTE(LEFT(A347,_xlfn.AGGREGATE(16,6,FIND({0,1,2,3,4,5,6,7,8,9},A347,ROW(INDIRECT("1:"&amp;LEN(A347)))),1))," ",REPT(" ",LEN(A347))),LEN(A347))))))))+1, 1) * 10^ROW(INDIRECT("1:"&amp;LEN((--TRIM(RIGHT(SUBSTITUTE(LEFT(A347,_xlfn.AGGREGATE(16,6,FIND({0,1,2,3,4,5,6,7,8,9},A347,ROW(INDIRECT("1:"&amp;LEN(A347)))),1))," ",REPT(" ",LEN(A347))),LEN(A347)))))))/10))*100+1</f>
        <v>401</v>
      </c>
    </row>
    <row r="349" spans="1:16" s="77" customFormat="1" x14ac:dyDescent="0.35">
      <c r="A349" s="88" t="str">
        <f t="shared" ca="1" si="190"/>
        <v>202 &amp; 402</v>
      </c>
      <c r="B349" s="88"/>
      <c r="C349" s="81" t="s">
        <v>218</v>
      </c>
      <c r="D349" s="81">
        <f>41.37*10.764</f>
        <v>445.30667999999997</v>
      </c>
      <c r="E349" s="81">
        <v>0</v>
      </c>
      <c r="F349" s="81">
        <f t="shared" si="191"/>
        <v>645.69468599999993</v>
      </c>
      <c r="G349" s="88" t="str">
        <f t="shared" ref="G349:G354" si="193">G348</f>
        <v>2nd &amp; 4th Floor</v>
      </c>
      <c r="H349" s="88"/>
      <c r="I349" s="31"/>
      <c r="N349" s="77" t="str">
        <f t="shared" ca="1" si="192"/>
        <v>202 &amp; 402</v>
      </c>
      <c r="O349" s="77">
        <f t="shared" ref="O349:P349" ca="1" si="194">O348+1</f>
        <v>202</v>
      </c>
      <c r="P349" s="77">
        <f t="shared" ca="1" si="194"/>
        <v>402</v>
      </c>
    </row>
    <row r="350" spans="1:16" s="77" customFormat="1" x14ac:dyDescent="0.35">
      <c r="A350" s="88" t="str">
        <f t="shared" ca="1" si="190"/>
        <v>203 &amp; 403</v>
      </c>
      <c r="B350" s="88"/>
      <c r="C350" s="81" t="s">
        <v>217</v>
      </c>
      <c r="D350" s="81">
        <f>25.75*10.764</f>
        <v>277.173</v>
      </c>
      <c r="E350" s="81">
        <v>0</v>
      </c>
      <c r="F350" s="81">
        <f t="shared" si="191"/>
        <v>401.90084999999999</v>
      </c>
      <c r="G350" s="88" t="str">
        <f t="shared" si="193"/>
        <v>2nd &amp; 4th Floor</v>
      </c>
      <c r="H350" s="88"/>
      <c r="I350" s="31"/>
      <c r="N350" s="77" t="str">
        <f t="shared" ca="1" si="192"/>
        <v>203 &amp; 403</v>
      </c>
      <c r="O350" s="77">
        <f t="shared" ref="O350:P350" ca="1" si="195">O349+1</f>
        <v>203</v>
      </c>
      <c r="P350" s="77">
        <f t="shared" ca="1" si="195"/>
        <v>403</v>
      </c>
    </row>
    <row r="351" spans="1:16" s="77" customFormat="1" x14ac:dyDescent="0.35">
      <c r="A351" s="88" t="str">
        <f t="shared" ca="1" si="190"/>
        <v>204 &amp; 404</v>
      </c>
      <c r="B351" s="88"/>
      <c r="C351" s="81" t="s">
        <v>217</v>
      </c>
      <c r="D351" s="81">
        <f>25.75*10.764</f>
        <v>277.173</v>
      </c>
      <c r="E351" s="81">
        <v>0</v>
      </c>
      <c r="F351" s="81">
        <f t="shared" si="191"/>
        <v>401.90084999999999</v>
      </c>
      <c r="G351" s="88" t="str">
        <f t="shared" si="193"/>
        <v>2nd &amp; 4th Floor</v>
      </c>
      <c r="H351" s="88"/>
      <c r="I351" s="31"/>
      <c r="N351" s="77" t="str">
        <f t="shared" ca="1" si="192"/>
        <v>204 &amp; 404</v>
      </c>
      <c r="O351" s="77">
        <f t="shared" ref="O351:P351" ca="1" si="196">O350+1</f>
        <v>204</v>
      </c>
      <c r="P351" s="77">
        <f t="shared" ca="1" si="196"/>
        <v>404</v>
      </c>
    </row>
    <row r="352" spans="1:16" s="77" customFormat="1" x14ac:dyDescent="0.35">
      <c r="A352" s="88" t="str">
        <f t="shared" ca="1" si="190"/>
        <v>205 &amp; 405</v>
      </c>
      <c r="B352" s="88"/>
      <c r="C352" s="81" t="s">
        <v>218</v>
      </c>
      <c r="D352" s="81">
        <f>40.52*10.764</f>
        <v>436.15728000000001</v>
      </c>
      <c r="E352" s="81">
        <v>0</v>
      </c>
      <c r="F352" s="81">
        <f t="shared" si="191"/>
        <v>632.42805599999997</v>
      </c>
      <c r="G352" s="88" t="str">
        <f t="shared" si="193"/>
        <v>2nd &amp; 4th Floor</v>
      </c>
      <c r="H352" s="88"/>
      <c r="I352" s="31"/>
      <c r="N352" s="77" t="str">
        <f t="shared" ca="1" si="192"/>
        <v>205 &amp; 405</v>
      </c>
      <c r="O352" s="77">
        <f t="shared" ref="O352:P352" ca="1" si="197">O351+1</f>
        <v>205</v>
      </c>
      <c r="P352" s="77">
        <f t="shared" ca="1" si="197"/>
        <v>405</v>
      </c>
    </row>
    <row r="353" spans="1:16" s="77" customFormat="1" x14ac:dyDescent="0.35">
      <c r="A353" s="88" t="str">
        <f t="shared" ca="1" si="190"/>
        <v>206 &amp; 406</v>
      </c>
      <c r="B353" s="88"/>
      <c r="C353" s="81" t="s">
        <v>217</v>
      </c>
      <c r="D353" s="81">
        <f>25.75*10.764</f>
        <v>277.173</v>
      </c>
      <c r="E353" s="81">
        <v>0</v>
      </c>
      <c r="F353" s="81">
        <f t="shared" si="191"/>
        <v>401.90084999999999</v>
      </c>
      <c r="G353" s="88" t="str">
        <f t="shared" si="193"/>
        <v>2nd &amp; 4th Floor</v>
      </c>
      <c r="H353" s="88"/>
      <c r="I353" s="31"/>
      <c r="N353" s="77" t="str">
        <f t="shared" ca="1" si="192"/>
        <v>206 &amp; 406</v>
      </c>
      <c r="O353" s="77">
        <f t="shared" ref="O353:P353" ca="1" si="198">O352+1</f>
        <v>206</v>
      </c>
      <c r="P353" s="77">
        <f t="shared" ca="1" si="198"/>
        <v>406</v>
      </c>
    </row>
    <row r="354" spans="1:16" s="77" customFormat="1" x14ac:dyDescent="0.35">
      <c r="A354" s="88" t="str">
        <f t="shared" ca="1" si="190"/>
        <v>207 &amp; 407</v>
      </c>
      <c r="B354" s="88"/>
      <c r="C354" s="81" t="s">
        <v>218</v>
      </c>
      <c r="D354" s="81">
        <f>35.66*10.764</f>
        <v>383.84423999999996</v>
      </c>
      <c r="E354" s="81">
        <v>0</v>
      </c>
      <c r="F354" s="81">
        <f t="shared" si="191"/>
        <v>556.57414799999992</v>
      </c>
      <c r="G354" s="88" t="str">
        <f t="shared" si="193"/>
        <v>2nd &amp; 4th Floor</v>
      </c>
      <c r="H354" s="88"/>
      <c r="I354" s="31"/>
      <c r="N354" s="77" t="str">
        <f t="shared" ca="1" si="192"/>
        <v>207 &amp; 407</v>
      </c>
      <c r="O354" s="77">
        <f t="shared" ref="O354:P354" ca="1" si="199">O353+1</f>
        <v>207</v>
      </c>
      <c r="P354" s="77">
        <f t="shared" ca="1" si="199"/>
        <v>407</v>
      </c>
    </row>
    <row r="355" spans="1:16" s="77" customFormat="1" x14ac:dyDescent="0.35">
      <c r="A355" s="96" t="s">
        <v>260</v>
      </c>
      <c r="B355" s="96"/>
      <c r="C355" s="96"/>
      <c r="D355" s="96"/>
      <c r="E355" s="96"/>
      <c r="F355" s="96"/>
      <c r="G355" s="96"/>
      <c r="H355" s="96"/>
      <c r="I355" s="31"/>
      <c r="L355" s="95"/>
      <c r="M355" s="95"/>
    </row>
    <row r="356" spans="1:16" s="77" customFormat="1" x14ac:dyDescent="0.35">
      <c r="A356" s="91" t="s">
        <v>153</v>
      </c>
      <c r="B356" s="91"/>
      <c r="C356" s="91"/>
      <c r="D356" s="91"/>
      <c r="E356" s="91"/>
      <c r="F356" s="91"/>
      <c r="G356" s="91"/>
      <c r="H356" s="91"/>
      <c r="I356" s="31"/>
      <c r="L356" s="95"/>
      <c r="M356" s="95"/>
    </row>
    <row r="357" spans="1:16" s="77" customFormat="1" x14ac:dyDescent="0.35">
      <c r="A357" s="88">
        <v>1</v>
      </c>
      <c r="B357" s="88"/>
      <c r="C357" s="76" t="s">
        <v>217</v>
      </c>
      <c r="D357" s="76">
        <f>(22.71)*10.764</f>
        <v>244.45043999999999</v>
      </c>
      <c r="E357" s="76">
        <v>0</v>
      </c>
      <c r="F357" s="76">
        <f>D357*(($F$166)+1)+E357</f>
        <v>354.45313799999997</v>
      </c>
      <c r="G357" s="88" t="str">
        <f>A356</f>
        <v>Ground Floor</v>
      </c>
      <c r="H357" s="88"/>
      <c r="I357" s="31">
        <f>3.475*3.15+2.4*2.15+1.2*1.5+1.2*1.8+0.9*1.2+0.6*0.9</f>
        <v>21.686250000000001</v>
      </c>
      <c r="N357" s="31"/>
    </row>
    <row r="358" spans="1:16" s="77" customFormat="1" x14ac:dyDescent="0.35">
      <c r="A358" s="88">
        <f>A357+1</f>
        <v>2</v>
      </c>
      <c r="B358" s="88"/>
      <c r="C358" s="76" t="s">
        <v>217</v>
      </c>
      <c r="D358" s="76">
        <f>(22.71)*10.764</f>
        <v>244.45043999999999</v>
      </c>
      <c r="E358" s="76">
        <v>0</v>
      </c>
      <c r="F358" s="76">
        <f t="shared" ref="F358:F359" si="200">D358*(($F$166)+1)+E358</f>
        <v>354.45313799999997</v>
      </c>
      <c r="G358" s="88" t="str">
        <f t="shared" ref="G358:G360" si="201">G357</f>
        <v>Ground Floor</v>
      </c>
      <c r="H358" s="88"/>
      <c r="I358" s="31"/>
      <c r="N358" s="31"/>
    </row>
    <row r="359" spans="1:16" s="77" customFormat="1" x14ac:dyDescent="0.35">
      <c r="A359" s="88">
        <f>A358+1</f>
        <v>3</v>
      </c>
      <c r="B359" s="88"/>
      <c r="C359" s="76" t="s">
        <v>218</v>
      </c>
      <c r="D359" s="76">
        <f>41.37*10.764</f>
        <v>445.30667999999997</v>
      </c>
      <c r="E359" s="76">
        <v>0</v>
      </c>
      <c r="F359" s="76">
        <f t="shared" si="200"/>
        <v>645.69468599999993</v>
      </c>
      <c r="G359" s="88" t="str">
        <f t="shared" si="201"/>
        <v>Ground Floor</v>
      </c>
      <c r="H359" s="88"/>
      <c r="I359" s="31"/>
      <c r="J359" s="77">
        <f>3.15*3.5+2.15*2.4+2.8*0.85+2.8*3.5+1.2*1.715+1.2*1.5+0.8*1.2+0.9*1</f>
        <v>34.082999999999991</v>
      </c>
      <c r="K359" s="77">
        <f>2.8*1+2*1.8</f>
        <v>6.4</v>
      </c>
      <c r="N359" s="31"/>
    </row>
    <row r="360" spans="1:16" s="77" customFormat="1" x14ac:dyDescent="0.35">
      <c r="A360" s="88">
        <f>A359+1</f>
        <v>4</v>
      </c>
      <c r="B360" s="88"/>
      <c r="C360" s="76" t="s">
        <v>218</v>
      </c>
      <c r="D360" s="76">
        <f>35.66*10.764</f>
        <v>383.84423999999996</v>
      </c>
      <c r="E360" s="76">
        <v>0</v>
      </c>
      <c r="F360" s="76">
        <f t="shared" ref="F360" si="202">D360*(($F$166)+1)+E360</f>
        <v>556.57414799999992</v>
      </c>
      <c r="G360" s="88" t="str">
        <f t="shared" si="201"/>
        <v>Ground Floor</v>
      </c>
      <c r="H360" s="88"/>
      <c r="I360" s="31"/>
      <c r="J360" s="77">
        <f>3.15*3.5+2.15*2.4+2.8*0.85+2.8*3.5+1.2*1.715+1.2*1.5+0.8*1.2+0.9*1</f>
        <v>34.082999999999991</v>
      </c>
      <c r="K360" s="77">
        <f>2.8*1+2*1.8</f>
        <v>6.4</v>
      </c>
      <c r="N360" s="31"/>
    </row>
    <row r="361" spans="1:16" s="77" customFormat="1" x14ac:dyDescent="0.35">
      <c r="A361" s="92" t="s">
        <v>219</v>
      </c>
      <c r="B361" s="93"/>
      <c r="C361" s="93"/>
      <c r="D361" s="93"/>
      <c r="E361" s="93"/>
      <c r="F361" s="93"/>
      <c r="G361" s="93"/>
      <c r="H361" s="94"/>
      <c r="I361" s="31"/>
    </row>
    <row r="362" spans="1:16" s="77" customFormat="1" x14ac:dyDescent="0.35">
      <c r="A362" s="89" t="str">
        <f t="shared" ref="A362:A367" ca="1" si="203">N362</f>
        <v>101 &amp; 301</v>
      </c>
      <c r="B362" s="90"/>
      <c r="C362" s="76" t="s">
        <v>217</v>
      </c>
      <c r="D362" s="76">
        <f>(25.62)*10.764</f>
        <v>275.77368000000001</v>
      </c>
      <c r="E362" s="76">
        <v>0</v>
      </c>
      <c r="F362" s="76">
        <f t="shared" ref="F362:F367" si="204">D362*(($F$166)+1)+E362</f>
        <v>399.87183600000003</v>
      </c>
      <c r="G362" s="89" t="str">
        <f>A361</f>
        <v>1st &amp; 3rd Floor</v>
      </c>
      <c r="H362" s="90"/>
      <c r="I362" s="31"/>
      <c r="N362" s="77" t="str">
        <f t="shared" ref="N362:N367" ca="1" si="205">O362&amp;""&amp;" &amp; "&amp;""&amp;P362</f>
        <v>101 &amp; 301</v>
      </c>
      <c r="O362" s="77">
        <f ca="1">(SUMPRODUCT(MID(0&amp;(LEFT(A361,SUM(LEN(A361)-LEN(SUBSTITUTE(A361,{"0","1","2"},""))))), LARGE(INDEX(ISNUMBER(--MID((LEFT(A361,SUM(LEN(A361)-LEN(SUBSTITUTE(A361,{"0","1","2"},""))))), ROW(INDIRECT("1:"&amp;LEN((LEFT(A361,SUM(LEN(A361)-LEN(SUBSTITUTE(A361,{"0","1","2"},"")))))))), 1)) * ROW(INDIRECT("1:"&amp;LEN((LEFT(A361,SUM(LEN(A361)-LEN(SUBSTITUTE(A361,{"0","1","2"},"")))))))), 0), ROW(INDIRECT("1:"&amp;LEN((LEFT(A361,SUM(LEN(A361)-LEN(SUBSTITUTE(A361,{"0","1","2"},"")))))))))+1, 1) * 10^ROW(INDIRECT("1:"&amp;LEN((LEFT(A361,SUM(LEN(A361)-LEN(SUBSTITUTE(A361,{"0","1","2"},""))))))))/10))*100+1</f>
        <v>101</v>
      </c>
      <c r="P362" s="77">
        <f ca="1">(SUMPRODUCT(MID(0&amp;(--TRIM(RIGHT(SUBSTITUTE(LEFT(A361,_xlfn.AGGREGATE(16,6,FIND({0,1,2,3,4,5,6,7,8,9},A361,ROW(INDIRECT("1:"&amp;LEN(A361)))),1))," ",REPT(" ",LEN(A361))),LEN(A361)))), LARGE(INDEX(ISNUMBER(--MID((--TRIM(RIGHT(SUBSTITUTE(LEFT(A361,_xlfn.AGGREGATE(16,6,FIND({0,1,2,3,4,5,6,7,8,9},A361,ROW(INDIRECT("1:"&amp;LEN(A361)))),1))," ",REPT(" ",LEN(A361))),LEN(A361)))), ROW(INDIRECT("1:"&amp;LEN((--TRIM(RIGHT(SUBSTITUTE(LEFT(A361,_xlfn.AGGREGATE(16,6,FIND({0,1,2,3,4,5,6,7,8,9},A361,ROW(INDIRECT("1:"&amp;LEN(A361)))),1))," ",REPT(" ",LEN(A361))),LEN(A361))))))), 1)) * ROW(INDIRECT("1:"&amp;LEN((--TRIM(RIGHT(SUBSTITUTE(LEFT(A361,_xlfn.AGGREGATE(16,6,FIND({0,1,2,3,4,5,6,7,8,9},A361,ROW(INDIRECT("1:"&amp;LEN(A361)))),1))," ",REPT(" ",LEN(A361))),LEN(A361))))))), 0), ROW(INDIRECT("1:"&amp;LEN((--TRIM(RIGHT(SUBSTITUTE(LEFT(A361,_xlfn.AGGREGATE(16,6,FIND({0,1,2,3,4,5,6,7,8,9},A361,ROW(INDIRECT("1:"&amp;LEN(A361)))),1))," ",REPT(" ",LEN(A361))),LEN(A361))))))))+1, 1) * 10^ROW(INDIRECT("1:"&amp;LEN((--TRIM(RIGHT(SUBSTITUTE(LEFT(A361,_xlfn.AGGREGATE(16,6,FIND({0,1,2,3,4,5,6,7,8,9},A361,ROW(INDIRECT("1:"&amp;LEN(A361)))),1))," ",REPT(" ",LEN(A361))),LEN(A361)))))))/10))*100+1</f>
        <v>301</v>
      </c>
    </row>
    <row r="363" spans="1:16" s="77" customFormat="1" x14ac:dyDescent="0.35">
      <c r="A363" s="89" t="str">
        <f t="shared" ca="1" si="203"/>
        <v>102 &amp; 302</v>
      </c>
      <c r="B363" s="90"/>
      <c r="C363" s="76" t="s">
        <v>217</v>
      </c>
      <c r="D363" s="76">
        <f>(25.62)*10.764</f>
        <v>275.77368000000001</v>
      </c>
      <c r="E363" s="76">
        <v>0</v>
      </c>
      <c r="F363" s="76">
        <f t="shared" si="204"/>
        <v>399.87183600000003</v>
      </c>
      <c r="G363" s="89" t="str">
        <f t="shared" ref="G363:G368" si="206">G362</f>
        <v>1st &amp; 3rd Floor</v>
      </c>
      <c r="H363" s="90"/>
      <c r="I363" s="31"/>
      <c r="N363" s="77" t="str">
        <f t="shared" ca="1" si="205"/>
        <v>102 &amp; 302</v>
      </c>
      <c r="O363" s="77">
        <f t="shared" ref="O363:P363" ca="1" si="207">O362+1</f>
        <v>102</v>
      </c>
      <c r="P363" s="77">
        <f t="shared" ca="1" si="207"/>
        <v>302</v>
      </c>
    </row>
    <row r="364" spans="1:16" s="77" customFormat="1" x14ac:dyDescent="0.35">
      <c r="A364" s="89" t="str">
        <f t="shared" ca="1" si="203"/>
        <v>103 &amp; 303</v>
      </c>
      <c r="B364" s="90"/>
      <c r="C364" s="76" t="s">
        <v>218</v>
      </c>
      <c r="D364" s="76">
        <f>41.37*10.764</f>
        <v>445.30667999999997</v>
      </c>
      <c r="E364" s="76">
        <v>0</v>
      </c>
      <c r="F364" s="76">
        <f t="shared" si="204"/>
        <v>645.69468599999993</v>
      </c>
      <c r="G364" s="89" t="str">
        <f t="shared" si="206"/>
        <v>1st &amp; 3rd Floor</v>
      </c>
      <c r="H364" s="90"/>
      <c r="I364" s="31"/>
      <c r="N364" s="77" t="str">
        <f t="shared" ca="1" si="205"/>
        <v>103 &amp; 303</v>
      </c>
      <c r="O364" s="77">
        <f t="shared" ref="O364:P364" ca="1" si="208">O363+1</f>
        <v>103</v>
      </c>
      <c r="P364" s="77">
        <f t="shared" ca="1" si="208"/>
        <v>303</v>
      </c>
    </row>
    <row r="365" spans="1:16" s="77" customFormat="1" x14ac:dyDescent="0.35">
      <c r="A365" s="89" t="str">
        <f t="shared" ca="1" si="203"/>
        <v>104 &amp; 304</v>
      </c>
      <c r="B365" s="90"/>
      <c r="C365" s="76" t="s">
        <v>218</v>
      </c>
      <c r="D365" s="76">
        <f>36.09*10.764</f>
        <v>388.47275999999999</v>
      </c>
      <c r="E365" s="76">
        <v>0</v>
      </c>
      <c r="F365" s="76">
        <f t="shared" si="204"/>
        <v>563.28550199999995</v>
      </c>
      <c r="G365" s="89" t="str">
        <f t="shared" si="206"/>
        <v>1st &amp; 3rd Floor</v>
      </c>
      <c r="H365" s="90"/>
      <c r="I365" s="31"/>
      <c r="N365" s="77" t="str">
        <f t="shared" ca="1" si="205"/>
        <v>104 &amp; 304</v>
      </c>
      <c r="O365" s="77">
        <f t="shared" ref="O365:P365" ca="1" si="209">O364+1</f>
        <v>104</v>
      </c>
      <c r="P365" s="77">
        <f t="shared" ca="1" si="209"/>
        <v>304</v>
      </c>
    </row>
    <row r="366" spans="1:16" s="77" customFormat="1" x14ac:dyDescent="0.35">
      <c r="A366" s="89" t="str">
        <f t="shared" ca="1" si="203"/>
        <v>105 &amp; 305</v>
      </c>
      <c r="B366" s="90"/>
      <c r="C366" s="76" t="s">
        <v>218</v>
      </c>
      <c r="D366" s="76">
        <f>36.09*10.764</f>
        <v>388.47275999999999</v>
      </c>
      <c r="E366" s="76">
        <v>0</v>
      </c>
      <c r="F366" s="76">
        <f t="shared" si="204"/>
        <v>563.28550199999995</v>
      </c>
      <c r="G366" s="89" t="str">
        <f t="shared" si="206"/>
        <v>1st &amp; 3rd Floor</v>
      </c>
      <c r="H366" s="90"/>
      <c r="I366" s="31"/>
      <c r="N366" s="77" t="str">
        <f t="shared" ca="1" si="205"/>
        <v>105 &amp; 305</v>
      </c>
      <c r="O366" s="77">
        <f t="shared" ref="O366:P366" ca="1" si="210">O365+1</f>
        <v>105</v>
      </c>
      <c r="P366" s="77">
        <f t="shared" ca="1" si="210"/>
        <v>305</v>
      </c>
    </row>
    <row r="367" spans="1:16" s="77" customFormat="1" x14ac:dyDescent="0.35">
      <c r="A367" s="89" t="str">
        <f t="shared" ca="1" si="203"/>
        <v>106 &amp; 306</v>
      </c>
      <c r="B367" s="90"/>
      <c r="C367" s="76" t="s">
        <v>217</v>
      </c>
      <c r="D367" s="76">
        <f>25.62*10.764</f>
        <v>275.77368000000001</v>
      </c>
      <c r="E367" s="76">
        <v>0</v>
      </c>
      <c r="F367" s="76">
        <f t="shared" si="204"/>
        <v>399.87183600000003</v>
      </c>
      <c r="G367" s="89" t="str">
        <f t="shared" si="206"/>
        <v>1st &amp; 3rd Floor</v>
      </c>
      <c r="H367" s="90"/>
      <c r="I367" s="31"/>
      <c r="N367" s="77" t="str">
        <f t="shared" ca="1" si="205"/>
        <v>106 &amp; 306</v>
      </c>
      <c r="O367" s="77">
        <f t="shared" ref="O367:P368" ca="1" si="211">O366+1</f>
        <v>106</v>
      </c>
      <c r="P367" s="77">
        <f t="shared" ca="1" si="211"/>
        <v>306</v>
      </c>
    </row>
    <row r="368" spans="1:16" s="77" customFormat="1" x14ac:dyDescent="0.35">
      <c r="A368" s="89" t="str">
        <f t="shared" ref="A368" ca="1" si="212">N368</f>
        <v>107 &amp; 307</v>
      </c>
      <c r="B368" s="90"/>
      <c r="C368" s="76" t="s">
        <v>218</v>
      </c>
      <c r="D368" s="76">
        <f>38.97*10.764</f>
        <v>419.47307999999998</v>
      </c>
      <c r="E368" s="76">
        <v>0</v>
      </c>
      <c r="F368" s="76">
        <f t="shared" ref="F368" si="213">D368*(($F$166)+1)+E368</f>
        <v>608.23596599999996</v>
      </c>
      <c r="G368" s="89" t="str">
        <f t="shared" si="206"/>
        <v>1st &amp; 3rd Floor</v>
      </c>
      <c r="H368" s="90"/>
      <c r="I368" s="31"/>
      <c r="N368" s="77" t="str">
        <f t="shared" ref="N368" ca="1" si="214">O368&amp;""&amp;" &amp; "&amp;""&amp;P368</f>
        <v>107 &amp; 307</v>
      </c>
      <c r="O368" s="77">
        <f t="shared" ca="1" si="211"/>
        <v>107</v>
      </c>
      <c r="P368" s="77">
        <f t="shared" ca="1" si="211"/>
        <v>307</v>
      </c>
    </row>
    <row r="369" spans="1:16" s="77" customFormat="1" x14ac:dyDescent="0.35">
      <c r="A369" s="92" t="s">
        <v>220</v>
      </c>
      <c r="B369" s="93"/>
      <c r="C369" s="93"/>
      <c r="D369" s="93"/>
      <c r="E369" s="93"/>
      <c r="F369" s="93"/>
      <c r="G369" s="93"/>
      <c r="H369" s="94"/>
      <c r="I369" s="31"/>
    </row>
    <row r="370" spans="1:16" s="77" customFormat="1" x14ac:dyDescent="0.35">
      <c r="A370" s="89" t="str">
        <f t="shared" ref="A370:A375" ca="1" si="215">N370</f>
        <v>201 &amp; 401</v>
      </c>
      <c r="B370" s="90"/>
      <c r="C370" s="76" t="s">
        <v>217</v>
      </c>
      <c r="D370" s="76">
        <f>(25.75)*10.764</f>
        <v>277.173</v>
      </c>
      <c r="E370" s="76">
        <v>0</v>
      </c>
      <c r="F370" s="76">
        <f t="shared" ref="F370:F375" si="216">D370*(($F$166)+1)+E370</f>
        <v>401.90084999999999</v>
      </c>
      <c r="G370" s="89" t="str">
        <f>A369</f>
        <v>2nd &amp; 4th Floor</v>
      </c>
      <c r="H370" s="90"/>
      <c r="I370" s="31"/>
      <c r="N370" s="77" t="str">
        <f t="shared" ref="N370:N375" ca="1" si="217">O370&amp;""&amp;" &amp; "&amp;""&amp;P370</f>
        <v>201 &amp; 401</v>
      </c>
      <c r="O370" s="77">
        <f ca="1">(SUMPRODUCT(MID(0&amp;(LEFT(A369,SUM(LEN(A369)-LEN(SUBSTITUTE(A369,{"0","1","2"},""))))), LARGE(INDEX(ISNUMBER(--MID((LEFT(A369,SUM(LEN(A369)-LEN(SUBSTITUTE(A369,{"0","1","2"},""))))), ROW(INDIRECT("1:"&amp;LEN((LEFT(A369,SUM(LEN(A369)-LEN(SUBSTITUTE(A369,{"0","1","2"},"")))))))), 1)) * ROW(INDIRECT("1:"&amp;LEN((LEFT(A369,SUM(LEN(A369)-LEN(SUBSTITUTE(A369,{"0","1","2"},"")))))))), 0), ROW(INDIRECT("1:"&amp;LEN((LEFT(A369,SUM(LEN(A369)-LEN(SUBSTITUTE(A369,{"0","1","2"},"")))))))))+1, 1) * 10^ROW(INDIRECT("1:"&amp;LEN((LEFT(A369,SUM(LEN(A369)-LEN(SUBSTITUTE(A369,{"0","1","2"},""))))))))/10))*100+1</f>
        <v>201</v>
      </c>
      <c r="P370" s="77">
        <f ca="1">(SUMPRODUCT(MID(0&amp;(--TRIM(RIGHT(SUBSTITUTE(LEFT(A369,_xlfn.AGGREGATE(16,6,FIND({0,1,2,3,4,5,6,7,8,9},A369,ROW(INDIRECT("1:"&amp;LEN(A369)))),1))," ",REPT(" ",LEN(A369))),LEN(A369)))), LARGE(INDEX(ISNUMBER(--MID((--TRIM(RIGHT(SUBSTITUTE(LEFT(A369,_xlfn.AGGREGATE(16,6,FIND({0,1,2,3,4,5,6,7,8,9},A369,ROW(INDIRECT("1:"&amp;LEN(A369)))),1))," ",REPT(" ",LEN(A369))),LEN(A369)))), ROW(INDIRECT("1:"&amp;LEN((--TRIM(RIGHT(SUBSTITUTE(LEFT(A369,_xlfn.AGGREGATE(16,6,FIND({0,1,2,3,4,5,6,7,8,9},A369,ROW(INDIRECT("1:"&amp;LEN(A369)))),1))," ",REPT(" ",LEN(A369))),LEN(A369))))))), 1)) * ROW(INDIRECT("1:"&amp;LEN((--TRIM(RIGHT(SUBSTITUTE(LEFT(A369,_xlfn.AGGREGATE(16,6,FIND({0,1,2,3,4,5,6,7,8,9},A369,ROW(INDIRECT("1:"&amp;LEN(A369)))),1))," ",REPT(" ",LEN(A369))),LEN(A369))))))), 0), ROW(INDIRECT("1:"&amp;LEN((--TRIM(RIGHT(SUBSTITUTE(LEFT(A369,_xlfn.AGGREGATE(16,6,FIND({0,1,2,3,4,5,6,7,8,9},A369,ROW(INDIRECT("1:"&amp;LEN(A369)))),1))," ",REPT(" ",LEN(A369))),LEN(A369))))))))+1, 1) * 10^ROW(INDIRECT("1:"&amp;LEN((--TRIM(RIGHT(SUBSTITUTE(LEFT(A369,_xlfn.AGGREGATE(16,6,FIND({0,1,2,3,4,5,6,7,8,9},A369,ROW(INDIRECT("1:"&amp;LEN(A369)))),1))," ",REPT(" ",LEN(A369))),LEN(A369)))))))/10))*100+1</f>
        <v>401</v>
      </c>
    </row>
    <row r="371" spans="1:16" s="77" customFormat="1" x14ac:dyDescent="0.35">
      <c r="A371" s="89" t="str">
        <f t="shared" ca="1" si="215"/>
        <v>202 &amp; 402</v>
      </c>
      <c r="B371" s="90"/>
      <c r="C371" s="76" t="s">
        <v>217</v>
      </c>
      <c r="D371" s="76">
        <f>(25.75)*10.764</f>
        <v>277.173</v>
      </c>
      <c r="E371" s="76">
        <v>0</v>
      </c>
      <c r="F371" s="76">
        <f t="shared" si="216"/>
        <v>401.90084999999999</v>
      </c>
      <c r="G371" s="89" t="str">
        <f t="shared" ref="G371:G376" si="218">G370</f>
        <v>2nd &amp; 4th Floor</v>
      </c>
      <c r="H371" s="90"/>
      <c r="I371" s="31"/>
      <c r="N371" s="77" t="str">
        <f t="shared" ca="1" si="217"/>
        <v>202 &amp; 402</v>
      </c>
      <c r="O371" s="77">
        <f t="shared" ref="O371:P371" ca="1" si="219">O370+1</f>
        <v>202</v>
      </c>
      <c r="P371" s="77">
        <f t="shared" ca="1" si="219"/>
        <v>402</v>
      </c>
    </row>
    <row r="372" spans="1:16" s="77" customFormat="1" x14ac:dyDescent="0.35">
      <c r="A372" s="89" t="str">
        <f t="shared" ca="1" si="215"/>
        <v>203 &amp; 403</v>
      </c>
      <c r="B372" s="90"/>
      <c r="C372" s="76" t="s">
        <v>218</v>
      </c>
      <c r="D372" s="76">
        <f>41.37*10.764</f>
        <v>445.30667999999997</v>
      </c>
      <c r="E372" s="76">
        <v>0</v>
      </c>
      <c r="F372" s="76">
        <f t="shared" si="216"/>
        <v>645.69468599999993</v>
      </c>
      <c r="G372" s="89" t="str">
        <f t="shared" si="218"/>
        <v>2nd &amp; 4th Floor</v>
      </c>
      <c r="H372" s="90"/>
      <c r="I372" s="31"/>
      <c r="N372" s="77" t="str">
        <f t="shared" ca="1" si="217"/>
        <v>203 &amp; 403</v>
      </c>
      <c r="O372" s="77">
        <f t="shared" ref="O372:P372" ca="1" si="220">O371+1</f>
        <v>203</v>
      </c>
      <c r="P372" s="77">
        <f t="shared" ca="1" si="220"/>
        <v>403</v>
      </c>
    </row>
    <row r="373" spans="1:16" s="77" customFormat="1" x14ac:dyDescent="0.35">
      <c r="A373" s="89" t="str">
        <f t="shared" ca="1" si="215"/>
        <v>204 &amp; 404</v>
      </c>
      <c r="B373" s="90"/>
      <c r="C373" s="76" t="s">
        <v>218</v>
      </c>
      <c r="D373" s="76">
        <f>35.66*10.764</f>
        <v>383.84423999999996</v>
      </c>
      <c r="E373" s="76">
        <v>0</v>
      </c>
      <c r="F373" s="76">
        <f t="shared" si="216"/>
        <v>556.57414799999992</v>
      </c>
      <c r="G373" s="89" t="str">
        <f t="shared" si="218"/>
        <v>2nd &amp; 4th Floor</v>
      </c>
      <c r="H373" s="90"/>
      <c r="I373" s="31"/>
      <c r="N373" s="77" t="str">
        <f t="shared" ca="1" si="217"/>
        <v>204 &amp; 404</v>
      </c>
      <c r="O373" s="77">
        <f t="shared" ref="O373:P373" ca="1" si="221">O372+1</f>
        <v>204</v>
      </c>
      <c r="P373" s="77">
        <f t="shared" ca="1" si="221"/>
        <v>404</v>
      </c>
    </row>
    <row r="374" spans="1:16" s="77" customFormat="1" x14ac:dyDescent="0.35">
      <c r="A374" s="89" t="str">
        <f t="shared" ca="1" si="215"/>
        <v>205 &amp; 405</v>
      </c>
      <c r="B374" s="90"/>
      <c r="C374" s="76" t="s">
        <v>218</v>
      </c>
      <c r="D374" s="76">
        <f>35.66*10.764</f>
        <v>383.84423999999996</v>
      </c>
      <c r="E374" s="76">
        <v>0</v>
      </c>
      <c r="F374" s="76">
        <f t="shared" si="216"/>
        <v>556.57414799999992</v>
      </c>
      <c r="G374" s="89" t="str">
        <f t="shared" si="218"/>
        <v>2nd &amp; 4th Floor</v>
      </c>
      <c r="H374" s="90"/>
      <c r="I374" s="31"/>
      <c r="N374" s="77" t="str">
        <f t="shared" ca="1" si="217"/>
        <v>205 &amp; 405</v>
      </c>
      <c r="O374" s="77">
        <f t="shared" ref="O374:P374" ca="1" si="222">O373+1</f>
        <v>205</v>
      </c>
      <c r="P374" s="77">
        <f t="shared" ca="1" si="222"/>
        <v>405</v>
      </c>
    </row>
    <row r="375" spans="1:16" s="77" customFormat="1" x14ac:dyDescent="0.35">
      <c r="A375" s="89" t="str">
        <f t="shared" ca="1" si="215"/>
        <v>206 &amp; 406</v>
      </c>
      <c r="B375" s="90"/>
      <c r="C375" s="76" t="s">
        <v>217</v>
      </c>
      <c r="D375" s="76">
        <f>25.75*10.764</f>
        <v>277.173</v>
      </c>
      <c r="E375" s="76">
        <v>0</v>
      </c>
      <c r="F375" s="76">
        <f t="shared" si="216"/>
        <v>401.90084999999999</v>
      </c>
      <c r="G375" s="89" t="str">
        <f t="shared" si="218"/>
        <v>2nd &amp; 4th Floor</v>
      </c>
      <c r="H375" s="90"/>
      <c r="I375" s="31"/>
      <c r="N375" s="77" t="str">
        <f t="shared" ca="1" si="217"/>
        <v>206 &amp; 406</v>
      </c>
      <c r="O375" s="77">
        <f t="shared" ref="O375:P376" ca="1" si="223">O374+1</f>
        <v>206</v>
      </c>
      <c r="P375" s="77">
        <f t="shared" ca="1" si="223"/>
        <v>406</v>
      </c>
    </row>
    <row r="376" spans="1:16" s="77" customFormat="1" x14ac:dyDescent="0.35">
      <c r="A376" s="89" t="str">
        <f t="shared" ref="A376" ca="1" si="224">N376</f>
        <v>207 &amp; 407</v>
      </c>
      <c r="B376" s="90"/>
      <c r="C376" s="76" t="s">
        <v>218</v>
      </c>
      <c r="D376" s="76">
        <f>40.52*10.764</f>
        <v>436.15728000000001</v>
      </c>
      <c r="E376" s="76">
        <v>0</v>
      </c>
      <c r="F376" s="76">
        <f t="shared" ref="F376" si="225">D376*(($F$166)+1)+E376</f>
        <v>632.42805599999997</v>
      </c>
      <c r="G376" s="89" t="str">
        <f t="shared" si="218"/>
        <v>2nd &amp; 4th Floor</v>
      </c>
      <c r="H376" s="90"/>
      <c r="I376" s="31"/>
      <c r="N376" s="77" t="str">
        <f t="shared" ref="N376" ca="1" si="226">O376&amp;""&amp;" &amp; "&amp;""&amp;P376</f>
        <v>207 &amp; 407</v>
      </c>
      <c r="O376" s="77">
        <f t="shared" ca="1" si="223"/>
        <v>207</v>
      </c>
      <c r="P376" s="77">
        <f t="shared" ca="1" si="223"/>
        <v>407</v>
      </c>
    </row>
    <row r="377" spans="1:16" s="77" customFormat="1" x14ac:dyDescent="0.35">
      <c r="A377" s="91" t="s">
        <v>261</v>
      </c>
      <c r="B377" s="91"/>
      <c r="C377" s="91"/>
      <c r="D377" s="91"/>
      <c r="E377" s="91"/>
      <c r="F377" s="91"/>
      <c r="G377" s="91"/>
      <c r="H377" s="91"/>
      <c r="I377" s="31"/>
      <c r="L377" s="95"/>
      <c r="M377" s="95"/>
    </row>
    <row r="378" spans="1:16" s="77" customFormat="1" x14ac:dyDescent="0.35">
      <c r="A378" s="91" t="s">
        <v>153</v>
      </c>
      <c r="B378" s="91"/>
      <c r="C378" s="91"/>
      <c r="D378" s="91"/>
      <c r="E378" s="91"/>
      <c r="F378" s="91"/>
      <c r="G378" s="91"/>
      <c r="H378" s="91"/>
      <c r="I378" s="31"/>
      <c r="L378" s="95"/>
      <c r="M378" s="95"/>
    </row>
    <row r="379" spans="1:16" s="77" customFormat="1" x14ac:dyDescent="0.35">
      <c r="A379" s="88">
        <v>1</v>
      </c>
      <c r="B379" s="88"/>
      <c r="C379" s="76" t="s">
        <v>218</v>
      </c>
      <c r="D379" s="76">
        <f>35.66*10.764</f>
        <v>383.84423999999996</v>
      </c>
      <c r="E379" s="76">
        <v>0</v>
      </c>
      <c r="F379" s="76">
        <f>D379*(($F$166)+1)+E379</f>
        <v>556.57414799999992</v>
      </c>
      <c r="G379" s="88" t="str">
        <f>A378</f>
        <v>Ground Floor</v>
      </c>
      <c r="H379" s="88"/>
      <c r="I379" s="31"/>
      <c r="N379" s="31"/>
    </row>
    <row r="380" spans="1:16" s="77" customFormat="1" x14ac:dyDescent="0.35">
      <c r="A380" s="88">
        <f>A379+1</f>
        <v>2</v>
      </c>
      <c r="B380" s="88"/>
      <c r="C380" s="76" t="s">
        <v>218</v>
      </c>
      <c r="D380" s="76">
        <f>41.37*10.764</f>
        <v>445.30667999999997</v>
      </c>
      <c r="E380" s="76">
        <v>0</v>
      </c>
      <c r="F380" s="76">
        <f t="shared" ref="F380:F382" si="227">D380*(($F$166)+1)+E380</f>
        <v>645.69468599999993</v>
      </c>
      <c r="G380" s="88" t="str">
        <f t="shared" ref="G380:G382" si="228">G379</f>
        <v>Ground Floor</v>
      </c>
      <c r="H380" s="88"/>
      <c r="I380" s="31"/>
      <c r="N380" s="31"/>
    </row>
    <row r="381" spans="1:16" s="77" customFormat="1" x14ac:dyDescent="0.35">
      <c r="A381" s="88">
        <f>A380+1</f>
        <v>3</v>
      </c>
      <c r="B381" s="88"/>
      <c r="C381" s="76" t="s">
        <v>217</v>
      </c>
      <c r="D381" s="76">
        <f>25.75*10.764</f>
        <v>277.173</v>
      </c>
      <c r="E381" s="76">
        <v>0</v>
      </c>
      <c r="F381" s="76">
        <f t="shared" si="227"/>
        <v>401.90084999999999</v>
      </c>
      <c r="G381" s="88" t="str">
        <f t="shared" si="228"/>
        <v>Ground Floor</v>
      </c>
      <c r="H381" s="88"/>
      <c r="I381" s="31"/>
      <c r="J381" s="77">
        <f>3.15*3.5+2.15*2.4+2.8*0.85+2.8*3.5+1.2*1.715+1.2*1.5+0.8*1.2+0.9*1</f>
        <v>34.082999999999991</v>
      </c>
      <c r="K381" s="77">
        <f>2.8*1+2*1.8</f>
        <v>6.4</v>
      </c>
      <c r="N381" s="31"/>
    </row>
    <row r="382" spans="1:16" s="77" customFormat="1" x14ac:dyDescent="0.35">
      <c r="A382" s="88">
        <f t="shared" ref="A382" si="229">A381+1</f>
        <v>4</v>
      </c>
      <c r="B382" s="88"/>
      <c r="C382" s="76" t="s">
        <v>217</v>
      </c>
      <c r="D382" s="76">
        <f>25.75*10.764</f>
        <v>277.173</v>
      </c>
      <c r="E382" s="76">
        <v>0</v>
      </c>
      <c r="F382" s="76">
        <f t="shared" si="227"/>
        <v>401.90084999999999</v>
      </c>
      <c r="G382" s="88" t="str">
        <f t="shared" si="228"/>
        <v>Ground Floor</v>
      </c>
      <c r="H382" s="88"/>
      <c r="I382" s="31"/>
      <c r="K382" s="77">
        <f>J381+K381</f>
        <v>40.48299999999999</v>
      </c>
      <c r="N382" s="31"/>
    </row>
    <row r="383" spans="1:16" s="77" customFormat="1" x14ac:dyDescent="0.35">
      <c r="A383" s="92" t="s">
        <v>219</v>
      </c>
      <c r="B383" s="93"/>
      <c r="C383" s="93"/>
      <c r="D383" s="93"/>
      <c r="E383" s="93"/>
      <c r="F383" s="93"/>
      <c r="G383" s="93"/>
      <c r="H383" s="94"/>
      <c r="I383" s="31"/>
    </row>
    <row r="384" spans="1:16" s="77" customFormat="1" x14ac:dyDescent="0.35">
      <c r="A384" s="89" t="str">
        <f t="shared" ref="A384:A390" ca="1" si="230">N384</f>
        <v>101 &amp; 301</v>
      </c>
      <c r="B384" s="90"/>
      <c r="C384" s="76" t="s">
        <v>218</v>
      </c>
      <c r="D384" s="76">
        <f>36.09*10.764</f>
        <v>388.47275999999999</v>
      </c>
      <c r="E384" s="76">
        <v>0</v>
      </c>
      <c r="F384" s="76">
        <f t="shared" ref="F384:F390" si="231">D384*(($F$166)+1)+E384</f>
        <v>563.28550199999995</v>
      </c>
      <c r="G384" s="89" t="str">
        <f>A383</f>
        <v>1st &amp; 3rd Floor</v>
      </c>
      <c r="H384" s="90"/>
      <c r="I384" s="31"/>
      <c r="N384" s="77" t="str">
        <f t="shared" ref="N384:N390" ca="1" si="232">O384&amp;""&amp;" &amp; "&amp;""&amp;P384</f>
        <v>101 &amp; 301</v>
      </c>
      <c r="O384" s="77">
        <f ca="1">(SUMPRODUCT(MID(0&amp;(LEFT(A383,SUM(LEN(A383)-LEN(SUBSTITUTE(A383,{"0","1","2"},""))))), LARGE(INDEX(ISNUMBER(--MID((LEFT(A383,SUM(LEN(A383)-LEN(SUBSTITUTE(A383,{"0","1","2"},""))))), ROW(INDIRECT("1:"&amp;LEN((LEFT(A383,SUM(LEN(A383)-LEN(SUBSTITUTE(A383,{"0","1","2"},"")))))))), 1)) * ROW(INDIRECT("1:"&amp;LEN((LEFT(A383,SUM(LEN(A383)-LEN(SUBSTITUTE(A383,{"0","1","2"},"")))))))), 0), ROW(INDIRECT("1:"&amp;LEN((LEFT(A383,SUM(LEN(A383)-LEN(SUBSTITUTE(A383,{"0","1","2"},"")))))))))+1, 1) * 10^ROW(INDIRECT("1:"&amp;LEN((LEFT(A383,SUM(LEN(A383)-LEN(SUBSTITUTE(A383,{"0","1","2"},""))))))))/10))*100+1</f>
        <v>101</v>
      </c>
      <c r="P384" s="77">
        <f ca="1">(SUMPRODUCT(MID(0&amp;(--TRIM(RIGHT(SUBSTITUTE(LEFT(A383,_xlfn.AGGREGATE(16,6,FIND({0,1,2,3,4,5,6,7,8,9},A383,ROW(INDIRECT("1:"&amp;LEN(A383)))),1))," ",REPT(" ",LEN(A383))),LEN(A383)))), LARGE(INDEX(ISNUMBER(--MID((--TRIM(RIGHT(SUBSTITUTE(LEFT(A383,_xlfn.AGGREGATE(16,6,FIND({0,1,2,3,4,5,6,7,8,9},A383,ROW(INDIRECT("1:"&amp;LEN(A383)))),1))," ",REPT(" ",LEN(A383))),LEN(A383)))), ROW(INDIRECT("1:"&amp;LEN((--TRIM(RIGHT(SUBSTITUTE(LEFT(A383,_xlfn.AGGREGATE(16,6,FIND({0,1,2,3,4,5,6,7,8,9},A383,ROW(INDIRECT("1:"&amp;LEN(A383)))),1))," ",REPT(" ",LEN(A383))),LEN(A383))))))), 1)) * ROW(INDIRECT("1:"&amp;LEN((--TRIM(RIGHT(SUBSTITUTE(LEFT(A383,_xlfn.AGGREGATE(16,6,FIND({0,1,2,3,4,5,6,7,8,9},A383,ROW(INDIRECT("1:"&amp;LEN(A383)))),1))," ",REPT(" ",LEN(A383))),LEN(A383))))))), 0), ROW(INDIRECT("1:"&amp;LEN((--TRIM(RIGHT(SUBSTITUTE(LEFT(A383,_xlfn.AGGREGATE(16,6,FIND({0,1,2,3,4,5,6,7,8,9},A383,ROW(INDIRECT("1:"&amp;LEN(A383)))),1))," ",REPT(" ",LEN(A383))),LEN(A383))))))))+1, 1) * 10^ROW(INDIRECT("1:"&amp;LEN((--TRIM(RIGHT(SUBSTITUTE(LEFT(A383,_xlfn.AGGREGATE(16,6,FIND({0,1,2,3,4,5,6,7,8,9},A383,ROW(INDIRECT("1:"&amp;LEN(A383)))),1))," ",REPT(" ",LEN(A383))),LEN(A383)))))))/10))*100+1</f>
        <v>301</v>
      </c>
    </row>
    <row r="385" spans="1:16" s="77" customFormat="1" x14ac:dyDescent="0.35">
      <c r="A385" s="89" t="str">
        <f t="shared" ca="1" si="230"/>
        <v>102 &amp; 302</v>
      </c>
      <c r="B385" s="90"/>
      <c r="C385" s="76" t="s">
        <v>218</v>
      </c>
      <c r="D385" s="76">
        <f>41.37*10.764</f>
        <v>445.30667999999997</v>
      </c>
      <c r="E385" s="76">
        <v>0</v>
      </c>
      <c r="F385" s="76">
        <f t="shared" si="231"/>
        <v>645.69468599999993</v>
      </c>
      <c r="G385" s="89" t="str">
        <f t="shared" ref="G385:G390" si="233">G384</f>
        <v>1st &amp; 3rd Floor</v>
      </c>
      <c r="H385" s="90"/>
      <c r="I385" s="31"/>
      <c r="N385" s="77" t="str">
        <f t="shared" ca="1" si="232"/>
        <v>102 &amp; 302</v>
      </c>
      <c r="O385" s="77">
        <f t="shared" ref="O385:P385" ca="1" si="234">O384+1</f>
        <v>102</v>
      </c>
      <c r="P385" s="77">
        <f t="shared" ca="1" si="234"/>
        <v>302</v>
      </c>
    </row>
    <row r="386" spans="1:16" s="77" customFormat="1" x14ac:dyDescent="0.35">
      <c r="A386" s="89" t="str">
        <f t="shared" ca="1" si="230"/>
        <v>103 &amp; 303</v>
      </c>
      <c r="B386" s="90"/>
      <c r="C386" s="76" t="s">
        <v>217</v>
      </c>
      <c r="D386" s="76">
        <f>25.62*10.764</f>
        <v>275.77368000000001</v>
      </c>
      <c r="E386" s="76">
        <v>0</v>
      </c>
      <c r="F386" s="76">
        <f t="shared" si="231"/>
        <v>399.87183600000003</v>
      </c>
      <c r="G386" s="89" t="str">
        <f t="shared" si="233"/>
        <v>1st &amp; 3rd Floor</v>
      </c>
      <c r="H386" s="90"/>
      <c r="I386" s="31"/>
      <c r="N386" s="77" t="str">
        <f t="shared" ca="1" si="232"/>
        <v>103 &amp; 303</v>
      </c>
      <c r="O386" s="77">
        <f t="shared" ref="O386:P386" ca="1" si="235">O385+1</f>
        <v>103</v>
      </c>
      <c r="P386" s="77">
        <f t="shared" ca="1" si="235"/>
        <v>303</v>
      </c>
    </row>
    <row r="387" spans="1:16" s="77" customFormat="1" x14ac:dyDescent="0.35">
      <c r="A387" s="89" t="str">
        <f t="shared" ca="1" si="230"/>
        <v>104 &amp; 304</v>
      </c>
      <c r="B387" s="90"/>
      <c r="C387" s="76" t="s">
        <v>217</v>
      </c>
      <c r="D387" s="76">
        <f>25.62*10.764</f>
        <v>275.77368000000001</v>
      </c>
      <c r="E387" s="76">
        <v>0</v>
      </c>
      <c r="F387" s="76">
        <f t="shared" si="231"/>
        <v>399.87183600000003</v>
      </c>
      <c r="G387" s="89" t="str">
        <f t="shared" si="233"/>
        <v>1st &amp; 3rd Floor</v>
      </c>
      <c r="H387" s="90"/>
      <c r="I387" s="31"/>
      <c r="N387" s="77" t="str">
        <f t="shared" ca="1" si="232"/>
        <v>104 &amp; 304</v>
      </c>
      <c r="O387" s="77">
        <f t="shared" ref="O387:P387" ca="1" si="236">O386+1</f>
        <v>104</v>
      </c>
      <c r="P387" s="77">
        <f t="shared" ca="1" si="236"/>
        <v>304</v>
      </c>
    </row>
    <row r="388" spans="1:16" s="77" customFormat="1" x14ac:dyDescent="0.35">
      <c r="A388" s="89" t="str">
        <f t="shared" ca="1" si="230"/>
        <v>105 &amp; 305</v>
      </c>
      <c r="B388" s="90"/>
      <c r="C388" s="76" t="s">
        <v>218</v>
      </c>
      <c r="D388" s="76">
        <f>41.88*10.764</f>
        <v>450.79631999999998</v>
      </c>
      <c r="E388" s="76">
        <v>0</v>
      </c>
      <c r="F388" s="76">
        <f t="shared" si="231"/>
        <v>653.65466399999991</v>
      </c>
      <c r="G388" s="89" t="str">
        <f t="shared" si="233"/>
        <v>1st &amp; 3rd Floor</v>
      </c>
      <c r="H388" s="90"/>
      <c r="I388" s="31"/>
      <c r="N388" s="77" t="str">
        <f t="shared" ca="1" si="232"/>
        <v>105 &amp; 305</v>
      </c>
      <c r="O388" s="77">
        <f t="shared" ref="O388:P388" ca="1" si="237">O387+1</f>
        <v>105</v>
      </c>
      <c r="P388" s="77">
        <f t="shared" ca="1" si="237"/>
        <v>305</v>
      </c>
    </row>
    <row r="389" spans="1:16" s="77" customFormat="1" x14ac:dyDescent="0.35">
      <c r="A389" s="89" t="str">
        <f t="shared" ca="1" si="230"/>
        <v>106 &amp; 306</v>
      </c>
      <c r="B389" s="90"/>
      <c r="C389" s="76" t="s">
        <v>217</v>
      </c>
      <c r="D389" s="76">
        <f>25.62*10.764</f>
        <v>275.77368000000001</v>
      </c>
      <c r="E389" s="76">
        <v>0</v>
      </c>
      <c r="F389" s="76">
        <f t="shared" si="231"/>
        <v>399.87183600000003</v>
      </c>
      <c r="G389" s="89" t="str">
        <f t="shared" si="233"/>
        <v>1st &amp; 3rd Floor</v>
      </c>
      <c r="H389" s="90"/>
      <c r="I389" s="31"/>
      <c r="N389" s="77" t="str">
        <f t="shared" ca="1" si="232"/>
        <v>106 &amp; 306</v>
      </c>
      <c r="O389" s="77">
        <f t="shared" ref="O389:P389" ca="1" si="238">O388+1</f>
        <v>106</v>
      </c>
      <c r="P389" s="77">
        <f t="shared" ca="1" si="238"/>
        <v>306</v>
      </c>
    </row>
    <row r="390" spans="1:16" s="77" customFormat="1" x14ac:dyDescent="0.35">
      <c r="A390" s="89" t="str">
        <f t="shared" ca="1" si="230"/>
        <v>107 &amp; 307</v>
      </c>
      <c r="B390" s="90"/>
      <c r="C390" s="76" t="s">
        <v>218</v>
      </c>
      <c r="D390" s="76">
        <f>36.09*10.764</f>
        <v>388.47275999999999</v>
      </c>
      <c r="E390" s="76">
        <v>0</v>
      </c>
      <c r="F390" s="76">
        <f t="shared" si="231"/>
        <v>563.28550199999995</v>
      </c>
      <c r="G390" s="89" t="str">
        <f t="shared" si="233"/>
        <v>1st &amp; 3rd Floor</v>
      </c>
      <c r="H390" s="90"/>
      <c r="I390" s="31"/>
      <c r="N390" s="77" t="str">
        <f t="shared" ca="1" si="232"/>
        <v>107 &amp; 307</v>
      </c>
      <c r="O390" s="77">
        <f t="shared" ref="O390:P390" ca="1" si="239">O389+1</f>
        <v>107</v>
      </c>
      <c r="P390" s="77">
        <f t="shared" ca="1" si="239"/>
        <v>307</v>
      </c>
    </row>
    <row r="391" spans="1:16" s="77" customFormat="1" x14ac:dyDescent="0.35">
      <c r="A391" s="91" t="s">
        <v>220</v>
      </c>
      <c r="B391" s="91"/>
      <c r="C391" s="91"/>
      <c r="D391" s="91"/>
      <c r="E391" s="91"/>
      <c r="F391" s="91"/>
      <c r="G391" s="91"/>
      <c r="H391" s="91"/>
      <c r="I391" s="31"/>
    </row>
    <row r="392" spans="1:16" s="77" customFormat="1" x14ac:dyDescent="0.35">
      <c r="A392" s="88" t="str">
        <f t="shared" ref="A392:A398" ca="1" si="240">N392</f>
        <v>201 &amp; 401</v>
      </c>
      <c r="B392" s="88"/>
      <c r="C392" s="81" t="s">
        <v>218</v>
      </c>
      <c r="D392" s="81">
        <f>35.66*10.764</f>
        <v>383.84423999999996</v>
      </c>
      <c r="E392" s="81">
        <v>0</v>
      </c>
      <c r="F392" s="81">
        <f t="shared" ref="F392:F398" si="241">D392*(($F$166)+1)+E392</f>
        <v>556.57414799999992</v>
      </c>
      <c r="G392" s="88" t="str">
        <f>A391</f>
        <v>2nd &amp; 4th Floor</v>
      </c>
      <c r="H392" s="88"/>
      <c r="I392" s="31"/>
      <c r="N392" s="77" t="str">
        <f t="shared" ref="N392:N398" ca="1" si="242">O392&amp;""&amp;" &amp; "&amp;""&amp;P392</f>
        <v>201 &amp; 401</v>
      </c>
      <c r="O392" s="77">
        <f ca="1">(SUMPRODUCT(MID(0&amp;(LEFT(A391,SUM(LEN(A391)-LEN(SUBSTITUTE(A391,{"0","1","2"},""))))), LARGE(INDEX(ISNUMBER(--MID((LEFT(A391,SUM(LEN(A391)-LEN(SUBSTITUTE(A391,{"0","1","2"},""))))), ROW(INDIRECT("1:"&amp;LEN((LEFT(A391,SUM(LEN(A391)-LEN(SUBSTITUTE(A391,{"0","1","2"},"")))))))), 1)) * ROW(INDIRECT("1:"&amp;LEN((LEFT(A391,SUM(LEN(A391)-LEN(SUBSTITUTE(A391,{"0","1","2"},"")))))))), 0), ROW(INDIRECT("1:"&amp;LEN((LEFT(A391,SUM(LEN(A391)-LEN(SUBSTITUTE(A391,{"0","1","2"},"")))))))))+1, 1) * 10^ROW(INDIRECT("1:"&amp;LEN((LEFT(A391,SUM(LEN(A391)-LEN(SUBSTITUTE(A391,{"0","1","2"},""))))))))/10))*100+1</f>
        <v>201</v>
      </c>
      <c r="P392" s="77">
        <f ca="1">(SUMPRODUCT(MID(0&amp;(--TRIM(RIGHT(SUBSTITUTE(LEFT(A391,_xlfn.AGGREGATE(16,6,FIND({0,1,2,3,4,5,6,7,8,9},A391,ROW(INDIRECT("1:"&amp;LEN(A391)))),1))," ",REPT(" ",LEN(A391))),LEN(A391)))), LARGE(INDEX(ISNUMBER(--MID((--TRIM(RIGHT(SUBSTITUTE(LEFT(A391,_xlfn.AGGREGATE(16,6,FIND({0,1,2,3,4,5,6,7,8,9},A391,ROW(INDIRECT("1:"&amp;LEN(A391)))),1))," ",REPT(" ",LEN(A391))),LEN(A391)))), ROW(INDIRECT("1:"&amp;LEN((--TRIM(RIGHT(SUBSTITUTE(LEFT(A391,_xlfn.AGGREGATE(16,6,FIND({0,1,2,3,4,5,6,7,8,9},A391,ROW(INDIRECT("1:"&amp;LEN(A391)))),1))," ",REPT(" ",LEN(A391))),LEN(A391))))))), 1)) * ROW(INDIRECT("1:"&amp;LEN((--TRIM(RIGHT(SUBSTITUTE(LEFT(A391,_xlfn.AGGREGATE(16,6,FIND({0,1,2,3,4,5,6,7,8,9},A391,ROW(INDIRECT("1:"&amp;LEN(A391)))),1))," ",REPT(" ",LEN(A391))),LEN(A391))))))), 0), ROW(INDIRECT("1:"&amp;LEN((--TRIM(RIGHT(SUBSTITUTE(LEFT(A391,_xlfn.AGGREGATE(16,6,FIND({0,1,2,3,4,5,6,7,8,9},A391,ROW(INDIRECT("1:"&amp;LEN(A391)))),1))," ",REPT(" ",LEN(A391))),LEN(A391))))))))+1, 1) * 10^ROW(INDIRECT("1:"&amp;LEN((--TRIM(RIGHT(SUBSTITUTE(LEFT(A391,_xlfn.AGGREGATE(16,6,FIND({0,1,2,3,4,5,6,7,8,9},A391,ROW(INDIRECT("1:"&amp;LEN(A391)))),1))," ",REPT(" ",LEN(A391))),LEN(A391)))))))/10))*100+1</f>
        <v>401</v>
      </c>
    </row>
    <row r="393" spans="1:16" s="77" customFormat="1" x14ac:dyDescent="0.35">
      <c r="A393" s="88" t="str">
        <f t="shared" ca="1" si="240"/>
        <v>202 &amp; 402</v>
      </c>
      <c r="B393" s="88"/>
      <c r="C393" s="81" t="s">
        <v>218</v>
      </c>
      <c r="D393" s="81">
        <f>41.37*10.764</f>
        <v>445.30667999999997</v>
      </c>
      <c r="E393" s="81">
        <v>0</v>
      </c>
      <c r="F393" s="81">
        <f t="shared" si="241"/>
        <v>645.69468599999993</v>
      </c>
      <c r="G393" s="88" t="str">
        <f t="shared" ref="G393:G398" si="243">G392</f>
        <v>2nd &amp; 4th Floor</v>
      </c>
      <c r="H393" s="88"/>
      <c r="I393" s="31"/>
      <c r="N393" s="77" t="str">
        <f t="shared" ca="1" si="242"/>
        <v>202 &amp; 402</v>
      </c>
      <c r="O393" s="77">
        <f t="shared" ref="O393:P393" ca="1" si="244">O392+1</f>
        <v>202</v>
      </c>
      <c r="P393" s="77">
        <f t="shared" ca="1" si="244"/>
        <v>402</v>
      </c>
    </row>
    <row r="394" spans="1:16" s="77" customFormat="1" x14ac:dyDescent="0.35">
      <c r="A394" s="88" t="str">
        <f t="shared" ca="1" si="240"/>
        <v>203 &amp; 403</v>
      </c>
      <c r="B394" s="88"/>
      <c r="C394" s="81" t="s">
        <v>217</v>
      </c>
      <c r="D394" s="81">
        <f>25.75*10.764</f>
        <v>277.173</v>
      </c>
      <c r="E394" s="81">
        <v>0</v>
      </c>
      <c r="F394" s="81">
        <f t="shared" si="241"/>
        <v>401.90084999999999</v>
      </c>
      <c r="G394" s="88" t="str">
        <f t="shared" si="243"/>
        <v>2nd &amp; 4th Floor</v>
      </c>
      <c r="H394" s="88"/>
      <c r="I394" s="31"/>
      <c r="N394" s="77" t="str">
        <f t="shared" ca="1" si="242"/>
        <v>203 &amp; 403</v>
      </c>
      <c r="O394" s="77">
        <f t="shared" ref="O394:P394" ca="1" si="245">O393+1</f>
        <v>203</v>
      </c>
      <c r="P394" s="77">
        <f t="shared" ca="1" si="245"/>
        <v>403</v>
      </c>
    </row>
    <row r="395" spans="1:16" s="77" customFormat="1" x14ac:dyDescent="0.35">
      <c r="A395" s="88" t="str">
        <f t="shared" ca="1" si="240"/>
        <v>204 &amp; 404</v>
      </c>
      <c r="B395" s="88"/>
      <c r="C395" s="81" t="s">
        <v>217</v>
      </c>
      <c r="D395" s="81">
        <f>25.75*10.764</f>
        <v>277.173</v>
      </c>
      <c r="E395" s="81">
        <v>0</v>
      </c>
      <c r="F395" s="81">
        <f t="shared" si="241"/>
        <v>401.90084999999999</v>
      </c>
      <c r="G395" s="88" t="str">
        <f t="shared" si="243"/>
        <v>2nd &amp; 4th Floor</v>
      </c>
      <c r="H395" s="88"/>
      <c r="I395" s="31"/>
      <c r="N395" s="77" t="str">
        <f t="shared" ca="1" si="242"/>
        <v>204 &amp; 404</v>
      </c>
      <c r="O395" s="77">
        <f t="shared" ref="O395:P395" ca="1" si="246">O394+1</f>
        <v>204</v>
      </c>
      <c r="P395" s="77">
        <f t="shared" ca="1" si="246"/>
        <v>404</v>
      </c>
    </row>
    <row r="396" spans="1:16" s="77" customFormat="1" x14ac:dyDescent="0.35">
      <c r="A396" s="88" t="str">
        <f t="shared" ca="1" si="240"/>
        <v>205 &amp; 405</v>
      </c>
      <c r="B396" s="88"/>
      <c r="C396" s="81" t="s">
        <v>218</v>
      </c>
      <c r="D396" s="81">
        <f>37.93*10.764</f>
        <v>408.27851999999996</v>
      </c>
      <c r="E396" s="81">
        <v>0</v>
      </c>
      <c r="F396" s="81">
        <f t="shared" si="241"/>
        <v>592.00385399999993</v>
      </c>
      <c r="G396" s="88" t="str">
        <f t="shared" si="243"/>
        <v>2nd &amp; 4th Floor</v>
      </c>
      <c r="H396" s="88"/>
      <c r="I396" s="31"/>
      <c r="N396" s="77" t="str">
        <f t="shared" ca="1" si="242"/>
        <v>205 &amp; 405</v>
      </c>
      <c r="O396" s="77">
        <f t="shared" ref="O396:P396" ca="1" si="247">O395+1</f>
        <v>205</v>
      </c>
      <c r="P396" s="77">
        <f t="shared" ca="1" si="247"/>
        <v>405</v>
      </c>
    </row>
    <row r="397" spans="1:16" s="77" customFormat="1" x14ac:dyDescent="0.35">
      <c r="A397" s="88" t="str">
        <f t="shared" ca="1" si="240"/>
        <v>206 &amp; 406</v>
      </c>
      <c r="B397" s="88"/>
      <c r="C397" s="81" t="s">
        <v>217</v>
      </c>
      <c r="D397" s="81">
        <f>25.75*10.764</f>
        <v>277.173</v>
      </c>
      <c r="E397" s="81">
        <v>0</v>
      </c>
      <c r="F397" s="81">
        <f t="shared" si="241"/>
        <v>401.90084999999999</v>
      </c>
      <c r="G397" s="88" t="str">
        <f t="shared" si="243"/>
        <v>2nd &amp; 4th Floor</v>
      </c>
      <c r="H397" s="88"/>
      <c r="I397" s="31"/>
      <c r="N397" s="77" t="str">
        <f t="shared" ca="1" si="242"/>
        <v>206 &amp; 406</v>
      </c>
      <c r="O397" s="77">
        <f t="shared" ref="O397:P397" ca="1" si="248">O396+1</f>
        <v>206</v>
      </c>
      <c r="P397" s="77">
        <f t="shared" ca="1" si="248"/>
        <v>406</v>
      </c>
    </row>
    <row r="398" spans="1:16" s="77" customFormat="1" x14ac:dyDescent="0.35">
      <c r="A398" s="89" t="str">
        <f t="shared" ca="1" si="240"/>
        <v>207 &amp; 407</v>
      </c>
      <c r="B398" s="90"/>
      <c r="C398" s="76" t="s">
        <v>218</v>
      </c>
      <c r="D398" s="76">
        <f>35.66*10.764</f>
        <v>383.84423999999996</v>
      </c>
      <c r="E398" s="76">
        <v>0</v>
      </c>
      <c r="F398" s="76">
        <f t="shared" si="241"/>
        <v>556.57414799999992</v>
      </c>
      <c r="G398" s="89" t="str">
        <f t="shared" si="243"/>
        <v>2nd &amp; 4th Floor</v>
      </c>
      <c r="H398" s="90"/>
      <c r="I398" s="31"/>
      <c r="N398" s="77" t="str">
        <f t="shared" ca="1" si="242"/>
        <v>207 &amp; 407</v>
      </c>
      <c r="O398" s="77">
        <f t="shared" ref="O398:P398" ca="1" si="249">O397+1</f>
        <v>207</v>
      </c>
      <c r="P398" s="77">
        <f t="shared" ca="1" si="249"/>
        <v>407</v>
      </c>
    </row>
    <row r="399" spans="1:16" s="1" customFormat="1" x14ac:dyDescent="0.35">
      <c r="A399" s="160" t="s">
        <v>74</v>
      </c>
      <c r="B399" s="160"/>
      <c r="C399" s="160"/>
      <c r="D399" s="160"/>
      <c r="E399" s="160"/>
      <c r="F399" s="160"/>
      <c r="G399" s="160"/>
      <c r="H399" s="160"/>
    </row>
    <row r="400" spans="1:16" s="1" customFormat="1" ht="32.5" customHeight="1" x14ac:dyDescent="0.35">
      <c r="A400" s="49">
        <v>1</v>
      </c>
      <c r="B400" s="178" t="s">
        <v>267</v>
      </c>
      <c r="C400" s="179"/>
      <c r="D400" s="179"/>
      <c r="E400" s="179"/>
      <c r="F400" s="179"/>
      <c r="G400" s="179"/>
      <c r="H400" s="180"/>
    </row>
    <row r="401" spans="1:8" s="1" customFormat="1" x14ac:dyDescent="0.35">
      <c r="A401" s="59">
        <v>2</v>
      </c>
      <c r="B401" s="178" t="s">
        <v>223</v>
      </c>
      <c r="C401" s="179"/>
      <c r="D401" s="179"/>
      <c r="E401" s="179"/>
      <c r="F401" s="179"/>
      <c r="G401" s="179"/>
      <c r="H401" s="180"/>
    </row>
    <row r="402" spans="1:8" s="1" customFormat="1" x14ac:dyDescent="0.35">
      <c r="A402" s="59">
        <v>3</v>
      </c>
      <c r="B402" s="181" t="s">
        <v>160</v>
      </c>
      <c r="C402" s="182"/>
      <c r="D402" s="182"/>
      <c r="E402" s="182"/>
      <c r="F402" s="182"/>
      <c r="G402" s="182"/>
      <c r="H402" s="183"/>
    </row>
    <row r="403" spans="1:8" s="1" customFormat="1" x14ac:dyDescent="0.35">
      <c r="A403" s="59">
        <v>4</v>
      </c>
      <c r="B403" s="181" t="s">
        <v>242</v>
      </c>
      <c r="C403" s="182"/>
      <c r="D403" s="182"/>
      <c r="E403" s="182"/>
      <c r="F403" s="182"/>
      <c r="G403" s="182"/>
      <c r="H403" s="183"/>
    </row>
    <row r="404" spans="1:8" s="1" customFormat="1" x14ac:dyDescent="0.35">
      <c r="A404" s="59">
        <v>5</v>
      </c>
      <c r="B404" s="181" t="s">
        <v>161</v>
      </c>
      <c r="C404" s="182"/>
      <c r="D404" s="182"/>
      <c r="E404" s="182"/>
      <c r="F404" s="182"/>
      <c r="G404" s="182"/>
      <c r="H404" s="183"/>
    </row>
    <row r="405" spans="1:8" s="1" customFormat="1" x14ac:dyDescent="0.35">
      <c r="A405" s="59">
        <v>6</v>
      </c>
      <c r="B405" s="181" t="s">
        <v>162</v>
      </c>
      <c r="C405" s="182"/>
      <c r="D405" s="182"/>
      <c r="E405" s="182"/>
      <c r="F405" s="182"/>
      <c r="G405" s="182"/>
      <c r="H405" s="183"/>
    </row>
    <row r="406" spans="1:8" s="1" customFormat="1" hidden="1" x14ac:dyDescent="0.35">
      <c r="A406" s="59">
        <v>7</v>
      </c>
      <c r="B406" s="178" t="s">
        <v>246</v>
      </c>
      <c r="C406" s="179"/>
      <c r="D406" s="179"/>
      <c r="E406" s="179"/>
      <c r="F406" s="179"/>
      <c r="G406" s="179"/>
      <c r="H406" s="180"/>
    </row>
    <row r="407" spans="1:8" s="1" customFormat="1" x14ac:dyDescent="0.35">
      <c r="A407" s="63">
        <v>7</v>
      </c>
      <c r="B407" s="178" t="s">
        <v>243</v>
      </c>
      <c r="C407" s="179"/>
      <c r="D407" s="179"/>
      <c r="E407" s="179"/>
      <c r="F407" s="179"/>
      <c r="G407" s="179"/>
      <c r="H407" s="180"/>
    </row>
    <row r="408" spans="1:8" s="1" customFormat="1" x14ac:dyDescent="0.35">
      <c r="A408" s="59">
        <v>8</v>
      </c>
      <c r="B408" s="178" t="s">
        <v>244</v>
      </c>
      <c r="C408" s="179"/>
      <c r="D408" s="179"/>
      <c r="E408" s="179"/>
      <c r="F408" s="179"/>
      <c r="G408" s="179"/>
      <c r="H408" s="180"/>
    </row>
    <row r="409" spans="1:8" s="1" customFormat="1" x14ac:dyDescent="0.35">
      <c r="A409" s="78">
        <v>9</v>
      </c>
      <c r="B409" s="178" t="s">
        <v>245</v>
      </c>
      <c r="C409" s="179"/>
      <c r="D409" s="179"/>
      <c r="E409" s="179"/>
      <c r="F409" s="179"/>
      <c r="G409" s="179"/>
      <c r="H409" s="180"/>
    </row>
    <row r="410" spans="1:8" s="1" customFormat="1" ht="35.4" customHeight="1" x14ac:dyDescent="0.35">
      <c r="A410" s="80">
        <v>10</v>
      </c>
      <c r="B410" s="178" t="s">
        <v>265</v>
      </c>
      <c r="C410" s="179"/>
      <c r="D410" s="179"/>
      <c r="E410" s="179"/>
      <c r="F410" s="179"/>
      <c r="G410" s="179"/>
      <c r="H410" s="180"/>
    </row>
    <row r="411" spans="1:8" x14ac:dyDescent="0.35">
      <c r="A411" s="151" t="s">
        <v>67</v>
      </c>
      <c r="B411" s="151"/>
      <c r="C411" s="151"/>
      <c r="D411" s="151"/>
      <c r="E411" s="151"/>
      <c r="F411" s="151"/>
      <c r="G411" s="151"/>
      <c r="H411" s="151"/>
    </row>
    <row r="412" spans="1:8" x14ac:dyDescent="0.35">
      <c r="A412" s="126" t="s">
        <v>68</v>
      </c>
      <c r="B412" s="126"/>
      <c r="C412" s="126"/>
      <c r="D412" s="126"/>
      <c r="E412" s="126"/>
      <c r="F412" s="126"/>
      <c r="G412" s="126"/>
      <c r="H412" s="126"/>
    </row>
    <row r="413" spans="1:8" ht="15.75" customHeight="1" x14ac:dyDescent="0.35">
      <c r="A413" s="141" t="s">
        <v>69</v>
      </c>
      <c r="B413" s="141"/>
      <c r="C413" s="141"/>
      <c r="D413" s="141"/>
      <c r="E413" s="141"/>
      <c r="F413" s="141"/>
      <c r="G413" s="141"/>
      <c r="H413" s="141"/>
    </row>
    <row r="414" spans="1:8" x14ac:dyDescent="0.35">
      <c r="A414" s="126" t="s">
        <v>70</v>
      </c>
      <c r="B414" s="126"/>
      <c r="C414" s="126"/>
      <c r="D414" s="126"/>
      <c r="E414" s="126"/>
      <c r="F414" s="126"/>
      <c r="G414" s="126"/>
      <c r="H414" s="126"/>
    </row>
    <row r="415" spans="1:8" x14ac:dyDescent="0.35">
      <c r="A415" s="126" t="s">
        <v>71</v>
      </c>
      <c r="B415" s="126"/>
      <c r="C415" s="126"/>
      <c r="D415" s="126"/>
      <c r="E415" s="126"/>
      <c r="F415" s="126"/>
      <c r="G415" s="126"/>
      <c r="H415" s="126"/>
    </row>
    <row r="416" spans="1:8" x14ac:dyDescent="0.35">
      <c r="A416" s="126" t="s">
        <v>163</v>
      </c>
      <c r="B416" s="126"/>
      <c r="C416" s="126"/>
      <c r="D416" s="126"/>
      <c r="E416" s="126"/>
      <c r="F416" s="126"/>
      <c r="G416" s="126"/>
      <c r="H416" s="126"/>
    </row>
    <row r="417" spans="1:8" ht="35.25" customHeight="1" x14ac:dyDescent="0.35">
      <c r="A417" s="139" t="s">
        <v>164</v>
      </c>
      <c r="B417" s="139"/>
      <c r="C417" s="139"/>
      <c r="D417" s="139"/>
      <c r="E417" s="139"/>
      <c r="F417" s="139"/>
      <c r="G417" s="139"/>
      <c r="H417" s="139"/>
    </row>
    <row r="418" spans="1:8" x14ac:dyDescent="0.35">
      <c r="A418" s="109" t="s">
        <v>106</v>
      </c>
      <c r="B418" s="109"/>
      <c r="C418" s="109" t="s">
        <v>224</v>
      </c>
      <c r="D418" s="109"/>
      <c r="E418" s="109" t="s">
        <v>138</v>
      </c>
      <c r="F418" s="109"/>
      <c r="G418" s="109" t="s">
        <v>266</v>
      </c>
      <c r="H418" s="109"/>
    </row>
    <row r="419" spans="1:8" x14ac:dyDescent="0.35">
      <c r="A419" s="158" t="s">
        <v>108</v>
      </c>
      <c r="B419" s="158"/>
      <c r="C419" s="158"/>
      <c r="D419" s="158"/>
      <c r="E419" s="158"/>
      <c r="F419" s="158"/>
      <c r="G419" s="158"/>
      <c r="H419" s="158"/>
    </row>
    <row r="420" spans="1:8" x14ac:dyDescent="0.35">
      <c r="A420" s="158"/>
      <c r="B420" s="158"/>
      <c r="C420" s="158"/>
      <c r="D420" s="158"/>
      <c r="E420" s="158"/>
      <c r="F420" s="158"/>
      <c r="G420" s="158"/>
      <c r="H420" s="158"/>
    </row>
    <row r="421" spans="1:8" x14ac:dyDescent="0.35">
      <c r="A421" s="158"/>
      <c r="B421" s="158"/>
      <c r="C421" s="158"/>
      <c r="D421" s="158"/>
      <c r="E421" s="158"/>
      <c r="F421" s="158"/>
      <c r="G421" s="158"/>
      <c r="H421" s="158"/>
    </row>
    <row r="422" spans="1:8" x14ac:dyDescent="0.35">
      <c r="A422" s="158"/>
      <c r="B422" s="158"/>
      <c r="C422" s="158"/>
      <c r="D422" s="158"/>
      <c r="E422" s="158"/>
      <c r="F422" s="158"/>
      <c r="G422" s="158"/>
      <c r="H422" s="158"/>
    </row>
    <row r="423" spans="1:8" x14ac:dyDescent="0.35">
      <c r="A423" s="54" t="s">
        <v>72</v>
      </c>
      <c r="B423" s="55"/>
      <c r="C423" s="55"/>
      <c r="D423" s="54" t="str">
        <f>E8</f>
        <v>City of Music Phase I</v>
      </c>
      <c r="F423" s="55"/>
      <c r="G423" s="55"/>
      <c r="H423" s="55"/>
    </row>
    <row r="424" spans="1:8" x14ac:dyDescent="0.35">
      <c r="A424" s="79"/>
      <c r="B424" s="55"/>
      <c r="C424" s="55"/>
      <c r="D424" s="55"/>
      <c r="E424" s="55"/>
      <c r="F424" s="55"/>
      <c r="G424" s="55"/>
      <c r="H424" s="55"/>
    </row>
    <row r="425" spans="1:8" x14ac:dyDescent="0.35">
      <c r="A425" s="55"/>
      <c r="B425" s="55"/>
      <c r="C425" s="55"/>
      <c r="D425" s="55"/>
      <c r="E425" s="55"/>
      <c r="F425" s="55"/>
      <c r="G425" s="55"/>
      <c r="H425" s="55"/>
    </row>
    <row r="426" spans="1:8" ht="15" customHeight="1" x14ac:dyDescent="0.35"/>
    <row r="466" spans="1:1" x14ac:dyDescent="0.35">
      <c r="A466" s="56" t="s">
        <v>262</v>
      </c>
    </row>
    <row r="506" spans="1:1" x14ac:dyDescent="0.35">
      <c r="A506" s="56" t="s">
        <v>73</v>
      </c>
    </row>
  </sheetData>
  <mergeCells count="801">
    <mergeCell ref="B410:H410"/>
    <mergeCell ref="B409:H409"/>
    <mergeCell ref="A143:B143"/>
    <mergeCell ref="C143:D143"/>
    <mergeCell ref="E143:F143"/>
    <mergeCell ref="G143:H143"/>
    <mergeCell ref="A144:B144"/>
    <mergeCell ref="C144:D144"/>
    <mergeCell ref="E144:F144"/>
    <mergeCell ref="G144:H144"/>
    <mergeCell ref="B407:H407"/>
    <mergeCell ref="A262:B262"/>
    <mergeCell ref="G262:H262"/>
    <mergeCell ref="A263:B263"/>
    <mergeCell ref="G263:H263"/>
    <mergeCell ref="A264:B264"/>
    <mergeCell ref="G264:H264"/>
    <mergeCell ref="A265:B265"/>
    <mergeCell ref="G265:H265"/>
    <mergeCell ref="A266:B266"/>
    <mergeCell ref="G266:H266"/>
    <mergeCell ref="A257:B257"/>
    <mergeCell ref="G257:H257"/>
    <mergeCell ref="A258:H258"/>
    <mergeCell ref="A260:B260"/>
    <mergeCell ref="G260:H260"/>
    <mergeCell ref="A261:B261"/>
    <mergeCell ref="G261:H261"/>
    <mergeCell ref="A252:B252"/>
    <mergeCell ref="G252:H252"/>
    <mergeCell ref="A253:B253"/>
    <mergeCell ref="G253:H253"/>
    <mergeCell ref="A254:B254"/>
    <mergeCell ref="G254:H254"/>
    <mergeCell ref="A255:B255"/>
    <mergeCell ref="G255:H255"/>
    <mergeCell ref="A256:B256"/>
    <mergeCell ref="G256:H256"/>
    <mergeCell ref="A247:B247"/>
    <mergeCell ref="G247:H247"/>
    <mergeCell ref="A248:B248"/>
    <mergeCell ref="G248:H248"/>
    <mergeCell ref="A249:H249"/>
    <mergeCell ref="A250:B250"/>
    <mergeCell ref="G250:H250"/>
    <mergeCell ref="G259:H259"/>
    <mergeCell ref="A251:B251"/>
    <mergeCell ref="G251:H251"/>
    <mergeCell ref="A259:B259"/>
    <mergeCell ref="A242:H242"/>
    <mergeCell ref="L242:M242"/>
    <mergeCell ref="A243:H243"/>
    <mergeCell ref="L243:M243"/>
    <mergeCell ref="A244:B244"/>
    <mergeCell ref="G244:H244"/>
    <mergeCell ref="A245:B245"/>
    <mergeCell ref="G245:H245"/>
    <mergeCell ref="A246:B246"/>
    <mergeCell ref="G246:H246"/>
    <mergeCell ref="A237:B237"/>
    <mergeCell ref="G237:H237"/>
    <mergeCell ref="A238:B238"/>
    <mergeCell ref="G238:H238"/>
    <mergeCell ref="A239:B239"/>
    <mergeCell ref="G239:H239"/>
    <mergeCell ref="A240:B240"/>
    <mergeCell ref="G240:H240"/>
    <mergeCell ref="A241:B241"/>
    <mergeCell ref="G241:H241"/>
    <mergeCell ref="A232:B232"/>
    <mergeCell ref="G232:H232"/>
    <mergeCell ref="A233:H233"/>
    <mergeCell ref="A234:B234"/>
    <mergeCell ref="G234:H234"/>
    <mergeCell ref="A235:B235"/>
    <mergeCell ref="G235:H235"/>
    <mergeCell ref="A236:B236"/>
    <mergeCell ref="G236:H236"/>
    <mergeCell ref="A227:B227"/>
    <mergeCell ref="G227:H227"/>
    <mergeCell ref="A228:B228"/>
    <mergeCell ref="G228:H228"/>
    <mergeCell ref="A229:B229"/>
    <mergeCell ref="G229:H229"/>
    <mergeCell ref="A230:B230"/>
    <mergeCell ref="G230:H230"/>
    <mergeCell ref="A231:B231"/>
    <mergeCell ref="G231:H231"/>
    <mergeCell ref="L217:M217"/>
    <mergeCell ref="A218:H218"/>
    <mergeCell ref="L218:M218"/>
    <mergeCell ref="A219:B219"/>
    <mergeCell ref="G219:H219"/>
    <mergeCell ref="A220:B220"/>
    <mergeCell ref="G220:H220"/>
    <mergeCell ref="A221:B221"/>
    <mergeCell ref="G221:H221"/>
    <mergeCell ref="B408:H408"/>
    <mergeCell ref="G175:H175"/>
    <mergeCell ref="G172:H172"/>
    <mergeCell ref="G169:H169"/>
    <mergeCell ref="D154:D155"/>
    <mergeCell ref="A126:E126"/>
    <mergeCell ref="A98:B98"/>
    <mergeCell ref="C98:H98"/>
    <mergeCell ref="A99:B99"/>
    <mergeCell ref="E99:F99"/>
    <mergeCell ref="G99:H99"/>
    <mergeCell ref="A128:E128"/>
    <mergeCell ref="F128:H128"/>
    <mergeCell ref="A129:E129"/>
    <mergeCell ref="A131:E131"/>
    <mergeCell ref="A130:E130"/>
    <mergeCell ref="A114:B114"/>
    <mergeCell ref="A115:B115"/>
    <mergeCell ref="A116:B116"/>
    <mergeCell ref="A118:B118"/>
    <mergeCell ref="A119:B119"/>
    <mergeCell ref="A142:B142"/>
    <mergeCell ref="C142:D142"/>
    <mergeCell ref="G226:H226"/>
    <mergeCell ref="G176:H176"/>
    <mergeCell ref="A174:H174"/>
    <mergeCell ref="A175:B175"/>
    <mergeCell ref="A176:B176"/>
    <mergeCell ref="A107:B107"/>
    <mergeCell ref="A108:B108"/>
    <mergeCell ref="A109:B109"/>
    <mergeCell ref="A64:B64"/>
    <mergeCell ref="C64:H64"/>
    <mergeCell ref="A110:B110"/>
    <mergeCell ref="E110:F110"/>
    <mergeCell ref="G110:H110"/>
    <mergeCell ref="A111:B111"/>
    <mergeCell ref="E111:F120"/>
    <mergeCell ref="G111:H120"/>
    <mergeCell ref="A112:B112"/>
    <mergeCell ref="A113:B113"/>
    <mergeCell ref="G100:H109"/>
    <mergeCell ref="A101:B101"/>
    <mergeCell ref="A102:B102"/>
    <mergeCell ref="A103:B103"/>
    <mergeCell ref="A164:H164"/>
    <mergeCell ref="A165:A166"/>
    <mergeCell ref="A173:B173"/>
    <mergeCell ref="A170:B170"/>
    <mergeCell ref="A171:B171"/>
    <mergeCell ref="A172:B172"/>
    <mergeCell ref="G173:H173"/>
    <mergeCell ref="B405:H405"/>
    <mergeCell ref="A167:H167"/>
    <mergeCell ref="A184:B184"/>
    <mergeCell ref="A185:B185"/>
    <mergeCell ref="A186:B186"/>
    <mergeCell ref="G186:H186"/>
    <mergeCell ref="A187:B187"/>
    <mergeCell ref="G187:H187"/>
    <mergeCell ref="A217:H217"/>
    <mergeCell ref="A222:B222"/>
    <mergeCell ref="G222:H222"/>
    <mergeCell ref="A223:B223"/>
    <mergeCell ref="G223:H223"/>
    <mergeCell ref="A224:H224"/>
    <mergeCell ref="A225:B225"/>
    <mergeCell ref="G225:H225"/>
    <mergeCell ref="A226:B226"/>
    <mergeCell ref="A202:B202"/>
    <mergeCell ref="G202:H202"/>
    <mergeCell ref="A203:B203"/>
    <mergeCell ref="B406:H406"/>
    <mergeCell ref="A179:B179"/>
    <mergeCell ref="G179:H179"/>
    <mergeCell ref="A180:B180"/>
    <mergeCell ref="A178:B178"/>
    <mergeCell ref="G178:H178"/>
    <mergeCell ref="B400:H400"/>
    <mergeCell ref="B401:H401"/>
    <mergeCell ref="B402:H402"/>
    <mergeCell ref="B403:H403"/>
    <mergeCell ref="B404:H404"/>
    <mergeCell ref="G180:H180"/>
    <mergeCell ref="A196:B196"/>
    <mergeCell ref="G196:H196"/>
    <mergeCell ref="A197:B197"/>
    <mergeCell ref="G197:H197"/>
    <mergeCell ref="A199:H199"/>
    <mergeCell ref="A200:B200"/>
    <mergeCell ref="G200:H200"/>
    <mergeCell ref="A201:B201"/>
    <mergeCell ref="G201:H201"/>
    <mergeCell ref="A207:B207"/>
    <mergeCell ref="G207:H207"/>
    <mergeCell ref="A183:H183"/>
    <mergeCell ref="A100:B100"/>
    <mergeCell ref="E100:F109"/>
    <mergeCell ref="A120:B120"/>
    <mergeCell ref="L163:M163"/>
    <mergeCell ref="L162:M162"/>
    <mergeCell ref="G159:H159"/>
    <mergeCell ref="G157:H157"/>
    <mergeCell ref="G163:H163"/>
    <mergeCell ref="G162:H162"/>
    <mergeCell ref="G158:H158"/>
    <mergeCell ref="G161:H161"/>
    <mergeCell ref="G160:H160"/>
    <mergeCell ref="L161:M161"/>
    <mergeCell ref="L160:M160"/>
    <mergeCell ref="L159:M159"/>
    <mergeCell ref="L158:M158"/>
    <mergeCell ref="L157:M157"/>
    <mergeCell ref="F33:H33"/>
    <mergeCell ref="A35:B35"/>
    <mergeCell ref="C35:H35"/>
    <mergeCell ref="A125:E125"/>
    <mergeCell ref="A162:B162"/>
    <mergeCell ref="A163:B163"/>
    <mergeCell ref="C62:H62"/>
    <mergeCell ref="A156:H156"/>
    <mergeCell ref="E154:E155"/>
    <mergeCell ref="G154:H155"/>
    <mergeCell ref="A123:B123"/>
    <mergeCell ref="A124:H124"/>
    <mergeCell ref="G138:H138"/>
    <mergeCell ref="F132:H132"/>
    <mergeCell ref="A157:B157"/>
    <mergeCell ref="A158:B158"/>
    <mergeCell ref="A159:B159"/>
    <mergeCell ref="A160:B160"/>
    <mergeCell ref="A161:B161"/>
    <mergeCell ref="C141:D141"/>
    <mergeCell ref="E141:F141"/>
    <mergeCell ref="G141:H141"/>
    <mergeCell ref="E142:F142"/>
    <mergeCell ref="A62:B62"/>
    <mergeCell ref="A34:H34"/>
    <mergeCell ref="A33:B33"/>
    <mergeCell ref="C33:E33"/>
    <mergeCell ref="A127:E127"/>
    <mergeCell ref="F127:H127"/>
    <mergeCell ref="F129:H129"/>
    <mergeCell ref="A38:D38"/>
    <mergeCell ref="E38:H38"/>
    <mergeCell ref="F30:H30"/>
    <mergeCell ref="F31:H31"/>
    <mergeCell ref="A37:H37"/>
    <mergeCell ref="A36:B36"/>
    <mergeCell ref="C36:H3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79:B79"/>
    <mergeCell ref="A80:B80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55:H55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A419:H422"/>
    <mergeCell ref="A418:B418"/>
    <mergeCell ref="E418:F418"/>
    <mergeCell ref="C418:D418"/>
    <mergeCell ref="G418:H418"/>
    <mergeCell ref="A136:H136"/>
    <mergeCell ref="A134:E134"/>
    <mergeCell ref="F134:H134"/>
    <mergeCell ref="A135:E135"/>
    <mergeCell ref="F135:H135"/>
    <mergeCell ref="A168:H168"/>
    <mergeCell ref="A141:B141"/>
    <mergeCell ref="A138:B138"/>
    <mergeCell ref="A414:H414"/>
    <mergeCell ref="A139:H139"/>
    <mergeCell ref="A417:H417"/>
    <mergeCell ref="A415:H415"/>
    <mergeCell ref="A399:H399"/>
    <mergeCell ref="G184:H184"/>
    <mergeCell ref="C154:C155"/>
    <mergeCell ref="B165:B166"/>
    <mergeCell ref="C165:C166"/>
    <mergeCell ref="C140:D140"/>
    <mergeCell ref="G140:H140"/>
    <mergeCell ref="F121:H121"/>
    <mergeCell ref="A152:H152"/>
    <mergeCell ref="G171:H171"/>
    <mergeCell ref="A137:B137"/>
    <mergeCell ref="F130:H130"/>
    <mergeCell ref="C137:D137"/>
    <mergeCell ref="F126:H126"/>
    <mergeCell ref="F133:H133"/>
    <mergeCell ref="F131:H131"/>
    <mergeCell ref="A153:H153"/>
    <mergeCell ref="G137:H137"/>
    <mergeCell ref="A132:E132"/>
    <mergeCell ref="C138:D138"/>
    <mergeCell ref="E138:F138"/>
    <mergeCell ref="G170:H170"/>
    <mergeCell ref="B154:B155"/>
    <mergeCell ref="A154:A155"/>
    <mergeCell ref="C123:H123"/>
    <mergeCell ref="A133:E133"/>
    <mergeCell ref="G142:H142"/>
    <mergeCell ref="A151:B151"/>
    <mergeCell ref="C151:D151"/>
    <mergeCell ref="E151:F151"/>
    <mergeCell ref="G151:H151"/>
    <mergeCell ref="E39:H39"/>
    <mergeCell ref="A39:D39"/>
    <mergeCell ref="A416:H416"/>
    <mergeCell ref="A413:H413"/>
    <mergeCell ref="G185:H185"/>
    <mergeCell ref="A169:B169"/>
    <mergeCell ref="A140:B140"/>
    <mergeCell ref="D165:D166"/>
    <mergeCell ref="E165:E166"/>
    <mergeCell ref="G165:H166"/>
    <mergeCell ref="A104:B104"/>
    <mergeCell ref="A105:B105"/>
    <mergeCell ref="A106:B106"/>
    <mergeCell ref="A96:B96"/>
    <mergeCell ref="C96:H96"/>
    <mergeCell ref="A117:B117"/>
    <mergeCell ref="A76:B76"/>
    <mergeCell ref="F125:H125"/>
    <mergeCell ref="A122:H122"/>
    <mergeCell ref="A411:H411"/>
    <mergeCell ref="A412:H412"/>
    <mergeCell ref="E140:F140"/>
    <mergeCell ref="E137:F137"/>
    <mergeCell ref="A121:E121"/>
    <mergeCell ref="A71:B71"/>
    <mergeCell ref="G70:H70"/>
    <mergeCell ref="A69:B69"/>
    <mergeCell ref="A67:B67"/>
    <mergeCell ref="C67:H67"/>
    <mergeCell ref="A75:B75"/>
    <mergeCell ref="A60:C60"/>
    <mergeCell ref="A72:B72"/>
    <mergeCell ref="A74:B74"/>
    <mergeCell ref="E70:F70"/>
    <mergeCell ref="E71:F80"/>
    <mergeCell ref="G71:H80"/>
    <mergeCell ref="A77:B77"/>
    <mergeCell ref="A70:B70"/>
    <mergeCell ref="A73:B73"/>
    <mergeCell ref="A78:B78"/>
    <mergeCell ref="C69:H69"/>
    <mergeCell ref="D60:H60"/>
    <mergeCell ref="D57:H57"/>
    <mergeCell ref="A45:B45"/>
    <mergeCell ref="A65:B66"/>
    <mergeCell ref="C65:D66"/>
    <mergeCell ref="E65:F66"/>
    <mergeCell ref="G65:H66"/>
    <mergeCell ref="D56:H56"/>
    <mergeCell ref="A61:C61"/>
    <mergeCell ref="D61:H61"/>
    <mergeCell ref="A58:C58"/>
    <mergeCell ref="A59:C59"/>
    <mergeCell ref="D58:H58"/>
    <mergeCell ref="D53:H53"/>
    <mergeCell ref="A53:C53"/>
    <mergeCell ref="G46:H46"/>
    <mergeCell ref="A47:B48"/>
    <mergeCell ref="A54:C57"/>
    <mergeCell ref="D59:H59"/>
    <mergeCell ref="C45:E45"/>
    <mergeCell ref="G45:H45"/>
    <mergeCell ref="G47:H47"/>
    <mergeCell ref="D51:H51"/>
    <mergeCell ref="C47:E47"/>
    <mergeCell ref="D54:H54"/>
    <mergeCell ref="L167:M167"/>
    <mergeCell ref="A192:H192"/>
    <mergeCell ref="L192:M192"/>
    <mergeCell ref="A193:H193"/>
    <mergeCell ref="L193:M193"/>
    <mergeCell ref="A194:B194"/>
    <mergeCell ref="G194:H194"/>
    <mergeCell ref="A195:B195"/>
    <mergeCell ref="G195:H195"/>
    <mergeCell ref="A181:B181"/>
    <mergeCell ref="G181:H181"/>
    <mergeCell ref="A182:B182"/>
    <mergeCell ref="G182:H182"/>
    <mergeCell ref="L168:M168"/>
    <mergeCell ref="A188:B188"/>
    <mergeCell ref="G188:H188"/>
    <mergeCell ref="A189:B189"/>
    <mergeCell ref="G189:H189"/>
    <mergeCell ref="A190:B190"/>
    <mergeCell ref="G190:H190"/>
    <mergeCell ref="A191:B191"/>
    <mergeCell ref="G191:H191"/>
    <mergeCell ref="A177:B177"/>
    <mergeCell ref="G177:H177"/>
    <mergeCell ref="G203:H203"/>
    <mergeCell ref="A204:B204"/>
    <mergeCell ref="G204:H204"/>
    <mergeCell ref="A198:B198"/>
    <mergeCell ref="G198:H198"/>
    <mergeCell ref="A205:B205"/>
    <mergeCell ref="G205:H205"/>
    <mergeCell ref="A213:B213"/>
    <mergeCell ref="G213:H213"/>
    <mergeCell ref="A206:B206"/>
    <mergeCell ref="G206:H206"/>
    <mergeCell ref="A214:B214"/>
    <mergeCell ref="G214:H214"/>
    <mergeCell ref="A215:B215"/>
    <mergeCell ref="G215:H215"/>
    <mergeCell ref="A216:B216"/>
    <mergeCell ref="G216:H216"/>
    <mergeCell ref="A208:H208"/>
    <mergeCell ref="A209:B209"/>
    <mergeCell ref="G209:H209"/>
    <mergeCell ref="A210:B210"/>
    <mergeCell ref="G210:H210"/>
    <mergeCell ref="A211:B211"/>
    <mergeCell ref="G211:H211"/>
    <mergeCell ref="A212:B212"/>
    <mergeCell ref="G212:H212"/>
    <mergeCell ref="A95:B95"/>
    <mergeCell ref="D95:E95"/>
    <mergeCell ref="G95:H95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267:H267"/>
    <mergeCell ref="L267:M267"/>
    <mergeCell ref="A268:H268"/>
    <mergeCell ref="L268:M268"/>
    <mergeCell ref="A269:B269"/>
    <mergeCell ref="G269:H269"/>
    <mergeCell ref="A270:B270"/>
    <mergeCell ref="G270:H270"/>
    <mergeCell ref="A271:B271"/>
    <mergeCell ref="G271:H271"/>
    <mergeCell ref="A272:B272"/>
    <mergeCell ref="G272:H272"/>
    <mergeCell ref="A273:B273"/>
    <mergeCell ref="G273:H273"/>
    <mergeCell ref="A274:H274"/>
    <mergeCell ref="A275:B275"/>
    <mergeCell ref="G275:H275"/>
    <mergeCell ref="A276:B276"/>
    <mergeCell ref="G276:H276"/>
    <mergeCell ref="A277:B277"/>
    <mergeCell ref="G277:H277"/>
    <mergeCell ref="A278:B278"/>
    <mergeCell ref="G278:H278"/>
    <mergeCell ref="A279:B279"/>
    <mergeCell ref="G279:H279"/>
    <mergeCell ref="A280:B280"/>
    <mergeCell ref="G280:H280"/>
    <mergeCell ref="A281:B281"/>
    <mergeCell ref="G281:H281"/>
    <mergeCell ref="A282:B282"/>
    <mergeCell ref="G282:H282"/>
    <mergeCell ref="A283:H283"/>
    <mergeCell ref="A284:B284"/>
    <mergeCell ref="G284:H284"/>
    <mergeCell ref="A285:B285"/>
    <mergeCell ref="G285:H285"/>
    <mergeCell ref="A286:B286"/>
    <mergeCell ref="G286:H286"/>
    <mergeCell ref="A287:B287"/>
    <mergeCell ref="G287:H287"/>
    <mergeCell ref="A288:B288"/>
    <mergeCell ref="G288:H288"/>
    <mergeCell ref="A289:B289"/>
    <mergeCell ref="G289:H289"/>
    <mergeCell ref="A290:B290"/>
    <mergeCell ref="G290:H290"/>
    <mergeCell ref="A291:B291"/>
    <mergeCell ref="G291:H291"/>
    <mergeCell ref="A297:B297"/>
    <mergeCell ref="G297:H297"/>
    <mergeCell ref="A298:H298"/>
    <mergeCell ref="A299:B299"/>
    <mergeCell ref="G299:H299"/>
    <mergeCell ref="A300:B300"/>
    <mergeCell ref="G300:H300"/>
    <mergeCell ref="A292:H292"/>
    <mergeCell ref="L292:M292"/>
    <mergeCell ref="A293:H293"/>
    <mergeCell ref="L293:M293"/>
    <mergeCell ref="A294:B294"/>
    <mergeCell ref="G294:H294"/>
    <mergeCell ref="A295:B295"/>
    <mergeCell ref="G295:H295"/>
    <mergeCell ref="A296:B296"/>
    <mergeCell ref="G296:H296"/>
    <mergeCell ref="A301:B301"/>
    <mergeCell ref="G301:H301"/>
    <mergeCell ref="A302:B302"/>
    <mergeCell ref="G302:H302"/>
    <mergeCell ref="A303:B303"/>
    <mergeCell ref="G303:H303"/>
    <mergeCell ref="A304:B304"/>
    <mergeCell ref="G304:H304"/>
    <mergeCell ref="A305:B305"/>
    <mergeCell ref="G305:H305"/>
    <mergeCell ref="A310:B310"/>
    <mergeCell ref="G310:H310"/>
    <mergeCell ref="A311:B311"/>
    <mergeCell ref="G311:H311"/>
    <mergeCell ref="A312:B312"/>
    <mergeCell ref="G312:H312"/>
    <mergeCell ref="A313:B313"/>
    <mergeCell ref="G313:H313"/>
    <mergeCell ref="A306:H306"/>
    <mergeCell ref="A307:B307"/>
    <mergeCell ref="G307:H307"/>
    <mergeCell ref="A308:B308"/>
    <mergeCell ref="G308:H308"/>
    <mergeCell ref="A309:B309"/>
    <mergeCell ref="G309:H309"/>
    <mergeCell ref="A314:H314"/>
    <mergeCell ref="L314:M314"/>
    <mergeCell ref="A315:H315"/>
    <mergeCell ref="L315:M315"/>
    <mergeCell ref="A316:B316"/>
    <mergeCell ref="G316:H316"/>
    <mergeCell ref="A317:B317"/>
    <mergeCell ref="G317:H317"/>
    <mergeCell ref="A318:B318"/>
    <mergeCell ref="G318:H318"/>
    <mergeCell ref="A322:B322"/>
    <mergeCell ref="G322:H322"/>
    <mergeCell ref="A323:B323"/>
    <mergeCell ref="G323:H323"/>
    <mergeCell ref="A324:B324"/>
    <mergeCell ref="G324:H324"/>
    <mergeCell ref="A325:B325"/>
    <mergeCell ref="G325:H325"/>
    <mergeCell ref="A319:H319"/>
    <mergeCell ref="A320:B320"/>
    <mergeCell ref="G320:H320"/>
    <mergeCell ref="A321:B321"/>
    <mergeCell ref="G321:H321"/>
    <mergeCell ref="A330:B330"/>
    <mergeCell ref="G330:H330"/>
    <mergeCell ref="A331:B331"/>
    <mergeCell ref="G331:H331"/>
    <mergeCell ref="A332:B332"/>
    <mergeCell ref="G332:H332"/>
    <mergeCell ref="A326:H326"/>
    <mergeCell ref="A327:B327"/>
    <mergeCell ref="G327:H327"/>
    <mergeCell ref="A328:B328"/>
    <mergeCell ref="G328:H328"/>
    <mergeCell ref="A329:B329"/>
    <mergeCell ref="G329:H329"/>
    <mergeCell ref="A333:H333"/>
    <mergeCell ref="L333:M333"/>
    <mergeCell ref="A334:H334"/>
    <mergeCell ref="L334:M334"/>
    <mergeCell ref="A335:B335"/>
    <mergeCell ref="G335:H335"/>
    <mergeCell ref="A336:B336"/>
    <mergeCell ref="G336:H336"/>
    <mergeCell ref="A337:B337"/>
    <mergeCell ref="G337:H337"/>
    <mergeCell ref="A338:B338"/>
    <mergeCell ref="G338:H338"/>
    <mergeCell ref="A339:H339"/>
    <mergeCell ref="A340:B340"/>
    <mergeCell ref="G340:H340"/>
    <mergeCell ref="A341:B341"/>
    <mergeCell ref="G341:H341"/>
    <mergeCell ref="A342:B342"/>
    <mergeCell ref="G342:H342"/>
    <mergeCell ref="A343:B343"/>
    <mergeCell ref="G343:H343"/>
    <mergeCell ref="A344:B344"/>
    <mergeCell ref="G344:H344"/>
    <mergeCell ref="A345:B345"/>
    <mergeCell ref="G345:H345"/>
    <mergeCell ref="A346:B346"/>
    <mergeCell ref="G346:H346"/>
    <mergeCell ref="A347:H347"/>
    <mergeCell ref="A348:B348"/>
    <mergeCell ref="G348:H348"/>
    <mergeCell ref="A349:B349"/>
    <mergeCell ref="G349:H349"/>
    <mergeCell ref="A350:B350"/>
    <mergeCell ref="G350:H350"/>
    <mergeCell ref="A351:B351"/>
    <mergeCell ref="G351:H351"/>
    <mergeCell ref="A352:B352"/>
    <mergeCell ref="G352:H352"/>
    <mergeCell ref="A353:B353"/>
    <mergeCell ref="G353:H353"/>
    <mergeCell ref="A354:B354"/>
    <mergeCell ref="G354:H354"/>
    <mergeCell ref="A355:H355"/>
    <mergeCell ref="L355:M355"/>
    <mergeCell ref="A356:H356"/>
    <mergeCell ref="L356:M356"/>
    <mergeCell ref="A357:B357"/>
    <mergeCell ref="G357:H357"/>
    <mergeCell ref="A358:B358"/>
    <mergeCell ref="G358:H358"/>
    <mergeCell ref="A359:B359"/>
    <mergeCell ref="G359:H359"/>
    <mergeCell ref="A361:H361"/>
    <mergeCell ref="A362:B362"/>
    <mergeCell ref="G362:H362"/>
    <mergeCell ref="A363:B363"/>
    <mergeCell ref="G363:H363"/>
    <mergeCell ref="A364:B364"/>
    <mergeCell ref="G364:H364"/>
    <mergeCell ref="A365:B365"/>
    <mergeCell ref="G365:H365"/>
    <mergeCell ref="A366:B366"/>
    <mergeCell ref="G366:H366"/>
    <mergeCell ref="A367:B367"/>
    <mergeCell ref="G367:H367"/>
    <mergeCell ref="A369:H369"/>
    <mergeCell ref="A370:B370"/>
    <mergeCell ref="G370:H370"/>
    <mergeCell ref="A371:B371"/>
    <mergeCell ref="G371:H371"/>
    <mergeCell ref="A372:B372"/>
    <mergeCell ref="G372:H372"/>
    <mergeCell ref="A373:B373"/>
    <mergeCell ref="G373:H373"/>
    <mergeCell ref="A374:B374"/>
    <mergeCell ref="G374:H374"/>
    <mergeCell ref="A375:B375"/>
    <mergeCell ref="G375:H375"/>
    <mergeCell ref="A377:H377"/>
    <mergeCell ref="L377:M377"/>
    <mergeCell ref="A378:H378"/>
    <mergeCell ref="L378:M378"/>
    <mergeCell ref="A379:B379"/>
    <mergeCell ref="G379:H379"/>
    <mergeCell ref="A380:B380"/>
    <mergeCell ref="G380:H380"/>
    <mergeCell ref="G387:H387"/>
    <mergeCell ref="A388:B388"/>
    <mergeCell ref="G388:H388"/>
    <mergeCell ref="A389:B389"/>
    <mergeCell ref="G389:H389"/>
    <mergeCell ref="A390:B390"/>
    <mergeCell ref="G390:H390"/>
    <mergeCell ref="A381:B381"/>
    <mergeCell ref="G381:H381"/>
    <mergeCell ref="A382:B382"/>
    <mergeCell ref="G382:H382"/>
    <mergeCell ref="A383:H383"/>
    <mergeCell ref="A384:B384"/>
    <mergeCell ref="G384:H384"/>
    <mergeCell ref="A385:B385"/>
    <mergeCell ref="G385:H385"/>
    <mergeCell ref="A396:B396"/>
    <mergeCell ref="G396:H396"/>
    <mergeCell ref="A397:B397"/>
    <mergeCell ref="G397:H397"/>
    <mergeCell ref="A398:B398"/>
    <mergeCell ref="G398:H398"/>
    <mergeCell ref="A360:B360"/>
    <mergeCell ref="G360:H360"/>
    <mergeCell ref="A368:B368"/>
    <mergeCell ref="G368:H368"/>
    <mergeCell ref="A376:B376"/>
    <mergeCell ref="G376:H376"/>
    <mergeCell ref="A391:H391"/>
    <mergeCell ref="A392:B392"/>
    <mergeCell ref="G392:H392"/>
    <mergeCell ref="A393:B393"/>
    <mergeCell ref="G393:H393"/>
    <mergeCell ref="A394:B394"/>
    <mergeCell ref="G394:H394"/>
    <mergeCell ref="A395:B395"/>
    <mergeCell ref="G395:H395"/>
    <mergeCell ref="A386:B386"/>
    <mergeCell ref="G386:H386"/>
    <mergeCell ref="A387:B387"/>
    <mergeCell ref="A145:B145"/>
    <mergeCell ref="C145:D145"/>
    <mergeCell ref="E145:F145"/>
    <mergeCell ref="G145:H145"/>
    <mergeCell ref="A146:B146"/>
    <mergeCell ref="C146:D146"/>
    <mergeCell ref="E146:F146"/>
    <mergeCell ref="G146:H146"/>
    <mergeCell ref="A147:B147"/>
    <mergeCell ref="C147:D147"/>
    <mergeCell ref="E147:F147"/>
    <mergeCell ref="G147:H147"/>
    <mergeCell ref="A148:B148"/>
    <mergeCell ref="C148:D148"/>
    <mergeCell ref="E148:F148"/>
    <mergeCell ref="G148:H148"/>
    <mergeCell ref="A149:B149"/>
    <mergeCell ref="C149:D149"/>
    <mergeCell ref="E149:F149"/>
    <mergeCell ref="G149:H149"/>
    <mergeCell ref="A150:B150"/>
    <mergeCell ref="C150:D150"/>
    <mergeCell ref="E150:F150"/>
    <mergeCell ref="G150:H150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&amp;P</oddFooter>
  </headerFooter>
  <rowBreaks count="4" manualBreakCount="4">
    <brk id="66" max="7" man="1"/>
    <brk id="422" max="16383" man="1"/>
    <brk id="465" max="16383" man="1"/>
    <brk id="50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36328125" customWidth="1"/>
  </cols>
  <sheetData>
    <row r="2" spans="1:12" x14ac:dyDescent="0.35">
      <c r="B2" s="3" t="s">
        <v>75</v>
      </c>
      <c r="C2" s="185"/>
      <c r="D2" s="185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76</v>
      </c>
      <c r="B4" s="5" t="s">
        <v>77</v>
      </c>
      <c r="C4" s="186" t="s">
        <v>78</v>
      </c>
      <c r="D4" s="186"/>
      <c r="E4" s="186"/>
      <c r="F4" s="6"/>
      <c r="G4" s="186" t="s">
        <v>79</v>
      </c>
      <c r="H4" s="186"/>
      <c r="I4" s="186"/>
      <c r="J4" s="186" t="s">
        <v>80</v>
      </c>
      <c r="K4" s="186"/>
      <c r="L4" s="186"/>
    </row>
    <row r="5" spans="1:12" x14ac:dyDescent="0.35">
      <c r="A5" s="3">
        <v>202</v>
      </c>
      <c r="B5" s="5"/>
      <c r="C5" s="5" t="s">
        <v>81</v>
      </c>
      <c r="D5" s="5" t="s">
        <v>82</v>
      </c>
      <c r="E5" s="5" t="s">
        <v>59</v>
      </c>
      <c r="F5" s="5"/>
      <c r="G5" s="5" t="s">
        <v>81</v>
      </c>
      <c r="H5" s="5" t="s">
        <v>82</v>
      </c>
      <c r="I5" s="5" t="s">
        <v>59</v>
      </c>
      <c r="J5" s="5" t="s">
        <v>81</v>
      </c>
      <c r="K5" s="5" t="s">
        <v>82</v>
      </c>
      <c r="L5" s="5" t="s">
        <v>59</v>
      </c>
    </row>
    <row r="6" spans="1:12" x14ac:dyDescent="0.35">
      <c r="B6" s="7" t="s">
        <v>83</v>
      </c>
      <c r="C6" s="7"/>
      <c r="D6" s="7"/>
      <c r="E6" s="7">
        <f>C6*D6</f>
        <v>0</v>
      </c>
      <c r="F6" s="7" t="s">
        <v>84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85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86</v>
      </c>
      <c r="C9" s="7"/>
      <c r="D9" s="7"/>
      <c r="E9" s="7">
        <f t="shared" si="0"/>
        <v>0</v>
      </c>
      <c r="F9" s="7" t="s">
        <v>84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85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87</v>
      </c>
      <c r="C13" s="7"/>
      <c r="D13" s="7"/>
      <c r="E13" s="7">
        <f t="shared" si="0"/>
        <v>0</v>
      </c>
      <c r="F13" s="7" t="s">
        <v>84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85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88</v>
      </c>
      <c r="C17" s="7"/>
      <c r="D17" s="7"/>
      <c r="E17" s="7">
        <f t="shared" si="0"/>
        <v>0</v>
      </c>
      <c r="F17" s="7" t="s">
        <v>84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85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88</v>
      </c>
      <c r="C20" s="7"/>
      <c r="D20" s="7"/>
      <c r="E20" s="7">
        <f t="shared" si="0"/>
        <v>0</v>
      </c>
      <c r="F20" s="7" t="s">
        <v>84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85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89</v>
      </c>
      <c r="C23" s="7"/>
      <c r="D23" s="7"/>
      <c r="E23" s="7">
        <f t="shared" si="0"/>
        <v>0</v>
      </c>
      <c r="F23" s="7" t="s">
        <v>90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91</v>
      </c>
      <c r="C24" s="7"/>
      <c r="D24" s="7"/>
      <c r="E24" s="7">
        <f t="shared" si="0"/>
        <v>0</v>
      </c>
      <c r="F24" s="7" t="s">
        <v>90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92</v>
      </c>
      <c r="C25" s="7"/>
      <c r="D25" s="7"/>
      <c r="E25" s="7">
        <f t="shared" si="0"/>
        <v>0</v>
      </c>
      <c r="F25" s="7" t="s">
        <v>90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93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94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95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96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60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6328125" defaultRowHeight="14.5" x14ac:dyDescent="0.35"/>
  <cols>
    <col min="1" max="1" width="8.6328125" style="18"/>
    <col min="2" max="2" width="22.089843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6328125" style="18"/>
  </cols>
  <sheetData>
    <row r="1" spans="1:9" ht="15" customHeight="1" x14ac:dyDescent="0.35"/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187" t="s">
        <v>139</v>
      </c>
      <c r="C3" s="187"/>
      <c r="D3" s="187"/>
      <c r="E3" s="187"/>
      <c r="F3" s="187"/>
      <c r="G3" s="187"/>
      <c r="H3" s="187"/>
    </row>
    <row r="4" spans="1:9" x14ac:dyDescent="0.35">
      <c r="A4" s="19"/>
      <c r="B4" s="20" t="s">
        <v>140</v>
      </c>
      <c r="C4" s="20" t="s">
        <v>141</v>
      </c>
      <c r="D4" s="20" t="s">
        <v>76</v>
      </c>
      <c r="E4" s="20" t="s">
        <v>142</v>
      </c>
      <c r="F4" s="20" t="s">
        <v>149</v>
      </c>
      <c r="G4" s="20" t="s">
        <v>150</v>
      </c>
      <c r="H4" s="20" t="s">
        <v>143</v>
      </c>
    </row>
    <row r="5" spans="1:9" ht="15" customHeight="1" x14ac:dyDescent="0.35">
      <c r="A5" s="19"/>
      <c r="B5" s="22" t="s">
        <v>144</v>
      </c>
      <c r="C5" s="23"/>
      <c r="D5" s="22" t="s">
        <v>145</v>
      </c>
      <c r="E5" s="22">
        <v>1106</v>
      </c>
      <c r="F5" s="24">
        <f>E5*1.6</f>
        <v>1769.6000000000001</v>
      </c>
      <c r="G5" s="24">
        <f>H5/F5</f>
        <v>31532.549728752259</v>
      </c>
      <c r="H5" s="25">
        <v>55800000</v>
      </c>
    </row>
    <row r="6" spans="1:9" x14ac:dyDescent="0.35">
      <c r="A6" s="19"/>
      <c r="B6" s="22" t="s">
        <v>144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144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144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144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146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146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147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B13" s="27" t="s">
        <v>148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2025-05-23T08:22:55Z</cp:lastPrinted>
  <dcterms:created xsi:type="dcterms:W3CDTF">2019-07-16T09:29:46Z</dcterms:created>
  <dcterms:modified xsi:type="dcterms:W3CDTF">2025-08-20T13:18:00Z</dcterms:modified>
</cp:coreProperties>
</file>