
<file path=[Content_Types].xml><?xml version="1.0" encoding="utf-8"?>
<Types xmlns="http://schemas.openxmlformats.org/package/2006/content-types">
  <Default Extension="bin" ContentType="application/vnd.openxmlformats-officedocument.spreadsheetml.printerSettings"/>
  <Default Extension="png" ContentType="image/png"/>
  <Default Extension="jpeg" ContentType="image/jpeg"/>
  <Default Extension="rels" ContentType="application/vnd.openxmlformats-package.relationships+xml"/>
  <Default Extension="xml" ContentType="application/xml"/>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mc:Ignorable="x15">
  <fileVersion appName="xl" lastEdited="6" lowestEdited="6" rupBuild="14420"/>
  <workbookPr codeName="ThisWorkbook" defaultThemeVersion="124226"/>
  <mc:AlternateContent xmlns:mc="http://schemas.openxmlformats.org/markup-compatibility/2006">
    <mc:Choice Requires="x15">
      <x15ac:absPath xmlns:x15ac="http://schemas.microsoft.com/office/spreadsheetml/2010/11/ac" url="D:\VSJCV\Making\AXIS\2025-26\Axis\APF Dump\Aug 2025\20-08-2025\Axis Sanpada\"/>
    </mc:Choice>
  </mc:AlternateContent>
  <bookViews>
    <workbookView xWindow="0" yWindow="0" windowWidth="19200" windowHeight="6640"/>
  </bookViews>
  <sheets>
    <sheet name="Sheet1" sheetId="1" r:id="rId1"/>
    <sheet name="C%" sheetId="25" r:id="rId2"/>
    <sheet name="pLOT aREA" sheetId="24" r:id="rId3"/>
    <sheet name="Other villa photo" sheetId="11" r:id="rId4"/>
    <sheet name="Wing B" sheetId="12" r:id="rId5"/>
    <sheet name="Wing C" sheetId="13" r:id="rId6"/>
    <sheet name="Sheet2" sheetId="26" r:id="rId7"/>
    <sheet name="Sheet3" sheetId="27" r:id="rId8"/>
  </sheets>
  <definedNames>
    <definedName name="_xlnm._FilterDatabase" localSheetId="1" hidden="1">'C%'!$A$1:$R$100</definedName>
    <definedName name="_xlnm._FilterDatabase" localSheetId="0" hidden="1">Sheet1!$A$88:$Q$291</definedName>
    <definedName name="_xlnm.Print_Area" localSheetId="0">Sheet1!$A$1:$J$378</definedName>
    <definedName name="_xlnm.Print_Area" localSheetId="6">Sheet2!$A$1:$K$46</definedName>
  </definedNames>
  <calcPr calcId="162913"/>
  <extLst>
    <ext xmlns:xcalcf="http://schemas.microsoft.com/office/spreadsheetml/2018/calcfeatures" uri="{B58B0392-4F1F-4190-BB64-5DF3571DCE5F}">
      <xcalcf:calcFeatures>
        <xcalcf:feature name="microsoft.com:RD"/>
        <xcalcf:feature name="microsoft.com:FV"/>
        <xcalcf:feature name="microsoft.com:LET_WF"/>
        <xcalcf:feature name="microsoft.com:LAMBDA_WF"/>
      </xcalcf:calcFeatures>
    </ext>
  </extLst>
</workbook>
</file>

<file path=xl/calcChain.xml><?xml version="1.0" encoding="utf-8"?>
<calcChain xmlns="http://schemas.openxmlformats.org/spreadsheetml/2006/main">
  <c r="C162" i="1" l="1"/>
  <c r="F162" i="1"/>
  <c r="D162" i="1"/>
  <c r="B162" i="1"/>
  <c r="F138" i="1" l="1"/>
  <c r="D138" i="1"/>
  <c r="C138" i="1"/>
  <c r="B138" i="1"/>
  <c r="G136" i="1"/>
  <c r="L136" i="1" s="1"/>
  <c r="Q3" i="25"/>
  <c r="Q4" i="25"/>
  <c r="Q5" i="25"/>
  <c r="Q6" i="25"/>
  <c r="Q7" i="25"/>
  <c r="Q8" i="25"/>
  <c r="Q9" i="25"/>
  <c r="Q10" i="25"/>
  <c r="Q11" i="25"/>
  <c r="Q12" i="25"/>
  <c r="Q13" i="25"/>
  <c r="Q14" i="25"/>
  <c r="Q15" i="25"/>
  <c r="Q16" i="25"/>
  <c r="Q17" i="25"/>
  <c r="Q18" i="25"/>
  <c r="Q19" i="25"/>
  <c r="Q20" i="25"/>
  <c r="Q21" i="25"/>
  <c r="Q22" i="25"/>
  <c r="Q23" i="25"/>
  <c r="Q24" i="25"/>
  <c r="Q25" i="25"/>
  <c r="Q26" i="25"/>
  <c r="Q27" i="25"/>
  <c r="Q28" i="25"/>
  <c r="Q29" i="25"/>
  <c r="Q30" i="25"/>
  <c r="Q31" i="25"/>
  <c r="Q32" i="25"/>
  <c r="Q33" i="25"/>
  <c r="Q34" i="25"/>
  <c r="P3" i="25"/>
  <c r="R3" i="25" s="1"/>
  <c r="P4" i="25"/>
  <c r="R4" i="25" s="1"/>
  <c r="P5" i="25"/>
  <c r="R5" i="25" s="1"/>
  <c r="P6" i="25"/>
  <c r="R6" i="25" s="1"/>
  <c r="P7" i="25"/>
  <c r="R7" i="25" s="1"/>
  <c r="P8" i="25"/>
  <c r="R8" i="25" s="1"/>
  <c r="P9" i="25"/>
  <c r="R9" i="25" s="1"/>
  <c r="P10" i="25"/>
  <c r="R10" i="25" s="1"/>
  <c r="P11" i="25"/>
  <c r="R11" i="25" s="1"/>
  <c r="P12" i="25"/>
  <c r="R12" i="25" s="1"/>
  <c r="P13" i="25"/>
  <c r="R13" i="25" s="1"/>
  <c r="P14" i="25"/>
  <c r="R14" i="25" s="1"/>
  <c r="P15" i="25"/>
  <c r="R15" i="25" s="1"/>
  <c r="P16" i="25"/>
  <c r="R16" i="25" s="1"/>
  <c r="P17" i="25"/>
  <c r="R17" i="25" s="1"/>
  <c r="P18" i="25"/>
  <c r="R18" i="25" s="1"/>
  <c r="P19" i="25"/>
  <c r="R19" i="25" s="1"/>
  <c r="P20" i="25"/>
  <c r="R20" i="25" s="1"/>
  <c r="P21" i="25"/>
  <c r="R21" i="25" s="1"/>
  <c r="P22" i="25"/>
  <c r="R22" i="25" s="1"/>
  <c r="P23" i="25"/>
  <c r="R23" i="25" s="1"/>
  <c r="P24" i="25"/>
  <c r="R24" i="25" s="1"/>
  <c r="B113" i="1" s="1"/>
  <c r="P25" i="25"/>
  <c r="R25" i="25" s="1"/>
  <c r="P26" i="25"/>
  <c r="R26" i="25" s="1"/>
  <c r="P27" i="25"/>
  <c r="R27" i="25" s="1"/>
  <c r="P28" i="25"/>
  <c r="R28" i="25" s="1"/>
  <c r="P29" i="25"/>
  <c r="R29" i="25" s="1"/>
  <c r="P30" i="25"/>
  <c r="R30" i="25" s="1"/>
  <c r="P31" i="25"/>
  <c r="R31" i="25" s="1"/>
  <c r="P32" i="25"/>
  <c r="R32" i="25" s="1"/>
  <c r="P33" i="25"/>
  <c r="R33" i="25" s="1"/>
  <c r="P34" i="25"/>
  <c r="R34" i="25" s="1"/>
  <c r="P2" i="25"/>
  <c r="R2" i="25" s="1"/>
  <c r="F188" i="1" l="1"/>
  <c r="C188" i="1"/>
  <c r="G188" i="1" s="1"/>
  <c r="L188" i="1" s="1"/>
  <c r="B188" i="1"/>
  <c r="A100" i="1" l="1"/>
  <c r="F180" i="1" l="1"/>
  <c r="O180" i="1"/>
  <c r="C180" i="1"/>
  <c r="D180" i="1"/>
  <c r="B180" i="1"/>
  <c r="I100" i="1"/>
  <c r="G180" i="1" l="1"/>
  <c r="D156" i="1"/>
  <c r="C156" i="1"/>
  <c r="B156" i="1"/>
  <c r="D194" i="1" l="1"/>
  <c r="C194" i="1"/>
  <c r="G194" i="1" s="1"/>
  <c r="B194" i="1"/>
  <c r="C81" i="1" l="1"/>
  <c r="H81" i="1"/>
  <c r="H75" i="1"/>
  <c r="H74" i="1"/>
  <c r="F74" i="1" s="1"/>
  <c r="H73" i="1"/>
  <c r="F73" i="1" s="1"/>
  <c r="H72" i="1"/>
  <c r="F72" i="1" s="1"/>
  <c r="H68" i="1"/>
  <c r="F68" i="1" s="1"/>
  <c r="H67" i="1"/>
  <c r="F67" i="1" s="1"/>
  <c r="H62" i="1"/>
  <c r="F62" i="1" s="1"/>
  <c r="H63" i="1"/>
  <c r="F63" i="1" s="1"/>
  <c r="H64" i="1"/>
  <c r="F64" i="1" s="1"/>
  <c r="H65" i="1"/>
  <c r="F65" i="1" s="1"/>
  <c r="H66" i="1"/>
  <c r="F66" i="1" s="1"/>
  <c r="H61" i="1"/>
  <c r="F61" i="1" s="1"/>
  <c r="H60" i="1"/>
  <c r="F60" i="1" s="1"/>
  <c r="H59" i="1"/>
  <c r="F59" i="1" s="1"/>
  <c r="H55" i="1"/>
  <c r="F55" i="1" s="1"/>
  <c r="H56" i="1"/>
  <c r="F56" i="1" s="1"/>
  <c r="H57" i="1"/>
  <c r="F57" i="1" s="1"/>
  <c r="H58" i="1"/>
  <c r="F58" i="1" s="1"/>
  <c r="H54" i="1"/>
  <c r="F54" i="1" s="1"/>
  <c r="H53" i="1"/>
  <c r="F53" i="1" s="1"/>
  <c r="H52" i="1"/>
  <c r="F52" i="1" s="1"/>
  <c r="H51" i="1"/>
  <c r="F51" i="1" s="1"/>
  <c r="F44" i="1"/>
  <c r="F45" i="1"/>
  <c r="F46" i="1"/>
  <c r="F47" i="1"/>
  <c r="F48" i="1"/>
  <c r="F49" i="1"/>
  <c r="F50" i="1"/>
  <c r="F69" i="1"/>
  <c r="F70" i="1"/>
  <c r="F71" i="1"/>
  <c r="F75" i="1"/>
  <c r="D85" i="1" l="1"/>
  <c r="B43" i="1"/>
  <c r="F43" i="1" s="1"/>
  <c r="G44" i="1"/>
  <c r="G45" i="1"/>
  <c r="G46" i="1"/>
  <c r="G47" i="1"/>
  <c r="G48" i="1"/>
  <c r="G49" i="1"/>
  <c r="G50" i="1"/>
  <c r="G51" i="1"/>
  <c r="G52" i="1"/>
  <c r="G53" i="1"/>
  <c r="G54" i="1"/>
  <c r="G55" i="1"/>
  <c r="G56" i="1"/>
  <c r="G57" i="1"/>
  <c r="G58" i="1"/>
  <c r="G59" i="1"/>
  <c r="G60" i="1"/>
  <c r="G61" i="1"/>
  <c r="G62" i="1"/>
  <c r="G63" i="1"/>
  <c r="G64" i="1"/>
  <c r="G65" i="1"/>
  <c r="G66" i="1"/>
  <c r="G67" i="1"/>
  <c r="G68" i="1"/>
  <c r="G69" i="1"/>
  <c r="G70" i="1"/>
  <c r="G71" i="1"/>
  <c r="G72" i="1"/>
  <c r="G73" i="1"/>
  <c r="G74" i="1"/>
  <c r="G75" i="1"/>
  <c r="G152" i="1" l="1"/>
  <c r="G150" i="1"/>
  <c r="G148" i="1"/>
  <c r="G146" i="1"/>
  <c r="G144" i="1"/>
  <c r="G142" i="1"/>
  <c r="G140" i="1"/>
  <c r="G138" i="1"/>
  <c r="O134" i="1" s="1"/>
  <c r="G100" i="1" l="1"/>
  <c r="B100" i="1"/>
  <c r="B98" i="1"/>
  <c r="K43" i="1"/>
  <c r="G196" i="1" l="1"/>
  <c r="G164" i="1" l="1"/>
  <c r="F3" i="1"/>
  <c r="I85" i="1" l="1"/>
  <c r="T159" i="1" l="1"/>
  <c r="G156" i="1" l="1"/>
  <c r="L146" i="1"/>
  <c r="K168" i="1"/>
  <c r="G174" i="1" l="1"/>
  <c r="L174" i="1" s="1"/>
  <c r="G184" i="1"/>
  <c r="L184" i="1" s="1"/>
  <c r="G168" i="1"/>
  <c r="E220" i="1" l="1"/>
  <c r="K152" i="1" l="1"/>
  <c r="L180" i="1" l="1"/>
  <c r="K180" i="1"/>
  <c r="G154" i="1" l="1"/>
  <c r="G186" i="1" l="1"/>
  <c r="L186" i="1" s="1"/>
  <c r="G190" i="1" l="1"/>
  <c r="L190" i="1" s="1"/>
  <c r="G170" i="1" l="1"/>
  <c r="K170" i="1"/>
  <c r="N169" i="1"/>
  <c r="M169" i="1"/>
  <c r="K169" i="1"/>
  <c r="G192" i="1"/>
  <c r="L192" i="1" s="1"/>
  <c r="L170" i="1" l="1"/>
  <c r="O170" i="1"/>
  <c r="G182" i="1" l="1"/>
  <c r="L182" i="1" s="1"/>
  <c r="I107" i="1"/>
  <c r="G107" i="1" l="1"/>
  <c r="G162" i="1" l="1"/>
  <c r="B90" i="1"/>
  <c r="B91" i="1"/>
  <c r="B92" i="1"/>
  <c r="B93" i="1"/>
  <c r="B94" i="1"/>
  <c r="B95" i="1"/>
  <c r="B96" i="1"/>
  <c r="B97" i="1"/>
  <c r="B102" i="1"/>
  <c r="B103" i="1"/>
  <c r="B104" i="1"/>
  <c r="B99" i="1"/>
  <c r="B105" i="1"/>
  <c r="B107" i="1"/>
  <c r="B108" i="1"/>
  <c r="B110" i="1"/>
  <c r="B111" i="1"/>
  <c r="B112" i="1"/>
  <c r="B114" i="1"/>
  <c r="B115" i="1"/>
  <c r="B116" i="1"/>
  <c r="B117" i="1"/>
  <c r="B101" i="1"/>
  <c r="B119" i="1"/>
  <c r="B120" i="1"/>
  <c r="B121" i="1"/>
  <c r="G90" i="1"/>
  <c r="I90" i="1"/>
  <c r="G91" i="1"/>
  <c r="I91" i="1"/>
  <c r="G92" i="1"/>
  <c r="I92" i="1"/>
  <c r="G93" i="1"/>
  <c r="I93" i="1"/>
  <c r="G94" i="1"/>
  <c r="I94" i="1"/>
  <c r="G95" i="1"/>
  <c r="I95" i="1"/>
  <c r="G96" i="1"/>
  <c r="I96" i="1"/>
  <c r="G97" i="1"/>
  <c r="I97" i="1"/>
  <c r="G98" i="1"/>
  <c r="I98" i="1"/>
  <c r="G102" i="1"/>
  <c r="I102" i="1"/>
  <c r="G103" i="1"/>
  <c r="I103" i="1"/>
  <c r="G104" i="1"/>
  <c r="I104" i="1"/>
  <c r="G99" i="1"/>
  <c r="I99" i="1"/>
  <c r="G105" i="1"/>
  <c r="I105" i="1"/>
  <c r="G108" i="1"/>
  <c r="I108" i="1"/>
  <c r="G110" i="1"/>
  <c r="I110" i="1"/>
  <c r="G111" i="1"/>
  <c r="I111" i="1"/>
  <c r="G112" i="1"/>
  <c r="I112" i="1"/>
  <c r="G113" i="1"/>
  <c r="I113" i="1"/>
  <c r="G114" i="1"/>
  <c r="I114" i="1"/>
  <c r="G115" i="1"/>
  <c r="I115" i="1"/>
  <c r="G116" i="1"/>
  <c r="I116" i="1"/>
  <c r="G117" i="1"/>
  <c r="I117" i="1"/>
  <c r="G101" i="1"/>
  <c r="I101" i="1"/>
  <c r="G119" i="1"/>
  <c r="I119" i="1"/>
  <c r="G120" i="1"/>
  <c r="I120" i="1"/>
  <c r="G121" i="1"/>
  <c r="I121" i="1"/>
  <c r="A90" i="1"/>
  <c r="A91" i="1"/>
  <c r="A92" i="1"/>
  <c r="A93" i="1"/>
  <c r="A94" i="1"/>
  <c r="A95" i="1"/>
  <c r="A96" i="1"/>
  <c r="A97" i="1"/>
  <c r="A98" i="1"/>
  <c r="A102" i="1"/>
  <c r="A103" i="1"/>
  <c r="A104" i="1"/>
  <c r="A99" i="1"/>
  <c r="A105" i="1"/>
  <c r="A106" i="1"/>
  <c r="A107" i="1"/>
  <c r="A108" i="1"/>
  <c r="A109" i="1"/>
  <c r="A110" i="1"/>
  <c r="A111" i="1"/>
  <c r="A112" i="1"/>
  <c r="A113" i="1"/>
  <c r="A114" i="1"/>
  <c r="A115" i="1"/>
  <c r="A116" i="1"/>
  <c r="A117" i="1"/>
  <c r="A118" i="1"/>
  <c r="A101" i="1"/>
  <c r="A119" i="1"/>
  <c r="A120" i="1"/>
  <c r="A121" i="1"/>
  <c r="A89" i="1"/>
  <c r="I118" i="1"/>
  <c r="B109" i="1"/>
  <c r="I109" i="1"/>
  <c r="G106" i="1"/>
  <c r="I106" i="1"/>
  <c r="C2" i="25"/>
  <c r="B89" i="1" l="1"/>
  <c r="G89" i="1"/>
  <c r="G109" i="1"/>
  <c r="B118" i="1"/>
  <c r="B106" i="1"/>
  <c r="G118" i="1"/>
  <c r="Q2" i="25"/>
  <c r="I89" i="1" s="1"/>
  <c r="G200" i="1" l="1"/>
  <c r="K200" i="1" s="1"/>
  <c r="G166" i="1" l="1"/>
  <c r="N171" i="1"/>
  <c r="M171" i="1"/>
  <c r="K166" i="1"/>
  <c r="K171" i="1" s="1"/>
  <c r="G172" i="1"/>
  <c r="L172" i="1" s="1"/>
  <c r="K172" i="1"/>
  <c r="F160" i="1" l="1"/>
  <c r="G160" i="1"/>
  <c r="F158" i="1"/>
  <c r="G158" i="1"/>
  <c r="L144" i="1" l="1"/>
  <c r="G43" i="1"/>
  <c r="L142" i="1"/>
  <c r="G131" i="1"/>
  <c r="D83" i="1"/>
  <c r="G7" i="13"/>
  <c r="K7" i="13"/>
  <c r="N7" i="13"/>
  <c r="G8" i="13"/>
  <c r="K8" i="13"/>
  <c r="N8" i="13"/>
  <c r="G9" i="13"/>
  <c r="K9" i="13"/>
  <c r="N9" i="13"/>
  <c r="G10" i="13"/>
  <c r="K10" i="13"/>
  <c r="N10" i="13"/>
  <c r="G11" i="13"/>
  <c r="K11" i="13"/>
  <c r="N11" i="13"/>
  <c r="G12" i="13"/>
  <c r="K12" i="13"/>
  <c r="N12" i="13"/>
  <c r="G13" i="13"/>
  <c r="K13" i="13"/>
  <c r="N13" i="13"/>
  <c r="G14" i="13"/>
  <c r="K14" i="13"/>
  <c r="N14" i="13"/>
  <c r="G15" i="13"/>
  <c r="K15" i="13"/>
  <c r="N15" i="13"/>
  <c r="G16" i="13"/>
  <c r="K16" i="13"/>
  <c r="N16" i="13"/>
  <c r="G17" i="13"/>
  <c r="K17" i="13"/>
  <c r="N17" i="13"/>
  <c r="G18" i="13"/>
  <c r="K18" i="13"/>
  <c r="N18" i="13"/>
  <c r="G19" i="13"/>
  <c r="K19" i="13"/>
  <c r="N19" i="13"/>
  <c r="G20" i="13"/>
  <c r="K20" i="13"/>
  <c r="N20" i="13"/>
  <c r="G21" i="13"/>
  <c r="K21" i="13"/>
  <c r="N21" i="13"/>
  <c r="G22" i="13"/>
  <c r="K22" i="13"/>
  <c r="N22" i="13"/>
  <c r="G23" i="13"/>
  <c r="K23" i="13"/>
  <c r="N23" i="13"/>
  <c r="G24" i="13"/>
  <c r="K24" i="13"/>
  <c r="N24" i="13"/>
  <c r="G25" i="13"/>
  <c r="K25" i="13"/>
  <c r="N25" i="13"/>
  <c r="G26" i="13"/>
  <c r="K26" i="13"/>
  <c r="N26" i="13"/>
  <c r="G27" i="13"/>
  <c r="K27" i="13"/>
  <c r="N27" i="13"/>
  <c r="G28" i="13"/>
  <c r="K28" i="13"/>
  <c r="N28" i="13"/>
  <c r="G29" i="13"/>
  <c r="K29" i="13"/>
  <c r="N29" i="13"/>
  <c r="G30" i="13"/>
  <c r="K30" i="13"/>
  <c r="N30" i="13"/>
  <c r="G31" i="13"/>
  <c r="K31" i="13"/>
  <c r="N31" i="13"/>
  <c r="G32" i="13"/>
  <c r="K32" i="13"/>
  <c r="N32" i="13"/>
  <c r="G33" i="13"/>
  <c r="K33" i="13"/>
  <c r="N33" i="13"/>
  <c r="G34" i="13"/>
  <c r="K34" i="13"/>
  <c r="N34" i="13"/>
  <c r="F7" i="12"/>
  <c r="J7" i="12"/>
  <c r="M7" i="12"/>
  <c r="F8" i="12"/>
  <c r="J8" i="12"/>
  <c r="M8" i="12"/>
  <c r="F9" i="12"/>
  <c r="J9" i="12"/>
  <c r="M9" i="12"/>
  <c r="F10" i="12"/>
  <c r="J10" i="12"/>
  <c r="M10" i="12"/>
  <c r="F11" i="12"/>
  <c r="J11" i="12"/>
  <c r="M11" i="12"/>
  <c r="F12" i="12"/>
  <c r="J12" i="12"/>
  <c r="M12" i="12"/>
  <c r="F13" i="12"/>
  <c r="J13" i="12"/>
  <c r="M13" i="12"/>
  <c r="F14" i="12"/>
  <c r="J14" i="12"/>
  <c r="M14" i="12"/>
  <c r="F15" i="12"/>
  <c r="J15" i="12"/>
  <c r="M15" i="12"/>
  <c r="F16" i="12"/>
  <c r="J16" i="12"/>
  <c r="M16" i="12"/>
  <c r="F17" i="12"/>
  <c r="J17" i="12"/>
  <c r="M17" i="12"/>
  <c r="F18" i="12"/>
  <c r="J18" i="12"/>
  <c r="M18" i="12"/>
  <c r="F19" i="12"/>
  <c r="J19" i="12"/>
  <c r="M19" i="12"/>
  <c r="F20" i="12"/>
  <c r="J20" i="12"/>
  <c r="M20" i="12"/>
  <c r="F21" i="12"/>
  <c r="J21" i="12"/>
  <c r="M21" i="12"/>
  <c r="F22" i="12"/>
  <c r="J22" i="12"/>
  <c r="M22" i="12"/>
  <c r="F23" i="12"/>
  <c r="J23" i="12"/>
  <c r="M23" i="12"/>
  <c r="F24" i="12"/>
  <c r="J24" i="12"/>
  <c r="M24" i="12"/>
  <c r="F25" i="12"/>
  <c r="J25" i="12"/>
  <c r="M25" i="12"/>
  <c r="F26" i="12"/>
  <c r="J26" i="12"/>
  <c r="M26" i="12"/>
  <c r="F27" i="12"/>
  <c r="J27" i="12"/>
  <c r="M27" i="12"/>
  <c r="F28" i="12"/>
  <c r="J28" i="12"/>
  <c r="M28" i="12"/>
  <c r="F29" i="12"/>
  <c r="J29" i="12"/>
  <c r="M29" i="12"/>
  <c r="F30" i="12"/>
  <c r="J30" i="12"/>
  <c r="M30" i="12"/>
  <c r="F31" i="12"/>
  <c r="J31" i="12"/>
  <c r="M31" i="12"/>
  <c r="F32" i="12"/>
  <c r="J32" i="12"/>
  <c r="M32" i="12"/>
  <c r="F33" i="12"/>
  <c r="J33" i="12"/>
  <c r="M33" i="12"/>
  <c r="F34" i="12"/>
  <c r="J34" i="12"/>
  <c r="M34" i="12"/>
  <c r="F6" i="11"/>
  <c r="J6" i="11"/>
  <c r="M6" i="11"/>
  <c r="F7" i="11"/>
  <c r="J7" i="11"/>
  <c r="M7" i="11"/>
  <c r="F8" i="11"/>
  <c r="J8" i="11"/>
  <c r="M8" i="11"/>
  <c r="F9" i="11"/>
  <c r="J9" i="11"/>
  <c r="M9" i="11"/>
  <c r="F10" i="11"/>
  <c r="J10" i="11"/>
  <c r="M10" i="11"/>
  <c r="F11" i="11"/>
  <c r="J11" i="11"/>
  <c r="M11" i="11"/>
  <c r="F12" i="11"/>
  <c r="J12" i="11"/>
  <c r="M12" i="11"/>
  <c r="F13" i="11"/>
  <c r="J13" i="11"/>
  <c r="M13" i="11"/>
  <c r="F14" i="11"/>
  <c r="J14" i="11"/>
  <c r="M14" i="11"/>
  <c r="F15" i="11"/>
  <c r="J15" i="11"/>
  <c r="M15" i="11"/>
  <c r="F16" i="11"/>
  <c r="J16" i="11"/>
  <c r="M16" i="11"/>
  <c r="F17" i="11"/>
  <c r="J17" i="11"/>
  <c r="M17" i="11"/>
  <c r="F18" i="11"/>
  <c r="J18" i="11"/>
  <c r="M18" i="11"/>
  <c r="F19" i="11"/>
  <c r="J19" i="11"/>
  <c r="M19" i="11"/>
  <c r="F20" i="11"/>
  <c r="J20" i="11"/>
  <c r="M20" i="11"/>
  <c r="F21" i="11"/>
  <c r="J21" i="11"/>
  <c r="M21" i="11"/>
  <c r="F22" i="11"/>
  <c r="J22" i="11"/>
  <c r="M22" i="11"/>
  <c r="F23" i="11"/>
  <c r="J23" i="11"/>
  <c r="M23" i="11"/>
  <c r="F24" i="11"/>
  <c r="J24" i="11"/>
  <c r="M24" i="11"/>
  <c r="F25" i="11"/>
  <c r="J25" i="11"/>
  <c r="M25" i="11"/>
  <c r="F26" i="11"/>
  <c r="J26" i="11"/>
  <c r="M26" i="11"/>
  <c r="F27" i="11"/>
  <c r="J27" i="11"/>
  <c r="M27" i="11"/>
  <c r="F28" i="11"/>
  <c r="J28" i="11"/>
  <c r="M28" i="11"/>
  <c r="F29" i="11"/>
  <c r="J29" i="11"/>
  <c r="M29" i="11"/>
  <c r="F30" i="11"/>
  <c r="J30" i="11"/>
  <c r="M30" i="11"/>
  <c r="F31" i="11"/>
  <c r="J31" i="11"/>
  <c r="M31" i="11"/>
  <c r="F32" i="11"/>
  <c r="J32" i="11"/>
  <c r="M32" i="11"/>
  <c r="F33" i="11"/>
  <c r="J33" i="11"/>
  <c r="M33" i="11"/>
  <c r="F7" i="1"/>
  <c r="J34" i="11" l="1"/>
  <c r="I34" i="11" s="1"/>
  <c r="M35" i="12"/>
  <c r="L35" i="12" s="1"/>
  <c r="G35" i="13"/>
  <c r="F35" i="13" s="1"/>
  <c r="F35" i="12"/>
  <c r="E35" i="12" s="1"/>
  <c r="K35" i="13"/>
  <c r="J35" i="13" s="1"/>
  <c r="M34" i="11"/>
  <c r="L34" i="11" s="1"/>
  <c r="J35" i="12"/>
  <c r="I35" i="12" s="1"/>
  <c r="N35" i="13"/>
  <c r="M35" i="13" s="1"/>
  <c r="F34" i="11"/>
  <c r="E34" i="11" s="1"/>
  <c r="G178" i="1"/>
  <c r="L178" i="1" s="1"/>
  <c r="G198" i="1"/>
  <c r="G176" i="1"/>
  <c r="L176" i="1" s="1"/>
</calcChain>
</file>

<file path=xl/sharedStrings.xml><?xml version="1.0" encoding="utf-8"?>
<sst xmlns="http://schemas.openxmlformats.org/spreadsheetml/2006/main" count="550" uniqueCount="290">
  <si>
    <t>Date:</t>
  </si>
  <si>
    <t>CPC Name:</t>
  </si>
  <si>
    <t>Date Of Property Visit</t>
  </si>
  <si>
    <t>Name of the builder group</t>
  </si>
  <si>
    <t>Name of the builder company</t>
  </si>
  <si>
    <t>Name of the Project</t>
  </si>
  <si>
    <t>Docouments Provided</t>
  </si>
  <si>
    <t>Road</t>
  </si>
  <si>
    <t>Class of locality</t>
  </si>
  <si>
    <t>Nature of land with topographical condtion</t>
  </si>
  <si>
    <t xml:space="preserve">Nature of the locality </t>
  </si>
  <si>
    <t>Boundaries</t>
  </si>
  <si>
    <t>East</t>
  </si>
  <si>
    <t>West</t>
  </si>
  <si>
    <t>North</t>
  </si>
  <si>
    <t>At site</t>
  </si>
  <si>
    <t>Approval details:</t>
  </si>
  <si>
    <t>Total number of Buildings</t>
  </si>
  <si>
    <t>Building wise Construction details</t>
  </si>
  <si>
    <t>Undertaking :</t>
  </si>
  <si>
    <t>Authorized Signatory
                                                                                                                                                                                                                                                                                     Name &amp; Seal of the agency</t>
  </si>
  <si>
    <t>Quality of infrastructure in vicinity</t>
  </si>
  <si>
    <t>Description</t>
  </si>
  <si>
    <t>PLC Y/N</t>
  </si>
  <si>
    <t>Plinth</t>
  </si>
  <si>
    <t>RCC</t>
  </si>
  <si>
    <t>3) The information furnished above is true and correct to my/our knowledge.</t>
  </si>
  <si>
    <t xml:space="preserve">Latitude &amp; Longitude </t>
  </si>
  <si>
    <t>Flooring</t>
  </si>
  <si>
    <t>Finishing</t>
  </si>
  <si>
    <t xml:space="preserve">Valuation Report </t>
  </si>
  <si>
    <t xml:space="preserve">Details of Flats in Building   </t>
  </si>
  <si>
    <t>Yes</t>
  </si>
  <si>
    <t>Quality of construction: Good</t>
  </si>
  <si>
    <t>Violations Observed if any : NA</t>
  </si>
  <si>
    <t>NA</t>
  </si>
  <si>
    <t>South</t>
  </si>
  <si>
    <t xml:space="preserve">Distance from city centre: </t>
  </si>
  <si>
    <t>Plane</t>
  </si>
  <si>
    <t>Projected life of the structure: 60 Years After Completion</t>
  </si>
  <si>
    <t>Material laying at Site: :Bricks, Cement &amp; Steel etc.</t>
  </si>
  <si>
    <t>Wheather the construction is as per approved Building plan : Under Construction</t>
  </si>
  <si>
    <t>Does the boundaries at site match, as mentioned in the Docoumentation: NA</t>
  </si>
  <si>
    <t>Dated</t>
  </si>
  <si>
    <t xml:space="preserve">Project location details       </t>
  </si>
  <si>
    <t>Locality</t>
  </si>
  <si>
    <t>District</t>
  </si>
  <si>
    <t>Pin Code</t>
  </si>
  <si>
    <t>Near by Landmark</t>
  </si>
  <si>
    <t>Good</t>
  </si>
  <si>
    <t xml:space="preserve">Layout Approval No     </t>
  </si>
  <si>
    <t xml:space="preserve">Approval Detail : Plan approval </t>
  </si>
  <si>
    <t>Expected Completion</t>
  </si>
  <si>
    <t>Approved no of Floors</t>
  </si>
  <si>
    <t xml:space="preserve">Commencement date of construction </t>
  </si>
  <si>
    <t>Discription</t>
  </si>
  <si>
    <t>Carpet</t>
  </si>
  <si>
    <t>Fungible</t>
  </si>
  <si>
    <t>Terrace</t>
  </si>
  <si>
    <t>L</t>
  </si>
  <si>
    <t>W</t>
  </si>
  <si>
    <t>A</t>
  </si>
  <si>
    <t>Hall</t>
  </si>
  <si>
    <t>Bed1</t>
  </si>
  <si>
    <t>Bed2</t>
  </si>
  <si>
    <t>kitch</t>
  </si>
  <si>
    <t>passage1</t>
  </si>
  <si>
    <t>passage2</t>
  </si>
  <si>
    <t>passage3</t>
  </si>
  <si>
    <t>passage4</t>
  </si>
  <si>
    <t>toilet1</t>
  </si>
  <si>
    <t>toilet2</t>
  </si>
  <si>
    <t>toilet3</t>
  </si>
  <si>
    <t>Total</t>
  </si>
  <si>
    <t xml:space="preserve">Floor No </t>
  </si>
  <si>
    <t>Flat</t>
  </si>
  <si>
    <t>CB</t>
  </si>
  <si>
    <t>FB</t>
  </si>
  <si>
    <t>DB</t>
  </si>
  <si>
    <t>Approved area of the building in Sq.Mt</t>
  </si>
  <si>
    <t>Contect Details ( Name &amp; Contect No.)</t>
  </si>
  <si>
    <t>Name / no of the Building</t>
  </si>
  <si>
    <t>Does property have Electricity / Water / Drainage Connection</t>
  </si>
  <si>
    <t>Building details Floor Wise</t>
  </si>
  <si>
    <t>Floor</t>
  </si>
  <si>
    <t>Type of Structure : RCC Frame Structure</t>
  </si>
  <si>
    <t>Approved no of units</t>
  </si>
  <si>
    <t>Google Map :</t>
  </si>
  <si>
    <t>Middle Class</t>
  </si>
  <si>
    <t>Developing</t>
  </si>
  <si>
    <t xml:space="preserve">RERA No. </t>
  </si>
  <si>
    <t>Open Plot</t>
  </si>
  <si>
    <t>N</t>
  </si>
  <si>
    <t>Date of approval: 31/07/2014</t>
  </si>
  <si>
    <t>O. Certificate No.: NA</t>
  </si>
  <si>
    <t>Date of approval: NA</t>
  </si>
  <si>
    <t>Axis Goregaon</t>
  </si>
  <si>
    <t>Plot No.</t>
  </si>
  <si>
    <t>Accessibility to the Project from the City:
(Proximity to civic amenities like school, hospital, market)</t>
  </si>
  <si>
    <t>all available at  1 to 5 km.</t>
  </si>
  <si>
    <t xml:space="preserve">NA Order No.: </t>
  </si>
  <si>
    <t xml:space="preserve">Approved usage of the Property: Residential
(Restrictive Covenants in regard to Land Use, if any)                                                                                                                                                </t>
  </si>
  <si>
    <t>Permissible FAR</t>
  </si>
  <si>
    <t>G + 1st Floor</t>
  </si>
  <si>
    <t>Attached Terrace area
(Sq.Ft)</t>
  </si>
  <si>
    <t>Built-Up Area
(Sq.Ft)</t>
  </si>
  <si>
    <t xml:space="preserve"> Saleable area
(Sq.Ft)</t>
  </si>
  <si>
    <t xml:space="preserve">PHOTOGRAPHS OF PROPERTY : 
</t>
  </si>
  <si>
    <t>Plot Area
(Sq.Ft)</t>
  </si>
  <si>
    <t>Recommended Value of the Property :</t>
  </si>
  <si>
    <t>Permissible TDR/Paid FAR</t>
  </si>
  <si>
    <t>Total FAR availaible</t>
  </si>
  <si>
    <t>Floor Approved Plan No.</t>
  </si>
  <si>
    <t>Not Mentioned in Plan</t>
  </si>
  <si>
    <t>1) We have personally visited the property &amp; identified the same based on the documents provided.</t>
  </si>
  <si>
    <t>4) Legal title of the property is not verified by us.</t>
  </si>
  <si>
    <t>5) Gross carpet area =  Net Carpet area + Fungible area.</t>
  </si>
  <si>
    <t>6) Fungible Area= Enclosed Balcony + Flower Bed + Covered Balcony + Service Slab + Duct + Chajja + Wheather Shed area.</t>
  </si>
  <si>
    <t>2) Ie have no direct or Indirect Interest in the property being valued</t>
  </si>
  <si>
    <t>Total Approved Builtup area of the Villa in Sq. Mt.</t>
  </si>
  <si>
    <t>RERA Carpet area
(Sq.Ft)</t>
  </si>
  <si>
    <t xml:space="preserve">8208930283 &amp; Anita- 8591302669 </t>
  </si>
  <si>
    <t>Bhilpada (khuravale)</t>
  </si>
  <si>
    <t>Sudhagad</t>
  </si>
  <si>
    <t>Taluka</t>
  </si>
  <si>
    <t>Raigad</t>
  </si>
  <si>
    <t>Khopoli Pali Road</t>
  </si>
  <si>
    <t>Lake City Apratim Group</t>
  </si>
  <si>
    <t>Khopoli to Pali Road</t>
  </si>
  <si>
    <t>River</t>
  </si>
  <si>
    <t>Building/Villa Floor Plan-Approved by Grampanchayat of Chive, Tal. Sudhagad, Dist. Raigad.</t>
  </si>
  <si>
    <t>Approved by Grampanchayat of Chive, Tal. Sudhagad, Dist. Raigad.</t>
  </si>
  <si>
    <t>Date of CC
Approved by Grampanchayat of Chive, Tal. Sudhagad, Dist. Raigad.</t>
  </si>
  <si>
    <t>About 7 Km from Pali Bus Stand</t>
  </si>
  <si>
    <t>24B</t>
  </si>
  <si>
    <t>Distressed valuation of the Property</t>
  </si>
  <si>
    <t>Recommended rate of the Plot + Villa Per Sq. Ft. (on Saleable area)</t>
  </si>
  <si>
    <t>Bungalow/Villa on Plot no.16 = Villa No.16</t>
  </si>
  <si>
    <t xml:space="preserve">Stage of construction: </t>
  </si>
  <si>
    <t>Progress %</t>
  </si>
  <si>
    <t>Disbursement %</t>
  </si>
  <si>
    <t>Excavation</t>
  </si>
  <si>
    <t>Internal Plaster</t>
  </si>
  <si>
    <t>Possession</t>
  </si>
  <si>
    <t>G + Terrace Floor</t>
  </si>
  <si>
    <t>G + 1st Floor + Terrace</t>
  </si>
  <si>
    <t>Ground Floor</t>
  </si>
  <si>
    <t>125B</t>
  </si>
  <si>
    <t>Note - Deck Area &amp; Pool Area is not Considered in any villa</t>
  </si>
  <si>
    <t>Development  Charges</t>
  </si>
  <si>
    <t xml:space="preserve">Resort Membership </t>
  </si>
  <si>
    <t>Legal Charges</t>
  </si>
  <si>
    <t>2,00,000/-</t>
  </si>
  <si>
    <t>1,50,000/-</t>
  </si>
  <si>
    <t>15,000/-</t>
  </si>
  <si>
    <t>19A</t>
  </si>
  <si>
    <t>19B</t>
  </si>
  <si>
    <t>20A</t>
  </si>
  <si>
    <t>20B</t>
  </si>
  <si>
    <t>Plot no</t>
  </si>
  <si>
    <t>21A</t>
  </si>
  <si>
    <t>21B</t>
  </si>
  <si>
    <t>23A</t>
  </si>
  <si>
    <t>23B</t>
  </si>
  <si>
    <t>24A</t>
  </si>
  <si>
    <t>26A</t>
  </si>
  <si>
    <t>26B</t>
  </si>
  <si>
    <t>27A</t>
  </si>
  <si>
    <t>27B</t>
  </si>
  <si>
    <t>30A</t>
  </si>
  <si>
    <t>30B</t>
  </si>
  <si>
    <t>31A</t>
  </si>
  <si>
    <t>31B</t>
  </si>
  <si>
    <t>32A</t>
  </si>
  <si>
    <t>32B</t>
  </si>
  <si>
    <t>33A</t>
  </si>
  <si>
    <t>33B</t>
  </si>
  <si>
    <t>38A</t>
  </si>
  <si>
    <t>38B</t>
  </si>
  <si>
    <t>39A</t>
  </si>
  <si>
    <t>39B</t>
  </si>
  <si>
    <t>121A</t>
  </si>
  <si>
    <t>121B</t>
  </si>
  <si>
    <t>122A</t>
  </si>
  <si>
    <t>122B</t>
  </si>
  <si>
    <t>123A</t>
  </si>
  <si>
    <t>123B</t>
  </si>
  <si>
    <t>124A</t>
  </si>
  <si>
    <t>124B</t>
  </si>
  <si>
    <t>125A</t>
  </si>
  <si>
    <t>126A</t>
  </si>
  <si>
    <t>126B</t>
  </si>
  <si>
    <t>Total land area of the plot in Sq. Mt</t>
  </si>
  <si>
    <t>land area 
Sq. Ft.</t>
  </si>
  <si>
    <t>land area 
Sq. Mt</t>
  </si>
  <si>
    <t>Brick work</t>
  </si>
  <si>
    <t>Ext. Plaster</t>
  </si>
  <si>
    <t>Painting</t>
  </si>
  <si>
    <t>G + 1</t>
  </si>
  <si>
    <t>Construction details :</t>
  </si>
  <si>
    <t>Stage of construction</t>
  </si>
  <si>
    <t>31A &amp; B</t>
  </si>
  <si>
    <t>As per market inqury(Index II) rate has changed from 5000/- to 5400/- (By rakesh Sir)</t>
  </si>
  <si>
    <t>Bungalow/Villa on Plot no.17 = Villa No.17</t>
  </si>
  <si>
    <t>Approved &amp; C.C Updated date</t>
  </si>
  <si>
    <t>Plot No./Villa No.</t>
  </si>
  <si>
    <t>Bungalow/Villa on Plot no.25 = Villa No.25</t>
  </si>
  <si>
    <t>Excavation work Completed. Plinth work completed, RCC Slab, Brickwork, Internal Plaster, External Plaster Completed</t>
  </si>
  <si>
    <t>Excavation work Completed. Plinth work completed</t>
  </si>
  <si>
    <t>Excavation work Completed. Plinth work completed, RCC Slab, Brickwork upto 0.5 Floor Completed</t>
  </si>
  <si>
    <t>Excavation work Completed. Plinth work completed, RCC Slab Completed</t>
  </si>
  <si>
    <t>Excavation work Completed. Plinth work completed, RCC upto 1 Slab, Brickwork upto 0.25 Floor Completed</t>
  </si>
  <si>
    <t>Excavation work Completed. Plinth work completed, RCC upto 1 Slab Completed</t>
  </si>
  <si>
    <t>Excavation work Completed. Plinth work completed, RCC Slab, Brickwork upto 0.6 Floor Completed</t>
  </si>
  <si>
    <t>Excavation work Completed. Plinth work completed, RCC Slab, Brickwork, Internal Plaster, External Plaster upto 0.75 Floor Completed</t>
  </si>
  <si>
    <t>Excavation work Completed. Plinth work completed, RCC Slab, Brickwork, Internal Plaster upto 0.5 Floor, External Plaster upto 0.5 Floor Completed</t>
  </si>
  <si>
    <t>Excavation work Completed. Plinth work completed, RCC Slab, Brickwork Completed</t>
  </si>
  <si>
    <t>Excavation work Completed. Plinth work completed, RCC upto 1.5 Slab, Brickwork Completed</t>
  </si>
  <si>
    <t>All work completed. Please provide OC.</t>
  </si>
  <si>
    <t>Excavation work Completed. Plinth work completed, RCC Slab, Brickwork, External Plaster upto 0.2 Floor Completed</t>
  </si>
  <si>
    <t>Excavation work Completed. Plinth work completed, RCC Slab, Brickwork, Internal Plaster, External Plaster upto 0.5 Floor Completed</t>
  </si>
  <si>
    <t>Excavation work Completed. Plinth work completed, RCC Slab, Brickwork, Internal Plaster Completed</t>
  </si>
  <si>
    <t>Excavation work Completed. Plinth work completed, RCC Slab, Brickwork, External Plaster upto 0.6 Floor Completed</t>
  </si>
  <si>
    <t>Excavation work Completed. Plinth work completed, RCC Slab, Brickwork, External Plaster upto 0.7 Floor Completed</t>
  </si>
  <si>
    <t>G + 2nd Floor</t>
  </si>
  <si>
    <r>
      <t xml:space="preserve">
.
25/01/2021.
28/10/2020.
25/01/2021.
24/01/2021.
25/01/2021.
25/05/2021.
</t>
    </r>
    <r>
      <rPr>
        <b/>
        <sz val="11"/>
        <rFont val="Times New Roman"/>
        <family val="1"/>
      </rPr>
      <t>25/05/2021.</t>
    </r>
    <r>
      <rPr>
        <sz val="11"/>
        <rFont val="Times New Roman"/>
        <family val="1"/>
      </rPr>
      <t xml:space="preserve">
25/05/2021.
25/05/2021.
25/05/2021.
25/01/2021.
25/01/2021.
25/05/2021.
25/01/2021.
25/01/2021.
25/05/2021.
28/10/2020.
27/09/2021.
27/09/2021.
27/09/2021.
25/05/2021.
27/09/2021.
25/01/2021.
25/01/2021.
25/05/2021.
25/05/2021.
27/09/2021.
25/05/2021.
27/09/2021.</t>
    </r>
  </si>
  <si>
    <r>
      <t xml:space="preserve">
G.No.148 = Plot No.75
G.No.97/8 = Plot No.81
G.No.22 = Plot No.47 &amp; 48
G.No.22 = Plot No.49, 27B
G.No.22 = Plot No.91
G.No.22 = Plot No.101
G.No.22 = Plot No.10
G.No.22 = Plot No.45
G.No.22 = Plot No.111
G.No.97/8 = Plot No.31
Plot No.17
Plot No.118
</t>
    </r>
    <r>
      <rPr>
        <b/>
        <sz val="11"/>
        <rFont val="Times New Roman"/>
        <family val="1"/>
      </rPr>
      <t>G.No.86 = Plot No.44, 62, 63, 64, 23A, 121A</t>
    </r>
    <r>
      <rPr>
        <sz val="11"/>
        <rFont val="Times New Roman"/>
        <family val="1"/>
      </rPr>
      <t xml:space="preserve">
G.No.22 = Plot No.72
G.No.128 = Plot No.128
G.No.22 = Plot No.27A
G.No.22 = Plot No.94
G.No86 = Plot No.25, 52
G.No.22 = Plot No.92
G.No.86 = Plot No.127
</t>
    </r>
  </si>
  <si>
    <t>18.5858931, 73.2532133</t>
  </si>
  <si>
    <t>Location Link</t>
  </si>
  <si>
    <t>https://goo.gl/maps/oVmqb6v4ryeNTcUi9</t>
  </si>
  <si>
    <t>G + 1st Floor  + Terrace</t>
  </si>
  <si>
    <t xml:space="preserve">Office No. 1031, Wing J, Akshar Business Park, Plot No. 03 Sector 25, Near APMC Market, Vashi, Navi Mumbai, Maharashtra 400703 TEL: 022-46090378/79/80                                                                                                                          E mail : vsjcapf@gmail.com. Web site : www.vsjadon.com
</t>
  </si>
  <si>
    <t>Bungalow/Villa on Plot no.10 = Villa No.10</t>
  </si>
  <si>
    <t xml:space="preserve">City of Music Phase IV = P52000050052
</t>
  </si>
  <si>
    <t>Nirvana Leisure Realty</t>
  </si>
  <si>
    <t xml:space="preserve">City of Music Phase IV
</t>
  </si>
  <si>
    <t>33 Villas</t>
  </si>
  <si>
    <t>Bungalow/Villa on Plot no.1 = Villa No.1</t>
  </si>
  <si>
    <t>Bungalow/Villa on Plot no.2 = Villa No.2</t>
  </si>
  <si>
    <t>Bungalow/Villa on Plot no.3 = Villa No.3</t>
  </si>
  <si>
    <t>Bungalow/Villa on Plot no.4 = Villa No.4</t>
  </si>
  <si>
    <t>Bungalow/Villa on Plot no.5 = Villa No.5</t>
  </si>
  <si>
    <t>Bungalow/Villa on Plot no.6 = Villa No.6</t>
  </si>
  <si>
    <t>Bungalow/Villa on Plot no.7 = Villa No.7</t>
  </si>
  <si>
    <t>Bungalow/Villa on Plot no.8 = Villa No.8</t>
  </si>
  <si>
    <t>Bungalow/Villa on Plot no.9 = Villa No.9</t>
  </si>
  <si>
    <t>Bungalow/Villa on Plot no.11 = Villa No.11</t>
  </si>
  <si>
    <t>Bungalow/Villa on Plot no.12 = Villa No.12</t>
  </si>
  <si>
    <t>Bungalow/Villa on Plot no.13 = Villa No.13</t>
  </si>
  <si>
    <t>Bungalow/Villa on Plot no.14 = Villa No.14</t>
  </si>
  <si>
    <t>Bungalow/Villa on Plot no.15 = Villa No.15</t>
  </si>
  <si>
    <t>Bungalow/Villa on Plot no.18 = Villa No.18</t>
  </si>
  <si>
    <t>Bungalow/Villa on Plot no.19 = Villa No.19</t>
  </si>
  <si>
    <t>Bungalow/Villa on Plot no.20 = Villa No.20</t>
  </si>
  <si>
    <t>Bungalow/Villa on Plot no.21 = Villa No.21</t>
  </si>
  <si>
    <t>Bungalow/Villa on Plot no.22 = Villa No.22</t>
  </si>
  <si>
    <t>Bungalow/Villa on Plot no.23 = Villa No.23</t>
  </si>
  <si>
    <t>Bungalow/Villa on Plot no.24 = Villa No.24</t>
  </si>
  <si>
    <t>Bungalow/Villa on Plot no.27 = Villa No.27</t>
  </si>
  <si>
    <t>Bungalow/Villa on Plot no.26 = Villa No.26</t>
  </si>
  <si>
    <t>Bungalow/Villa on Plot no.28 = Villa No.28</t>
  </si>
  <si>
    <t>Bungalow/Villa on Plot no.29 = Villa No.29</t>
  </si>
  <si>
    <t>Bungalow/Villa on Plot no.30 = Villa No.30</t>
  </si>
  <si>
    <t>Bungalow/Villa on Plot no.31 = Villa No.31</t>
  </si>
  <si>
    <t>Bungalow/Villa on Plot no.32 = Villa No.32</t>
  </si>
  <si>
    <t>Bungalow/Villa on Plot no.33 = Villa No.33</t>
  </si>
  <si>
    <t>1. Plot No.30 = Villa 30</t>
  </si>
  <si>
    <t>3BHK + Terrace Area</t>
  </si>
  <si>
    <t>Survey. No</t>
  </si>
  <si>
    <t>70/1A, 70/1B, 73/1A, 73/1B, 73/4, 73/5A, 75/1A/1, 75/1A/2, 75/1B, 78/1A, 78/1B, 76/1, &amp; 76/2 &amp; 73B &amp; Plot No.130</t>
  </si>
  <si>
    <t>Total Land Area under Layout as Per 7/12 = 8236.045 Sq.Mt.</t>
  </si>
  <si>
    <t>Approved Layout &amp; NA order (By District Collector of Raigad)
Building/Villa Floor Plan  by Grampanchayat, Chive, Tal. Sudhagad, Dist. Raigad.
&amp; CC Approved</t>
  </si>
  <si>
    <t>MHSL/L.N.A/A-1(B)/Tokan No.15424/P.K.34/2021</t>
  </si>
  <si>
    <t xml:space="preserve">Layout </t>
  </si>
  <si>
    <r>
      <t xml:space="preserve">Proposed Amenities                                                                                                                                                                                                                                   </t>
    </r>
    <r>
      <rPr>
        <sz val="11"/>
        <rFont val="Times New Roman"/>
        <family val="1"/>
      </rPr>
      <t>Swimming Pool, Children Play Area, Walking Track, Water storage Tank.  Etc</t>
    </r>
  </si>
  <si>
    <t>Land Area under Plots (1 to 33) = 8236.045 Sq.Mt.</t>
  </si>
  <si>
    <t>No of villas</t>
  </si>
  <si>
    <t>City of Music Phase IV, On Gat No. 70/1A, 70/1B, 73/1A, 73/4, 73/5A, 75/1B, 75/1A/1, 75/1A/2, 78/1A, 78/1B, 76/1, 76/2 &amp;  73B &amp; Plot No.130 of Village - Bhilpada, Bhilpada Khopoli Road, Khopoli-Pali National Highway, Opp Lake City, Pali, Tal -Sudhagad, Dist -Raigad- 410205.</t>
  </si>
  <si>
    <t>2BHK + Terrace Area</t>
  </si>
  <si>
    <t>2. Plot No.11 = Villa 11</t>
  </si>
  <si>
    <t>3. Plot No.23 = Villa 23</t>
  </si>
  <si>
    <t>4. Plot No.27 = Villa 27</t>
  </si>
  <si>
    <t>25/01/2021
29/10/2020
25/05/2021</t>
  </si>
  <si>
    <t>2BHK</t>
  </si>
  <si>
    <t>5. Plot No.2 = Villa 2</t>
  </si>
  <si>
    <t>Villa/Plot no. 2, 30, 11, 23, 27, 14</t>
  </si>
  <si>
    <t>6. Plot No.14 = Villa 14</t>
  </si>
  <si>
    <t xml:space="preserve">S.No.70/1B = Plot No.30 ,
Plot No.11, 23
Plot No. 2, 27, 14
</t>
  </si>
  <si>
    <t xml:space="preserve">Villa/Plot no.2, 30, 11, 23, 27, 14 = G + 1st Floor
</t>
  </si>
  <si>
    <t xml:space="preserve">Remarks:  
1. Plot No. 2, 14, 27, 30 = All work completed. Please provide OC. 
     Plot No. 11 &amp; 23 = Construction work was in process at the time of visit.
2. We considered Saleable area as per our calculation.
3. We have considered rate by verifying it from market inquire.
4. We adopted Carpet area from Plans which are verified by grampanchayat.
5. We received Approved Layout &amp; NA order (By District Collector of Raigad)
    Building/Villa Floor Plan &amp; CC (By Grampanchayat, Chive, Tal. Sudhagad, Dist. Raigad)
6. On Site, we meet Mr.Rupesh Bandre (Project manager) - 9004495297.
</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</si>
</sst>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mc:Ignorable="x14ac x16r2">
  <numFmts count="1">
    <numFmt numFmtId="164" formatCode="0.0"/>
  </numFmts>
  <fonts count="17" x14ac:knownFonts="1">
    <font>
      <sz val="11"/>
      <color theme="1"/>
      <name val="Calibri"/>
      <family val="2"/>
      <scheme val="minor"/>
    </font>
    <font>
      <sz val="11"/>
      <color indexed="8"/>
      <name val="Calibri"/>
      <family val="2"/>
    </font>
    <font>
      <b/>
      <sz val="11"/>
      <name val="Times New Roman"/>
      <family val="1"/>
    </font>
    <font>
      <sz val="11"/>
      <name val="Times New Roman"/>
      <family val="1"/>
    </font>
    <font>
      <sz val="11"/>
      <name val="Calibri"/>
      <family val="2"/>
    </font>
    <font>
      <sz val="12"/>
      <name val="Times New Roman"/>
      <family val="1"/>
    </font>
    <font>
      <sz val="11"/>
      <color theme="1"/>
      <name val="Calibri"/>
      <family val="2"/>
      <scheme val="minor"/>
    </font>
    <font>
      <b/>
      <sz val="11"/>
      <color theme="1"/>
      <name val="Calibri"/>
      <family val="2"/>
      <scheme val="minor"/>
    </font>
    <font>
      <sz val="11"/>
      <name val="Calibri"/>
      <family val="2"/>
      <scheme val="minor"/>
    </font>
    <font>
      <b/>
      <sz val="11"/>
      <name val="Calibri"/>
      <family val="2"/>
      <scheme val="minor"/>
    </font>
    <font>
      <sz val="12"/>
      <color theme="1"/>
      <name val="Times New Roman"/>
      <family val="1"/>
    </font>
    <font>
      <sz val="11"/>
      <color theme="1"/>
      <name val="Times New Roman"/>
      <family val="1"/>
    </font>
    <font>
      <sz val="11"/>
      <color rgb="FF000000"/>
      <name val="Calibri"/>
      <family val="2"/>
    </font>
    <font>
      <sz val="11"/>
      <color rgb="FFFF0000"/>
      <name val="Times New Roman"/>
      <family val="1"/>
    </font>
    <font>
      <sz val="11"/>
      <color rgb="FFFF0000"/>
      <name val="Calibri"/>
      <family val="2"/>
      <scheme val="minor"/>
    </font>
    <font>
      <u/>
      <sz val="11"/>
      <color theme="10"/>
      <name val="Calibri"/>
      <family val="2"/>
      <scheme val="minor"/>
    </font>
    <font>
      <b/>
      <sz val="11"/>
      <color rgb="FFFF0000"/>
      <name val="Calibri"/>
      <family val="2"/>
      <scheme val="minor"/>
    </font>
  </fonts>
  <fills count="8">
    <fill>
      <patternFill patternType="none"/>
    </fill>
    <fill>
      <patternFill patternType="gray125"/>
    </fill>
    <fill>
      <patternFill patternType="solid">
        <fgColor rgb="FFFFFF00"/>
        <bgColor indexed="64"/>
      </patternFill>
    </fill>
    <fill>
      <patternFill patternType="solid">
        <fgColor theme="0"/>
        <bgColor indexed="64"/>
      </patternFill>
    </fill>
    <fill>
      <patternFill patternType="solid">
        <fgColor theme="6" tint="0.59999389629810485"/>
        <bgColor indexed="64"/>
      </patternFill>
    </fill>
    <fill>
      <patternFill patternType="solid">
        <fgColor theme="9" tint="0.39997558519241921"/>
        <bgColor indexed="64"/>
      </patternFill>
    </fill>
    <fill>
      <patternFill patternType="solid">
        <fgColor theme="8" tint="0.59999389629810485"/>
        <bgColor indexed="64"/>
      </patternFill>
    </fill>
    <fill>
      <patternFill patternType="solid">
        <fgColor theme="8" tint="0.39997558519241921"/>
        <bgColor indexed="64"/>
      </patternFill>
    </fill>
  </fills>
  <borders count="25">
    <border>
      <left/>
      <right/>
      <top/>
      <bottom/>
      <diagonal/>
    </border>
    <border>
      <left style="thin">
        <color indexed="64"/>
      </left>
      <right style="thin">
        <color indexed="64"/>
      </right>
      <top style="thin">
        <color indexed="64"/>
      </top>
      <bottom style="thin">
        <color indexed="64"/>
      </bottom>
      <diagonal/>
    </border>
    <border>
      <left/>
      <right/>
      <top/>
      <bottom style="thin">
        <color indexed="64"/>
      </bottom>
      <diagonal/>
    </border>
    <border>
      <left style="thin">
        <color indexed="64"/>
      </left>
      <right style="thin">
        <color indexed="64"/>
      </right>
      <top style="thin">
        <color indexed="64"/>
      </top>
      <bottom/>
      <diagonal/>
    </border>
    <border>
      <left style="thin">
        <color indexed="64"/>
      </left>
      <right/>
      <top style="thin">
        <color indexed="64"/>
      </top>
      <bottom style="thin">
        <color indexed="64"/>
      </bottom>
      <diagonal/>
    </border>
    <border>
      <left/>
      <right style="thin">
        <color indexed="64"/>
      </right>
      <top style="thin">
        <color indexed="64"/>
      </top>
      <bottom style="thin">
        <color indexed="64"/>
      </bottom>
      <diagonal/>
    </border>
    <border>
      <left/>
      <right/>
      <top style="thin">
        <color indexed="64"/>
      </top>
      <bottom style="thin">
        <color indexed="64"/>
      </bottom>
      <diagonal/>
    </border>
    <border>
      <left style="medium">
        <color indexed="64"/>
      </left>
      <right style="thin">
        <color indexed="64"/>
      </right>
      <top style="thin">
        <color indexed="64"/>
      </top>
      <bottom style="thin">
        <color indexed="64"/>
      </bottom>
      <diagonal/>
    </border>
    <border>
      <left style="thin">
        <color indexed="64"/>
      </left>
      <right/>
      <top style="thin">
        <color indexed="64"/>
      </top>
      <bottom/>
      <diagonal/>
    </border>
    <border>
      <left/>
      <right/>
      <top style="thin">
        <color indexed="64"/>
      </top>
      <bottom/>
      <diagonal/>
    </border>
    <border>
      <left/>
      <right style="thin">
        <color indexed="64"/>
      </right>
      <top style="thin">
        <color indexed="64"/>
      </top>
      <bottom/>
      <diagonal/>
    </border>
    <border>
      <left style="thin">
        <color indexed="64"/>
      </left>
      <right/>
      <top/>
      <bottom/>
      <diagonal/>
    </border>
    <border>
      <left/>
      <right style="thin">
        <color indexed="64"/>
      </right>
      <top/>
      <bottom/>
      <diagonal/>
    </border>
    <border>
      <left/>
      <right style="medium">
        <color indexed="64"/>
      </right>
      <top style="thin">
        <color indexed="64"/>
      </top>
      <bottom style="thin">
        <color indexed="64"/>
      </bottom>
      <diagonal/>
    </border>
    <border>
      <left style="thin">
        <color indexed="64"/>
      </left>
      <right/>
      <top/>
      <bottom style="thin">
        <color indexed="64"/>
      </bottom>
      <diagonal/>
    </border>
    <border>
      <left/>
      <right style="thin">
        <color indexed="64"/>
      </right>
      <top/>
      <bottom style="thin">
        <color indexed="64"/>
      </bottom>
      <diagonal/>
    </border>
    <border>
      <left style="thin">
        <color indexed="64"/>
      </left>
      <right style="thin">
        <color indexed="64"/>
      </right>
      <top/>
      <bottom style="thin">
        <color indexed="64"/>
      </bottom>
      <diagonal/>
    </border>
    <border>
      <left style="thin">
        <color indexed="64"/>
      </left>
      <right style="thin">
        <color indexed="64"/>
      </right>
      <top/>
      <bottom/>
      <diagonal/>
    </border>
    <border>
      <left style="medium">
        <color indexed="64"/>
      </left>
      <right style="thin">
        <color indexed="64"/>
      </right>
      <top style="medium">
        <color indexed="64"/>
      </top>
      <bottom style="thin">
        <color indexed="64"/>
      </bottom>
      <diagonal/>
    </border>
    <border>
      <left style="thin">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thin">
        <color indexed="64"/>
      </left>
      <right style="medium">
        <color indexed="64"/>
      </right>
      <top style="thin">
        <color indexed="64"/>
      </top>
      <bottom style="thin">
        <color indexed="64"/>
      </bottom>
      <diagonal/>
    </border>
    <border>
      <left style="medium">
        <color indexed="64"/>
      </left>
      <right style="thin">
        <color indexed="64"/>
      </right>
      <top style="thin">
        <color indexed="64"/>
      </top>
      <bottom style="medium">
        <color indexed="64"/>
      </bottom>
      <diagonal/>
    </border>
    <border>
      <left style="thin">
        <color indexed="64"/>
      </left>
      <right style="thin">
        <color indexed="64"/>
      </right>
      <top style="thin">
        <color indexed="64"/>
      </top>
      <bottom style="medium">
        <color indexed="64"/>
      </bottom>
      <diagonal/>
    </border>
    <border>
      <left style="thin">
        <color indexed="64"/>
      </left>
      <right style="medium">
        <color indexed="64"/>
      </right>
      <top style="thin">
        <color indexed="64"/>
      </top>
      <bottom style="medium">
        <color indexed="64"/>
      </bottom>
      <diagonal/>
    </border>
  </borders>
  <cellStyleXfs count="6">
    <xf numFmtId="0" fontId="0" fillId="0" borderId="0"/>
    <xf numFmtId="0" fontId="1" fillId="0" borderId="0"/>
    <xf numFmtId="0" fontId="6" fillId="0" borderId="0"/>
    <xf numFmtId="0" fontId="6" fillId="0" borderId="0"/>
    <xf numFmtId="0" fontId="12" fillId="0" borderId="0"/>
    <xf numFmtId="0" fontId="15" fillId="0" borderId="0" applyNumberFormat="0" applyFill="0" applyBorder="0" applyAlignment="0" applyProtection="0"/>
  </cellStyleXfs>
  <cellXfs count="255">
    <xf numFmtId="0" fontId="0" fillId="0" borderId="0" xfId="0"/>
    <xf numFmtId="0" fontId="0" fillId="0" borderId="1" xfId="0" applyBorder="1"/>
    <xf numFmtId="0" fontId="7" fillId="0" borderId="1" xfId="0" applyFont="1" applyBorder="1"/>
    <xf numFmtId="0" fontId="0" fillId="0" borderId="2" xfId="0" applyBorder="1"/>
    <xf numFmtId="0" fontId="0" fillId="2" borderId="1" xfId="0" applyFill="1" applyBorder="1"/>
    <xf numFmtId="0" fontId="7" fillId="0" borderId="1" xfId="0" applyFont="1" applyBorder="1" applyAlignment="1">
      <alignment horizontal="center"/>
    </xf>
    <xf numFmtId="0" fontId="3" fillId="0" borderId="4" xfId="0" applyFont="1" applyBorder="1" applyAlignment="1">
      <alignment vertical="top"/>
    </xf>
    <xf numFmtId="0" fontId="8" fillId="0" borderId="0" xfId="0" applyFont="1"/>
    <xf numFmtId="0" fontId="3" fillId="0" borderId="1" xfId="0" applyFont="1" applyBorder="1" applyAlignment="1">
      <alignment vertical="top" wrapText="1"/>
    </xf>
    <xf numFmtId="0" fontId="3" fillId="0" borderId="1" xfId="0" applyFont="1" applyBorder="1" applyAlignment="1">
      <alignment vertical="top"/>
    </xf>
    <xf numFmtId="2" fontId="8" fillId="0" borderId="0" xfId="0" applyNumberFormat="1" applyFont="1"/>
    <xf numFmtId="0" fontId="3" fillId="3" borderId="1" xfId="0" applyFont="1" applyFill="1" applyBorder="1" applyAlignment="1">
      <alignment horizontal="left" vertical="top"/>
    </xf>
    <xf numFmtId="0" fontId="3" fillId="3" borderId="1" xfId="0" applyFont="1" applyFill="1" applyBorder="1" applyAlignment="1">
      <alignment vertical="top"/>
    </xf>
    <xf numFmtId="0" fontId="4" fillId="0" borderId="0" xfId="1" applyFont="1"/>
    <xf numFmtId="0" fontId="2" fillId="0" borderId="0" xfId="0" applyFont="1" applyAlignment="1">
      <alignment vertical="top" wrapText="1"/>
    </xf>
    <xf numFmtId="0" fontId="2" fillId="0" borderId="0" xfId="0" applyFont="1" applyAlignment="1">
      <alignment vertical="top"/>
    </xf>
    <xf numFmtId="0" fontId="9" fillId="0" borderId="0" xfId="0" applyFont="1"/>
    <xf numFmtId="0" fontId="2" fillId="0" borderId="0" xfId="0" applyFont="1"/>
    <xf numFmtId="0" fontId="4" fillId="2" borderId="0" xfId="1" applyFont="1" applyFill="1"/>
    <xf numFmtId="0" fontId="11" fillId="0" borderId="0" xfId="0" applyFont="1" applyAlignment="1">
      <alignment horizontal="center"/>
    </xf>
    <xf numFmtId="0" fontId="11" fillId="0" borderId="1" xfId="0" applyFont="1" applyBorder="1" applyAlignment="1">
      <alignment horizontal="center"/>
    </xf>
    <xf numFmtId="0" fontId="11" fillId="0" borderId="0" xfId="0" applyFont="1"/>
    <xf numFmtId="0" fontId="11" fillId="2" borderId="1" xfId="0" applyFont="1" applyFill="1" applyBorder="1" applyAlignment="1">
      <alignment horizontal="center"/>
    </xf>
    <xf numFmtId="0" fontId="0" fillId="2" borderId="0" xfId="0" applyFill="1"/>
    <xf numFmtId="0" fontId="11" fillId="4" borderId="1" xfId="0" applyFont="1" applyFill="1" applyBorder="1" applyAlignment="1">
      <alignment horizontal="center"/>
    </xf>
    <xf numFmtId="1" fontId="11" fillId="4" borderId="1" xfId="0" applyNumberFormat="1" applyFont="1" applyFill="1" applyBorder="1" applyAlignment="1">
      <alignment horizontal="center"/>
    </xf>
    <xf numFmtId="1" fontId="11" fillId="0" borderId="1" xfId="0" applyNumberFormat="1" applyFont="1" applyBorder="1" applyAlignment="1">
      <alignment horizontal="center"/>
    </xf>
    <xf numFmtId="0" fontId="11" fillId="0" borderId="1" xfId="0" applyFont="1" applyBorder="1" applyAlignment="1">
      <alignment horizontal="center" vertical="top" wrapText="1"/>
    </xf>
    <xf numFmtId="0" fontId="11" fillId="0" borderId="0" xfId="0" applyFont="1" applyAlignment="1">
      <alignment horizontal="center" vertical="top" wrapText="1"/>
    </xf>
    <xf numFmtId="0" fontId="11" fillId="0" borderId="1" xfId="0" applyFont="1" applyBorder="1"/>
    <xf numFmtId="0" fontId="11" fillId="0" borderId="16" xfId="0" applyFont="1" applyBorder="1"/>
    <xf numFmtId="0" fontId="5" fillId="4" borderId="1" xfId="3" applyFont="1" applyFill="1" applyBorder="1" applyAlignment="1" applyProtection="1">
      <alignment horizontal="center" vertical="top"/>
      <protection locked="0"/>
    </xf>
    <xf numFmtId="0" fontId="11" fillId="0" borderId="3" xfId="0" applyFont="1" applyBorder="1" applyAlignment="1">
      <alignment horizontal="center" vertical="top" wrapText="1"/>
    </xf>
    <xf numFmtId="0" fontId="11" fillId="0" borderId="3" xfId="0" applyFont="1" applyBorder="1" applyAlignment="1">
      <alignment horizontal="center"/>
    </xf>
    <xf numFmtId="0" fontId="11" fillId="0" borderId="3" xfId="0" applyFont="1" applyBorder="1"/>
    <xf numFmtId="0" fontId="11" fillId="0" borderId="16" xfId="0" applyFont="1" applyBorder="1" applyAlignment="1">
      <alignment horizontal="center"/>
    </xf>
    <xf numFmtId="0" fontId="11" fillId="0" borderId="17" xfId="0" applyFont="1" applyBorder="1" applyAlignment="1">
      <alignment horizontal="center"/>
    </xf>
    <xf numFmtId="0" fontId="11" fillId="0" borderId="17" xfId="0" applyFont="1" applyBorder="1"/>
    <xf numFmtId="0" fontId="3" fillId="0" borderId="7" xfId="3" applyFont="1" applyBorder="1" applyAlignment="1" applyProtection="1">
      <alignment horizontal="center" vertical="top"/>
      <protection locked="0"/>
    </xf>
    <xf numFmtId="1" fontId="3" fillId="0" borderId="1" xfId="0" applyNumberFormat="1" applyFont="1" applyBorder="1" applyAlignment="1">
      <alignment vertical="center" wrapText="1"/>
    </xf>
    <xf numFmtId="1" fontId="3" fillId="0" borderId="1" xfId="0" applyNumberFormat="1" applyFont="1" applyBorder="1" applyAlignment="1">
      <alignment horizontal="center" vertical="center" wrapText="1"/>
    </xf>
    <xf numFmtId="1" fontId="13" fillId="0" borderId="1" xfId="0" applyNumberFormat="1" applyFont="1" applyBorder="1" applyAlignment="1">
      <alignment horizontal="center" vertical="center" wrapText="1"/>
    </xf>
    <xf numFmtId="1" fontId="3" fillId="0" borderId="1" xfId="0" applyNumberFormat="1" applyFont="1" applyBorder="1" applyAlignment="1">
      <alignment horizontal="left" vertical="center" wrapText="1"/>
    </xf>
    <xf numFmtId="0" fontId="3" fillId="0" borderId="7" xfId="3" applyFont="1" applyBorder="1" applyAlignment="1" applyProtection="1">
      <alignment horizontal="center" vertical="center"/>
      <protection locked="0"/>
    </xf>
    <xf numFmtId="0" fontId="8" fillId="2" borderId="0" xfId="0" applyFont="1" applyFill="1"/>
    <xf numFmtId="0" fontId="14" fillId="0" borderId="0" xfId="0" applyFont="1"/>
    <xf numFmtId="0" fontId="2" fillId="0" borderId="7" xfId="3" applyFont="1" applyBorder="1" applyAlignment="1" applyProtection="1">
      <alignment horizontal="center" vertical="center"/>
      <protection locked="0"/>
    </xf>
    <xf numFmtId="0" fontId="3" fillId="0" borderId="18" xfId="3" applyFont="1" applyBorder="1" applyAlignment="1" applyProtection="1">
      <alignment horizontal="center" vertical="top"/>
      <protection locked="0"/>
    </xf>
    <xf numFmtId="0" fontId="0" fillId="0" borderId="20" xfId="0" applyBorder="1"/>
    <xf numFmtId="0" fontId="0" fillId="0" borderId="21" xfId="0" applyBorder="1"/>
    <xf numFmtId="0" fontId="3" fillId="0" borderId="22" xfId="3" applyFont="1" applyBorder="1" applyAlignment="1" applyProtection="1">
      <alignment horizontal="center" vertical="center"/>
      <protection locked="0"/>
    </xf>
    <xf numFmtId="0" fontId="0" fillId="0" borderId="24" xfId="0" applyBorder="1"/>
    <xf numFmtId="1" fontId="8" fillId="0" borderId="1" xfId="0" applyNumberFormat="1" applyFont="1" applyBorder="1" applyAlignment="1">
      <alignment horizontal="center" vertical="center"/>
    </xf>
    <xf numFmtId="0" fontId="11" fillId="0" borderId="1" xfId="0" applyFont="1" applyFill="1" applyBorder="1" applyAlignment="1">
      <alignment horizontal="center"/>
    </xf>
    <xf numFmtId="0" fontId="8" fillId="0" borderId="0" xfId="0" applyFont="1" applyFill="1"/>
    <xf numFmtId="1" fontId="3" fillId="0" borderId="1" xfId="0" applyNumberFormat="1" applyFont="1" applyBorder="1" applyAlignment="1">
      <alignment horizontal="center" vertical="center" wrapText="1"/>
    </xf>
    <xf numFmtId="2" fontId="3" fillId="0" borderId="1" xfId="0" applyNumberFormat="1" applyFont="1" applyBorder="1" applyAlignment="1">
      <alignment horizontal="center" vertical="top" wrapText="1"/>
    </xf>
    <xf numFmtId="1" fontId="3" fillId="0" borderId="1" xfId="0" applyNumberFormat="1" applyFont="1" applyFill="1" applyBorder="1" applyAlignment="1">
      <alignment vertical="center" wrapText="1"/>
    </xf>
    <xf numFmtId="1" fontId="3" fillId="0" borderId="1" xfId="0" applyNumberFormat="1" applyFont="1" applyFill="1" applyBorder="1" applyAlignment="1">
      <alignment horizontal="center" vertical="center" wrapText="1"/>
    </xf>
    <xf numFmtId="1" fontId="3" fillId="0" borderId="1" xfId="0" applyNumberFormat="1" applyFont="1" applyFill="1" applyBorder="1" applyAlignment="1">
      <alignment horizontal="center" vertical="center" wrapText="1"/>
    </xf>
    <xf numFmtId="164" fontId="3" fillId="0" borderId="1" xfId="0" applyNumberFormat="1" applyFont="1" applyBorder="1" applyAlignment="1">
      <alignment horizontal="center" vertical="top" wrapText="1"/>
    </xf>
    <xf numFmtId="0" fontId="3" fillId="0" borderId="7" xfId="3" applyFont="1" applyFill="1" applyBorder="1" applyAlignment="1" applyProtection="1">
      <alignment horizontal="center" vertical="center"/>
      <protection locked="0"/>
    </xf>
    <xf numFmtId="1" fontId="3" fillId="0" borderId="1" xfId="0" applyNumberFormat="1" applyFont="1" applyBorder="1" applyAlignment="1">
      <alignment horizontal="center" vertical="center" wrapText="1"/>
    </xf>
    <xf numFmtId="0" fontId="8" fillId="5" borderId="0" xfId="0" applyFont="1" applyFill="1"/>
    <xf numFmtId="0" fontId="16" fillId="0" borderId="0" xfId="0" applyFont="1"/>
    <xf numFmtId="0" fontId="7" fillId="0" borderId="0" xfId="0" applyFont="1"/>
    <xf numFmtId="1" fontId="3" fillId="0" borderId="1" xfId="0" applyNumberFormat="1" applyFont="1" applyFill="1" applyBorder="1" applyAlignment="1">
      <alignment horizontal="center" vertical="center" wrapText="1"/>
    </xf>
    <xf numFmtId="2" fontId="3" fillId="0" borderId="1" xfId="0" applyNumberFormat="1" applyFont="1" applyFill="1" applyBorder="1" applyAlignment="1">
      <alignment horizontal="center" vertical="top" wrapText="1"/>
    </xf>
    <xf numFmtId="164" fontId="3" fillId="0" borderId="1" xfId="0" applyNumberFormat="1" applyFont="1" applyFill="1" applyBorder="1" applyAlignment="1">
      <alignment horizontal="center" vertical="top" wrapText="1"/>
    </xf>
    <xf numFmtId="2" fontId="8" fillId="0" borderId="0" xfId="0" applyNumberFormat="1" applyFont="1" applyFill="1"/>
    <xf numFmtId="0" fontId="5" fillId="0" borderId="1" xfId="3" applyFont="1" applyFill="1" applyBorder="1" applyAlignment="1" applyProtection="1">
      <alignment horizontal="center" vertical="top"/>
      <protection locked="0"/>
    </xf>
    <xf numFmtId="0" fontId="5" fillId="0" borderId="1" xfId="3" applyFont="1" applyFill="1" applyBorder="1" applyAlignment="1" applyProtection="1">
      <alignment horizontal="center" wrapText="1"/>
      <protection locked="0"/>
    </xf>
    <xf numFmtId="1" fontId="5" fillId="0" borderId="1" xfId="3" applyNumberFormat="1" applyFont="1" applyFill="1" applyBorder="1" applyAlignment="1" applyProtection="1">
      <alignment horizontal="center" wrapText="1"/>
      <protection locked="0"/>
    </xf>
    <xf numFmtId="9" fontId="10" fillId="0" borderId="1" xfId="3" applyNumberFormat="1" applyFont="1" applyFill="1" applyBorder="1" applyAlignment="1" applyProtection="1">
      <alignment vertical="center" wrapText="1"/>
      <protection hidden="1"/>
    </xf>
    <xf numFmtId="0" fontId="11" fillId="0" borderId="0" xfId="0" applyFont="1" applyFill="1"/>
    <xf numFmtId="0" fontId="11" fillId="0" borderId="16" xfId="0" applyFont="1" applyFill="1" applyBorder="1" applyAlignment="1">
      <alignment horizontal="center"/>
    </xf>
    <xf numFmtId="0" fontId="11" fillId="0" borderId="16" xfId="0" applyFont="1" applyFill="1" applyBorder="1"/>
    <xf numFmtId="0" fontId="11" fillId="0" borderId="1" xfId="0" applyFont="1" applyFill="1" applyBorder="1"/>
    <xf numFmtId="0" fontId="11" fillId="0" borderId="3" xfId="0" applyFont="1" applyFill="1" applyBorder="1" applyAlignment="1">
      <alignment horizontal="center"/>
    </xf>
    <xf numFmtId="0" fontId="11" fillId="0" borderId="3" xfId="0" applyFont="1" applyFill="1" applyBorder="1"/>
    <xf numFmtId="0" fontId="11" fillId="6" borderId="1" xfId="0" applyFont="1" applyFill="1" applyBorder="1" applyAlignment="1">
      <alignment horizontal="center"/>
    </xf>
    <xf numFmtId="0" fontId="11" fillId="6" borderId="1" xfId="0" applyFont="1" applyFill="1" applyBorder="1"/>
    <xf numFmtId="9" fontId="10" fillId="6" borderId="1" xfId="3" applyNumberFormat="1" applyFont="1" applyFill="1" applyBorder="1" applyAlignment="1" applyProtection="1">
      <alignment vertical="center" wrapText="1"/>
      <protection hidden="1"/>
    </xf>
    <xf numFmtId="0" fontId="10" fillId="6" borderId="1" xfId="3" applyFont="1" applyFill="1" applyBorder="1" applyProtection="1">
      <protection hidden="1"/>
    </xf>
    <xf numFmtId="0" fontId="11" fillId="6" borderId="16" xfId="0" applyFont="1" applyFill="1" applyBorder="1" applyAlignment="1">
      <alignment horizontal="center"/>
    </xf>
    <xf numFmtId="0" fontId="11" fillId="6" borderId="16" xfId="0" applyFont="1" applyFill="1" applyBorder="1"/>
    <xf numFmtId="0" fontId="5" fillId="6" borderId="1" xfId="3" applyFont="1" applyFill="1" applyBorder="1" applyAlignment="1" applyProtection="1">
      <alignment horizontal="center" vertical="top"/>
      <protection locked="0"/>
    </xf>
    <xf numFmtId="1" fontId="3" fillId="0" borderId="1" xfId="0" applyNumberFormat="1" applyFont="1" applyFill="1" applyBorder="1" applyAlignment="1">
      <alignment horizontal="center" vertical="center" wrapText="1"/>
    </xf>
    <xf numFmtId="0" fontId="11" fillId="7" borderId="1" xfId="0" applyFont="1" applyFill="1" applyBorder="1" applyAlignment="1">
      <alignment horizontal="center"/>
    </xf>
    <xf numFmtId="0" fontId="5" fillId="7" borderId="1" xfId="3" applyFont="1" applyFill="1" applyBorder="1" applyAlignment="1" applyProtection="1">
      <alignment horizontal="center" vertical="top"/>
      <protection locked="0"/>
    </xf>
    <xf numFmtId="0" fontId="11" fillId="7" borderId="1" xfId="0" applyFont="1" applyFill="1" applyBorder="1"/>
    <xf numFmtId="9" fontId="10" fillId="7" borderId="1" xfId="3" applyNumberFormat="1" applyFont="1" applyFill="1" applyBorder="1" applyAlignment="1" applyProtection="1">
      <alignment vertical="center" wrapText="1"/>
      <protection hidden="1"/>
    </xf>
    <xf numFmtId="0" fontId="10" fillId="7" borderId="1" xfId="3" applyFont="1" applyFill="1" applyBorder="1" applyProtection="1">
      <protection hidden="1"/>
    </xf>
    <xf numFmtId="1" fontId="2" fillId="0" borderId="1" xfId="0" applyNumberFormat="1" applyFont="1" applyFill="1" applyBorder="1" applyAlignment="1">
      <alignment horizontal="center" vertical="center" wrapText="1"/>
    </xf>
    <xf numFmtId="1" fontId="2" fillId="0" borderId="1" xfId="0" applyNumberFormat="1" applyFont="1" applyFill="1" applyBorder="1" applyAlignment="1">
      <alignment vertical="center" wrapText="1"/>
    </xf>
    <xf numFmtId="0" fontId="3" fillId="0" borderId="1" xfId="0" applyFont="1" applyBorder="1" applyAlignment="1">
      <alignment horizontal="center" vertical="top" wrapText="1"/>
    </xf>
    <xf numFmtId="1" fontId="2" fillId="0" borderId="1" xfId="0" applyNumberFormat="1" applyFont="1" applyBorder="1" applyAlignment="1">
      <alignment horizontal="center" vertical="top" wrapText="1"/>
    </xf>
    <xf numFmtId="0" fontId="2" fillId="0" borderId="1" xfId="2" applyFont="1" applyBorder="1" applyAlignment="1">
      <alignment horizontal="left" vertical="top"/>
    </xf>
    <xf numFmtId="14" fontId="2" fillId="0" borderId="1" xfId="2" applyNumberFormat="1" applyFont="1" applyBorder="1" applyAlignment="1">
      <alignment horizontal="center" vertical="top"/>
    </xf>
    <xf numFmtId="0" fontId="2" fillId="0" borderId="1" xfId="2" applyFont="1" applyBorder="1" applyAlignment="1">
      <alignment horizontal="center" vertical="top"/>
    </xf>
    <xf numFmtId="1" fontId="2" fillId="0" borderId="1" xfId="0" applyNumberFormat="1" applyFont="1" applyBorder="1" applyAlignment="1">
      <alignment horizontal="center" vertical="center" wrapText="1"/>
    </xf>
    <xf numFmtId="0" fontId="3" fillId="0" borderId="4" xfId="3" applyFont="1" applyBorder="1" applyAlignment="1" applyProtection="1">
      <alignment horizontal="left" vertical="top" wrapText="1"/>
      <protection locked="0"/>
    </xf>
    <xf numFmtId="0" fontId="3" fillId="0" borderId="6" xfId="3" applyFont="1" applyBorder="1" applyAlignment="1" applyProtection="1">
      <alignment horizontal="left" vertical="top" wrapText="1"/>
      <protection locked="0"/>
    </xf>
    <xf numFmtId="0" fontId="3" fillId="0" borderId="5" xfId="3" applyFont="1" applyBorder="1" applyAlignment="1" applyProtection="1">
      <alignment horizontal="left" vertical="top" wrapText="1"/>
      <protection locked="0"/>
    </xf>
    <xf numFmtId="9" fontId="3" fillId="0" borderId="4" xfId="3" applyNumberFormat="1" applyFont="1" applyBorder="1" applyAlignment="1" applyProtection="1">
      <alignment horizontal="center" vertical="center"/>
      <protection locked="0"/>
    </xf>
    <xf numFmtId="9" fontId="3" fillId="0" borderId="5" xfId="3" applyNumberFormat="1" applyFont="1" applyBorder="1" applyAlignment="1" applyProtection="1">
      <alignment horizontal="center" vertical="center"/>
      <protection locked="0"/>
    </xf>
    <xf numFmtId="9" fontId="3" fillId="0" borderId="13" xfId="3" applyNumberFormat="1" applyFont="1" applyBorder="1" applyAlignment="1" applyProtection="1">
      <alignment horizontal="center" vertical="center"/>
      <protection locked="0"/>
    </xf>
    <xf numFmtId="0" fontId="2" fillId="0" borderId="1" xfId="0" applyFont="1" applyBorder="1" applyAlignment="1">
      <alignment horizontal="left" vertical="top"/>
    </xf>
    <xf numFmtId="0" fontId="2" fillId="0" borderId="1" xfId="0" applyFont="1" applyBorder="1" applyAlignment="1">
      <alignment vertical="top" wrapText="1"/>
    </xf>
    <xf numFmtId="1" fontId="3" fillId="0" borderId="1" xfId="0" applyNumberFormat="1" applyFont="1" applyBorder="1" applyAlignment="1">
      <alignment horizontal="center" vertical="center" wrapText="1"/>
    </xf>
    <xf numFmtId="1" fontId="2" fillId="3" borderId="1" xfId="0" applyNumberFormat="1" applyFont="1" applyFill="1" applyBorder="1" applyAlignment="1">
      <alignment horizontal="left"/>
    </xf>
    <xf numFmtId="1" fontId="3" fillId="3" borderId="1" xfId="0" applyNumberFormat="1" applyFont="1" applyFill="1" applyBorder="1" applyAlignment="1">
      <alignment horizontal="left"/>
    </xf>
    <xf numFmtId="0" fontId="2" fillId="0" borderId="4" xfId="0" applyFont="1" applyBorder="1" applyAlignment="1">
      <alignment horizontal="left" vertical="top"/>
    </xf>
    <xf numFmtId="0" fontId="2" fillId="0" borderId="6" xfId="0" applyFont="1" applyBorder="1" applyAlignment="1">
      <alignment horizontal="left" vertical="top"/>
    </xf>
    <xf numFmtId="0" fontId="2" fillId="0" borderId="5" xfId="0" applyFont="1" applyBorder="1" applyAlignment="1">
      <alignment horizontal="left" vertical="top"/>
    </xf>
    <xf numFmtId="0" fontId="3" fillId="0" borderId="4" xfId="3" applyFont="1" applyFill="1" applyBorder="1" applyAlignment="1" applyProtection="1">
      <alignment horizontal="left" vertical="center" wrapText="1"/>
      <protection locked="0"/>
    </xf>
    <xf numFmtId="0" fontId="3" fillId="0" borderId="6" xfId="3" applyFont="1" applyFill="1" applyBorder="1" applyAlignment="1" applyProtection="1">
      <alignment horizontal="left" vertical="center" wrapText="1"/>
      <protection locked="0"/>
    </xf>
    <xf numFmtId="0" fontId="3" fillId="0" borderId="5" xfId="3" applyFont="1" applyFill="1" applyBorder="1" applyAlignment="1" applyProtection="1">
      <alignment horizontal="left" vertical="center" wrapText="1"/>
      <protection locked="0"/>
    </xf>
    <xf numFmtId="9" fontId="3" fillId="0" borderId="4" xfId="3" applyNumberFormat="1" applyFont="1" applyFill="1" applyBorder="1" applyAlignment="1" applyProtection="1">
      <alignment horizontal="center" vertical="center"/>
      <protection locked="0"/>
    </xf>
    <xf numFmtId="9" fontId="3" fillId="0" borderId="5" xfId="3" applyNumberFormat="1" applyFont="1" applyFill="1" applyBorder="1" applyAlignment="1" applyProtection="1">
      <alignment horizontal="center" vertical="center"/>
      <protection locked="0"/>
    </xf>
    <xf numFmtId="9" fontId="3" fillId="0" borderId="13" xfId="3" applyNumberFormat="1" applyFont="1" applyFill="1" applyBorder="1" applyAlignment="1" applyProtection="1">
      <alignment horizontal="center" vertical="center"/>
      <protection locked="0"/>
    </xf>
    <xf numFmtId="0" fontId="3" fillId="0" borderId="4" xfId="3" applyFont="1" applyFill="1" applyBorder="1" applyAlignment="1" applyProtection="1">
      <alignment horizontal="left" vertical="top" wrapText="1"/>
      <protection locked="0"/>
    </xf>
    <xf numFmtId="0" fontId="3" fillId="0" borderId="6" xfId="3" applyFont="1" applyFill="1" applyBorder="1" applyAlignment="1" applyProtection="1">
      <alignment horizontal="left" vertical="top" wrapText="1"/>
      <protection locked="0"/>
    </xf>
    <xf numFmtId="0" fontId="3" fillId="0" borderId="5" xfId="3" applyFont="1" applyFill="1" applyBorder="1" applyAlignment="1" applyProtection="1">
      <alignment horizontal="left" vertical="top" wrapText="1"/>
      <protection locked="0"/>
    </xf>
    <xf numFmtId="0" fontId="3" fillId="0" borderId="4" xfId="0" applyFont="1" applyBorder="1" applyAlignment="1">
      <alignment horizontal="left" vertical="top"/>
    </xf>
    <xf numFmtId="0" fontId="3" fillId="0" borderId="6" xfId="0" applyFont="1" applyBorder="1" applyAlignment="1">
      <alignment horizontal="left" vertical="top"/>
    </xf>
    <xf numFmtId="0" fontId="3" fillId="0" borderId="5" xfId="0" applyFont="1" applyBorder="1" applyAlignment="1">
      <alignment horizontal="left" vertical="top"/>
    </xf>
    <xf numFmtId="1" fontId="2" fillId="0" borderId="1" xfId="0" applyNumberFormat="1" applyFont="1" applyFill="1" applyBorder="1" applyAlignment="1">
      <alignment horizontal="center" vertical="center" wrapText="1"/>
    </xf>
    <xf numFmtId="1" fontId="2" fillId="0" borderId="4" xfId="0" applyNumberFormat="1" applyFont="1" applyFill="1" applyBorder="1" applyAlignment="1">
      <alignment horizontal="center" vertical="center" wrapText="1"/>
    </xf>
    <xf numFmtId="1" fontId="2" fillId="0" borderId="6" xfId="0" applyNumberFormat="1" applyFont="1" applyFill="1" applyBorder="1" applyAlignment="1">
      <alignment horizontal="center" vertical="center" wrapText="1"/>
    </xf>
    <xf numFmtId="1" fontId="2" fillId="0" borderId="5" xfId="0" applyNumberFormat="1" applyFont="1" applyFill="1" applyBorder="1" applyAlignment="1">
      <alignment horizontal="center" vertical="center" wrapText="1"/>
    </xf>
    <xf numFmtId="0" fontId="2" fillId="0" borderId="1" xfId="0" applyFont="1" applyBorder="1" applyAlignment="1">
      <alignment horizontal="left" vertical="top" wrapText="1"/>
    </xf>
    <xf numFmtId="1" fontId="2" fillId="3" borderId="4" xfId="0" applyNumberFormat="1" applyFont="1" applyFill="1" applyBorder="1" applyAlignment="1">
      <alignment horizontal="left"/>
    </xf>
    <xf numFmtId="1" fontId="2" fillId="3" borderId="6" xfId="0" applyNumberFormat="1" applyFont="1" applyFill="1" applyBorder="1" applyAlignment="1">
      <alignment horizontal="left"/>
    </xf>
    <xf numFmtId="1" fontId="2" fillId="3" borderId="5" xfId="0" applyNumberFormat="1" applyFont="1" applyFill="1" applyBorder="1" applyAlignment="1">
      <alignment horizontal="left"/>
    </xf>
    <xf numFmtId="0" fontId="3" fillId="3" borderId="1" xfId="0" applyFont="1" applyFill="1" applyBorder="1" applyAlignment="1">
      <alignment horizontal="left" vertical="top" wrapText="1"/>
    </xf>
    <xf numFmtId="0" fontId="3" fillId="0" borderId="1" xfId="0" applyFont="1" applyBorder="1" applyAlignment="1">
      <alignment horizontal="left" vertical="top" wrapText="1"/>
    </xf>
    <xf numFmtId="1" fontId="3" fillId="0" borderId="1" xfId="0" applyNumberFormat="1" applyFont="1" applyFill="1" applyBorder="1" applyAlignment="1">
      <alignment horizontal="center" vertical="center" wrapText="1"/>
    </xf>
    <xf numFmtId="1" fontId="3" fillId="0" borderId="4" xfId="0" applyNumberFormat="1" applyFont="1" applyFill="1" applyBorder="1" applyAlignment="1">
      <alignment horizontal="center" vertical="center" wrapText="1"/>
    </xf>
    <xf numFmtId="1" fontId="3" fillId="0" borderId="5" xfId="0" applyNumberFormat="1" applyFont="1" applyFill="1" applyBorder="1" applyAlignment="1">
      <alignment horizontal="center" vertical="center" wrapText="1"/>
    </xf>
    <xf numFmtId="0" fontId="2" fillId="0" borderId="1" xfId="0" applyFont="1" applyBorder="1" applyAlignment="1">
      <alignment horizontal="center" vertical="top"/>
    </xf>
    <xf numFmtId="1" fontId="2" fillId="0" borderId="4" xfId="0" applyNumberFormat="1" applyFont="1" applyBorder="1" applyAlignment="1">
      <alignment horizontal="center" vertical="center" wrapText="1"/>
    </xf>
    <xf numFmtId="1" fontId="2" fillId="0" borderId="5" xfId="0" applyNumberFormat="1" applyFont="1" applyBorder="1" applyAlignment="1">
      <alignment horizontal="center" vertical="center" wrapText="1"/>
    </xf>
    <xf numFmtId="0" fontId="5" fillId="0" borderId="4" xfId="3" applyFont="1" applyFill="1" applyBorder="1" applyAlignment="1" applyProtection="1">
      <alignment horizontal="left" vertical="top" wrapText="1"/>
      <protection locked="0"/>
    </xf>
    <xf numFmtId="0" fontId="5" fillId="0" borderId="6" xfId="3" applyFont="1" applyFill="1" applyBorder="1" applyAlignment="1" applyProtection="1">
      <alignment horizontal="left" vertical="top" wrapText="1"/>
      <protection locked="0"/>
    </xf>
    <xf numFmtId="0" fontId="5" fillId="0" borderId="5" xfId="3" applyFont="1" applyFill="1" applyBorder="1" applyAlignment="1" applyProtection="1">
      <alignment horizontal="left" vertical="top" wrapText="1"/>
      <protection locked="0"/>
    </xf>
    <xf numFmtId="0" fontId="2" fillId="0" borderId="1" xfId="3" applyFont="1" applyBorder="1" applyAlignment="1" applyProtection="1">
      <alignment horizontal="left" vertical="top" wrapText="1"/>
      <protection locked="0"/>
    </xf>
    <xf numFmtId="0" fontId="3" fillId="0" borderId="4" xfId="3" applyFont="1" applyBorder="1" applyAlignment="1" applyProtection="1">
      <alignment horizontal="center" vertical="top"/>
      <protection locked="0"/>
    </xf>
    <xf numFmtId="0" fontId="3" fillId="0" borderId="13" xfId="3" applyFont="1" applyBorder="1" applyAlignment="1" applyProtection="1">
      <alignment horizontal="center" vertical="top"/>
      <protection locked="0"/>
    </xf>
    <xf numFmtId="0" fontId="3" fillId="0" borderId="5" xfId="3" applyFont="1" applyBorder="1" applyAlignment="1" applyProtection="1">
      <alignment horizontal="center" vertical="top"/>
      <protection locked="0"/>
    </xf>
    <xf numFmtId="0" fontId="3" fillId="0" borderId="6" xfId="3" applyFont="1" applyBorder="1" applyAlignment="1" applyProtection="1">
      <alignment horizontal="center" vertical="top"/>
      <protection locked="0"/>
    </xf>
    <xf numFmtId="14" fontId="3" fillId="3" borderId="4" xfId="0" applyNumberFormat="1" applyFont="1" applyFill="1" applyBorder="1" applyAlignment="1">
      <alignment horizontal="left" vertical="top"/>
    </xf>
    <xf numFmtId="14" fontId="3" fillId="3" borderId="6" xfId="0" applyNumberFormat="1" applyFont="1" applyFill="1" applyBorder="1" applyAlignment="1">
      <alignment horizontal="left" vertical="top"/>
    </xf>
    <xf numFmtId="14" fontId="3" fillId="3" borderId="5" xfId="0" applyNumberFormat="1" applyFont="1" applyFill="1" applyBorder="1" applyAlignment="1">
      <alignment horizontal="left" vertical="top"/>
    </xf>
    <xf numFmtId="1" fontId="11" fillId="0" borderId="1" xfId="0" applyNumberFormat="1" applyFont="1" applyBorder="1" applyAlignment="1">
      <alignment horizontal="center"/>
    </xf>
    <xf numFmtId="0" fontId="3" fillId="0" borderId="4" xfId="0" applyFont="1" applyBorder="1" applyAlignment="1">
      <alignment horizontal="center" vertical="top" wrapText="1"/>
    </xf>
    <xf numFmtId="0" fontId="3" fillId="0" borderId="5" xfId="0" applyFont="1" applyBorder="1" applyAlignment="1">
      <alignment horizontal="center" vertical="top" wrapText="1"/>
    </xf>
    <xf numFmtId="0" fontId="3" fillId="0" borderId="6" xfId="0" applyFont="1" applyBorder="1" applyAlignment="1">
      <alignment horizontal="center" vertical="top" wrapText="1"/>
    </xf>
    <xf numFmtId="0" fontId="8" fillId="0" borderId="5" xfId="0" applyFont="1" applyBorder="1" applyAlignment="1">
      <alignment horizontal="left"/>
    </xf>
    <xf numFmtId="0" fontId="2" fillId="0" borderId="4" xfId="0" applyFont="1" applyBorder="1" applyAlignment="1">
      <alignment horizontal="center" vertical="top"/>
    </xf>
    <xf numFmtId="0" fontId="2" fillId="0" borderId="6" xfId="0" applyFont="1" applyBorder="1" applyAlignment="1">
      <alignment horizontal="center" vertical="top"/>
    </xf>
    <xf numFmtId="0" fontId="3" fillId="3" borderId="4" xfId="0" applyFont="1" applyFill="1" applyBorder="1" applyAlignment="1">
      <alignment horizontal="left" vertical="top" wrapText="1"/>
    </xf>
    <xf numFmtId="0" fontId="3" fillId="3" borderId="6" xfId="0" applyFont="1" applyFill="1" applyBorder="1" applyAlignment="1">
      <alignment horizontal="left" vertical="top" wrapText="1"/>
    </xf>
    <xf numFmtId="0" fontId="3" fillId="3" borderId="5" xfId="0" applyFont="1" applyFill="1" applyBorder="1" applyAlignment="1">
      <alignment horizontal="left" vertical="top" wrapText="1"/>
    </xf>
    <xf numFmtId="14" fontId="3" fillId="3" borderId="1" xfId="0" applyNumberFormat="1" applyFont="1" applyFill="1" applyBorder="1" applyAlignment="1">
      <alignment horizontal="left" vertical="top"/>
    </xf>
    <xf numFmtId="0" fontId="2" fillId="0" borderId="4" xfId="0" applyFont="1" applyBorder="1" applyAlignment="1">
      <alignment horizontal="left" vertical="top" wrapText="1"/>
    </xf>
    <xf numFmtId="0" fontId="2" fillId="0" borderId="6" xfId="0" applyFont="1" applyBorder="1" applyAlignment="1">
      <alignment horizontal="left" vertical="top" wrapText="1"/>
    </xf>
    <xf numFmtId="0" fontId="2" fillId="0" borderId="5" xfId="0" applyFont="1" applyBorder="1" applyAlignment="1">
      <alignment horizontal="left" vertical="top" wrapText="1"/>
    </xf>
    <xf numFmtId="0" fontId="3" fillId="0" borderId="1" xfId="0" applyFont="1" applyBorder="1" applyAlignment="1">
      <alignment horizontal="left" vertical="top"/>
    </xf>
    <xf numFmtId="0" fontId="3" fillId="0" borderId="1" xfId="0" applyFont="1" applyBorder="1" applyAlignment="1">
      <alignment horizontal="center" vertical="top" wrapText="1"/>
    </xf>
    <xf numFmtId="14" fontId="3" fillId="3" borderId="1" xfId="0" applyNumberFormat="1" applyFont="1" applyFill="1" applyBorder="1" applyAlignment="1">
      <alignment horizontal="left" vertical="top" wrapText="1"/>
    </xf>
    <xf numFmtId="14" fontId="3" fillId="0" borderId="4" xfId="0" applyNumberFormat="1" applyFont="1" applyBorder="1" applyAlignment="1">
      <alignment horizontal="left" vertical="top"/>
    </xf>
    <xf numFmtId="0" fontId="3" fillId="0" borderId="4" xfId="0" applyFont="1" applyBorder="1" applyAlignment="1">
      <alignment horizontal="left" vertical="top" wrapText="1"/>
    </xf>
    <xf numFmtId="0" fontId="3" fillId="0" borderId="5" xfId="0" applyFont="1" applyBorder="1" applyAlignment="1">
      <alignment horizontal="left" vertical="top" wrapText="1"/>
    </xf>
    <xf numFmtId="1" fontId="11" fillId="0" borderId="1" xfId="0" applyNumberFormat="1" applyFont="1" applyFill="1" applyBorder="1" applyAlignment="1">
      <alignment horizontal="center"/>
    </xf>
    <xf numFmtId="0" fontId="3" fillId="0" borderId="4" xfId="0" applyFont="1" applyFill="1" applyBorder="1" applyAlignment="1">
      <alignment horizontal="center" vertical="top" wrapText="1"/>
    </xf>
    <xf numFmtId="0" fontId="3" fillId="0" borderId="5" xfId="0" applyFont="1" applyFill="1" applyBorder="1" applyAlignment="1">
      <alignment horizontal="center" vertical="top" wrapText="1"/>
    </xf>
    <xf numFmtId="0" fontId="3" fillId="0" borderId="6" xfId="0" applyFont="1" applyFill="1" applyBorder="1" applyAlignment="1">
      <alignment horizontal="center" vertical="top" wrapText="1"/>
    </xf>
    <xf numFmtId="0" fontId="3" fillId="0" borderId="6" xfId="0" applyFont="1" applyBorder="1" applyAlignment="1">
      <alignment horizontal="left" vertical="top" wrapText="1"/>
    </xf>
    <xf numFmtId="0" fontId="3" fillId="0" borderId="8" xfId="0" applyFont="1" applyBorder="1" applyAlignment="1">
      <alignment horizontal="left" vertical="top" wrapText="1"/>
    </xf>
    <xf numFmtId="0" fontId="3" fillId="0" borderId="9" xfId="0" applyFont="1" applyBorder="1" applyAlignment="1">
      <alignment horizontal="left" vertical="top" wrapText="1"/>
    </xf>
    <xf numFmtId="0" fontId="3" fillId="0" borderId="10" xfId="0" applyFont="1" applyBorder="1" applyAlignment="1">
      <alignment horizontal="left" vertical="top" wrapText="1"/>
    </xf>
    <xf numFmtId="0" fontId="3" fillId="0" borderId="14" xfId="0" applyFont="1" applyBorder="1" applyAlignment="1">
      <alignment horizontal="left" vertical="top" wrapText="1"/>
    </xf>
    <xf numFmtId="0" fontId="3" fillId="0" borderId="2" xfId="0" applyFont="1" applyBorder="1" applyAlignment="1">
      <alignment horizontal="left" vertical="top" wrapText="1"/>
    </xf>
    <xf numFmtId="0" fontId="3" fillId="0" borderId="15" xfId="0" applyFont="1" applyBorder="1" applyAlignment="1">
      <alignment horizontal="left" vertical="top" wrapText="1"/>
    </xf>
    <xf numFmtId="0" fontId="3" fillId="0" borderId="4" xfId="0" applyFont="1" applyBorder="1" applyAlignment="1">
      <alignment vertical="top" wrapText="1"/>
    </xf>
    <xf numFmtId="0" fontId="3" fillId="0" borderId="6" xfId="0" applyFont="1" applyBorder="1" applyAlignment="1">
      <alignment vertical="top" wrapText="1"/>
    </xf>
    <xf numFmtId="0" fontId="3" fillId="0" borderId="5" xfId="0" applyFont="1" applyBorder="1" applyAlignment="1">
      <alignment vertical="top" wrapText="1"/>
    </xf>
    <xf numFmtId="0" fontId="3" fillId="0" borderId="4" xfId="0" applyFont="1" applyBorder="1" applyAlignment="1">
      <alignment horizontal="center" vertical="top"/>
    </xf>
    <xf numFmtId="0" fontId="3" fillId="0" borderId="5" xfId="0" applyFont="1" applyBorder="1" applyAlignment="1">
      <alignment horizontal="center" vertical="top"/>
    </xf>
    <xf numFmtId="0" fontId="3" fillId="0" borderId="4" xfId="0" applyFont="1" applyBorder="1" applyAlignment="1">
      <alignment vertical="top"/>
    </xf>
    <xf numFmtId="0" fontId="3" fillId="0" borderId="6" xfId="0" applyFont="1" applyBorder="1" applyAlignment="1">
      <alignment vertical="top"/>
    </xf>
    <xf numFmtId="0" fontId="3" fillId="0" borderId="5" xfId="0" applyFont="1" applyBorder="1" applyAlignment="1">
      <alignment vertical="top"/>
    </xf>
    <xf numFmtId="0" fontId="2" fillId="0" borderId="4" xfId="0" applyFont="1" applyBorder="1" applyAlignment="1">
      <alignment horizontal="center" vertical="top" wrapText="1"/>
    </xf>
    <xf numFmtId="0" fontId="2" fillId="0" borderId="6" xfId="0" applyFont="1" applyBorder="1" applyAlignment="1">
      <alignment horizontal="center" vertical="top" wrapText="1"/>
    </xf>
    <xf numFmtId="0" fontId="2" fillId="0" borderId="5" xfId="0" applyFont="1" applyBorder="1" applyAlignment="1">
      <alignment horizontal="center" vertical="top" wrapText="1"/>
    </xf>
    <xf numFmtId="0" fontId="2" fillId="0" borderId="5" xfId="0" applyFont="1" applyBorder="1" applyAlignment="1">
      <alignment horizontal="center" vertical="top"/>
    </xf>
    <xf numFmtId="14" fontId="3" fillId="0" borderId="6" xfId="0" applyNumberFormat="1" applyFont="1" applyBorder="1" applyAlignment="1">
      <alignment horizontal="left" vertical="top"/>
    </xf>
    <xf numFmtId="14" fontId="3" fillId="0" borderId="5" xfId="0" applyNumberFormat="1" applyFont="1" applyBorder="1" applyAlignment="1">
      <alignment horizontal="left" vertical="top"/>
    </xf>
    <xf numFmtId="0" fontId="3" fillId="0" borderId="8" xfId="0" applyFont="1" applyBorder="1" applyAlignment="1">
      <alignment horizontal="left" vertical="top"/>
    </xf>
    <xf numFmtId="0" fontId="3" fillId="0" borderId="9" xfId="0" applyFont="1" applyBorder="1" applyAlignment="1">
      <alignment horizontal="left" vertical="top"/>
    </xf>
    <xf numFmtId="0" fontId="3" fillId="0" borderId="10" xfId="0" applyFont="1" applyBorder="1" applyAlignment="1">
      <alignment horizontal="left" vertical="top"/>
    </xf>
    <xf numFmtId="0" fontId="3" fillId="0" borderId="14" xfId="0" applyFont="1" applyBorder="1" applyAlignment="1">
      <alignment horizontal="left" vertical="top"/>
    </xf>
    <xf numFmtId="0" fontId="3" fillId="0" borderId="2" xfId="0" applyFont="1" applyBorder="1" applyAlignment="1">
      <alignment horizontal="left" vertical="top"/>
    </xf>
    <xf numFmtId="0" fontId="3" fillId="0" borderId="15" xfId="0" applyFont="1" applyBorder="1" applyAlignment="1">
      <alignment horizontal="left" vertical="top"/>
    </xf>
    <xf numFmtId="0" fontId="15" fillId="0" borderId="4" xfId="5" applyBorder="1" applyAlignment="1">
      <alignment horizontal="left" vertical="top"/>
    </xf>
    <xf numFmtId="0" fontId="2" fillId="0" borderId="8" xfId="2" applyFont="1" applyBorder="1" applyAlignment="1">
      <alignment horizontal="center" vertical="top" wrapText="1"/>
    </xf>
    <xf numFmtId="0" fontId="2" fillId="0" borderId="9" xfId="2" applyFont="1" applyBorder="1" applyAlignment="1">
      <alignment horizontal="center" vertical="top" wrapText="1"/>
    </xf>
    <xf numFmtId="0" fontId="2" fillId="0" borderId="10" xfId="2" applyFont="1" applyBorder="1" applyAlignment="1">
      <alignment horizontal="center" vertical="top" wrapText="1"/>
    </xf>
    <xf numFmtId="0" fontId="2" fillId="0" borderId="11" xfId="2" applyFont="1" applyBorder="1" applyAlignment="1">
      <alignment horizontal="center" vertical="top" wrapText="1"/>
    </xf>
    <xf numFmtId="0" fontId="2" fillId="0" borderId="0" xfId="2" applyFont="1" applyAlignment="1">
      <alignment horizontal="center" vertical="top" wrapText="1"/>
    </xf>
    <xf numFmtId="0" fontId="2" fillId="0" borderId="12" xfId="2" applyFont="1" applyBorder="1" applyAlignment="1">
      <alignment horizontal="center" vertical="top" wrapText="1"/>
    </xf>
    <xf numFmtId="0" fontId="2" fillId="0" borderId="14" xfId="2" applyFont="1" applyBorder="1" applyAlignment="1">
      <alignment horizontal="center" vertical="top" wrapText="1"/>
    </xf>
    <xf numFmtId="0" fontId="2" fillId="0" borderId="2" xfId="2" applyFont="1" applyBorder="1" applyAlignment="1">
      <alignment horizontal="center" vertical="top" wrapText="1"/>
    </xf>
    <xf numFmtId="0" fontId="2" fillId="0" borderId="15" xfId="2" applyFont="1" applyBorder="1" applyAlignment="1">
      <alignment horizontal="center" vertical="top" wrapText="1"/>
    </xf>
    <xf numFmtId="0" fontId="3" fillId="0" borderId="4" xfId="2" applyFont="1" applyBorder="1" applyAlignment="1">
      <alignment vertical="top"/>
    </xf>
    <xf numFmtId="0" fontId="3" fillId="0" borderId="6" xfId="2" applyFont="1" applyBorder="1" applyAlignment="1">
      <alignment vertical="top"/>
    </xf>
    <xf numFmtId="0" fontId="3" fillId="0" borderId="5" xfId="2" applyFont="1" applyBorder="1" applyAlignment="1">
      <alignment vertical="top"/>
    </xf>
    <xf numFmtId="0" fontId="3" fillId="0" borderId="4" xfId="2" applyFont="1" applyBorder="1" applyAlignment="1">
      <alignment horizontal="left" vertical="top"/>
    </xf>
    <xf numFmtId="0" fontId="3" fillId="0" borderId="6" xfId="2" applyFont="1" applyBorder="1" applyAlignment="1">
      <alignment horizontal="left" vertical="top"/>
    </xf>
    <xf numFmtId="0" fontId="3" fillId="0" borderId="5" xfId="2" applyFont="1" applyBorder="1" applyAlignment="1">
      <alignment horizontal="left" vertical="top"/>
    </xf>
    <xf numFmtId="1" fontId="2" fillId="0" borderId="1" xfId="0" applyNumberFormat="1" applyFont="1" applyBorder="1" applyAlignment="1">
      <alignment horizontal="center" vertical="top" wrapText="1"/>
    </xf>
    <xf numFmtId="0" fontId="2" fillId="0" borderId="4" xfId="1" applyFont="1" applyBorder="1" applyAlignment="1">
      <alignment horizontal="left" vertical="top" wrapText="1"/>
    </xf>
    <xf numFmtId="0" fontId="2" fillId="0" borderId="6" xfId="1" applyFont="1" applyBorder="1" applyAlignment="1">
      <alignment horizontal="left" vertical="top" wrapText="1"/>
    </xf>
    <xf numFmtId="0" fontId="2" fillId="0" borderId="5" xfId="1" applyFont="1" applyBorder="1" applyAlignment="1">
      <alignment horizontal="left" vertical="top" wrapText="1"/>
    </xf>
    <xf numFmtId="1" fontId="3" fillId="0" borderId="4" xfId="0" applyNumberFormat="1" applyFont="1" applyBorder="1" applyAlignment="1">
      <alignment horizontal="center" vertical="center" wrapText="1"/>
    </xf>
    <xf numFmtId="1" fontId="3" fillId="0" borderId="5" xfId="0" applyNumberFormat="1" applyFont="1" applyBorder="1" applyAlignment="1">
      <alignment horizontal="center" vertical="center" wrapText="1"/>
    </xf>
    <xf numFmtId="0" fontId="3" fillId="0" borderId="4" xfId="2" applyFont="1" applyBorder="1" applyAlignment="1">
      <alignment horizontal="left" vertical="top" wrapText="1"/>
    </xf>
    <xf numFmtId="0" fontId="3" fillId="0" borderId="6" xfId="2" applyFont="1" applyBorder="1" applyAlignment="1">
      <alignment horizontal="left" vertical="top" wrapText="1"/>
    </xf>
    <xf numFmtId="0" fontId="3" fillId="0" borderId="5" xfId="2" applyFont="1" applyBorder="1" applyAlignment="1">
      <alignment horizontal="left" vertical="top" wrapText="1"/>
    </xf>
    <xf numFmtId="1" fontId="2" fillId="3" borderId="1" xfId="0" applyNumberFormat="1" applyFont="1" applyFill="1" applyBorder="1" applyAlignment="1">
      <alignment horizontal="left" vertical="top"/>
    </xf>
    <xf numFmtId="0" fontId="2" fillId="0" borderId="4" xfId="0" applyFont="1" applyBorder="1" applyAlignment="1">
      <alignment vertical="top"/>
    </xf>
    <xf numFmtId="0" fontId="2" fillId="0" borderId="6" xfId="0" applyFont="1" applyBorder="1" applyAlignment="1">
      <alignment vertical="top"/>
    </xf>
    <xf numFmtId="0" fontId="2" fillId="0" borderId="5" xfId="0" applyFont="1" applyBorder="1" applyAlignment="1">
      <alignment vertical="top"/>
    </xf>
    <xf numFmtId="14" fontId="3" fillId="0" borderId="1" xfId="0" applyNumberFormat="1" applyFont="1" applyBorder="1" applyAlignment="1">
      <alignment horizontal="center" vertical="top"/>
    </xf>
    <xf numFmtId="0" fontId="3" fillId="0" borderId="1" xfId="0" applyFont="1" applyBorder="1" applyAlignment="1">
      <alignment horizontal="center" vertical="top"/>
    </xf>
    <xf numFmtId="0" fontId="11" fillId="0" borderId="4" xfId="0" applyFont="1" applyBorder="1" applyAlignment="1">
      <alignment horizontal="center" vertical="top" wrapText="1"/>
    </xf>
    <xf numFmtId="0" fontId="11" fillId="0" borderId="5" xfId="0" applyFont="1" applyBorder="1" applyAlignment="1">
      <alignment horizontal="center" vertical="top" wrapText="1"/>
    </xf>
    <xf numFmtId="1" fontId="11" fillId="2" borderId="1" xfId="0" applyNumberFormat="1" applyFont="1" applyFill="1" applyBorder="1" applyAlignment="1">
      <alignment horizontal="center"/>
    </xf>
    <xf numFmtId="0" fontId="0" fillId="2" borderId="1" xfId="0" applyFill="1" applyBorder="1" applyAlignment="1">
      <alignment horizontal="center" wrapText="1"/>
    </xf>
    <xf numFmtId="0" fontId="7" fillId="0" borderId="1" xfId="0" applyFont="1" applyBorder="1" applyAlignment="1">
      <alignment horizontal="center"/>
    </xf>
    <xf numFmtId="0" fontId="3" fillId="0" borderId="1" xfId="3" applyFont="1" applyBorder="1" applyAlignment="1" applyProtection="1">
      <alignment horizontal="left" vertical="top" wrapText="1"/>
      <protection locked="0"/>
    </xf>
    <xf numFmtId="9" fontId="3" fillId="0" borderId="1" xfId="3" applyNumberFormat="1" applyFont="1" applyBorder="1" applyAlignment="1" applyProtection="1">
      <alignment horizontal="center" vertical="center"/>
      <protection locked="0"/>
    </xf>
    <xf numFmtId="0" fontId="3" fillId="0" borderId="23" xfId="3" applyFont="1" applyBorder="1" applyAlignment="1" applyProtection="1">
      <alignment horizontal="left" vertical="top" wrapText="1"/>
      <protection locked="0"/>
    </xf>
    <xf numFmtId="9" fontId="3" fillId="0" borderId="23" xfId="3" applyNumberFormat="1" applyFont="1" applyBorder="1" applyAlignment="1" applyProtection="1">
      <alignment horizontal="center" vertical="center"/>
      <protection locked="0"/>
    </xf>
    <xf numFmtId="9" fontId="2" fillId="0" borderId="1" xfId="3" applyNumberFormat="1" applyFont="1" applyBorder="1" applyAlignment="1" applyProtection="1">
      <alignment horizontal="center" vertical="center"/>
      <protection locked="0"/>
    </xf>
    <xf numFmtId="0" fontId="3" fillId="0" borderId="19" xfId="3" applyFont="1" applyBorder="1" applyAlignment="1" applyProtection="1">
      <alignment horizontal="center" vertical="top"/>
      <protection locked="0"/>
    </xf>
    <xf numFmtId="0" fontId="3" fillId="3" borderId="8" xfId="0" applyFont="1" applyFill="1" applyBorder="1" applyAlignment="1">
      <alignment horizontal="left" vertical="top" wrapText="1"/>
    </xf>
    <xf numFmtId="0" fontId="3" fillId="3" borderId="9" xfId="0" applyFont="1" applyFill="1" applyBorder="1" applyAlignment="1">
      <alignment horizontal="left" vertical="top" wrapText="1"/>
    </xf>
    <xf numFmtId="0" fontId="3" fillId="3" borderId="10" xfId="0" applyFont="1" applyFill="1" applyBorder="1" applyAlignment="1">
      <alignment horizontal="left" vertical="top" wrapText="1"/>
    </xf>
    <xf numFmtId="0" fontId="3" fillId="3" borderId="14" xfId="0" applyFont="1" applyFill="1" applyBorder="1" applyAlignment="1">
      <alignment horizontal="left" vertical="top" wrapText="1"/>
    </xf>
    <xf numFmtId="0" fontId="3" fillId="3" borderId="2" xfId="0" applyFont="1" applyFill="1" applyBorder="1" applyAlignment="1">
      <alignment horizontal="left" vertical="top" wrapText="1"/>
    </xf>
    <xf numFmtId="0" fontId="3" fillId="3" borderId="15" xfId="0" applyFont="1" applyFill="1" applyBorder="1" applyAlignment="1">
      <alignment horizontal="left" vertical="top" wrapText="1"/>
    </xf>
    <xf numFmtId="0" fontId="3" fillId="3" borderId="3" xfId="0" applyFont="1" applyFill="1" applyBorder="1" applyAlignment="1">
      <alignment horizontal="center" vertical="top"/>
    </xf>
    <xf numFmtId="0" fontId="3" fillId="3" borderId="16" xfId="0" applyFont="1" applyFill="1" applyBorder="1" applyAlignment="1">
      <alignment horizontal="center" vertical="top"/>
    </xf>
  </cellXfs>
  <cellStyles count="6">
    <cellStyle name="Excel Built-in Normal" xfId="1"/>
    <cellStyle name="Hyperlink" xfId="5" builtinId="8"/>
    <cellStyle name="Normal" xfId="0" builtinId="0"/>
    <cellStyle name="Normal 2" xfId="2"/>
    <cellStyle name="Normal 3" xfId="3"/>
    <cellStyle name="Normal 4" xfId="4"/>
  </cellStyles>
  <dxfs count="1">
    <dxf>
      <fill>
        <patternFill patternType="solid">
          <fgColor rgb="FFD8E4BC"/>
          <bgColor rgb="FF000000"/>
        </patternFill>
      </fill>
    </dxf>
  </dxfs>
  <tableStyles count="0" defaultTableStyle="TableStyleMedium9" defaultPivotStyle="PivotStyleLight16"/>
  <colors>
    <mruColors>
      <color rgb="FFFF5050"/>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3" Type="http://schemas.openxmlformats.org/officeDocument/2006/relationships/worksheet" Target="worksheets/sheet3.xml"/><Relationship Id="rId7" Type="http://schemas.openxmlformats.org/officeDocument/2006/relationships/worksheet" Target="worksheets/sheet7.xml"/><Relationship Id="rId12" Type="http://schemas.openxmlformats.org/officeDocument/2006/relationships/calcChain" Target="calcChain.xml"/><Relationship Id="rId2" Type="http://schemas.openxmlformats.org/officeDocument/2006/relationships/worksheet" Target="worksheets/sheet2.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sharedStrings" Target="sharedStrings.xml"/><Relationship Id="rId5" Type="http://schemas.openxmlformats.org/officeDocument/2006/relationships/worksheet" Target="worksheets/sheet5.xml"/><Relationship Id="rId10" Type="http://schemas.openxmlformats.org/officeDocument/2006/relationships/styles" Target="styles.xml"/><Relationship Id="rId4" Type="http://schemas.openxmlformats.org/officeDocument/2006/relationships/worksheet" Target="worksheets/sheet4.xml"/><Relationship Id="rId9" Type="http://schemas.openxmlformats.org/officeDocument/2006/relationships/theme" Target="theme/theme1.xml"/></Relationships>
</file>

<file path=xl/drawings/_rels/drawing1.xml.rels><?xml version="1.0" encoding="UTF-8" standalone="yes"?>
<Relationships xmlns="http://schemas.openxmlformats.org/package/2006/relationships"><Relationship Id="rId13" Type="http://schemas.openxmlformats.org/officeDocument/2006/relationships/image" Target="../media/image13.png"/><Relationship Id="rId18" Type="http://schemas.openxmlformats.org/officeDocument/2006/relationships/image" Target="../media/image18.png"/><Relationship Id="rId26" Type="http://schemas.openxmlformats.org/officeDocument/2006/relationships/image" Target="../media/image26.png"/><Relationship Id="rId39" Type="http://schemas.openxmlformats.org/officeDocument/2006/relationships/image" Target="../media/image39.png"/><Relationship Id="rId21" Type="http://schemas.openxmlformats.org/officeDocument/2006/relationships/image" Target="../media/image21.png"/><Relationship Id="rId34" Type="http://schemas.openxmlformats.org/officeDocument/2006/relationships/image" Target="../media/image34.png"/><Relationship Id="rId42" Type="http://schemas.openxmlformats.org/officeDocument/2006/relationships/image" Target="../media/image42.png"/><Relationship Id="rId7" Type="http://schemas.openxmlformats.org/officeDocument/2006/relationships/image" Target="../media/image7.png"/><Relationship Id="rId2" Type="http://schemas.openxmlformats.org/officeDocument/2006/relationships/image" Target="../media/image2.jpeg"/><Relationship Id="rId16" Type="http://schemas.openxmlformats.org/officeDocument/2006/relationships/image" Target="../media/image16.png"/><Relationship Id="rId29" Type="http://schemas.openxmlformats.org/officeDocument/2006/relationships/image" Target="../media/image29.png"/><Relationship Id="rId1" Type="http://schemas.openxmlformats.org/officeDocument/2006/relationships/image" Target="../media/image1.jpeg"/><Relationship Id="rId6" Type="http://schemas.openxmlformats.org/officeDocument/2006/relationships/image" Target="../media/image6.png"/><Relationship Id="rId11" Type="http://schemas.openxmlformats.org/officeDocument/2006/relationships/image" Target="../media/image11.png"/><Relationship Id="rId24" Type="http://schemas.openxmlformats.org/officeDocument/2006/relationships/image" Target="../media/image24.png"/><Relationship Id="rId32" Type="http://schemas.openxmlformats.org/officeDocument/2006/relationships/image" Target="../media/image32.png"/><Relationship Id="rId37" Type="http://schemas.openxmlformats.org/officeDocument/2006/relationships/image" Target="../media/image37.jpeg"/><Relationship Id="rId40" Type="http://schemas.openxmlformats.org/officeDocument/2006/relationships/image" Target="../media/image40.png"/><Relationship Id="rId45" Type="http://schemas.openxmlformats.org/officeDocument/2006/relationships/image" Target="../media/image45.png"/><Relationship Id="rId5" Type="http://schemas.openxmlformats.org/officeDocument/2006/relationships/image" Target="../media/image5.png"/><Relationship Id="rId15" Type="http://schemas.openxmlformats.org/officeDocument/2006/relationships/image" Target="../media/image15.png"/><Relationship Id="rId23" Type="http://schemas.openxmlformats.org/officeDocument/2006/relationships/image" Target="../media/image23.png"/><Relationship Id="rId28" Type="http://schemas.openxmlformats.org/officeDocument/2006/relationships/image" Target="../media/image28.png"/><Relationship Id="rId36" Type="http://schemas.openxmlformats.org/officeDocument/2006/relationships/image" Target="../media/image36.jpeg"/><Relationship Id="rId10" Type="http://schemas.openxmlformats.org/officeDocument/2006/relationships/image" Target="../media/image10.png"/><Relationship Id="rId19" Type="http://schemas.openxmlformats.org/officeDocument/2006/relationships/image" Target="../media/image19.png"/><Relationship Id="rId31" Type="http://schemas.openxmlformats.org/officeDocument/2006/relationships/image" Target="../media/image31.png"/><Relationship Id="rId44" Type="http://schemas.openxmlformats.org/officeDocument/2006/relationships/image" Target="../media/image44.png"/><Relationship Id="rId4" Type="http://schemas.openxmlformats.org/officeDocument/2006/relationships/image" Target="../media/image4.png"/><Relationship Id="rId9" Type="http://schemas.openxmlformats.org/officeDocument/2006/relationships/image" Target="../media/image9.png"/><Relationship Id="rId14" Type="http://schemas.openxmlformats.org/officeDocument/2006/relationships/image" Target="../media/image14.png"/><Relationship Id="rId22" Type="http://schemas.openxmlformats.org/officeDocument/2006/relationships/image" Target="../media/image22.png"/><Relationship Id="rId27" Type="http://schemas.openxmlformats.org/officeDocument/2006/relationships/image" Target="../media/image27.png"/><Relationship Id="rId30" Type="http://schemas.openxmlformats.org/officeDocument/2006/relationships/image" Target="../media/image30.png"/><Relationship Id="rId35" Type="http://schemas.openxmlformats.org/officeDocument/2006/relationships/image" Target="../media/image35.png"/><Relationship Id="rId43" Type="http://schemas.openxmlformats.org/officeDocument/2006/relationships/image" Target="../media/image43.png"/><Relationship Id="rId8" Type="http://schemas.openxmlformats.org/officeDocument/2006/relationships/image" Target="../media/image8.png"/><Relationship Id="rId3" Type="http://schemas.openxmlformats.org/officeDocument/2006/relationships/image" Target="../media/image3.jpeg"/><Relationship Id="rId12" Type="http://schemas.openxmlformats.org/officeDocument/2006/relationships/image" Target="../media/image12.png"/><Relationship Id="rId17" Type="http://schemas.openxmlformats.org/officeDocument/2006/relationships/image" Target="../media/image17.png"/><Relationship Id="rId25" Type="http://schemas.openxmlformats.org/officeDocument/2006/relationships/image" Target="../media/image25.png"/><Relationship Id="rId33" Type="http://schemas.openxmlformats.org/officeDocument/2006/relationships/image" Target="../media/image33.png"/><Relationship Id="rId38" Type="http://schemas.openxmlformats.org/officeDocument/2006/relationships/image" Target="../media/image38.png"/><Relationship Id="rId46" Type="http://schemas.openxmlformats.org/officeDocument/2006/relationships/image" Target="../media/image46.png"/><Relationship Id="rId20" Type="http://schemas.openxmlformats.org/officeDocument/2006/relationships/image" Target="../media/image20.png"/><Relationship Id="rId41" Type="http://schemas.openxmlformats.org/officeDocument/2006/relationships/image" Target="../media/image41.png"/></Relationships>
</file>

<file path=xl/drawings/_rels/drawing2.xml.rels><?xml version="1.0" encoding="UTF-8" standalone="yes"?>
<Relationships xmlns="http://schemas.openxmlformats.org/package/2006/relationships"><Relationship Id="rId8" Type="http://schemas.openxmlformats.org/officeDocument/2006/relationships/image" Target="../media/image56.jpeg"/><Relationship Id="rId13" Type="http://schemas.openxmlformats.org/officeDocument/2006/relationships/image" Target="../media/image61.jpeg"/><Relationship Id="rId18" Type="http://schemas.openxmlformats.org/officeDocument/2006/relationships/image" Target="../media/image66.jpeg"/><Relationship Id="rId26" Type="http://schemas.openxmlformats.org/officeDocument/2006/relationships/image" Target="../media/image74.jpeg"/><Relationship Id="rId3" Type="http://schemas.openxmlformats.org/officeDocument/2006/relationships/image" Target="../media/image51.jpeg"/><Relationship Id="rId21" Type="http://schemas.openxmlformats.org/officeDocument/2006/relationships/image" Target="../media/image69.jpeg"/><Relationship Id="rId7" Type="http://schemas.openxmlformats.org/officeDocument/2006/relationships/image" Target="../media/image55.jpeg"/><Relationship Id="rId12" Type="http://schemas.openxmlformats.org/officeDocument/2006/relationships/image" Target="../media/image60.jpeg"/><Relationship Id="rId17" Type="http://schemas.openxmlformats.org/officeDocument/2006/relationships/image" Target="../media/image65.jpeg"/><Relationship Id="rId25" Type="http://schemas.openxmlformats.org/officeDocument/2006/relationships/image" Target="../media/image73.jpeg"/><Relationship Id="rId2" Type="http://schemas.openxmlformats.org/officeDocument/2006/relationships/image" Target="../media/image50.jpeg"/><Relationship Id="rId16" Type="http://schemas.openxmlformats.org/officeDocument/2006/relationships/image" Target="../media/image64.jpeg"/><Relationship Id="rId20" Type="http://schemas.openxmlformats.org/officeDocument/2006/relationships/image" Target="../media/image68.jpeg"/><Relationship Id="rId29" Type="http://schemas.openxmlformats.org/officeDocument/2006/relationships/image" Target="../media/image77.jpeg"/><Relationship Id="rId1" Type="http://schemas.openxmlformats.org/officeDocument/2006/relationships/image" Target="../media/image49.jpeg"/><Relationship Id="rId6" Type="http://schemas.openxmlformats.org/officeDocument/2006/relationships/image" Target="../media/image54.jpeg"/><Relationship Id="rId11" Type="http://schemas.openxmlformats.org/officeDocument/2006/relationships/image" Target="../media/image59.jpeg"/><Relationship Id="rId24" Type="http://schemas.openxmlformats.org/officeDocument/2006/relationships/image" Target="../media/image72.jpeg"/><Relationship Id="rId5" Type="http://schemas.openxmlformats.org/officeDocument/2006/relationships/image" Target="../media/image53.jpeg"/><Relationship Id="rId15" Type="http://schemas.openxmlformats.org/officeDocument/2006/relationships/image" Target="../media/image63.jpeg"/><Relationship Id="rId23" Type="http://schemas.openxmlformats.org/officeDocument/2006/relationships/image" Target="../media/image71.jpeg"/><Relationship Id="rId28" Type="http://schemas.openxmlformats.org/officeDocument/2006/relationships/image" Target="../media/image76.jpeg"/><Relationship Id="rId10" Type="http://schemas.openxmlformats.org/officeDocument/2006/relationships/image" Target="../media/image58.jpeg"/><Relationship Id="rId19" Type="http://schemas.openxmlformats.org/officeDocument/2006/relationships/image" Target="../media/image67.jpeg"/><Relationship Id="rId4" Type="http://schemas.openxmlformats.org/officeDocument/2006/relationships/image" Target="../media/image52.jpeg"/><Relationship Id="rId9" Type="http://schemas.openxmlformats.org/officeDocument/2006/relationships/image" Target="../media/image57.jpeg"/><Relationship Id="rId14" Type="http://schemas.openxmlformats.org/officeDocument/2006/relationships/image" Target="../media/image62.jpeg"/><Relationship Id="rId22" Type="http://schemas.openxmlformats.org/officeDocument/2006/relationships/image" Target="../media/image70.jpeg"/><Relationship Id="rId27" Type="http://schemas.openxmlformats.org/officeDocument/2006/relationships/image" Target="../media/image75.jpeg"/></Relationships>
</file>

<file path=xl/drawings/_rels/vmlDrawing1.vml.rels><?xml version="1.0" encoding="UTF-8" standalone="yes"?>
<Relationships xmlns="http://schemas.openxmlformats.org/package/2006/relationships"><Relationship Id="rId2" Type="http://schemas.openxmlformats.org/officeDocument/2006/relationships/image" Target="../media/image48.png"/><Relationship Id="rId1" Type="http://schemas.openxmlformats.org/officeDocument/2006/relationships/image" Target="../media/image47.png"/></Relationships>
</file>

<file path=xl/drawings/drawing1.xml><?xml version="1.0" encoding="utf-8"?>
<xdr:wsDr xmlns:xdr="http://schemas.openxmlformats.org/drawingml/2006/spreadsheetDrawing" xmlns:a="http://schemas.openxmlformats.org/drawingml/2006/main">
  <xdr:twoCellAnchor editAs="oneCell">
    <xdr:from>
      <xdr:col>1</xdr:col>
      <xdr:colOff>183185</xdr:colOff>
      <xdr:row>337</xdr:row>
      <xdr:rowOff>16479</xdr:rowOff>
    </xdr:from>
    <xdr:to>
      <xdr:col>8</xdr:col>
      <xdr:colOff>15876</xdr:colOff>
      <xdr:row>352</xdr:row>
      <xdr:rowOff>65937</xdr:rowOff>
    </xdr:to>
    <xdr:pic>
      <xdr:nvPicPr>
        <xdr:cNvPr id="14081" name="Picture 45">
          <a:extLst>
            <a:ext uri="{FF2B5EF4-FFF2-40B4-BE49-F238E27FC236}">
              <a16:creationId xmlns:a16="http://schemas.microsoft.com/office/drawing/2014/main" id="{00000000-0008-0000-0000-000001370000}"/>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bwMode="auto">
        <a:xfrm>
          <a:off x="982926" y="50786526"/>
          <a:ext cx="4451417" cy="2880000"/>
        </a:xfrm>
        <a:prstGeom prst="rect">
          <a:avLst/>
        </a:prstGeom>
        <a:noFill/>
        <a:ln w="9525">
          <a:solidFill>
            <a:schemeClr val="tx1"/>
          </a:solidFill>
          <a:miter lim="800000"/>
          <a:headEnd/>
          <a:tailEnd/>
        </a:ln>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134577</xdr:colOff>
      <xdr:row>352</xdr:row>
      <xdr:rowOff>125379</xdr:rowOff>
    </xdr:from>
    <xdr:to>
      <xdr:col>9</xdr:col>
      <xdr:colOff>444828</xdr:colOff>
      <xdr:row>377</xdr:row>
      <xdr:rowOff>42878</xdr:rowOff>
    </xdr:to>
    <xdr:pic>
      <xdr:nvPicPr>
        <xdr:cNvPr id="7" name="Picture 6"/>
        <xdr:cNvPicPr>
          <a:picLocks noChangeAspect="1"/>
        </xdr:cNvPicPr>
      </xdr:nvPicPr>
      <xdr:blipFill rotWithShape="1">
        <a:blip xmlns:r="http://schemas.openxmlformats.org/officeDocument/2006/relationships" r:embed="rId2" cstate="email">
          <a:extLst>
            <a:ext uri="{28A0092B-C50C-407E-A947-70E740481C1C}">
              <a14:useLocalDpi xmlns:a14="http://schemas.microsoft.com/office/drawing/2010/main"/>
            </a:ext>
          </a:extLst>
        </a:blip>
        <a:srcRect/>
        <a:stretch/>
      </xdr:blipFill>
      <xdr:spPr>
        <a:xfrm>
          <a:off x="134577" y="53725969"/>
          <a:ext cx="6456572" cy="4635070"/>
        </a:xfrm>
        <a:prstGeom prst="rect">
          <a:avLst/>
        </a:prstGeom>
        <a:ln>
          <a:solidFill>
            <a:schemeClr val="tx1"/>
          </a:solidFill>
        </a:ln>
      </xdr:spPr>
    </xdr:pic>
    <xdr:clientData/>
  </xdr:twoCellAnchor>
  <xdr:twoCellAnchor>
    <xdr:from>
      <xdr:col>3</xdr:col>
      <xdr:colOff>430831</xdr:colOff>
      <xdr:row>358</xdr:row>
      <xdr:rowOff>8696</xdr:rowOff>
    </xdr:from>
    <xdr:to>
      <xdr:col>5</xdr:col>
      <xdr:colOff>413293</xdr:colOff>
      <xdr:row>359</xdr:row>
      <xdr:rowOff>187527</xdr:rowOff>
    </xdr:to>
    <xdr:sp macro="" textlink="">
      <xdr:nvSpPr>
        <xdr:cNvPr id="8" name="Rectangle 7"/>
        <xdr:cNvSpPr/>
      </xdr:nvSpPr>
      <xdr:spPr>
        <a:xfrm>
          <a:off x="2806478" y="56755284"/>
          <a:ext cx="1002197" cy="369331"/>
        </a:xfrm>
        <a:prstGeom prst="rect">
          <a:avLst/>
        </a:prstGeom>
      </xdr:spPr>
      <xdr:txBody>
        <a:bodyPr wrap="square">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IN" b="1">
              <a:solidFill>
                <a:srgbClr val="FF0000"/>
              </a:solidFill>
            </a:rPr>
            <a:t>Phase IV</a:t>
          </a:r>
        </a:p>
      </xdr:txBody>
    </xdr:sp>
    <xdr:clientData/>
  </xdr:twoCellAnchor>
  <xdr:twoCellAnchor editAs="oneCell">
    <xdr:from>
      <xdr:col>0</xdr:col>
      <xdr:colOff>233632</xdr:colOff>
      <xdr:row>291</xdr:row>
      <xdr:rowOff>62901</xdr:rowOff>
    </xdr:from>
    <xdr:to>
      <xdr:col>9</xdr:col>
      <xdr:colOff>78536</xdr:colOff>
      <xdr:row>334</xdr:row>
      <xdr:rowOff>83029</xdr:rowOff>
    </xdr:to>
    <xdr:pic>
      <xdr:nvPicPr>
        <xdr:cNvPr id="30" name="Picture 29"/>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tretch>
          <a:fillRect/>
        </a:stretch>
      </xdr:blipFill>
      <xdr:spPr>
        <a:xfrm>
          <a:off x="233632" y="42215519"/>
          <a:ext cx="5991225" cy="8134350"/>
        </a:xfrm>
        <a:prstGeom prst="rect">
          <a:avLst/>
        </a:prstGeom>
        <a:ln>
          <a:solidFill>
            <a:schemeClr val="tx1"/>
          </a:solidFill>
        </a:ln>
      </xdr:spPr>
    </xdr:pic>
    <xdr:clientData/>
  </xdr:twoCellAnchor>
  <xdr:twoCellAnchor>
    <xdr:from>
      <xdr:col>3</xdr:col>
      <xdr:colOff>369794</xdr:colOff>
      <xdr:row>354</xdr:row>
      <xdr:rowOff>0</xdr:rowOff>
    </xdr:from>
    <xdr:to>
      <xdr:col>7</xdr:col>
      <xdr:colOff>0</xdr:colOff>
      <xdr:row>371</xdr:row>
      <xdr:rowOff>123265</xdr:rowOff>
    </xdr:to>
    <xdr:sp macro="" textlink="">
      <xdr:nvSpPr>
        <xdr:cNvPr id="5" name="Freeform 4"/>
        <xdr:cNvSpPr/>
      </xdr:nvSpPr>
      <xdr:spPr>
        <a:xfrm>
          <a:off x="2745441" y="55984588"/>
          <a:ext cx="2039471" cy="3361765"/>
        </a:xfrm>
        <a:custGeom>
          <a:avLst/>
          <a:gdLst>
            <a:gd name="connsiteX0" fmla="*/ 0 w 2039471"/>
            <a:gd name="connsiteY0" fmla="*/ 0 h 3361765"/>
            <a:gd name="connsiteX1" fmla="*/ 0 w 2039471"/>
            <a:gd name="connsiteY1" fmla="*/ 0 h 3361765"/>
            <a:gd name="connsiteX2" fmla="*/ 1882588 w 2039471"/>
            <a:gd name="connsiteY2" fmla="*/ 1322294 h 3361765"/>
            <a:gd name="connsiteX3" fmla="*/ 2039471 w 2039471"/>
            <a:gd name="connsiteY3" fmla="*/ 2162736 h 3361765"/>
            <a:gd name="connsiteX4" fmla="*/ 145677 w 2039471"/>
            <a:gd name="connsiteY4" fmla="*/ 3361765 h 3361765"/>
            <a:gd name="connsiteX5" fmla="*/ 0 w 2039471"/>
            <a:gd name="connsiteY5" fmla="*/ 0 h 3361765"/>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Lst>
          <a:rect l="l" t="t" r="r" b="b"/>
          <a:pathLst>
            <a:path w="2039471" h="3361765">
              <a:moveTo>
                <a:pt x="0" y="0"/>
              </a:moveTo>
              <a:lnTo>
                <a:pt x="0" y="0"/>
              </a:lnTo>
              <a:lnTo>
                <a:pt x="1882588" y="1322294"/>
              </a:lnTo>
              <a:lnTo>
                <a:pt x="2039471" y="2162736"/>
              </a:lnTo>
              <a:lnTo>
                <a:pt x="145677" y="3361765"/>
              </a:lnTo>
              <a:lnTo>
                <a:pt x="0" y="0"/>
              </a:lnTo>
              <a:close/>
            </a:path>
          </a:pathLst>
        </a:custGeom>
        <a:noFill/>
        <a:ln>
          <a:solidFill>
            <a:srgbClr val="FFFF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IN" sz="1100"/>
        </a:p>
      </xdr:txBody>
    </xdr:sp>
    <xdr:clientData/>
  </xdr:twoCellAnchor>
  <xdr:twoCellAnchor>
    <xdr:from>
      <xdr:col>10</xdr:col>
      <xdr:colOff>164404</xdr:colOff>
      <xdr:row>220</xdr:row>
      <xdr:rowOff>3175</xdr:rowOff>
    </xdr:from>
    <xdr:to>
      <xdr:col>20</xdr:col>
      <xdr:colOff>467950</xdr:colOff>
      <xdr:row>263</xdr:row>
      <xdr:rowOff>0</xdr:rowOff>
    </xdr:to>
    <xdr:grpSp>
      <xdr:nvGrpSpPr>
        <xdr:cNvPr id="2" name="Group 1"/>
        <xdr:cNvGrpSpPr/>
      </xdr:nvGrpSpPr>
      <xdr:grpSpPr>
        <a:xfrm>
          <a:off x="7187504" y="35944175"/>
          <a:ext cx="6653546" cy="7947025"/>
          <a:chOff x="145354" y="37179250"/>
          <a:chExt cx="6399546" cy="27127225"/>
        </a:xfrm>
      </xdr:grpSpPr>
      <xdr:pic>
        <xdr:nvPicPr>
          <xdr:cNvPr id="45" name="Picture 44"/>
          <xdr:cNvPicPr>
            <a:picLocks noChangeAspect="1"/>
          </xdr:cNvPicPr>
        </xdr:nvPicPr>
        <xdr:blipFill>
          <a:blip xmlns:r="http://schemas.openxmlformats.org/officeDocument/2006/relationships" r:embed="rId4"/>
          <a:stretch>
            <a:fillRect/>
          </a:stretch>
        </xdr:blipFill>
        <xdr:spPr>
          <a:xfrm>
            <a:off x="298450" y="37179250"/>
            <a:ext cx="6103159" cy="2981600"/>
          </a:xfrm>
          <a:prstGeom prst="rect">
            <a:avLst/>
          </a:prstGeom>
          <a:ln>
            <a:solidFill>
              <a:schemeClr val="tx1"/>
            </a:solidFill>
          </a:ln>
        </xdr:spPr>
      </xdr:pic>
      <xdr:pic>
        <xdr:nvPicPr>
          <xdr:cNvPr id="46" name="Picture 45"/>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a:ext>
            </a:extLst>
          </a:blip>
          <a:stretch>
            <a:fillRect/>
          </a:stretch>
        </xdr:blipFill>
        <xdr:spPr>
          <a:xfrm>
            <a:off x="749387" y="40286110"/>
            <a:ext cx="3802568" cy="1860325"/>
          </a:xfrm>
          <a:prstGeom prst="rect">
            <a:avLst/>
          </a:prstGeom>
          <a:ln>
            <a:solidFill>
              <a:schemeClr val="tx1"/>
            </a:solidFill>
          </a:ln>
        </xdr:spPr>
      </xdr:pic>
      <xdr:pic>
        <xdr:nvPicPr>
          <xdr:cNvPr id="47" name="Picture 46"/>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a:ext>
            </a:extLst>
          </a:blip>
          <a:stretch>
            <a:fillRect/>
          </a:stretch>
        </xdr:blipFill>
        <xdr:spPr>
          <a:xfrm>
            <a:off x="3476982" y="42271695"/>
            <a:ext cx="1221396" cy="1863500"/>
          </a:xfrm>
          <a:prstGeom prst="rect">
            <a:avLst/>
          </a:prstGeom>
          <a:ln>
            <a:solidFill>
              <a:schemeClr val="tx1"/>
            </a:solidFill>
          </a:ln>
        </xdr:spPr>
      </xdr:pic>
      <xdr:pic>
        <xdr:nvPicPr>
          <xdr:cNvPr id="48" name="Picture 47"/>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a:ext>
            </a:extLst>
          </a:blip>
          <a:stretch>
            <a:fillRect/>
          </a:stretch>
        </xdr:blipFill>
        <xdr:spPr>
          <a:xfrm>
            <a:off x="2173803" y="42271695"/>
            <a:ext cx="1192821" cy="1863500"/>
          </a:xfrm>
          <a:prstGeom prst="rect">
            <a:avLst/>
          </a:prstGeom>
          <a:ln>
            <a:solidFill>
              <a:schemeClr val="tx1"/>
            </a:solidFill>
          </a:ln>
        </xdr:spPr>
      </xdr:pic>
      <xdr:pic>
        <xdr:nvPicPr>
          <xdr:cNvPr id="49" name="Picture 48"/>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a:ext>
            </a:extLst>
          </a:blip>
          <a:stretch>
            <a:fillRect/>
          </a:stretch>
        </xdr:blipFill>
        <xdr:spPr>
          <a:xfrm>
            <a:off x="4687713" y="40286110"/>
            <a:ext cx="1192821" cy="1860325"/>
          </a:xfrm>
          <a:prstGeom prst="rect">
            <a:avLst/>
          </a:prstGeom>
          <a:ln>
            <a:solidFill>
              <a:schemeClr val="tx1"/>
            </a:solidFill>
          </a:ln>
        </xdr:spPr>
      </xdr:pic>
      <xdr:sp macro="" textlink="">
        <xdr:nvSpPr>
          <xdr:cNvPr id="50" name="Rectangle 49"/>
          <xdr:cNvSpPr/>
        </xdr:nvSpPr>
        <xdr:spPr>
          <a:xfrm>
            <a:off x="349250" y="37242750"/>
            <a:ext cx="1159017" cy="386841"/>
          </a:xfrm>
          <a:prstGeom prst="rect">
            <a:avLst/>
          </a:prstGeom>
        </xdr:spPr>
        <xdr:txBody>
          <a:bodyPr wrap="square">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IN" b="1">
                <a:solidFill>
                  <a:srgbClr val="FF0000"/>
                </a:solidFill>
              </a:rPr>
              <a:t>Villa No.2</a:t>
            </a:r>
          </a:p>
        </xdr:txBody>
      </xdr:sp>
      <xdr:pic>
        <xdr:nvPicPr>
          <xdr:cNvPr id="34" name="Picture 33"/>
          <xdr:cNvPicPr>
            <a:picLocks noChangeAspect="1"/>
          </xdr:cNvPicPr>
        </xdr:nvPicPr>
        <xdr:blipFill>
          <a:blip xmlns:r="http://schemas.openxmlformats.org/officeDocument/2006/relationships" r:embed="rId9" cstate="print">
            <a:extLst>
              <a:ext uri="{28A0092B-C50C-407E-A947-70E740481C1C}">
                <a14:useLocalDpi xmlns:a14="http://schemas.microsoft.com/office/drawing/2010/main"/>
              </a:ext>
            </a:extLst>
          </a:blip>
          <a:stretch>
            <a:fillRect/>
          </a:stretch>
        </xdr:blipFill>
        <xdr:spPr>
          <a:xfrm>
            <a:off x="177800" y="45215175"/>
            <a:ext cx="3684425" cy="2236200"/>
          </a:xfrm>
          <a:prstGeom prst="rect">
            <a:avLst/>
          </a:prstGeom>
          <a:ln>
            <a:solidFill>
              <a:schemeClr val="tx1"/>
            </a:solidFill>
          </a:ln>
        </xdr:spPr>
      </xdr:pic>
      <xdr:pic>
        <xdr:nvPicPr>
          <xdr:cNvPr id="37" name="Picture 36"/>
          <xdr:cNvPicPr>
            <a:picLocks noChangeAspect="1"/>
          </xdr:cNvPicPr>
        </xdr:nvPicPr>
        <xdr:blipFill>
          <a:blip xmlns:r="http://schemas.openxmlformats.org/officeDocument/2006/relationships" r:embed="rId10" cstate="print">
            <a:extLst>
              <a:ext uri="{28A0092B-C50C-407E-A947-70E740481C1C}">
                <a14:useLocalDpi xmlns:a14="http://schemas.microsoft.com/office/drawing/2010/main"/>
              </a:ext>
            </a:extLst>
          </a:blip>
          <a:stretch>
            <a:fillRect/>
          </a:stretch>
        </xdr:blipFill>
        <xdr:spPr>
          <a:xfrm>
            <a:off x="654200" y="49960670"/>
            <a:ext cx="1228527" cy="2229850"/>
          </a:xfrm>
          <a:prstGeom prst="rect">
            <a:avLst/>
          </a:prstGeom>
          <a:ln>
            <a:solidFill>
              <a:schemeClr val="tx1"/>
            </a:solidFill>
          </a:ln>
        </xdr:spPr>
      </xdr:pic>
      <xdr:pic>
        <xdr:nvPicPr>
          <xdr:cNvPr id="38" name="Picture 37"/>
          <xdr:cNvPicPr>
            <a:picLocks noChangeAspect="1"/>
          </xdr:cNvPicPr>
        </xdr:nvPicPr>
        <xdr:blipFill>
          <a:blip xmlns:r="http://schemas.openxmlformats.org/officeDocument/2006/relationships" r:embed="rId11" cstate="print">
            <a:extLst>
              <a:ext uri="{28A0092B-C50C-407E-A947-70E740481C1C}">
                <a14:useLocalDpi xmlns:a14="http://schemas.microsoft.com/office/drawing/2010/main"/>
              </a:ext>
            </a:extLst>
          </a:blip>
          <a:stretch>
            <a:fillRect/>
          </a:stretch>
        </xdr:blipFill>
        <xdr:spPr>
          <a:xfrm>
            <a:off x="4565900" y="47598861"/>
            <a:ext cx="1231702" cy="2233025"/>
          </a:xfrm>
          <a:prstGeom prst="rect">
            <a:avLst/>
          </a:prstGeom>
          <a:ln>
            <a:solidFill>
              <a:schemeClr val="tx1"/>
            </a:solidFill>
          </a:ln>
        </xdr:spPr>
      </xdr:pic>
      <xdr:pic>
        <xdr:nvPicPr>
          <xdr:cNvPr id="39" name="Picture 38"/>
          <xdr:cNvPicPr>
            <a:picLocks noChangeAspect="1"/>
          </xdr:cNvPicPr>
        </xdr:nvPicPr>
        <xdr:blipFill>
          <a:blip xmlns:r="http://schemas.openxmlformats.org/officeDocument/2006/relationships" r:embed="rId12" cstate="print">
            <a:extLst>
              <a:ext uri="{28A0092B-C50C-407E-A947-70E740481C1C}">
                <a14:useLocalDpi xmlns:a14="http://schemas.microsoft.com/office/drawing/2010/main"/>
              </a:ext>
            </a:extLst>
          </a:blip>
          <a:stretch>
            <a:fillRect/>
          </a:stretch>
        </xdr:blipFill>
        <xdr:spPr>
          <a:xfrm>
            <a:off x="3258825" y="47598861"/>
            <a:ext cx="1234877" cy="2233025"/>
          </a:xfrm>
          <a:prstGeom prst="rect">
            <a:avLst/>
          </a:prstGeom>
          <a:ln>
            <a:solidFill>
              <a:schemeClr val="tx1"/>
            </a:solidFill>
          </a:ln>
        </xdr:spPr>
      </xdr:pic>
      <xdr:pic>
        <xdr:nvPicPr>
          <xdr:cNvPr id="40" name="Picture 39"/>
          <xdr:cNvPicPr>
            <a:picLocks noChangeAspect="1"/>
          </xdr:cNvPicPr>
        </xdr:nvPicPr>
        <xdr:blipFill>
          <a:blip xmlns:r="http://schemas.openxmlformats.org/officeDocument/2006/relationships" r:embed="rId13" cstate="print">
            <a:extLst>
              <a:ext uri="{28A0092B-C50C-407E-A947-70E740481C1C}">
                <a14:useLocalDpi xmlns:a14="http://schemas.microsoft.com/office/drawing/2010/main"/>
              </a:ext>
            </a:extLst>
          </a:blip>
          <a:stretch>
            <a:fillRect/>
          </a:stretch>
        </xdr:blipFill>
        <xdr:spPr>
          <a:xfrm>
            <a:off x="1954925" y="47598861"/>
            <a:ext cx="1231702" cy="2233025"/>
          </a:xfrm>
          <a:prstGeom prst="rect">
            <a:avLst/>
          </a:prstGeom>
          <a:ln>
            <a:solidFill>
              <a:schemeClr val="tx1"/>
            </a:solidFill>
          </a:ln>
        </xdr:spPr>
      </xdr:pic>
      <xdr:pic>
        <xdr:nvPicPr>
          <xdr:cNvPr id="44" name="Picture 43"/>
          <xdr:cNvPicPr>
            <a:picLocks noChangeAspect="1"/>
          </xdr:cNvPicPr>
        </xdr:nvPicPr>
        <xdr:blipFill>
          <a:blip xmlns:r="http://schemas.openxmlformats.org/officeDocument/2006/relationships" r:embed="rId14" cstate="print">
            <a:extLst>
              <a:ext uri="{28A0092B-C50C-407E-A947-70E740481C1C}">
                <a14:useLocalDpi xmlns:a14="http://schemas.microsoft.com/office/drawing/2010/main"/>
              </a:ext>
            </a:extLst>
          </a:blip>
          <a:stretch>
            <a:fillRect/>
          </a:stretch>
        </xdr:blipFill>
        <xdr:spPr>
          <a:xfrm>
            <a:off x="654200" y="47598861"/>
            <a:ext cx="1228527" cy="2233025"/>
          </a:xfrm>
          <a:prstGeom prst="rect">
            <a:avLst/>
          </a:prstGeom>
          <a:ln>
            <a:solidFill>
              <a:schemeClr val="tx1"/>
            </a:solidFill>
          </a:ln>
        </xdr:spPr>
      </xdr:pic>
      <xdr:pic>
        <xdr:nvPicPr>
          <xdr:cNvPr id="51" name="Picture 50"/>
          <xdr:cNvPicPr>
            <a:picLocks noChangeAspect="1"/>
          </xdr:cNvPicPr>
        </xdr:nvPicPr>
        <xdr:blipFill>
          <a:blip xmlns:r="http://schemas.openxmlformats.org/officeDocument/2006/relationships" r:embed="rId15" cstate="print">
            <a:extLst>
              <a:ext uri="{28A0092B-C50C-407E-A947-70E740481C1C}">
                <a14:useLocalDpi xmlns:a14="http://schemas.microsoft.com/office/drawing/2010/main"/>
              </a:ext>
            </a:extLst>
          </a:blip>
          <a:stretch>
            <a:fillRect/>
          </a:stretch>
        </xdr:blipFill>
        <xdr:spPr>
          <a:xfrm>
            <a:off x="5349777" y="45215175"/>
            <a:ext cx="1154675" cy="2236200"/>
          </a:xfrm>
          <a:prstGeom prst="rect">
            <a:avLst/>
          </a:prstGeom>
          <a:ln>
            <a:solidFill>
              <a:schemeClr val="tx1"/>
            </a:solidFill>
          </a:ln>
        </xdr:spPr>
      </xdr:pic>
      <xdr:pic>
        <xdr:nvPicPr>
          <xdr:cNvPr id="52" name="Picture 51"/>
          <xdr:cNvPicPr>
            <a:picLocks noChangeAspect="1"/>
          </xdr:cNvPicPr>
        </xdr:nvPicPr>
        <xdr:blipFill>
          <a:blip xmlns:r="http://schemas.openxmlformats.org/officeDocument/2006/relationships" r:embed="rId16" cstate="print">
            <a:extLst>
              <a:ext uri="{28A0092B-C50C-407E-A947-70E740481C1C}">
                <a14:useLocalDpi xmlns:a14="http://schemas.microsoft.com/office/drawing/2010/main"/>
              </a:ext>
            </a:extLst>
          </a:blip>
          <a:stretch>
            <a:fillRect/>
          </a:stretch>
        </xdr:blipFill>
        <xdr:spPr>
          <a:xfrm>
            <a:off x="4033426" y="45215175"/>
            <a:ext cx="1145150" cy="2236200"/>
          </a:xfrm>
          <a:prstGeom prst="rect">
            <a:avLst/>
          </a:prstGeom>
          <a:ln>
            <a:solidFill>
              <a:schemeClr val="tx1"/>
            </a:solidFill>
          </a:ln>
        </xdr:spPr>
      </xdr:pic>
      <xdr:pic>
        <xdr:nvPicPr>
          <xdr:cNvPr id="53" name="Picture 52"/>
          <xdr:cNvPicPr>
            <a:picLocks noChangeAspect="1"/>
          </xdr:cNvPicPr>
        </xdr:nvPicPr>
        <xdr:blipFill>
          <a:blip xmlns:r="http://schemas.openxmlformats.org/officeDocument/2006/relationships" r:embed="rId17" cstate="print">
            <a:extLst>
              <a:ext uri="{28A0092B-C50C-407E-A947-70E740481C1C}">
                <a14:useLocalDpi xmlns:a14="http://schemas.microsoft.com/office/drawing/2010/main"/>
              </a:ext>
            </a:extLst>
          </a:blip>
          <a:stretch>
            <a:fillRect/>
          </a:stretch>
        </xdr:blipFill>
        <xdr:spPr>
          <a:xfrm>
            <a:off x="3258825" y="49960670"/>
            <a:ext cx="1234877" cy="2229850"/>
          </a:xfrm>
          <a:prstGeom prst="rect">
            <a:avLst/>
          </a:prstGeom>
          <a:ln>
            <a:solidFill>
              <a:schemeClr val="tx1"/>
            </a:solidFill>
          </a:ln>
        </xdr:spPr>
      </xdr:pic>
      <xdr:pic>
        <xdr:nvPicPr>
          <xdr:cNvPr id="54" name="Picture 53"/>
          <xdr:cNvPicPr>
            <a:picLocks noChangeAspect="1"/>
          </xdr:cNvPicPr>
        </xdr:nvPicPr>
        <xdr:blipFill>
          <a:blip xmlns:r="http://schemas.openxmlformats.org/officeDocument/2006/relationships" r:embed="rId18" cstate="print">
            <a:extLst>
              <a:ext uri="{28A0092B-C50C-407E-A947-70E740481C1C}">
                <a14:useLocalDpi xmlns:a14="http://schemas.microsoft.com/office/drawing/2010/main"/>
              </a:ext>
            </a:extLst>
          </a:blip>
          <a:stretch>
            <a:fillRect/>
          </a:stretch>
        </xdr:blipFill>
        <xdr:spPr>
          <a:xfrm>
            <a:off x="1954925" y="49960670"/>
            <a:ext cx="1231702" cy="2229850"/>
          </a:xfrm>
          <a:prstGeom prst="rect">
            <a:avLst/>
          </a:prstGeom>
          <a:ln>
            <a:solidFill>
              <a:schemeClr val="tx1"/>
            </a:solidFill>
          </a:ln>
        </xdr:spPr>
      </xdr:pic>
      <xdr:pic>
        <xdr:nvPicPr>
          <xdr:cNvPr id="55" name="Picture 54"/>
          <xdr:cNvPicPr>
            <a:picLocks noChangeAspect="1"/>
          </xdr:cNvPicPr>
        </xdr:nvPicPr>
        <xdr:blipFill>
          <a:blip xmlns:r="http://schemas.openxmlformats.org/officeDocument/2006/relationships" r:embed="rId19" cstate="print">
            <a:extLst>
              <a:ext uri="{28A0092B-C50C-407E-A947-70E740481C1C}">
                <a14:useLocalDpi xmlns:a14="http://schemas.microsoft.com/office/drawing/2010/main"/>
              </a:ext>
            </a:extLst>
          </a:blip>
          <a:stretch>
            <a:fillRect/>
          </a:stretch>
        </xdr:blipFill>
        <xdr:spPr>
          <a:xfrm>
            <a:off x="4565900" y="49960670"/>
            <a:ext cx="1231702" cy="2229850"/>
          </a:xfrm>
          <a:prstGeom prst="rect">
            <a:avLst/>
          </a:prstGeom>
          <a:ln>
            <a:solidFill>
              <a:schemeClr val="tx1"/>
            </a:solidFill>
          </a:ln>
        </xdr:spPr>
      </xdr:pic>
      <xdr:sp macro="" textlink="">
        <xdr:nvSpPr>
          <xdr:cNvPr id="56" name="Rectangle 55"/>
          <xdr:cNvSpPr/>
        </xdr:nvSpPr>
        <xdr:spPr>
          <a:xfrm>
            <a:off x="2647950" y="46948725"/>
            <a:ext cx="1178067" cy="386841"/>
          </a:xfrm>
          <a:prstGeom prst="rect">
            <a:avLst/>
          </a:prstGeom>
        </xdr:spPr>
        <xdr:txBody>
          <a:bodyPr wrap="square">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IN" b="1">
                <a:solidFill>
                  <a:srgbClr val="FFFF00"/>
                </a:solidFill>
              </a:rPr>
              <a:t>Villa No.11</a:t>
            </a:r>
          </a:p>
        </xdr:txBody>
      </xdr:sp>
      <xdr:pic>
        <xdr:nvPicPr>
          <xdr:cNvPr id="69" name="Picture 68"/>
          <xdr:cNvPicPr>
            <a:picLocks noChangeAspect="1"/>
          </xdr:cNvPicPr>
        </xdr:nvPicPr>
        <xdr:blipFill>
          <a:blip xmlns:r="http://schemas.openxmlformats.org/officeDocument/2006/relationships" r:embed="rId20" cstate="print">
            <a:extLst>
              <a:ext uri="{28A0092B-C50C-407E-A947-70E740481C1C}">
                <a14:useLocalDpi xmlns:a14="http://schemas.microsoft.com/office/drawing/2010/main"/>
              </a:ext>
            </a:extLst>
          </a:blip>
          <a:stretch>
            <a:fillRect/>
          </a:stretch>
        </xdr:blipFill>
        <xdr:spPr>
          <a:xfrm>
            <a:off x="1496879" y="55396530"/>
            <a:ext cx="1173725" cy="2233025"/>
          </a:xfrm>
          <a:prstGeom prst="rect">
            <a:avLst/>
          </a:prstGeom>
          <a:ln>
            <a:solidFill>
              <a:schemeClr val="tx1"/>
            </a:solidFill>
          </a:ln>
        </xdr:spPr>
      </xdr:pic>
      <xdr:pic>
        <xdr:nvPicPr>
          <xdr:cNvPr id="70" name="Picture 69"/>
          <xdr:cNvPicPr>
            <a:picLocks noChangeAspect="1"/>
          </xdr:cNvPicPr>
        </xdr:nvPicPr>
        <xdr:blipFill>
          <a:blip xmlns:r="http://schemas.openxmlformats.org/officeDocument/2006/relationships" r:embed="rId21" cstate="print">
            <a:extLst>
              <a:ext uri="{28A0092B-C50C-407E-A947-70E740481C1C}">
                <a14:useLocalDpi xmlns:a14="http://schemas.microsoft.com/office/drawing/2010/main"/>
              </a:ext>
            </a:extLst>
          </a:blip>
          <a:stretch>
            <a:fillRect/>
          </a:stretch>
        </xdr:blipFill>
        <xdr:spPr>
          <a:xfrm>
            <a:off x="196154" y="55396530"/>
            <a:ext cx="1176900" cy="2233025"/>
          </a:xfrm>
          <a:prstGeom prst="rect">
            <a:avLst/>
          </a:prstGeom>
          <a:ln>
            <a:solidFill>
              <a:schemeClr val="tx1"/>
            </a:solidFill>
          </a:ln>
        </xdr:spPr>
      </xdr:pic>
      <xdr:pic>
        <xdr:nvPicPr>
          <xdr:cNvPr id="71" name="Picture 70"/>
          <xdr:cNvPicPr>
            <a:picLocks noChangeAspect="1"/>
          </xdr:cNvPicPr>
        </xdr:nvPicPr>
        <xdr:blipFill>
          <a:blip xmlns:r="http://schemas.openxmlformats.org/officeDocument/2006/relationships" r:embed="rId22" cstate="print">
            <a:extLst>
              <a:ext uri="{28A0092B-C50C-407E-A947-70E740481C1C}">
                <a14:useLocalDpi xmlns:a14="http://schemas.microsoft.com/office/drawing/2010/main"/>
              </a:ext>
            </a:extLst>
          </a:blip>
          <a:stretch>
            <a:fillRect/>
          </a:stretch>
        </xdr:blipFill>
        <xdr:spPr>
          <a:xfrm>
            <a:off x="196154" y="53047900"/>
            <a:ext cx="3684425" cy="2236200"/>
          </a:xfrm>
          <a:prstGeom prst="rect">
            <a:avLst/>
          </a:prstGeom>
          <a:ln>
            <a:solidFill>
              <a:schemeClr val="tx1"/>
            </a:solidFill>
          </a:ln>
        </xdr:spPr>
      </xdr:pic>
      <xdr:pic>
        <xdr:nvPicPr>
          <xdr:cNvPr id="72" name="Picture 71"/>
          <xdr:cNvPicPr>
            <a:picLocks noChangeAspect="1"/>
          </xdr:cNvPicPr>
        </xdr:nvPicPr>
        <xdr:blipFill>
          <a:blip xmlns:r="http://schemas.openxmlformats.org/officeDocument/2006/relationships" r:embed="rId23" cstate="print">
            <a:extLst>
              <a:ext uri="{28A0092B-C50C-407E-A947-70E740481C1C}">
                <a14:useLocalDpi xmlns:a14="http://schemas.microsoft.com/office/drawing/2010/main"/>
              </a:ext>
            </a:extLst>
          </a:blip>
          <a:stretch>
            <a:fillRect/>
          </a:stretch>
        </xdr:blipFill>
        <xdr:spPr>
          <a:xfrm>
            <a:off x="5330529" y="53047900"/>
            <a:ext cx="1154675" cy="2236200"/>
          </a:xfrm>
          <a:prstGeom prst="rect">
            <a:avLst/>
          </a:prstGeom>
          <a:ln>
            <a:solidFill>
              <a:schemeClr val="tx1"/>
            </a:solidFill>
          </a:ln>
        </xdr:spPr>
      </xdr:pic>
      <xdr:pic>
        <xdr:nvPicPr>
          <xdr:cNvPr id="73" name="Picture 72"/>
          <xdr:cNvPicPr>
            <a:picLocks noChangeAspect="1"/>
          </xdr:cNvPicPr>
        </xdr:nvPicPr>
        <xdr:blipFill>
          <a:blip xmlns:r="http://schemas.openxmlformats.org/officeDocument/2006/relationships" r:embed="rId24" cstate="print">
            <a:extLst>
              <a:ext uri="{28A0092B-C50C-407E-A947-70E740481C1C}">
                <a14:useLocalDpi xmlns:a14="http://schemas.microsoft.com/office/drawing/2010/main"/>
              </a:ext>
            </a:extLst>
          </a:blip>
          <a:stretch>
            <a:fillRect/>
          </a:stretch>
        </xdr:blipFill>
        <xdr:spPr>
          <a:xfrm>
            <a:off x="4032979" y="53047900"/>
            <a:ext cx="1145150" cy="2236200"/>
          </a:xfrm>
          <a:prstGeom prst="rect">
            <a:avLst/>
          </a:prstGeom>
          <a:ln>
            <a:solidFill>
              <a:schemeClr val="tx1"/>
            </a:solidFill>
          </a:ln>
        </xdr:spPr>
      </xdr:pic>
      <xdr:pic>
        <xdr:nvPicPr>
          <xdr:cNvPr id="74" name="Picture 73"/>
          <xdr:cNvPicPr>
            <a:picLocks noChangeAspect="1"/>
          </xdr:cNvPicPr>
        </xdr:nvPicPr>
        <xdr:blipFill>
          <a:blip xmlns:r="http://schemas.openxmlformats.org/officeDocument/2006/relationships" r:embed="rId25" cstate="print">
            <a:extLst>
              <a:ext uri="{28A0092B-C50C-407E-A947-70E740481C1C}">
                <a14:useLocalDpi xmlns:a14="http://schemas.microsoft.com/office/drawing/2010/main"/>
              </a:ext>
            </a:extLst>
          </a:blip>
          <a:stretch>
            <a:fillRect/>
          </a:stretch>
        </xdr:blipFill>
        <xdr:spPr>
          <a:xfrm>
            <a:off x="2823004" y="55396530"/>
            <a:ext cx="3662200" cy="2233025"/>
          </a:xfrm>
          <a:prstGeom prst="rect">
            <a:avLst/>
          </a:prstGeom>
          <a:ln>
            <a:solidFill>
              <a:schemeClr val="tx1"/>
            </a:solidFill>
          </a:ln>
        </xdr:spPr>
      </xdr:pic>
      <xdr:pic>
        <xdr:nvPicPr>
          <xdr:cNvPr id="75" name="Picture 74"/>
          <xdr:cNvPicPr>
            <a:picLocks noChangeAspect="1"/>
          </xdr:cNvPicPr>
        </xdr:nvPicPr>
        <xdr:blipFill>
          <a:blip xmlns:r="http://schemas.openxmlformats.org/officeDocument/2006/relationships" r:embed="rId26" cstate="print">
            <a:extLst>
              <a:ext uri="{28A0092B-C50C-407E-A947-70E740481C1C}">
                <a14:useLocalDpi xmlns:a14="http://schemas.microsoft.com/office/drawing/2010/main"/>
              </a:ext>
            </a:extLst>
          </a:blip>
          <a:stretch>
            <a:fillRect/>
          </a:stretch>
        </xdr:blipFill>
        <xdr:spPr>
          <a:xfrm>
            <a:off x="146050" y="57741985"/>
            <a:ext cx="1176900" cy="1982935"/>
          </a:xfrm>
          <a:prstGeom prst="rect">
            <a:avLst/>
          </a:prstGeom>
          <a:ln>
            <a:solidFill>
              <a:schemeClr val="tx1"/>
            </a:solidFill>
          </a:ln>
        </xdr:spPr>
      </xdr:pic>
      <xdr:pic>
        <xdr:nvPicPr>
          <xdr:cNvPr id="76" name="Picture 75"/>
          <xdr:cNvPicPr>
            <a:picLocks noChangeAspect="1"/>
          </xdr:cNvPicPr>
        </xdr:nvPicPr>
        <xdr:blipFill>
          <a:blip xmlns:r="http://schemas.openxmlformats.org/officeDocument/2006/relationships" r:embed="rId27" cstate="print">
            <a:extLst>
              <a:ext uri="{28A0092B-C50C-407E-A947-70E740481C1C}">
                <a14:useLocalDpi xmlns:a14="http://schemas.microsoft.com/office/drawing/2010/main"/>
              </a:ext>
            </a:extLst>
          </a:blip>
          <a:stretch>
            <a:fillRect/>
          </a:stretch>
        </xdr:blipFill>
        <xdr:spPr>
          <a:xfrm>
            <a:off x="1456300" y="57745791"/>
            <a:ext cx="1164200" cy="1982935"/>
          </a:xfrm>
          <a:prstGeom prst="rect">
            <a:avLst/>
          </a:prstGeom>
          <a:ln>
            <a:solidFill>
              <a:schemeClr val="tx1"/>
            </a:solidFill>
          </a:ln>
        </xdr:spPr>
      </xdr:pic>
      <xdr:pic>
        <xdr:nvPicPr>
          <xdr:cNvPr id="77" name="Picture 76"/>
          <xdr:cNvPicPr>
            <a:picLocks noChangeAspect="1"/>
          </xdr:cNvPicPr>
        </xdr:nvPicPr>
        <xdr:blipFill>
          <a:blip xmlns:r="http://schemas.openxmlformats.org/officeDocument/2006/relationships" r:embed="rId28" cstate="print">
            <a:extLst>
              <a:ext uri="{28A0092B-C50C-407E-A947-70E740481C1C}">
                <a14:useLocalDpi xmlns:a14="http://schemas.microsoft.com/office/drawing/2010/main"/>
              </a:ext>
            </a:extLst>
          </a:blip>
          <a:stretch>
            <a:fillRect/>
          </a:stretch>
        </xdr:blipFill>
        <xdr:spPr>
          <a:xfrm>
            <a:off x="2772900" y="57741985"/>
            <a:ext cx="1167375" cy="1982935"/>
          </a:xfrm>
          <a:prstGeom prst="rect">
            <a:avLst/>
          </a:prstGeom>
          <a:ln>
            <a:solidFill>
              <a:schemeClr val="tx1"/>
            </a:solidFill>
          </a:ln>
        </xdr:spPr>
      </xdr:pic>
      <xdr:pic>
        <xdr:nvPicPr>
          <xdr:cNvPr id="78" name="Picture 77"/>
          <xdr:cNvPicPr>
            <a:picLocks noChangeAspect="1"/>
          </xdr:cNvPicPr>
        </xdr:nvPicPr>
        <xdr:blipFill>
          <a:blip xmlns:r="http://schemas.openxmlformats.org/officeDocument/2006/relationships" r:embed="rId29" cstate="print">
            <a:extLst>
              <a:ext uri="{28A0092B-C50C-407E-A947-70E740481C1C}">
                <a14:useLocalDpi xmlns:a14="http://schemas.microsoft.com/office/drawing/2010/main"/>
              </a:ext>
            </a:extLst>
          </a:blip>
          <a:stretch>
            <a:fillRect/>
          </a:stretch>
        </xdr:blipFill>
        <xdr:spPr>
          <a:xfrm>
            <a:off x="4092675" y="57741985"/>
            <a:ext cx="1145150" cy="1982935"/>
          </a:xfrm>
          <a:prstGeom prst="rect">
            <a:avLst/>
          </a:prstGeom>
          <a:ln>
            <a:solidFill>
              <a:schemeClr val="tx1"/>
            </a:solidFill>
          </a:ln>
        </xdr:spPr>
      </xdr:pic>
      <xdr:pic>
        <xdr:nvPicPr>
          <xdr:cNvPr id="79" name="Picture 78"/>
          <xdr:cNvPicPr>
            <a:picLocks noChangeAspect="1"/>
          </xdr:cNvPicPr>
        </xdr:nvPicPr>
        <xdr:blipFill>
          <a:blip xmlns:r="http://schemas.openxmlformats.org/officeDocument/2006/relationships" r:embed="rId30" cstate="print">
            <a:extLst>
              <a:ext uri="{28A0092B-C50C-407E-A947-70E740481C1C}">
                <a14:useLocalDpi xmlns:a14="http://schemas.microsoft.com/office/drawing/2010/main"/>
              </a:ext>
            </a:extLst>
          </a:blip>
          <a:stretch>
            <a:fillRect/>
          </a:stretch>
        </xdr:blipFill>
        <xdr:spPr>
          <a:xfrm>
            <a:off x="5390225" y="57741985"/>
            <a:ext cx="1154675" cy="1982935"/>
          </a:xfrm>
          <a:prstGeom prst="rect">
            <a:avLst/>
          </a:prstGeom>
          <a:ln>
            <a:solidFill>
              <a:schemeClr val="tx1"/>
            </a:solidFill>
          </a:ln>
        </xdr:spPr>
      </xdr:pic>
      <xdr:pic>
        <xdr:nvPicPr>
          <xdr:cNvPr id="80" name="Picture 79"/>
          <xdr:cNvPicPr>
            <a:picLocks noChangeAspect="1"/>
          </xdr:cNvPicPr>
        </xdr:nvPicPr>
        <xdr:blipFill>
          <a:blip xmlns:r="http://schemas.openxmlformats.org/officeDocument/2006/relationships" r:embed="rId31" cstate="print">
            <a:extLst>
              <a:ext uri="{28A0092B-C50C-407E-A947-70E740481C1C}">
                <a14:useLocalDpi xmlns:a14="http://schemas.microsoft.com/office/drawing/2010/main"/>
              </a:ext>
            </a:extLst>
          </a:blip>
          <a:stretch>
            <a:fillRect/>
          </a:stretch>
        </xdr:blipFill>
        <xdr:spPr>
          <a:xfrm>
            <a:off x="214864" y="59823916"/>
            <a:ext cx="1176900" cy="1659959"/>
          </a:xfrm>
          <a:prstGeom prst="rect">
            <a:avLst/>
          </a:prstGeom>
          <a:ln>
            <a:solidFill>
              <a:schemeClr val="tx1"/>
            </a:solidFill>
          </a:ln>
        </xdr:spPr>
      </xdr:pic>
      <xdr:pic>
        <xdr:nvPicPr>
          <xdr:cNvPr id="81" name="Picture 80"/>
          <xdr:cNvPicPr>
            <a:picLocks noChangeAspect="1"/>
          </xdr:cNvPicPr>
        </xdr:nvPicPr>
        <xdr:blipFill>
          <a:blip xmlns:r="http://schemas.openxmlformats.org/officeDocument/2006/relationships" r:embed="rId32" cstate="print">
            <a:extLst>
              <a:ext uri="{28A0092B-C50C-407E-A947-70E740481C1C}">
                <a14:useLocalDpi xmlns:a14="http://schemas.microsoft.com/office/drawing/2010/main"/>
              </a:ext>
            </a:extLst>
          </a:blip>
          <a:stretch>
            <a:fillRect/>
          </a:stretch>
        </xdr:blipFill>
        <xdr:spPr>
          <a:xfrm>
            <a:off x="1516277" y="59823916"/>
            <a:ext cx="1173725" cy="1659959"/>
          </a:xfrm>
          <a:prstGeom prst="rect">
            <a:avLst/>
          </a:prstGeom>
          <a:ln>
            <a:solidFill>
              <a:schemeClr val="tx1"/>
            </a:solidFill>
          </a:ln>
        </xdr:spPr>
      </xdr:pic>
      <xdr:pic>
        <xdr:nvPicPr>
          <xdr:cNvPr id="82" name="Picture 81"/>
          <xdr:cNvPicPr>
            <a:picLocks noChangeAspect="1"/>
          </xdr:cNvPicPr>
        </xdr:nvPicPr>
        <xdr:blipFill>
          <a:blip xmlns:r="http://schemas.openxmlformats.org/officeDocument/2006/relationships" r:embed="rId33" cstate="print">
            <a:extLst>
              <a:ext uri="{28A0092B-C50C-407E-A947-70E740481C1C}">
                <a14:useLocalDpi xmlns:a14="http://schemas.microsoft.com/office/drawing/2010/main"/>
              </a:ext>
            </a:extLst>
          </a:blip>
          <a:stretch>
            <a:fillRect/>
          </a:stretch>
        </xdr:blipFill>
        <xdr:spPr>
          <a:xfrm>
            <a:off x="2842402" y="59823916"/>
            <a:ext cx="1167375" cy="1659959"/>
          </a:xfrm>
          <a:prstGeom prst="rect">
            <a:avLst/>
          </a:prstGeom>
          <a:ln>
            <a:solidFill>
              <a:schemeClr val="tx1"/>
            </a:solidFill>
          </a:ln>
        </xdr:spPr>
      </xdr:pic>
      <xdr:pic>
        <xdr:nvPicPr>
          <xdr:cNvPr id="83" name="Picture 82"/>
          <xdr:cNvPicPr>
            <a:picLocks noChangeAspect="1"/>
          </xdr:cNvPicPr>
        </xdr:nvPicPr>
        <xdr:blipFill>
          <a:blip xmlns:r="http://schemas.openxmlformats.org/officeDocument/2006/relationships" r:embed="rId34" cstate="print">
            <a:extLst>
              <a:ext uri="{28A0092B-C50C-407E-A947-70E740481C1C}">
                <a14:useLocalDpi xmlns:a14="http://schemas.microsoft.com/office/drawing/2010/main"/>
              </a:ext>
            </a:extLst>
          </a:blip>
          <a:stretch>
            <a:fillRect/>
          </a:stretch>
        </xdr:blipFill>
        <xdr:spPr>
          <a:xfrm>
            <a:off x="4097404" y="59823916"/>
            <a:ext cx="1180075" cy="1659959"/>
          </a:xfrm>
          <a:prstGeom prst="rect">
            <a:avLst/>
          </a:prstGeom>
          <a:ln>
            <a:solidFill>
              <a:schemeClr val="tx1"/>
            </a:solidFill>
          </a:ln>
        </xdr:spPr>
      </xdr:pic>
      <xdr:pic>
        <xdr:nvPicPr>
          <xdr:cNvPr id="84" name="Picture 83"/>
          <xdr:cNvPicPr>
            <a:picLocks noChangeAspect="1"/>
          </xdr:cNvPicPr>
        </xdr:nvPicPr>
        <xdr:blipFill>
          <a:blip xmlns:r="http://schemas.openxmlformats.org/officeDocument/2006/relationships" r:embed="rId35" cstate="print">
            <a:extLst>
              <a:ext uri="{28A0092B-C50C-407E-A947-70E740481C1C}">
                <a14:useLocalDpi xmlns:a14="http://schemas.microsoft.com/office/drawing/2010/main"/>
              </a:ext>
            </a:extLst>
          </a:blip>
          <a:stretch>
            <a:fillRect/>
          </a:stretch>
        </xdr:blipFill>
        <xdr:spPr>
          <a:xfrm>
            <a:off x="5374979" y="59823916"/>
            <a:ext cx="1154675" cy="1659959"/>
          </a:xfrm>
          <a:prstGeom prst="rect">
            <a:avLst/>
          </a:prstGeom>
          <a:ln>
            <a:solidFill>
              <a:schemeClr val="tx1"/>
            </a:solidFill>
          </a:ln>
        </xdr:spPr>
      </xdr:pic>
      <xdr:pic>
        <xdr:nvPicPr>
          <xdr:cNvPr id="85" name="Picture 84"/>
          <xdr:cNvPicPr>
            <a:picLocks noChangeAspect="1"/>
          </xdr:cNvPicPr>
        </xdr:nvPicPr>
        <xdr:blipFill>
          <a:blip xmlns:r="http://schemas.openxmlformats.org/officeDocument/2006/relationships" r:embed="rId36" cstate="print">
            <a:extLst>
              <a:ext uri="{28A0092B-C50C-407E-A947-70E740481C1C}">
                <a14:useLocalDpi xmlns:a14="http://schemas.microsoft.com/office/drawing/2010/main" val="0"/>
              </a:ext>
            </a:extLst>
          </a:blip>
          <a:stretch>
            <a:fillRect/>
          </a:stretch>
        </xdr:blipFill>
        <xdr:spPr>
          <a:xfrm>
            <a:off x="3422806" y="61966475"/>
            <a:ext cx="2919975" cy="2340000"/>
          </a:xfrm>
          <a:prstGeom prst="rect">
            <a:avLst/>
          </a:prstGeom>
          <a:ln>
            <a:solidFill>
              <a:schemeClr val="tx1"/>
            </a:solidFill>
          </a:ln>
        </xdr:spPr>
      </xdr:pic>
      <xdr:pic>
        <xdr:nvPicPr>
          <xdr:cNvPr id="86" name="Picture 85"/>
          <xdr:cNvPicPr>
            <a:picLocks noChangeAspect="1"/>
          </xdr:cNvPicPr>
        </xdr:nvPicPr>
        <xdr:blipFill>
          <a:blip xmlns:r="http://schemas.openxmlformats.org/officeDocument/2006/relationships" r:embed="rId37" cstate="print">
            <a:extLst>
              <a:ext uri="{28A0092B-C50C-407E-A947-70E740481C1C}">
                <a14:useLocalDpi xmlns:a14="http://schemas.microsoft.com/office/drawing/2010/main" val="0"/>
              </a:ext>
            </a:extLst>
          </a:blip>
          <a:stretch>
            <a:fillRect/>
          </a:stretch>
        </xdr:blipFill>
        <xdr:spPr>
          <a:xfrm>
            <a:off x="361950" y="61966475"/>
            <a:ext cx="2906368" cy="2340000"/>
          </a:xfrm>
          <a:prstGeom prst="rect">
            <a:avLst/>
          </a:prstGeom>
          <a:ln>
            <a:solidFill>
              <a:schemeClr val="tx1"/>
            </a:solidFill>
          </a:ln>
        </xdr:spPr>
      </xdr:pic>
      <xdr:sp macro="" textlink="">
        <xdr:nvSpPr>
          <xdr:cNvPr id="87" name="Rectangle 86"/>
          <xdr:cNvSpPr/>
        </xdr:nvSpPr>
        <xdr:spPr>
          <a:xfrm>
            <a:off x="2112142" y="61985525"/>
            <a:ext cx="1272861" cy="386841"/>
          </a:xfrm>
          <a:prstGeom prst="rect">
            <a:avLst/>
          </a:prstGeom>
        </xdr:spPr>
        <xdr:txBody>
          <a:bodyPr wrap="square">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IN" b="1">
                <a:solidFill>
                  <a:srgbClr val="FF0000"/>
                </a:solidFill>
              </a:rPr>
              <a:t>Villa No.27</a:t>
            </a:r>
          </a:p>
        </xdr:txBody>
      </xdr:sp>
      <xdr:sp macro="" textlink="">
        <xdr:nvSpPr>
          <xdr:cNvPr id="88" name="Rectangle 87"/>
          <xdr:cNvSpPr/>
        </xdr:nvSpPr>
        <xdr:spPr>
          <a:xfrm>
            <a:off x="3756188" y="62109107"/>
            <a:ext cx="1120482" cy="369332"/>
          </a:xfrm>
          <a:prstGeom prst="rect">
            <a:avLst/>
          </a:prstGeom>
        </xdr:spPr>
        <xdr:txBody>
          <a:bodyPr wrap="square">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IN" b="1">
                <a:solidFill>
                  <a:srgbClr val="FF0000"/>
                </a:solidFill>
              </a:rPr>
              <a:t>Villa No.30</a:t>
            </a:r>
          </a:p>
        </xdr:txBody>
      </xdr:sp>
      <xdr:sp macro="" textlink="">
        <xdr:nvSpPr>
          <xdr:cNvPr id="89" name="Rectangle 88"/>
          <xdr:cNvSpPr/>
        </xdr:nvSpPr>
        <xdr:spPr>
          <a:xfrm>
            <a:off x="145354" y="53073300"/>
            <a:ext cx="1187592" cy="386841"/>
          </a:xfrm>
          <a:prstGeom prst="rect">
            <a:avLst/>
          </a:prstGeom>
        </xdr:spPr>
        <xdr:txBody>
          <a:bodyPr wrap="square">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IN" b="1">
                <a:solidFill>
                  <a:srgbClr val="FF0000"/>
                </a:solidFill>
              </a:rPr>
              <a:t>Villa No.14</a:t>
            </a:r>
          </a:p>
        </xdr:txBody>
      </xdr:sp>
      <xdr:sp macro="" textlink="">
        <xdr:nvSpPr>
          <xdr:cNvPr id="90" name="Rectangle 89"/>
          <xdr:cNvSpPr/>
        </xdr:nvSpPr>
        <xdr:spPr>
          <a:xfrm>
            <a:off x="5302679" y="55504480"/>
            <a:ext cx="1165367" cy="386841"/>
          </a:xfrm>
          <a:prstGeom prst="rect">
            <a:avLst/>
          </a:prstGeom>
        </xdr:spPr>
        <xdr:txBody>
          <a:bodyPr wrap="square">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IN" b="1">
                <a:solidFill>
                  <a:srgbClr val="FF0000"/>
                </a:solidFill>
              </a:rPr>
              <a:t>Villa No.23</a:t>
            </a:r>
          </a:p>
        </xdr:txBody>
      </xdr:sp>
    </xdr:grpSp>
    <xdr:clientData/>
  </xdr:twoCellAnchor>
  <xdr:twoCellAnchor>
    <xdr:from>
      <xdr:col>0</xdr:col>
      <xdr:colOff>298450</xdr:colOff>
      <xdr:row>220</xdr:row>
      <xdr:rowOff>88900</xdr:rowOff>
    </xdr:from>
    <xdr:to>
      <xdr:col>9</xdr:col>
      <xdr:colOff>309238</xdr:colOff>
      <xdr:row>262</xdr:row>
      <xdr:rowOff>63500</xdr:rowOff>
    </xdr:to>
    <xdr:grpSp>
      <xdr:nvGrpSpPr>
        <xdr:cNvPr id="4" name="Group 3"/>
        <xdr:cNvGrpSpPr/>
      </xdr:nvGrpSpPr>
      <xdr:grpSpPr>
        <a:xfrm>
          <a:off x="298450" y="36029900"/>
          <a:ext cx="6475088" cy="7740650"/>
          <a:chOff x="298450" y="36029900"/>
          <a:chExt cx="6475088" cy="7740650"/>
        </a:xfrm>
      </xdr:grpSpPr>
      <xdr:pic>
        <xdr:nvPicPr>
          <xdr:cNvPr id="58" name="Picture 57"/>
          <xdr:cNvPicPr>
            <a:picLocks noChangeAspect="1"/>
          </xdr:cNvPicPr>
        </xdr:nvPicPr>
        <xdr:blipFill>
          <a:blip xmlns:r="http://schemas.openxmlformats.org/officeDocument/2006/relationships" r:embed="rId38" cstate="print">
            <a:extLst>
              <a:ext uri="{28A0092B-C50C-407E-A947-70E740481C1C}">
                <a14:useLocalDpi xmlns:a14="http://schemas.microsoft.com/office/drawing/2010/main"/>
              </a:ext>
            </a:extLst>
          </a:blip>
          <a:stretch>
            <a:fillRect/>
          </a:stretch>
        </xdr:blipFill>
        <xdr:spPr>
          <a:xfrm>
            <a:off x="5155788" y="41787694"/>
            <a:ext cx="1617750" cy="1982856"/>
          </a:xfrm>
          <a:prstGeom prst="rect">
            <a:avLst/>
          </a:prstGeom>
          <a:ln>
            <a:solidFill>
              <a:schemeClr val="tx1"/>
            </a:solidFill>
          </a:ln>
        </xdr:spPr>
      </xdr:pic>
      <xdr:pic>
        <xdr:nvPicPr>
          <xdr:cNvPr id="59" name="Picture 58"/>
          <xdr:cNvPicPr>
            <a:picLocks noChangeAspect="1"/>
          </xdr:cNvPicPr>
        </xdr:nvPicPr>
        <xdr:blipFill>
          <a:blip xmlns:r="http://schemas.openxmlformats.org/officeDocument/2006/relationships" r:embed="rId39" cstate="print">
            <a:extLst>
              <a:ext uri="{28A0092B-C50C-407E-A947-70E740481C1C}">
                <a14:useLocalDpi xmlns:a14="http://schemas.microsoft.com/office/drawing/2010/main"/>
              </a:ext>
            </a:extLst>
          </a:blip>
          <a:stretch>
            <a:fillRect/>
          </a:stretch>
        </xdr:blipFill>
        <xdr:spPr>
          <a:xfrm>
            <a:off x="361080" y="41787694"/>
            <a:ext cx="1617750" cy="1982856"/>
          </a:xfrm>
          <a:prstGeom prst="rect">
            <a:avLst/>
          </a:prstGeom>
          <a:ln>
            <a:solidFill>
              <a:schemeClr val="tx1"/>
            </a:solidFill>
          </a:ln>
        </xdr:spPr>
      </xdr:pic>
      <xdr:pic>
        <xdr:nvPicPr>
          <xdr:cNvPr id="60" name="Picture 59"/>
          <xdr:cNvPicPr>
            <a:picLocks noChangeAspect="1"/>
          </xdr:cNvPicPr>
        </xdr:nvPicPr>
        <xdr:blipFill>
          <a:blip xmlns:r="http://schemas.openxmlformats.org/officeDocument/2006/relationships" r:embed="rId40" cstate="print">
            <a:extLst>
              <a:ext uri="{28A0092B-C50C-407E-A947-70E740481C1C}">
                <a14:useLocalDpi xmlns:a14="http://schemas.microsoft.com/office/drawing/2010/main"/>
              </a:ext>
            </a:extLst>
          </a:blip>
          <a:stretch>
            <a:fillRect/>
          </a:stretch>
        </xdr:blipFill>
        <xdr:spPr>
          <a:xfrm>
            <a:off x="2129309" y="41787694"/>
            <a:ext cx="2876000" cy="1982856"/>
          </a:xfrm>
          <a:prstGeom prst="rect">
            <a:avLst/>
          </a:prstGeom>
          <a:ln>
            <a:solidFill>
              <a:schemeClr val="tx1"/>
            </a:solidFill>
          </a:ln>
        </xdr:spPr>
      </xdr:pic>
      <xdr:pic>
        <xdr:nvPicPr>
          <xdr:cNvPr id="61" name="Picture 60"/>
          <xdr:cNvPicPr>
            <a:picLocks noChangeAspect="1"/>
          </xdr:cNvPicPr>
        </xdr:nvPicPr>
        <xdr:blipFill>
          <a:blip xmlns:r="http://schemas.openxmlformats.org/officeDocument/2006/relationships" r:embed="rId41" cstate="print">
            <a:extLst>
              <a:ext uri="{28A0092B-C50C-407E-A947-70E740481C1C}">
                <a14:useLocalDpi xmlns:a14="http://schemas.microsoft.com/office/drawing/2010/main"/>
              </a:ext>
            </a:extLst>
          </a:blip>
          <a:stretch>
            <a:fillRect/>
          </a:stretch>
        </xdr:blipFill>
        <xdr:spPr>
          <a:xfrm>
            <a:off x="298450" y="36029900"/>
            <a:ext cx="2052000" cy="2736000"/>
          </a:xfrm>
          <a:prstGeom prst="rect">
            <a:avLst/>
          </a:prstGeom>
          <a:ln>
            <a:solidFill>
              <a:schemeClr val="tx1"/>
            </a:solidFill>
          </a:ln>
        </xdr:spPr>
      </xdr:pic>
      <xdr:pic>
        <xdr:nvPicPr>
          <xdr:cNvPr id="62" name="Picture 61"/>
          <xdr:cNvPicPr>
            <a:picLocks noChangeAspect="1"/>
          </xdr:cNvPicPr>
        </xdr:nvPicPr>
        <xdr:blipFill>
          <a:blip xmlns:r="http://schemas.openxmlformats.org/officeDocument/2006/relationships" r:embed="rId42" cstate="print">
            <a:extLst>
              <a:ext uri="{28A0092B-C50C-407E-A947-70E740481C1C}">
                <a14:useLocalDpi xmlns:a14="http://schemas.microsoft.com/office/drawing/2010/main"/>
              </a:ext>
            </a:extLst>
          </a:blip>
          <a:stretch>
            <a:fillRect/>
          </a:stretch>
        </xdr:blipFill>
        <xdr:spPr>
          <a:xfrm>
            <a:off x="2503731" y="36029900"/>
            <a:ext cx="2052000" cy="2736000"/>
          </a:xfrm>
          <a:prstGeom prst="rect">
            <a:avLst/>
          </a:prstGeom>
          <a:ln>
            <a:solidFill>
              <a:schemeClr val="tx1"/>
            </a:solidFill>
          </a:ln>
        </xdr:spPr>
      </xdr:pic>
      <xdr:pic>
        <xdr:nvPicPr>
          <xdr:cNvPr id="63" name="Picture 62"/>
          <xdr:cNvPicPr>
            <a:picLocks noChangeAspect="1"/>
          </xdr:cNvPicPr>
        </xdr:nvPicPr>
        <xdr:blipFill>
          <a:blip xmlns:r="http://schemas.openxmlformats.org/officeDocument/2006/relationships" r:embed="rId43" cstate="print">
            <a:extLst>
              <a:ext uri="{28A0092B-C50C-407E-A947-70E740481C1C}">
                <a14:useLocalDpi xmlns:a14="http://schemas.microsoft.com/office/drawing/2010/main"/>
              </a:ext>
            </a:extLst>
          </a:blip>
          <a:stretch>
            <a:fillRect/>
          </a:stretch>
        </xdr:blipFill>
        <xdr:spPr>
          <a:xfrm>
            <a:off x="4709012" y="36029900"/>
            <a:ext cx="2052000" cy="2736000"/>
          </a:xfrm>
          <a:prstGeom prst="rect">
            <a:avLst/>
          </a:prstGeom>
          <a:ln>
            <a:solidFill>
              <a:schemeClr val="tx1"/>
            </a:solidFill>
          </a:ln>
        </xdr:spPr>
      </xdr:pic>
      <xdr:pic>
        <xdr:nvPicPr>
          <xdr:cNvPr id="64" name="Picture 63"/>
          <xdr:cNvPicPr>
            <a:picLocks noChangeAspect="1"/>
          </xdr:cNvPicPr>
        </xdr:nvPicPr>
        <xdr:blipFill>
          <a:blip xmlns:r="http://schemas.openxmlformats.org/officeDocument/2006/relationships" r:embed="rId44" cstate="print">
            <a:extLst>
              <a:ext uri="{28A0092B-C50C-407E-A947-70E740481C1C}">
                <a14:useLocalDpi xmlns:a14="http://schemas.microsoft.com/office/drawing/2010/main"/>
              </a:ext>
            </a:extLst>
          </a:blip>
          <a:stretch>
            <a:fillRect/>
          </a:stretch>
        </xdr:blipFill>
        <xdr:spPr>
          <a:xfrm>
            <a:off x="298450" y="38921323"/>
            <a:ext cx="2052000" cy="2736000"/>
          </a:xfrm>
          <a:prstGeom prst="rect">
            <a:avLst/>
          </a:prstGeom>
          <a:ln>
            <a:solidFill>
              <a:schemeClr val="tx1"/>
            </a:solidFill>
          </a:ln>
        </xdr:spPr>
      </xdr:pic>
      <xdr:pic>
        <xdr:nvPicPr>
          <xdr:cNvPr id="65" name="Picture 64"/>
          <xdr:cNvPicPr>
            <a:picLocks noChangeAspect="1"/>
          </xdr:cNvPicPr>
        </xdr:nvPicPr>
        <xdr:blipFill>
          <a:blip xmlns:r="http://schemas.openxmlformats.org/officeDocument/2006/relationships" r:embed="rId45" cstate="print">
            <a:extLst>
              <a:ext uri="{28A0092B-C50C-407E-A947-70E740481C1C}">
                <a14:useLocalDpi xmlns:a14="http://schemas.microsoft.com/office/drawing/2010/main"/>
              </a:ext>
            </a:extLst>
          </a:blip>
          <a:stretch>
            <a:fillRect/>
          </a:stretch>
        </xdr:blipFill>
        <xdr:spPr>
          <a:xfrm>
            <a:off x="2503731" y="38921323"/>
            <a:ext cx="2052000" cy="2736000"/>
          </a:xfrm>
          <a:prstGeom prst="rect">
            <a:avLst/>
          </a:prstGeom>
          <a:ln>
            <a:solidFill>
              <a:schemeClr val="tx1"/>
            </a:solidFill>
          </a:ln>
        </xdr:spPr>
      </xdr:pic>
      <xdr:pic>
        <xdr:nvPicPr>
          <xdr:cNvPr id="66" name="Picture 65"/>
          <xdr:cNvPicPr>
            <a:picLocks noChangeAspect="1"/>
          </xdr:cNvPicPr>
        </xdr:nvPicPr>
        <xdr:blipFill>
          <a:blip xmlns:r="http://schemas.openxmlformats.org/officeDocument/2006/relationships" r:embed="rId46" cstate="print">
            <a:extLst>
              <a:ext uri="{28A0092B-C50C-407E-A947-70E740481C1C}">
                <a14:useLocalDpi xmlns:a14="http://schemas.microsoft.com/office/drawing/2010/main"/>
              </a:ext>
            </a:extLst>
          </a:blip>
          <a:stretch>
            <a:fillRect/>
          </a:stretch>
        </xdr:blipFill>
        <xdr:spPr>
          <a:xfrm>
            <a:off x="4709012" y="38921323"/>
            <a:ext cx="2052000" cy="2736000"/>
          </a:xfrm>
          <a:prstGeom prst="rect">
            <a:avLst/>
          </a:prstGeom>
          <a:ln>
            <a:solidFill>
              <a:schemeClr val="tx1"/>
            </a:solidFill>
          </a:ln>
        </xdr:spPr>
      </xdr:pic>
    </xdr:grpSp>
    <xdr:clientData/>
  </xdr:twoCellAnchor>
</xdr:wsDr>
</file>

<file path=xl/drawings/drawing2.xml><?xml version="1.0" encoding="utf-8"?>
<xdr:wsDr xmlns:xdr="http://schemas.openxmlformats.org/drawingml/2006/spreadsheetDrawing" xmlns:a="http://schemas.openxmlformats.org/drawingml/2006/main">
  <xdr:twoCellAnchor editAs="oneCell">
    <xdr:from>
      <xdr:col>9</xdr:col>
      <xdr:colOff>69589</xdr:colOff>
      <xdr:row>35</xdr:row>
      <xdr:rowOff>30673</xdr:rowOff>
    </xdr:from>
    <xdr:to>
      <xdr:col>14</xdr:col>
      <xdr:colOff>477589</xdr:colOff>
      <xdr:row>48</xdr:row>
      <xdr:rowOff>146173</xdr:rowOff>
    </xdr:to>
    <xdr:pic>
      <xdr:nvPicPr>
        <xdr:cNvPr id="2" name="Picture 1"/>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5555989" y="6698173"/>
          <a:ext cx="3456000" cy="2592000"/>
        </a:xfrm>
        <a:prstGeom prst="rect">
          <a:avLst/>
        </a:prstGeom>
      </xdr:spPr>
    </xdr:pic>
    <xdr:clientData/>
  </xdr:twoCellAnchor>
  <xdr:twoCellAnchor editAs="oneCell">
    <xdr:from>
      <xdr:col>14</xdr:col>
      <xdr:colOff>607077</xdr:colOff>
      <xdr:row>35</xdr:row>
      <xdr:rowOff>7292</xdr:rowOff>
    </xdr:from>
    <xdr:to>
      <xdr:col>20</xdr:col>
      <xdr:colOff>405477</xdr:colOff>
      <xdr:row>48</xdr:row>
      <xdr:rowOff>122792</xdr:rowOff>
    </xdr:to>
    <xdr:pic>
      <xdr:nvPicPr>
        <xdr:cNvPr id="3" name="Picture 2"/>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9141477" y="6674792"/>
          <a:ext cx="3456000" cy="2592000"/>
        </a:xfrm>
        <a:prstGeom prst="rect">
          <a:avLst/>
        </a:prstGeom>
      </xdr:spPr>
    </xdr:pic>
    <xdr:clientData/>
  </xdr:twoCellAnchor>
  <xdr:twoCellAnchor editAs="oneCell">
    <xdr:from>
      <xdr:col>5</xdr:col>
      <xdr:colOff>460414</xdr:colOff>
      <xdr:row>35</xdr:row>
      <xdr:rowOff>30673</xdr:rowOff>
    </xdr:from>
    <xdr:to>
      <xdr:col>8</xdr:col>
      <xdr:colOff>575614</xdr:colOff>
      <xdr:row>48</xdr:row>
      <xdr:rowOff>146173</xdr:rowOff>
    </xdr:to>
    <xdr:pic>
      <xdr:nvPicPr>
        <xdr:cNvPr id="4" name="Picture 3"/>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3508414" y="6698173"/>
          <a:ext cx="1944000" cy="2592000"/>
        </a:xfrm>
        <a:prstGeom prst="rect">
          <a:avLst/>
        </a:prstGeom>
      </xdr:spPr>
    </xdr:pic>
    <xdr:clientData/>
  </xdr:twoCellAnchor>
  <xdr:twoCellAnchor editAs="oneCell">
    <xdr:from>
      <xdr:col>20</xdr:col>
      <xdr:colOff>534965</xdr:colOff>
      <xdr:row>35</xdr:row>
      <xdr:rowOff>0</xdr:rowOff>
    </xdr:from>
    <xdr:to>
      <xdr:col>24</xdr:col>
      <xdr:colOff>40565</xdr:colOff>
      <xdr:row>48</xdr:row>
      <xdr:rowOff>115500</xdr:rowOff>
    </xdr:to>
    <xdr:pic>
      <xdr:nvPicPr>
        <xdr:cNvPr id="5" name="Picture 4"/>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a:off x="12726965" y="6667500"/>
          <a:ext cx="1944000" cy="2592000"/>
        </a:xfrm>
        <a:prstGeom prst="rect">
          <a:avLst/>
        </a:prstGeom>
      </xdr:spPr>
    </xdr:pic>
    <xdr:clientData/>
  </xdr:twoCellAnchor>
  <xdr:twoCellAnchor editAs="oneCell">
    <xdr:from>
      <xdr:col>0</xdr:col>
      <xdr:colOff>0</xdr:colOff>
      <xdr:row>35</xdr:row>
      <xdr:rowOff>12141</xdr:rowOff>
    </xdr:from>
    <xdr:to>
      <xdr:col>5</xdr:col>
      <xdr:colOff>408000</xdr:colOff>
      <xdr:row>48</xdr:row>
      <xdr:rowOff>127641</xdr:rowOff>
    </xdr:to>
    <xdr:pic>
      <xdr:nvPicPr>
        <xdr:cNvPr id="6" name="Picture 5"/>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tretch>
          <a:fillRect/>
        </a:stretch>
      </xdr:blipFill>
      <xdr:spPr>
        <a:xfrm>
          <a:off x="0" y="6679641"/>
          <a:ext cx="3456000" cy="2592000"/>
        </a:xfrm>
        <a:prstGeom prst="rect">
          <a:avLst/>
        </a:prstGeom>
      </xdr:spPr>
    </xdr:pic>
    <xdr:clientData/>
  </xdr:twoCellAnchor>
  <xdr:twoCellAnchor editAs="oneCell">
    <xdr:from>
      <xdr:col>24</xdr:col>
      <xdr:colOff>113933</xdr:colOff>
      <xdr:row>35</xdr:row>
      <xdr:rowOff>0</xdr:rowOff>
    </xdr:from>
    <xdr:to>
      <xdr:col>27</xdr:col>
      <xdr:colOff>229133</xdr:colOff>
      <xdr:row>48</xdr:row>
      <xdr:rowOff>115500</xdr:rowOff>
    </xdr:to>
    <xdr:pic>
      <xdr:nvPicPr>
        <xdr:cNvPr id="7" name="Picture 6"/>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tretch>
          <a:fillRect/>
        </a:stretch>
      </xdr:blipFill>
      <xdr:spPr>
        <a:xfrm>
          <a:off x="14744333" y="6667500"/>
          <a:ext cx="1944000" cy="2592000"/>
        </a:xfrm>
        <a:prstGeom prst="rect">
          <a:avLst/>
        </a:prstGeom>
      </xdr:spPr>
    </xdr:pic>
    <xdr:clientData/>
  </xdr:twoCellAnchor>
  <xdr:twoCellAnchor editAs="oneCell">
    <xdr:from>
      <xdr:col>25</xdr:col>
      <xdr:colOff>231052</xdr:colOff>
      <xdr:row>50</xdr:row>
      <xdr:rowOff>101270</xdr:rowOff>
    </xdr:from>
    <xdr:to>
      <xdr:col>28</xdr:col>
      <xdr:colOff>346252</xdr:colOff>
      <xdr:row>64</xdr:row>
      <xdr:rowOff>26270</xdr:rowOff>
    </xdr:to>
    <xdr:pic>
      <xdr:nvPicPr>
        <xdr:cNvPr id="8" name="Picture 7"/>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tretch>
          <a:fillRect/>
        </a:stretch>
      </xdr:blipFill>
      <xdr:spPr>
        <a:xfrm>
          <a:off x="15471052" y="9626270"/>
          <a:ext cx="1944000" cy="2592000"/>
        </a:xfrm>
        <a:prstGeom prst="rect">
          <a:avLst/>
        </a:prstGeom>
      </xdr:spPr>
    </xdr:pic>
    <xdr:clientData/>
  </xdr:twoCellAnchor>
  <xdr:twoCellAnchor editAs="oneCell">
    <xdr:from>
      <xdr:col>12</xdr:col>
      <xdr:colOff>485788</xdr:colOff>
      <xdr:row>50</xdr:row>
      <xdr:rowOff>116567</xdr:rowOff>
    </xdr:from>
    <xdr:to>
      <xdr:col>15</xdr:col>
      <xdr:colOff>600988</xdr:colOff>
      <xdr:row>64</xdr:row>
      <xdr:rowOff>41567</xdr:rowOff>
    </xdr:to>
    <xdr:pic>
      <xdr:nvPicPr>
        <xdr:cNvPr id="9" name="Picture 8"/>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val="0"/>
            </a:ext>
          </a:extLst>
        </a:blip>
        <a:stretch>
          <a:fillRect/>
        </a:stretch>
      </xdr:blipFill>
      <xdr:spPr>
        <a:xfrm>
          <a:off x="7800988" y="9641567"/>
          <a:ext cx="1944000" cy="2592000"/>
        </a:xfrm>
        <a:prstGeom prst="rect">
          <a:avLst/>
        </a:prstGeom>
      </xdr:spPr>
    </xdr:pic>
    <xdr:clientData/>
  </xdr:twoCellAnchor>
  <xdr:twoCellAnchor editAs="oneCell">
    <xdr:from>
      <xdr:col>0</xdr:col>
      <xdr:colOff>52414</xdr:colOff>
      <xdr:row>50</xdr:row>
      <xdr:rowOff>101270</xdr:rowOff>
    </xdr:from>
    <xdr:to>
      <xdr:col>5</xdr:col>
      <xdr:colOff>460414</xdr:colOff>
      <xdr:row>64</xdr:row>
      <xdr:rowOff>26270</xdr:rowOff>
    </xdr:to>
    <xdr:pic>
      <xdr:nvPicPr>
        <xdr:cNvPr id="10" name="Picture 9"/>
        <xdr:cNvPicPr>
          <a:picLocks noChangeAspect="1"/>
        </xdr:cNvPicPr>
      </xdr:nvPicPr>
      <xdr:blipFill>
        <a:blip xmlns:r="http://schemas.openxmlformats.org/officeDocument/2006/relationships" r:embed="rId9" cstate="print">
          <a:extLst>
            <a:ext uri="{28A0092B-C50C-407E-A947-70E740481C1C}">
              <a14:useLocalDpi xmlns:a14="http://schemas.microsoft.com/office/drawing/2010/main" val="0"/>
            </a:ext>
          </a:extLst>
        </a:blip>
        <a:stretch>
          <a:fillRect/>
        </a:stretch>
      </xdr:blipFill>
      <xdr:spPr>
        <a:xfrm>
          <a:off x="52414" y="9626270"/>
          <a:ext cx="3456000" cy="2592000"/>
        </a:xfrm>
        <a:prstGeom prst="rect">
          <a:avLst/>
        </a:prstGeom>
      </xdr:spPr>
    </xdr:pic>
    <xdr:clientData/>
  </xdr:twoCellAnchor>
  <xdr:twoCellAnchor editAs="oneCell">
    <xdr:from>
      <xdr:col>16</xdr:col>
      <xdr:colOff>106708</xdr:colOff>
      <xdr:row>50</xdr:row>
      <xdr:rowOff>116567</xdr:rowOff>
    </xdr:from>
    <xdr:to>
      <xdr:col>19</xdr:col>
      <xdr:colOff>221908</xdr:colOff>
      <xdr:row>64</xdr:row>
      <xdr:rowOff>41567</xdr:rowOff>
    </xdr:to>
    <xdr:pic>
      <xdr:nvPicPr>
        <xdr:cNvPr id="11" name="Picture 10"/>
        <xdr:cNvPicPr>
          <a:picLocks noChangeAspect="1"/>
        </xdr:cNvPicPr>
      </xdr:nvPicPr>
      <xdr:blipFill>
        <a:blip xmlns:r="http://schemas.openxmlformats.org/officeDocument/2006/relationships" r:embed="rId10" cstate="print">
          <a:extLst>
            <a:ext uri="{28A0092B-C50C-407E-A947-70E740481C1C}">
              <a14:useLocalDpi xmlns:a14="http://schemas.microsoft.com/office/drawing/2010/main" val="0"/>
            </a:ext>
          </a:extLst>
        </a:blip>
        <a:stretch>
          <a:fillRect/>
        </a:stretch>
      </xdr:blipFill>
      <xdr:spPr>
        <a:xfrm>
          <a:off x="9860308" y="9641567"/>
          <a:ext cx="1944000" cy="2592000"/>
        </a:xfrm>
        <a:prstGeom prst="rect">
          <a:avLst/>
        </a:prstGeom>
      </xdr:spPr>
    </xdr:pic>
    <xdr:clientData/>
  </xdr:twoCellAnchor>
  <xdr:twoCellAnchor editAs="oneCell">
    <xdr:from>
      <xdr:col>19</xdr:col>
      <xdr:colOff>327280</xdr:colOff>
      <xdr:row>50</xdr:row>
      <xdr:rowOff>107462</xdr:rowOff>
    </xdr:from>
    <xdr:to>
      <xdr:col>25</xdr:col>
      <xdr:colOff>125680</xdr:colOff>
      <xdr:row>64</xdr:row>
      <xdr:rowOff>32462</xdr:rowOff>
    </xdr:to>
    <xdr:pic>
      <xdr:nvPicPr>
        <xdr:cNvPr id="12" name="Picture 11"/>
        <xdr:cNvPicPr>
          <a:picLocks noChangeAspect="1"/>
        </xdr:cNvPicPr>
      </xdr:nvPicPr>
      <xdr:blipFill>
        <a:blip xmlns:r="http://schemas.openxmlformats.org/officeDocument/2006/relationships" r:embed="rId11" cstate="print">
          <a:extLst>
            <a:ext uri="{28A0092B-C50C-407E-A947-70E740481C1C}">
              <a14:useLocalDpi xmlns:a14="http://schemas.microsoft.com/office/drawing/2010/main" val="0"/>
            </a:ext>
          </a:extLst>
        </a:blip>
        <a:stretch>
          <a:fillRect/>
        </a:stretch>
      </xdr:blipFill>
      <xdr:spPr>
        <a:xfrm>
          <a:off x="11909680" y="9632462"/>
          <a:ext cx="3456000" cy="2592000"/>
        </a:xfrm>
        <a:prstGeom prst="rect">
          <a:avLst/>
        </a:prstGeom>
      </xdr:spPr>
    </xdr:pic>
    <xdr:clientData/>
  </xdr:twoCellAnchor>
  <xdr:twoCellAnchor editAs="oneCell">
    <xdr:from>
      <xdr:col>5</xdr:col>
      <xdr:colOff>605041</xdr:colOff>
      <xdr:row>50</xdr:row>
      <xdr:rowOff>116567</xdr:rowOff>
    </xdr:from>
    <xdr:to>
      <xdr:col>9</xdr:col>
      <xdr:colOff>110641</xdr:colOff>
      <xdr:row>64</xdr:row>
      <xdr:rowOff>41567</xdr:rowOff>
    </xdr:to>
    <xdr:pic>
      <xdr:nvPicPr>
        <xdr:cNvPr id="13" name="Picture 12"/>
        <xdr:cNvPicPr>
          <a:picLocks noChangeAspect="1"/>
        </xdr:cNvPicPr>
      </xdr:nvPicPr>
      <xdr:blipFill>
        <a:blip xmlns:r="http://schemas.openxmlformats.org/officeDocument/2006/relationships" r:embed="rId12" cstate="print">
          <a:extLst>
            <a:ext uri="{28A0092B-C50C-407E-A947-70E740481C1C}">
              <a14:useLocalDpi xmlns:a14="http://schemas.microsoft.com/office/drawing/2010/main" val="0"/>
            </a:ext>
          </a:extLst>
        </a:blip>
        <a:stretch>
          <a:fillRect/>
        </a:stretch>
      </xdr:blipFill>
      <xdr:spPr>
        <a:xfrm>
          <a:off x="3653041" y="9641567"/>
          <a:ext cx="1944000" cy="2592000"/>
        </a:xfrm>
        <a:prstGeom prst="rect">
          <a:avLst/>
        </a:prstGeom>
      </xdr:spPr>
    </xdr:pic>
    <xdr:clientData/>
  </xdr:twoCellAnchor>
  <xdr:twoCellAnchor editAs="oneCell">
    <xdr:from>
      <xdr:col>9</xdr:col>
      <xdr:colOff>225961</xdr:colOff>
      <xdr:row>50</xdr:row>
      <xdr:rowOff>101270</xdr:rowOff>
    </xdr:from>
    <xdr:to>
      <xdr:col>12</xdr:col>
      <xdr:colOff>341161</xdr:colOff>
      <xdr:row>64</xdr:row>
      <xdr:rowOff>26270</xdr:rowOff>
    </xdr:to>
    <xdr:pic>
      <xdr:nvPicPr>
        <xdr:cNvPr id="14" name="Picture 13"/>
        <xdr:cNvPicPr>
          <a:picLocks noChangeAspect="1"/>
        </xdr:cNvPicPr>
      </xdr:nvPicPr>
      <xdr:blipFill>
        <a:blip xmlns:r="http://schemas.openxmlformats.org/officeDocument/2006/relationships" r:embed="rId13" cstate="print">
          <a:extLst>
            <a:ext uri="{28A0092B-C50C-407E-A947-70E740481C1C}">
              <a14:useLocalDpi xmlns:a14="http://schemas.microsoft.com/office/drawing/2010/main" val="0"/>
            </a:ext>
          </a:extLst>
        </a:blip>
        <a:stretch>
          <a:fillRect/>
        </a:stretch>
      </xdr:blipFill>
      <xdr:spPr>
        <a:xfrm>
          <a:off x="5712361" y="9626270"/>
          <a:ext cx="1944000" cy="2592000"/>
        </a:xfrm>
        <a:prstGeom prst="rect">
          <a:avLst/>
        </a:prstGeom>
      </xdr:spPr>
    </xdr:pic>
    <xdr:clientData/>
  </xdr:twoCellAnchor>
  <xdr:twoCellAnchor editAs="oneCell">
    <xdr:from>
      <xdr:col>3</xdr:col>
      <xdr:colOff>275569</xdr:colOff>
      <xdr:row>65</xdr:row>
      <xdr:rowOff>186521</xdr:rowOff>
    </xdr:from>
    <xdr:to>
      <xdr:col>6</xdr:col>
      <xdr:colOff>390769</xdr:colOff>
      <xdr:row>79</xdr:row>
      <xdr:rowOff>111521</xdr:rowOff>
    </xdr:to>
    <xdr:pic>
      <xdr:nvPicPr>
        <xdr:cNvPr id="15" name="Picture 14"/>
        <xdr:cNvPicPr>
          <a:picLocks noChangeAspect="1"/>
        </xdr:cNvPicPr>
      </xdr:nvPicPr>
      <xdr:blipFill>
        <a:blip xmlns:r="http://schemas.openxmlformats.org/officeDocument/2006/relationships" r:embed="rId14" cstate="print">
          <a:extLst>
            <a:ext uri="{28A0092B-C50C-407E-A947-70E740481C1C}">
              <a14:useLocalDpi xmlns:a14="http://schemas.microsoft.com/office/drawing/2010/main" val="0"/>
            </a:ext>
          </a:extLst>
        </a:blip>
        <a:stretch>
          <a:fillRect/>
        </a:stretch>
      </xdr:blipFill>
      <xdr:spPr>
        <a:xfrm>
          <a:off x="2104369" y="12569021"/>
          <a:ext cx="1944000" cy="2592000"/>
        </a:xfrm>
        <a:prstGeom prst="rect">
          <a:avLst/>
        </a:prstGeom>
      </xdr:spPr>
    </xdr:pic>
    <xdr:clientData/>
  </xdr:twoCellAnchor>
  <xdr:twoCellAnchor editAs="oneCell">
    <xdr:from>
      <xdr:col>0</xdr:col>
      <xdr:colOff>52414</xdr:colOff>
      <xdr:row>65</xdr:row>
      <xdr:rowOff>171867</xdr:rowOff>
    </xdr:from>
    <xdr:to>
      <xdr:col>3</xdr:col>
      <xdr:colOff>167614</xdr:colOff>
      <xdr:row>79</xdr:row>
      <xdr:rowOff>96867</xdr:rowOff>
    </xdr:to>
    <xdr:pic>
      <xdr:nvPicPr>
        <xdr:cNvPr id="16" name="Picture 15"/>
        <xdr:cNvPicPr>
          <a:picLocks noChangeAspect="1"/>
        </xdr:cNvPicPr>
      </xdr:nvPicPr>
      <xdr:blipFill>
        <a:blip xmlns:r="http://schemas.openxmlformats.org/officeDocument/2006/relationships" r:embed="rId15" cstate="print">
          <a:extLst>
            <a:ext uri="{28A0092B-C50C-407E-A947-70E740481C1C}">
              <a14:useLocalDpi xmlns:a14="http://schemas.microsoft.com/office/drawing/2010/main" val="0"/>
            </a:ext>
          </a:extLst>
        </a:blip>
        <a:stretch>
          <a:fillRect/>
        </a:stretch>
      </xdr:blipFill>
      <xdr:spPr>
        <a:xfrm>
          <a:off x="52414" y="12554367"/>
          <a:ext cx="1944000" cy="2592000"/>
        </a:xfrm>
        <a:prstGeom prst="rect">
          <a:avLst/>
        </a:prstGeom>
      </xdr:spPr>
    </xdr:pic>
    <xdr:clientData/>
  </xdr:twoCellAnchor>
  <xdr:twoCellAnchor editAs="oneCell">
    <xdr:from>
      <xdr:col>16</xdr:col>
      <xdr:colOff>18634</xdr:colOff>
      <xdr:row>65</xdr:row>
      <xdr:rowOff>184639</xdr:rowOff>
    </xdr:from>
    <xdr:to>
      <xdr:col>21</xdr:col>
      <xdr:colOff>426634</xdr:colOff>
      <xdr:row>79</xdr:row>
      <xdr:rowOff>109639</xdr:rowOff>
    </xdr:to>
    <xdr:pic>
      <xdr:nvPicPr>
        <xdr:cNvPr id="17" name="Picture 16"/>
        <xdr:cNvPicPr>
          <a:picLocks noChangeAspect="1"/>
        </xdr:cNvPicPr>
      </xdr:nvPicPr>
      <xdr:blipFill>
        <a:blip xmlns:r="http://schemas.openxmlformats.org/officeDocument/2006/relationships" r:embed="rId16" cstate="print">
          <a:extLst>
            <a:ext uri="{28A0092B-C50C-407E-A947-70E740481C1C}">
              <a14:useLocalDpi xmlns:a14="http://schemas.microsoft.com/office/drawing/2010/main" val="0"/>
            </a:ext>
          </a:extLst>
        </a:blip>
        <a:stretch>
          <a:fillRect/>
        </a:stretch>
      </xdr:blipFill>
      <xdr:spPr>
        <a:xfrm>
          <a:off x="9772234" y="12567139"/>
          <a:ext cx="3456000" cy="2592000"/>
        </a:xfrm>
        <a:prstGeom prst="rect">
          <a:avLst/>
        </a:prstGeom>
      </xdr:spPr>
    </xdr:pic>
    <xdr:clientData/>
  </xdr:twoCellAnchor>
  <xdr:twoCellAnchor editAs="oneCell">
    <xdr:from>
      <xdr:col>21</xdr:col>
      <xdr:colOff>534589</xdr:colOff>
      <xdr:row>65</xdr:row>
      <xdr:rowOff>184639</xdr:rowOff>
    </xdr:from>
    <xdr:to>
      <xdr:col>27</xdr:col>
      <xdr:colOff>332989</xdr:colOff>
      <xdr:row>79</xdr:row>
      <xdr:rowOff>109639</xdr:rowOff>
    </xdr:to>
    <xdr:pic>
      <xdr:nvPicPr>
        <xdr:cNvPr id="18" name="Picture 17"/>
        <xdr:cNvPicPr>
          <a:picLocks noChangeAspect="1"/>
        </xdr:cNvPicPr>
      </xdr:nvPicPr>
      <xdr:blipFill>
        <a:blip xmlns:r="http://schemas.openxmlformats.org/officeDocument/2006/relationships" r:embed="rId17" cstate="print">
          <a:extLst>
            <a:ext uri="{28A0092B-C50C-407E-A947-70E740481C1C}">
              <a14:useLocalDpi xmlns:a14="http://schemas.microsoft.com/office/drawing/2010/main" val="0"/>
            </a:ext>
          </a:extLst>
        </a:blip>
        <a:stretch>
          <a:fillRect/>
        </a:stretch>
      </xdr:blipFill>
      <xdr:spPr>
        <a:xfrm>
          <a:off x="13336189" y="12567139"/>
          <a:ext cx="3456000" cy="2592000"/>
        </a:xfrm>
        <a:prstGeom prst="rect">
          <a:avLst/>
        </a:prstGeom>
      </xdr:spPr>
    </xdr:pic>
    <xdr:clientData/>
  </xdr:twoCellAnchor>
  <xdr:twoCellAnchor editAs="oneCell">
    <xdr:from>
      <xdr:col>6</xdr:col>
      <xdr:colOff>498724</xdr:colOff>
      <xdr:row>65</xdr:row>
      <xdr:rowOff>170026</xdr:rowOff>
    </xdr:from>
    <xdr:to>
      <xdr:col>12</xdr:col>
      <xdr:colOff>297124</xdr:colOff>
      <xdr:row>79</xdr:row>
      <xdr:rowOff>95026</xdr:rowOff>
    </xdr:to>
    <xdr:pic>
      <xdr:nvPicPr>
        <xdr:cNvPr id="19" name="Picture 18"/>
        <xdr:cNvPicPr>
          <a:picLocks noChangeAspect="1"/>
        </xdr:cNvPicPr>
      </xdr:nvPicPr>
      <xdr:blipFill>
        <a:blip xmlns:r="http://schemas.openxmlformats.org/officeDocument/2006/relationships" r:embed="rId18" cstate="print">
          <a:extLst>
            <a:ext uri="{28A0092B-C50C-407E-A947-70E740481C1C}">
              <a14:useLocalDpi xmlns:a14="http://schemas.microsoft.com/office/drawing/2010/main" val="0"/>
            </a:ext>
          </a:extLst>
        </a:blip>
        <a:stretch>
          <a:fillRect/>
        </a:stretch>
      </xdr:blipFill>
      <xdr:spPr>
        <a:xfrm>
          <a:off x="4156324" y="12552526"/>
          <a:ext cx="3456000" cy="2592000"/>
        </a:xfrm>
        <a:prstGeom prst="rect">
          <a:avLst/>
        </a:prstGeom>
      </xdr:spPr>
    </xdr:pic>
    <xdr:clientData/>
  </xdr:twoCellAnchor>
  <xdr:twoCellAnchor editAs="oneCell">
    <xdr:from>
      <xdr:col>12</xdr:col>
      <xdr:colOff>404033</xdr:colOff>
      <xdr:row>65</xdr:row>
      <xdr:rowOff>170026</xdr:rowOff>
    </xdr:from>
    <xdr:to>
      <xdr:col>15</xdr:col>
      <xdr:colOff>516533</xdr:colOff>
      <xdr:row>79</xdr:row>
      <xdr:rowOff>95026</xdr:rowOff>
    </xdr:to>
    <xdr:pic>
      <xdr:nvPicPr>
        <xdr:cNvPr id="20" name="Picture 19" descr="https://vsjcllp.vsjadon.com/upload/insp-154220-1512.jpg"/>
        <xdr:cNvPicPr>
          <a:picLocks noChangeAspect="1" noChangeArrowheads="1"/>
        </xdr:cNvPicPr>
      </xdr:nvPicPr>
      <xdr:blipFill>
        <a:blip xmlns:r="http://schemas.openxmlformats.org/officeDocument/2006/relationships" r:embed="rId19" cstate="print">
          <a:extLst>
            <a:ext uri="{28A0092B-C50C-407E-A947-70E740481C1C}">
              <a14:useLocalDpi xmlns:a14="http://schemas.microsoft.com/office/drawing/2010/main" val="0"/>
            </a:ext>
          </a:extLst>
        </a:blip>
        <a:srcRect/>
        <a:stretch>
          <a:fillRect/>
        </a:stretch>
      </xdr:blipFill>
      <xdr:spPr bwMode="auto">
        <a:xfrm>
          <a:off x="7719233" y="12552526"/>
          <a:ext cx="1941300" cy="2592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7</xdr:col>
      <xdr:colOff>496710</xdr:colOff>
      <xdr:row>79</xdr:row>
      <xdr:rowOff>166489</xdr:rowOff>
    </xdr:from>
    <xdr:to>
      <xdr:col>11</xdr:col>
      <xdr:colOff>2310</xdr:colOff>
      <xdr:row>93</xdr:row>
      <xdr:rowOff>91489</xdr:rowOff>
    </xdr:to>
    <xdr:pic>
      <xdr:nvPicPr>
        <xdr:cNvPr id="21" name="Picture 20"/>
        <xdr:cNvPicPr>
          <a:picLocks noChangeAspect="1"/>
        </xdr:cNvPicPr>
      </xdr:nvPicPr>
      <xdr:blipFill>
        <a:blip xmlns:r="http://schemas.openxmlformats.org/officeDocument/2006/relationships" r:embed="rId20" cstate="print">
          <a:extLst>
            <a:ext uri="{28A0092B-C50C-407E-A947-70E740481C1C}">
              <a14:useLocalDpi xmlns:a14="http://schemas.microsoft.com/office/drawing/2010/main" val="0"/>
            </a:ext>
          </a:extLst>
        </a:blip>
        <a:stretch>
          <a:fillRect/>
        </a:stretch>
      </xdr:blipFill>
      <xdr:spPr>
        <a:xfrm>
          <a:off x="4763910" y="15215989"/>
          <a:ext cx="1944000" cy="2592000"/>
        </a:xfrm>
        <a:prstGeom prst="rect">
          <a:avLst/>
        </a:prstGeom>
      </xdr:spPr>
    </xdr:pic>
    <xdr:clientData/>
  </xdr:twoCellAnchor>
  <xdr:twoCellAnchor editAs="oneCell">
    <xdr:from>
      <xdr:col>17</xdr:col>
      <xdr:colOff>21889</xdr:colOff>
      <xdr:row>79</xdr:row>
      <xdr:rowOff>166489</xdr:rowOff>
    </xdr:from>
    <xdr:to>
      <xdr:col>20</xdr:col>
      <xdr:colOff>137089</xdr:colOff>
      <xdr:row>93</xdr:row>
      <xdr:rowOff>91489</xdr:rowOff>
    </xdr:to>
    <xdr:pic>
      <xdr:nvPicPr>
        <xdr:cNvPr id="22" name="Picture 21"/>
        <xdr:cNvPicPr>
          <a:picLocks noChangeAspect="1"/>
        </xdr:cNvPicPr>
      </xdr:nvPicPr>
      <xdr:blipFill>
        <a:blip xmlns:r="http://schemas.openxmlformats.org/officeDocument/2006/relationships" r:embed="rId21" cstate="print">
          <a:extLst>
            <a:ext uri="{28A0092B-C50C-407E-A947-70E740481C1C}">
              <a14:useLocalDpi xmlns:a14="http://schemas.microsoft.com/office/drawing/2010/main" val="0"/>
            </a:ext>
          </a:extLst>
        </a:blip>
        <a:stretch>
          <a:fillRect/>
        </a:stretch>
      </xdr:blipFill>
      <xdr:spPr>
        <a:xfrm>
          <a:off x="10385089" y="15215989"/>
          <a:ext cx="1944000" cy="2592000"/>
        </a:xfrm>
        <a:prstGeom prst="rect">
          <a:avLst/>
        </a:prstGeom>
      </xdr:spPr>
    </xdr:pic>
    <xdr:clientData/>
  </xdr:twoCellAnchor>
  <xdr:twoCellAnchor editAs="oneCell">
    <xdr:from>
      <xdr:col>2</xdr:col>
      <xdr:colOff>294675</xdr:colOff>
      <xdr:row>93</xdr:row>
      <xdr:rowOff>166631</xdr:rowOff>
    </xdr:from>
    <xdr:to>
      <xdr:col>8</xdr:col>
      <xdr:colOff>93075</xdr:colOff>
      <xdr:row>107</xdr:row>
      <xdr:rowOff>91631</xdr:rowOff>
    </xdr:to>
    <xdr:pic>
      <xdr:nvPicPr>
        <xdr:cNvPr id="23" name="Picture 22"/>
        <xdr:cNvPicPr>
          <a:picLocks noChangeAspect="1"/>
        </xdr:cNvPicPr>
      </xdr:nvPicPr>
      <xdr:blipFill>
        <a:blip xmlns:r="http://schemas.openxmlformats.org/officeDocument/2006/relationships" r:embed="rId22" cstate="print">
          <a:extLst>
            <a:ext uri="{28A0092B-C50C-407E-A947-70E740481C1C}">
              <a14:useLocalDpi xmlns:a14="http://schemas.microsoft.com/office/drawing/2010/main" val="0"/>
            </a:ext>
          </a:extLst>
        </a:blip>
        <a:stretch>
          <a:fillRect/>
        </a:stretch>
      </xdr:blipFill>
      <xdr:spPr>
        <a:xfrm>
          <a:off x="1513875" y="17883131"/>
          <a:ext cx="3456000" cy="2592000"/>
        </a:xfrm>
        <a:prstGeom prst="rect">
          <a:avLst/>
        </a:prstGeom>
      </xdr:spPr>
    </xdr:pic>
    <xdr:clientData/>
  </xdr:twoCellAnchor>
  <xdr:twoCellAnchor editAs="oneCell">
    <xdr:from>
      <xdr:col>1</xdr:col>
      <xdr:colOff>575646</xdr:colOff>
      <xdr:row>79</xdr:row>
      <xdr:rowOff>166489</xdr:rowOff>
    </xdr:from>
    <xdr:to>
      <xdr:col>7</xdr:col>
      <xdr:colOff>374046</xdr:colOff>
      <xdr:row>93</xdr:row>
      <xdr:rowOff>91489</xdr:rowOff>
    </xdr:to>
    <xdr:pic>
      <xdr:nvPicPr>
        <xdr:cNvPr id="24" name="Picture 23"/>
        <xdr:cNvPicPr>
          <a:picLocks noChangeAspect="1"/>
        </xdr:cNvPicPr>
      </xdr:nvPicPr>
      <xdr:blipFill>
        <a:blip xmlns:r="http://schemas.openxmlformats.org/officeDocument/2006/relationships" r:embed="rId23" cstate="print">
          <a:extLst>
            <a:ext uri="{28A0092B-C50C-407E-A947-70E740481C1C}">
              <a14:useLocalDpi xmlns:a14="http://schemas.microsoft.com/office/drawing/2010/main" val="0"/>
            </a:ext>
          </a:extLst>
        </a:blip>
        <a:stretch>
          <a:fillRect/>
        </a:stretch>
      </xdr:blipFill>
      <xdr:spPr>
        <a:xfrm>
          <a:off x="1185246" y="15215989"/>
          <a:ext cx="3456000" cy="2592000"/>
        </a:xfrm>
        <a:prstGeom prst="rect">
          <a:avLst/>
        </a:prstGeom>
      </xdr:spPr>
    </xdr:pic>
    <xdr:clientData/>
  </xdr:twoCellAnchor>
  <xdr:twoCellAnchor editAs="oneCell">
    <xdr:from>
      <xdr:col>14</xdr:col>
      <xdr:colOff>609336</xdr:colOff>
      <xdr:row>93</xdr:row>
      <xdr:rowOff>166631</xdr:rowOff>
    </xdr:from>
    <xdr:to>
      <xdr:col>20</xdr:col>
      <xdr:colOff>407736</xdr:colOff>
      <xdr:row>107</xdr:row>
      <xdr:rowOff>91631</xdr:rowOff>
    </xdr:to>
    <xdr:pic>
      <xdr:nvPicPr>
        <xdr:cNvPr id="25" name="Picture 24"/>
        <xdr:cNvPicPr>
          <a:picLocks noChangeAspect="1"/>
        </xdr:cNvPicPr>
      </xdr:nvPicPr>
      <xdr:blipFill>
        <a:blip xmlns:r="http://schemas.openxmlformats.org/officeDocument/2006/relationships" r:embed="rId24" cstate="print">
          <a:extLst>
            <a:ext uri="{28A0092B-C50C-407E-A947-70E740481C1C}">
              <a14:useLocalDpi xmlns:a14="http://schemas.microsoft.com/office/drawing/2010/main" val="0"/>
            </a:ext>
          </a:extLst>
        </a:blip>
        <a:stretch>
          <a:fillRect/>
        </a:stretch>
      </xdr:blipFill>
      <xdr:spPr>
        <a:xfrm>
          <a:off x="9143736" y="17883131"/>
          <a:ext cx="3456000" cy="2592000"/>
        </a:xfrm>
        <a:prstGeom prst="rect">
          <a:avLst/>
        </a:prstGeom>
      </xdr:spPr>
    </xdr:pic>
    <xdr:clientData/>
  </xdr:twoCellAnchor>
  <xdr:twoCellAnchor editAs="oneCell">
    <xdr:from>
      <xdr:col>20</xdr:col>
      <xdr:colOff>516565</xdr:colOff>
      <xdr:row>93</xdr:row>
      <xdr:rowOff>91489</xdr:rowOff>
    </xdr:from>
    <xdr:to>
      <xdr:col>26</xdr:col>
      <xdr:colOff>314965</xdr:colOff>
      <xdr:row>107</xdr:row>
      <xdr:rowOff>16489</xdr:rowOff>
    </xdr:to>
    <xdr:pic>
      <xdr:nvPicPr>
        <xdr:cNvPr id="26" name="Picture 25"/>
        <xdr:cNvPicPr>
          <a:picLocks noChangeAspect="1"/>
        </xdr:cNvPicPr>
      </xdr:nvPicPr>
      <xdr:blipFill>
        <a:blip xmlns:r="http://schemas.openxmlformats.org/officeDocument/2006/relationships" r:embed="rId25" cstate="print">
          <a:extLst>
            <a:ext uri="{28A0092B-C50C-407E-A947-70E740481C1C}">
              <a14:useLocalDpi xmlns:a14="http://schemas.microsoft.com/office/drawing/2010/main" val="0"/>
            </a:ext>
          </a:extLst>
        </a:blip>
        <a:stretch>
          <a:fillRect/>
        </a:stretch>
      </xdr:blipFill>
      <xdr:spPr>
        <a:xfrm>
          <a:off x="12708565" y="17807989"/>
          <a:ext cx="3456000" cy="2592000"/>
        </a:xfrm>
        <a:prstGeom prst="rect">
          <a:avLst/>
        </a:prstGeom>
      </xdr:spPr>
    </xdr:pic>
    <xdr:clientData/>
  </xdr:twoCellAnchor>
  <xdr:twoCellAnchor editAs="oneCell">
    <xdr:from>
      <xdr:col>11</xdr:col>
      <xdr:colOff>385308</xdr:colOff>
      <xdr:row>93</xdr:row>
      <xdr:rowOff>166631</xdr:rowOff>
    </xdr:from>
    <xdr:to>
      <xdr:col>14</xdr:col>
      <xdr:colOff>500508</xdr:colOff>
      <xdr:row>107</xdr:row>
      <xdr:rowOff>91631</xdr:rowOff>
    </xdr:to>
    <xdr:pic>
      <xdr:nvPicPr>
        <xdr:cNvPr id="27" name="Picture 26"/>
        <xdr:cNvPicPr>
          <a:picLocks noChangeAspect="1"/>
        </xdr:cNvPicPr>
      </xdr:nvPicPr>
      <xdr:blipFill>
        <a:blip xmlns:r="http://schemas.openxmlformats.org/officeDocument/2006/relationships" r:embed="rId26" cstate="print">
          <a:extLst>
            <a:ext uri="{28A0092B-C50C-407E-A947-70E740481C1C}">
              <a14:useLocalDpi xmlns:a14="http://schemas.microsoft.com/office/drawing/2010/main" val="0"/>
            </a:ext>
          </a:extLst>
        </a:blip>
        <a:stretch>
          <a:fillRect/>
        </a:stretch>
      </xdr:blipFill>
      <xdr:spPr>
        <a:xfrm>
          <a:off x="7090908" y="17883131"/>
          <a:ext cx="1944000" cy="2592000"/>
        </a:xfrm>
        <a:prstGeom prst="rect">
          <a:avLst/>
        </a:prstGeom>
      </xdr:spPr>
    </xdr:pic>
    <xdr:clientData/>
  </xdr:twoCellAnchor>
  <xdr:twoCellAnchor editAs="oneCell">
    <xdr:from>
      <xdr:col>20</xdr:col>
      <xdr:colOff>259753</xdr:colOff>
      <xdr:row>79</xdr:row>
      <xdr:rowOff>166489</xdr:rowOff>
    </xdr:from>
    <xdr:to>
      <xdr:col>23</xdr:col>
      <xdr:colOff>374953</xdr:colOff>
      <xdr:row>93</xdr:row>
      <xdr:rowOff>91489</xdr:rowOff>
    </xdr:to>
    <xdr:pic>
      <xdr:nvPicPr>
        <xdr:cNvPr id="28" name="Picture 27"/>
        <xdr:cNvPicPr>
          <a:picLocks noChangeAspect="1"/>
        </xdr:cNvPicPr>
      </xdr:nvPicPr>
      <xdr:blipFill>
        <a:blip xmlns:r="http://schemas.openxmlformats.org/officeDocument/2006/relationships" r:embed="rId27" cstate="print">
          <a:extLst>
            <a:ext uri="{28A0092B-C50C-407E-A947-70E740481C1C}">
              <a14:useLocalDpi xmlns:a14="http://schemas.microsoft.com/office/drawing/2010/main" val="0"/>
            </a:ext>
          </a:extLst>
        </a:blip>
        <a:stretch>
          <a:fillRect/>
        </a:stretch>
      </xdr:blipFill>
      <xdr:spPr>
        <a:xfrm>
          <a:off x="12451753" y="15215989"/>
          <a:ext cx="1944000" cy="2592000"/>
        </a:xfrm>
        <a:prstGeom prst="rect">
          <a:avLst/>
        </a:prstGeom>
      </xdr:spPr>
    </xdr:pic>
    <xdr:clientData/>
  </xdr:twoCellAnchor>
  <xdr:twoCellAnchor editAs="oneCell">
    <xdr:from>
      <xdr:col>8</xdr:col>
      <xdr:colOff>208776</xdr:colOff>
      <xdr:row>93</xdr:row>
      <xdr:rowOff>166631</xdr:rowOff>
    </xdr:from>
    <xdr:to>
      <xdr:col>11</xdr:col>
      <xdr:colOff>323976</xdr:colOff>
      <xdr:row>107</xdr:row>
      <xdr:rowOff>91631</xdr:rowOff>
    </xdr:to>
    <xdr:pic>
      <xdr:nvPicPr>
        <xdr:cNvPr id="29" name="Picture 28"/>
        <xdr:cNvPicPr>
          <a:picLocks noChangeAspect="1"/>
        </xdr:cNvPicPr>
      </xdr:nvPicPr>
      <xdr:blipFill>
        <a:blip xmlns:r="http://schemas.openxmlformats.org/officeDocument/2006/relationships" r:embed="rId28" cstate="print">
          <a:extLst>
            <a:ext uri="{28A0092B-C50C-407E-A947-70E740481C1C}">
              <a14:useLocalDpi xmlns:a14="http://schemas.microsoft.com/office/drawing/2010/main" val="0"/>
            </a:ext>
          </a:extLst>
        </a:blip>
        <a:stretch>
          <a:fillRect/>
        </a:stretch>
      </xdr:blipFill>
      <xdr:spPr>
        <a:xfrm>
          <a:off x="5085576" y="17883131"/>
          <a:ext cx="1944000" cy="2592000"/>
        </a:xfrm>
        <a:prstGeom prst="rect">
          <a:avLst/>
        </a:prstGeom>
      </xdr:spPr>
    </xdr:pic>
    <xdr:clientData/>
  </xdr:twoCellAnchor>
  <xdr:twoCellAnchor editAs="oneCell">
    <xdr:from>
      <xdr:col>11</xdr:col>
      <xdr:colOff>100825</xdr:colOff>
      <xdr:row>79</xdr:row>
      <xdr:rowOff>166489</xdr:rowOff>
    </xdr:from>
    <xdr:to>
      <xdr:col>16</xdr:col>
      <xdr:colOff>508825</xdr:colOff>
      <xdr:row>93</xdr:row>
      <xdr:rowOff>91489</xdr:rowOff>
    </xdr:to>
    <xdr:pic>
      <xdr:nvPicPr>
        <xdr:cNvPr id="30" name="Picture 29"/>
        <xdr:cNvPicPr>
          <a:picLocks noChangeAspect="1"/>
        </xdr:cNvPicPr>
      </xdr:nvPicPr>
      <xdr:blipFill>
        <a:blip xmlns:r="http://schemas.openxmlformats.org/officeDocument/2006/relationships" r:embed="rId29" cstate="print">
          <a:extLst>
            <a:ext uri="{28A0092B-C50C-407E-A947-70E740481C1C}">
              <a14:useLocalDpi xmlns:a14="http://schemas.microsoft.com/office/drawing/2010/main" val="0"/>
            </a:ext>
          </a:extLst>
        </a:blip>
        <a:stretch>
          <a:fillRect/>
        </a:stretch>
      </xdr:blipFill>
      <xdr:spPr>
        <a:xfrm>
          <a:off x="6806425" y="15215989"/>
          <a:ext cx="3456000" cy="2592000"/>
        </a:xfrm>
        <a:prstGeom prst="rect">
          <a:avLst/>
        </a:prstGeom>
      </xdr:spPr>
    </xdr:pic>
    <xdr:clientData/>
  </xdr:twoCellAnchor>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3" Type="http://schemas.openxmlformats.org/officeDocument/2006/relationships/drawing" Target="../drawings/drawing1.xml"/><Relationship Id="rId2" Type="http://schemas.openxmlformats.org/officeDocument/2006/relationships/printerSettings" Target="../printerSettings/printerSettings1.bin"/><Relationship Id="rId1" Type="http://schemas.openxmlformats.org/officeDocument/2006/relationships/hyperlink" Target="https://goo.gl/maps/oVmqb6v4ryeNTcUi9" TargetMode="External"/><Relationship Id="rId4" Type="http://schemas.openxmlformats.org/officeDocument/2006/relationships/vmlDrawing" Target="../drawings/vmlDrawing1.vml"/></Relationships>
</file>

<file path=xl/worksheets/_rels/sheet2.xml.rels><?xml version="1.0" encoding="UTF-8" standalone="yes"?>
<Relationships xmlns="http://schemas.openxmlformats.org/package/2006/relationships"><Relationship Id="rId1" Type="http://schemas.openxmlformats.org/officeDocument/2006/relationships/printerSettings" Target="../printerSettings/printerSettings2.bin"/></Relationships>
</file>

<file path=xl/worksheets/_rels/sheet4.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3.bin"/></Relationships>
</file>

<file path=xl/worksheets/_rels/sheet7.xml.rels><?xml version="1.0" encoding="UTF-8" standalone="yes"?>
<Relationships xmlns="http://schemas.openxmlformats.org/package/2006/relationships"><Relationship Id="rId1" Type="http://schemas.openxmlformats.org/officeDocument/2006/relationships/printerSettings" Target="../printerSettings/printerSettings4.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 filterMode="1">
    <pageSetUpPr fitToPage="1"/>
  </sheetPr>
  <dimension ref="A1:T337"/>
  <sheetViews>
    <sheetView tabSelected="1" view="pageBreakPreview" topLeftCell="A3" zoomScaleNormal="100" zoomScaleSheetLayoutView="100" zoomScalePageLayoutView="70" workbookViewId="0">
      <selection activeCell="F9" sqref="F9:J9"/>
    </sheetView>
  </sheetViews>
  <sheetFormatPr defaultColWidth="9.08984375" defaultRowHeight="14.5" x14ac:dyDescent="0.35"/>
  <cols>
    <col min="1" max="1" width="12" style="7" customWidth="1"/>
    <col min="2" max="2" width="9.90625" style="7" customWidth="1"/>
    <col min="3" max="3" width="13.90625" style="7" customWidth="1"/>
    <col min="4" max="4" width="7" style="7" customWidth="1"/>
    <col min="5" max="5" width="8.36328125" style="7" customWidth="1"/>
    <col min="6" max="7" width="10.453125" style="7" customWidth="1"/>
    <col min="8" max="8" width="9.54296875" style="7" customWidth="1"/>
    <col min="9" max="9" width="10.90625" style="7" customWidth="1"/>
    <col min="10" max="10" width="8" style="7" customWidth="1"/>
    <col min="11" max="16384" width="9.08984375" style="7"/>
  </cols>
  <sheetData>
    <row r="1" spans="1:10" ht="44" customHeight="1" x14ac:dyDescent="0.35">
      <c r="A1" s="193" t="s">
        <v>231</v>
      </c>
      <c r="B1" s="194"/>
      <c r="C1" s="194"/>
      <c r="D1" s="194"/>
      <c r="E1" s="194"/>
      <c r="F1" s="194"/>
      <c r="G1" s="194"/>
      <c r="H1" s="194"/>
      <c r="I1" s="194"/>
      <c r="J1" s="195"/>
    </row>
    <row r="2" spans="1:10" x14ac:dyDescent="0.35">
      <c r="A2" s="159" t="s">
        <v>30</v>
      </c>
      <c r="B2" s="160"/>
      <c r="C2" s="160"/>
      <c r="D2" s="160"/>
      <c r="E2" s="160"/>
      <c r="F2" s="160"/>
      <c r="G2" s="160"/>
      <c r="H2" s="160"/>
      <c r="I2" s="160"/>
      <c r="J2" s="196"/>
    </row>
    <row r="3" spans="1:10" x14ac:dyDescent="0.35">
      <c r="A3" s="124" t="s">
        <v>0</v>
      </c>
      <c r="B3" s="125"/>
      <c r="C3" s="125"/>
      <c r="D3" s="125"/>
      <c r="E3" s="126"/>
      <c r="F3" s="171" t="str">
        <f ca="1">TEXT(TODAY(),"DD/MM/YYYY")</f>
        <v>20/08/2025</v>
      </c>
      <c r="G3" s="197"/>
      <c r="H3" s="197"/>
      <c r="I3" s="197"/>
      <c r="J3" s="198"/>
    </row>
    <row r="4" spans="1:10" x14ac:dyDescent="0.35">
      <c r="A4" s="124" t="s">
        <v>1</v>
      </c>
      <c r="B4" s="125"/>
      <c r="C4" s="125"/>
      <c r="D4" s="125"/>
      <c r="E4" s="126"/>
      <c r="F4" s="124" t="s">
        <v>96</v>
      </c>
      <c r="G4" s="125"/>
      <c r="H4" s="125"/>
      <c r="I4" s="125"/>
      <c r="J4" s="126"/>
    </row>
    <row r="5" spans="1:10" x14ac:dyDescent="0.35">
      <c r="A5" s="124" t="s">
        <v>2</v>
      </c>
      <c r="B5" s="125"/>
      <c r="C5" s="125"/>
      <c r="D5" s="125"/>
      <c r="E5" s="126"/>
      <c r="F5" s="171">
        <v>45888</v>
      </c>
      <c r="G5" s="197"/>
      <c r="H5" s="197"/>
      <c r="I5" s="197"/>
      <c r="J5" s="198"/>
    </row>
    <row r="6" spans="1:10" x14ac:dyDescent="0.35">
      <c r="A6" s="124" t="s">
        <v>3</v>
      </c>
      <c r="B6" s="125"/>
      <c r="C6" s="125"/>
      <c r="D6" s="125"/>
      <c r="E6" s="126"/>
      <c r="F6" s="172" t="s">
        <v>234</v>
      </c>
      <c r="G6" s="178"/>
      <c r="H6" s="178"/>
      <c r="I6" s="178"/>
      <c r="J6" s="173"/>
    </row>
    <row r="7" spans="1:10" x14ac:dyDescent="0.35">
      <c r="A7" s="124" t="s">
        <v>4</v>
      </c>
      <c r="B7" s="125"/>
      <c r="C7" s="125"/>
      <c r="D7" s="125"/>
      <c r="E7" s="126"/>
      <c r="F7" s="172" t="str">
        <f>F6</f>
        <v>Nirvana Leisure Realty</v>
      </c>
      <c r="G7" s="178"/>
      <c r="H7" s="178"/>
      <c r="I7" s="178"/>
      <c r="J7" s="173"/>
    </row>
    <row r="8" spans="1:10" x14ac:dyDescent="0.35">
      <c r="A8" s="124" t="s">
        <v>5</v>
      </c>
      <c r="B8" s="125"/>
      <c r="C8" s="125"/>
      <c r="D8" s="125"/>
      <c r="E8" s="126"/>
      <c r="F8" s="165" t="s">
        <v>235</v>
      </c>
      <c r="G8" s="113"/>
      <c r="H8" s="113"/>
      <c r="I8" s="113"/>
      <c r="J8" s="114"/>
    </row>
    <row r="9" spans="1:10" x14ac:dyDescent="0.35">
      <c r="A9" s="124" t="s">
        <v>80</v>
      </c>
      <c r="B9" s="125"/>
      <c r="C9" s="125"/>
      <c r="D9" s="125"/>
      <c r="E9" s="126"/>
      <c r="F9" s="124" t="s">
        <v>121</v>
      </c>
      <c r="G9" s="125"/>
      <c r="H9" s="125"/>
      <c r="I9" s="125"/>
      <c r="J9" s="126"/>
    </row>
    <row r="10" spans="1:10" x14ac:dyDescent="0.35">
      <c r="A10" s="124" t="s">
        <v>81</v>
      </c>
      <c r="B10" s="125"/>
      <c r="C10" s="125"/>
      <c r="D10" s="125"/>
      <c r="E10" s="126"/>
      <c r="F10" s="165" t="s">
        <v>285</v>
      </c>
      <c r="G10" s="125"/>
      <c r="H10" s="125"/>
      <c r="I10" s="125"/>
      <c r="J10" s="126"/>
    </row>
    <row r="11" spans="1:10" hidden="1" x14ac:dyDescent="0.35">
      <c r="A11" s="124" t="s">
        <v>276</v>
      </c>
      <c r="B11" s="125"/>
      <c r="C11" s="125"/>
      <c r="D11" s="125"/>
      <c r="E11" s="126"/>
      <c r="F11" s="172">
        <v>30</v>
      </c>
      <c r="G11" s="125"/>
      <c r="H11" s="125"/>
      <c r="I11" s="125"/>
      <c r="J11" s="126"/>
    </row>
    <row r="12" spans="1:10" ht="63.75" customHeight="1" x14ac:dyDescent="0.35">
      <c r="A12" s="124" t="s">
        <v>6</v>
      </c>
      <c r="B12" s="125"/>
      <c r="C12" s="125"/>
      <c r="D12" s="125"/>
      <c r="E12" s="126"/>
      <c r="F12" s="172" t="s">
        <v>271</v>
      </c>
      <c r="G12" s="178"/>
      <c r="H12" s="178"/>
      <c r="I12" s="178"/>
      <c r="J12" s="173"/>
    </row>
    <row r="13" spans="1:10" x14ac:dyDescent="0.35">
      <c r="A13" s="124" t="s">
        <v>90</v>
      </c>
      <c r="B13" s="125"/>
      <c r="C13" s="125"/>
      <c r="D13" s="125"/>
      <c r="E13" s="126"/>
      <c r="F13" s="172" t="s">
        <v>233</v>
      </c>
      <c r="G13" s="178"/>
      <c r="H13" s="178"/>
      <c r="I13" s="178"/>
      <c r="J13" s="173"/>
    </row>
    <row r="14" spans="1:10" ht="60" customHeight="1" x14ac:dyDescent="0.35">
      <c r="A14" s="168" t="s">
        <v>44</v>
      </c>
      <c r="B14" s="168"/>
      <c r="C14" s="172" t="s">
        <v>277</v>
      </c>
      <c r="D14" s="178"/>
      <c r="E14" s="178"/>
      <c r="F14" s="178"/>
      <c r="G14" s="178"/>
      <c r="H14" s="178"/>
      <c r="I14" s="178"/>
      <c r="J14" s="173"/>
    </row>
    <row r="15" spans="1:10" ht="45" customHeight="1" x14ac:dyDescent="0.35">
      <c r="A15" s="6" t="s">
        <v>268</v>
      </c>
      <c r="B15" s="172" t="s">
        <v>269</v>
      </c>
      <c r="C15" s="178"/>
      <c r="D15" s="178"/>
      <c r="E15" s="178"/>
      <c r="F15" s="8" t="s">
        <v>45</v>
      </c>
      <c r="G15" s="178" t="s">
        <v>122</v>
      </c>
      <c r="H15" s="178"/>
      <c r="I15" s="178"/>
      <c r="J15" s="173"/>
    </row>
    <row r="16" spans="1:10" x14ac:dyDescent="0.35">
      <c r="A16" s="6" t="s">
        <v>7</v>
      </c>
      <c r="B16" s="124" t="s">
        <v>126</v>
      </c>
      <c r="C16" s="125"/>
      <c r="D16" s="125"/>
      <c r="E16" s="126"/>
      <c r="F16" s="9" t="s">
        <v>46</v>
      </c>
      <c r="G16" s="124" t="s">
        <v>125</v>
      </c>
      <c r="H16" s="125"/>
      <c r="I16" s="125"/>
      <c r="J16" s="126"/>
    </row>
    <row r="17" spans="1:10" x14ac:dyDescent="0.35">
      <c r="A17" s="6" t="s">
        <v>124</v>
      </c>
      <c r="B17" s="124" t="s">
        <v>123</v>
      </c>
      <c r="C17" s="125"/>
      <c r="D17" s="125"/>
      <c r="E17" s="126"/>
      <c r="F17" s="9" t="s">
        <v>47</v>
      </c>
      <c r="G17" s="124">
        <v>410205</v>
      </c>
      <c r="H17" s="125"/>
      <c r="I17" s="125"/>
      <c r="J17" s="126"/>
    </row>
    <row r="18" spans="1:10" ht="32.25" customHeight="1" x14ac:dyDescent="0.35">
      <c r="A18" s="168" t="s">
        <v>48</v>
      </c>
      <c r="B18" s="168"/>
      <c r="C18" s="135" t="s">
        <v>127</v>
      </c>
      <c r="D18" s="135"/>
      <c r="E18" s="135"/>
      <c r="F18" s="136" t="s">
        <v>37</v>
      </c>
      <c r="G18" s="136"/>
      <c r="H18" s="178" t="s">
        <v>133</v>
      </c>
      <c r="I18" s="178"/>
      <c r="J18" s="173"/>
    </row>
    <row r="19" spans="1:10" ht="15" customHeight="1" x14ac:dyDescent="0.35">
      <c r="A19" s="179" t="s">
        <v>98</v>
      </c>
      <c r="B19" s="180"/>
      <c r="C19" s="180"/>
      <c r="D19" s="180"/>
      <c r="E19" s="181"/>
      <c r="F19" s="199" t="s">
        <v>99</v>
      </c>
      <c r="G19" s="200"/>
      <c r="H19" s="200"/>
      <c r="I19" s="200"/>
      <c r="J19" s="201"/>
    </row>
    <row r="20" spans="1:10" x14ac:dyDescent="0.35">
      <c r="A20" s="182"/>
      <c r="B20" s="183"/>
      <c r="C20" s="183"/>
      <c r="D20" s="183"/>
      <c r="E20" s="184"/>
      <c r="F20" s="202"/>
      <c r="G20" s="203"/>
      <c r="H20" s="203"/>
      <c r="I20" s="203"/>
      <c r="J20" s="204"/>
    </row>
    <row r="21" spans="1:10" ht="15" customHeight="1" x14ac:dyDescent="0.35">
      <c r="A21" s="179" t="s">
        <v>82</v>
      </c>
      <c r="B21" s="180"/>
      <c r="C21" s="180"/>
      <c r="D21" s="180"/>
      <c r="E21" s="181"/>
      <c r="F21" s="179" t="s">
        <v>32</v>
      </c>
      <c r="G21" s="180"/>
      <c r="H21" s="180"/>
      <c r="I21" s="180"/>
      <c r="J21" s="181"/>
    </row>
    <row r="22" spans="1:10" x14ac:dyDescent="0.35">
      <c r="A22" s="182"/>
      <c r="B22" s="183"/>
      <c r="C22" s="183"/>
      <c r="D22" s="183"/>
      <c r="E22" s="184"/>
      <c r="F22" s="182"/>
      <c r="G22" s="183"/>
      <c r="H22" s="183"/>
      <c r="I22" s="183"/>
      <c r="J22" s="184"/>
    </row>
    <row r="23" spans="1:10" x14ac:dyDescent="0.35">
      <c r="A23" s="124" t="s">
        <v>8</v>
      </c>
      <c r="B23" s="125"/>
      <c r="C23" s="125"/>
      <c r="D23" s="125"/>
      <c r="E23" s="126"/>
      <c r="F23" s="185" t="s">
        <v>88</v>
      </c>
      <c r="G23" s="186"/>
      <c r="H23" s="186"/>
      <c r="I23" s="186"/>
      <c r="J23" s="187"/>
    </row>
    <row r="24" spans="1:10" x14ac:dyDescent="0.35">
      <c r="A24" s="124" t="s">
        <v>9</v>
      </c>
      <c r="B24" s="125"/>
      <c r="C24" s="125"/>
      <c r="D24" s="125"/>
      <c r="E24" s="126"/>
      <c r="F24" s="190" t="s">
        <v>38</v>
      </c>
      <c r="G24" s="191"/>
      <c r="H24" s="191"/>
      <c r="I24" s="191"/>
      <c r="J24" s="192"/>
    </row>
    <row r="25" spans="1:10" x14ac:dyDescent="0.35">
      <c r="A25" s="124" t="s">
        <v>10</v>
      </c>
      <c r="B25" s="125"/>
      <c r="C25" s="125"/>
      <c r="D25" s="125"/>
      <c r="E25" s="126"/>
      <c r="F25" s="185" t="s">
        <v>89</v>
      </c>
      <c r="G25" s="186"/>
      <c r="H25" s="186"/>
      <c r="I25" s="186"/>
      <c r="J25" s="187"/>
    </row>
    <row r="26" spans="1:10" x14ac:dyDescent="0.35">
      <c r="A26" s="124" t="s">
        <v>21</v>
      </c>
      <c r="B26" s="125"/>
      <c r="C26" s="125"/>
      <c r="D26" s="125"/>
      <c r="E26" s="126"/>
      <c r="F26" s="190" t="s">
        <v>49</v>
      </c>
      <c r="G26" s="191"/>
      <c r="H26" s="191"/>
      <c r="I26" s="191"/>
      <c r="J26" s="192"/>
    </row>
    <row r="27" spans="1:10" x14ac:dyDescent="0.35">
      <c r="A27" s="188" t="s">
        <v>11</v>
      </c>
      <c r="B27" s="189"/>
      <c r="C27" s="188" t="s">
        <v>12</v>
      </c>
      <c r="D27" s="189"/>
      <c r="E27" s="188" t="s">
        <v>13</v>
      </c>
      <c r="F27" s="189"/>
      <c r="G27" s="188" t="s">
        <v>36</v>
      </c>
      <c r="H27" s="189"/>
      <c r="I27" s="188" t="s">
        <v>14</v>
      </c>
      <c r="J27" s="189"/>
    </row>
    <row r="28" spans="1:10" x14ac:dyDescent="0.35">
      <c r="A28" s="188" t="s">
        <v>15</v>
      </c>
      <c r="B28" s="189"/>
      <c r="C28" s="155" t="s">
        <v>128</v>
      </c>
      <c r="D28" s="189"/>
      <c r="E28" s="188" t="s">
        <v>129</v>
      </c>
      <c r="F28" s="189"/>
      <c r="G28" s="188" t="s">
        <v>91</v>
      </c>
      <c r="H28" s="189"/>
      <c r="I28" s="188" t="s">
        <v>91</v>
      </c>
      <c r="J28" s="189"/>
    </row>
    <row r="29" spans="1:10" x14ac:dyDescent="0.35">
      <c r="A29" s="124" t="s">
        <v>42</v>
      </c>
      <c r="B29" s="125"/>
      <c r="C29" s="125"/>
      <c r="D29" s="125"/>
      <c r="E29" s="125"/>
      <c r="F29" s="125"/>
      <c r="G29" s="125"/>
      <c r="H29" s="125"/>
      <c r="I29" s="125"/>
      <c r="J29" s="126"/>
    </row>
    <row r="30" spans="1:10" x14ac:dyDescent="0.35">
      <c r="A30" s="124" t="s">
        <v>85</v>
      </c>
      <c r="B30" s="125"/>
      <c r="C30" s="125"/>
      <c r="D30" s="125"/>
      <c r="E30" s="125"/>
      <c r="F30" s="125"/>
      <c r="G30" s="125"/>
      <c r="H30" s="125"/>
      <c r="I30" s="125"/>
      <c r="J30" s="126"/>
    </row>
    <row r="31" spans="1:10" x14ac:dyDescent="0.35">
      <c r="A31" s="124" t="s">
        <v>27</v>
      </c>
      <c r="B31" s="126"/>
      <c r="C31" s="124" t="s">
        <v>227</v>
      </c>
      <c r="D31" s="125"/>
      <c r="E31" s="125"/>
      <c r="F31" s="125"/>
      <c r="G31" s="125"/>
      <c r="H31" s="125"/>
      <c r="I31" s="125"/>
      <c r="J31" s="126"/>
    </row>
    <row r="32" spans="1:10" x14ac:dyDescent="0.35">
      <c r="A32" s="124" t="s">
        <v>228</v>
      </c>
      <c r="B32" s="126"/>
      <c r="C32" s="205" t="s">
        <v>229</v>
      </c>
      <c r="D32" s="125"/>
      <c r="E32" s="125"/>
      <c r="F32" s="125"/>
      <c r="G32" s="125"/>
      <c r="H32" s="125"/>
      <c r="I32" s="125"/>
      <c r="J32" s="126"/>
    </row>
    <row r="33" spans="1:12" x14ac:dyDescent="0.35">
      <c r="A33" s="112" t="s">
        <v>16</v>
      </c>
      <c r="B33" s="113"/>
      <c r="C33" s="113"/>
      <c r="D33" s="113"/>
      <c r="E33" s="113"/>
      <c r="F33" s="113"/>
      <c r="G33" s="113"/>
      <c r="H33" s="113"/>
      <c r="I33" s="113"/>
      <c r="J33" s="114"/>
    </row>
    <row r="34" spans="1:12" ht="15" customHeight="1" x14ac:dyDescent="0.35">
      <c r="A34" s="136" t="s">
        <v>101</v>
      </c>
      <c r="B34" s="136"/>
      <c r="C34" s="136"/>
      <c r="D34" s="136"/>
      <c r="E34" s="136"/>
      <c r="F34" s="136"/>
      <c r="G34" s="136"/>
      <c r="H34" s="136"/>
      <c r="I34" s="136"/>
      <c r="J34" s="136"/>
    </row>
    <row r="35" spans="1:12" x14ac:dyDescent="0.35">
      <c r="A35" s="136"/>
      <c r="B35" s="136"/>
      <c r="C35" s="136"/>
      <c r="D35" s="136"/>
      <c r="E35" s="136"/>
      <c r="F35" s="136"/>
      <c r="G35" s="136"/>
      <c r="H35" s="136"/>
      <c r="I35" s="136"/>
      <c r="J35" s="136"/>
    </row>
    <row r="36" spans="1:12" ht="15" customHeight="1" x14ac:dyDescent="0.35">
      <c r="A36" s="168" t="s">
        <v>33</v>
      </c>
      <c r="B36" s="168"/>
      <c r="C36" s="168"/>
      <c r="D36" s="169" t="s">
        <v>39</v>
      </c>
      <c r="E36" s="169"/>
      <c r="F36" s="169"/>
      <c r="G36" s="169"/>
      <c r="H36" s="169"/>
      <c r="I36" s="169"/>
      <c r="J36" s="169"/>
    </row>
    <row r="37" spans="1:12" x14ac:dyDescent="0.35">
      <c r="A37" s="168" t="s">
        <v>40</v>
      </c>
      <c r="B37" s="168"/>
      <c r="C37" s="168"/>
      <c r="D37" s="168"/>
      <c r="E37" s="168"/>
      <c r="F37" s="168"/>
      <c r="G37" s="168"/>
      <c r="H37" s="168"/>
      <c r="I37" s="168"/>
      <c r="J37" s="168"/>
    </row>
    <row r="38" spans="1:12" x14ac:dyDescent="0.35">
      <c r="A38" s="107" t="s">
        <v>16</v>
      </c>
      <c r="B38" s="107"/>
      <c r="C38" s="107"/>
      <c r="D38" s="107"/>
      <c r="E38" s="107"/>
      <c r="F38" s="107"/>
      <c r="G38" s="107"/>
      <c r="H38" s="107"/>
      <c r="I38" s="107"/>
      <c r="J38" s="107"/>
    </row>
    <row r="39" spans="1:12" x14ac:dyDescent="0.35">
      <c r="A39" s="107" t="s">
        <v>270</v>
      </c>
      <c r="B39" s="107"/>
      <c r="C39" s="107"/>
      <c r="D39" s="107"/>
      <c r="E39" s="107"/>
      <c r="F39" s="107"/>
      <c r="G39" s="107"/>
      <c r="H39" s="107"/>
      <c r="I39" s="107"/>
      <c r="J39" s="107"/>
    </row>
    <row r="40" spans="1:12" ht="14.25" customHeight="1" x14ac:dyDescent="0.35">
      <c r="A40" s="107" t="s">
        <v>275</v>
      </c>
      <c r="B40" s="107"/>
      <c r="C40" s="107"/>
      <c r="D40" s="107"/>
      <c r="E40" s="107"/>
      <c r="F40" s="107"/>
      <c r="G40" s="107"/>
      <c r="H40" s="107"/>
      <c r="I40" s="107"/>
      <c r="J40" s="107"/>
    </row>
    <row r="41" spans="1:12" x14ac:dyDescent="0.35">
      <c r="A41" s="107" t="s">
        <v>130</v>
      </c>
      <c r="B41" s="107"/>
      <c r="C41" s="107"/>
      <c r="D41" s="107"/>
      <c r="E41" s="107"/>
      <c r="F41" s="107"/>
      <c r="G41" s="107"/>
      <c r="H41" s="107"/>
      <c r="I41" s="107"/>
      <c r="J41" s="107"/>
    </row>
    <row r="42" spans="1:12" ht="47.25" customHeight="1" x14ac:dyDescent="0.35">
      <c r="A42" s="8" t="s">
        <v>97</v>
      </c>
      <c r="B42" s="169" t="s">
        <v>192</v>
      </c>
      <c r="C42" s="169"/>
      <c r="D42" s="169" t="s">
        <v>102</v>
      </c>
      <c r="E42" s="169"/>
      <c r="F42" s="95" t="s">
        <v>110</v>
      </c>
      <c r="G42" s="95" t="s">
        <v>111</v>
      </c>
      <c r="H42" s="169" t="s">
        <v>119</v>
      </c>
      <c r="I42" s="169"/>
      <c r="J42" s="169"/>
    </row>
    <row r="43" spans="1:12" ht="16.5" customHeight="1" x14ac:dyDescent="0.35">
      <c r="A43" s="20">
        <v>1</v>
      </c>
      <c r="B43" s="154">
        <f>262.644</f>
        <v>262.64400000000001</v>
      </c>
      <c r="C43" s="154"/>
      <c r="D43" s="155">
        <v>1.1000000000000001</v>
      </c>
      <c r="E43" s="156"/>
      <c r="F43" s="56">
        <f>H43/(B43-D43)</f>
        <v>1.4098086746398311</v>
      </c>
      <c r="G43" s="60">
        <f t="shared" ref="G43:G75" si="0">D43+F43</f>
        <v>2.5098086746398311</v>
      </c>
      <c r="H43" s="155">
        <v>368.72699999999998</v>
      </c>
      <c r="I43" s="157"/>
      <c r="J43" s="156"/>
      <c r="K43" s="10">
        <f>L43/10.764</f>
        <v>191.93608324043109</v>
      </c>
      <c r="L43" s="7">
        <v>2066</v>
      </c>
    </row>
    <row r="44" spans="1:12" s="54" customFormat="1" ht="16.5" customHeight="1" x14ac:dyDescent="0.35">
      <c r="A44" s="53">
        <v>2</v>
      </c>
      <c r="B44" s="174">
        <v>160</v>
      </c>
      <c r="C44" s="174"/>
      <c r="D44" s="175">
        <v>1.1000000000000001</v>
      </c>
      <c r="E44" s="176"/>
      <c r="F44" s="67">
        <f t="shared" ref="F44:F75" si="1">H44/(B44-D44)</f>
        <v>1.4136186280679672</v>
      </c>
      <c r="G44" s="68">
        <f t="shared" si="0"/>
        <v>2.5136186280679675</v>
      </c>
      <c r="H44" s="175">
        <v>224.624</v>
      </c>
      <c r="I44" s="177"/>
      <c r="J44" s="176"/>
      <c r="K44" s="69"/>
      <c r="L44" s="54">
        <v>2066</v>
      </c>
    </row>
    <row r="45" spans="1:12" ht="16.5" customHeight="1" x14ac:dyDescent="0.35">
      <c r="A45" s="20">
        <v>3</v>
      </c>
      <c r="B45" s="154">
        <v>254</v>
      </c>
      <c r="C45" s="154"/>
      <c r="D45" s="155">
        <v>1.1000000000000001</v>
      </c>
      <c r="E45" s="156"/>
      <c r="F45" s="56">
        <f t="shared" si="1"/>
        <v>1.4100079082641361</v>
      </c>
      <c r="G45" s="60">
        <f t="shared" si="0"/>
        <v>2.5100079082641362</v>
      </c>
      <c r="H45" s="155">
        <v>356.59100000000001</v>
      </c>
      <c r="I45" s="157"/>
      <c r="J45" s="156"/>
      <c r="K45" s="10"/>
      <c r="L45" s="7">
        <v>2066</v>
      </c>
    </row>
    <row r="46" spans="1:12" ht="16.5" customHeight="1" x14ac:dyDescent="0.35">
      <c r="A46" s="20">
        <v>4</v>
      </c>
      <c r="B46" s="154">
        <v>288</v>
      </c>
      <c r="C46" s="154"/>
      <c r="D46" s="155">
        <v>1.1000000000000001</v>
      </c>
      <c r="E46" s="156"/>
      <c r="F46" s="56">
        <f t="shared" si="1"/>
        <v>1.4092854653189266</v>
      </c>
      <c r="G46" s="60">
        <f t="shared" si="0"/>
        <v>2.5092854653189267</v>
      </c>
      <c r="H46" s="155">
        <v>404.32400000000001</v>
      </c>
      <c r="I46" s="157"/>
      <c r="J46" s="156"/>
      <c r="K46" s="10"/>
      <c r="L46" s="7">
        <v>2066</v>
      </c>
    </row>
    <row r="47" spans="1:12" ht="16.5" customHeight="1" x14ac:dyDescent="0.35">
      <c r="A47" s="20">
        <v>5</v>
      </c>
      <c r="B47" s="154">
        <v>150</v>
      </c>
      <c r="C47" s="154"/>
      <c r="D47" s="155">
        <v>1.1000000000000001</v>
      </c>
      <c r="E47" s="156"/>
      <c r="F47" s="56">
        <f t="shared" si="1"/>
        <v>1.4142713230355943</v>
      </c>
      <c r="G47" s="60">
        <f t="shared" si="0"/>
        <v>2.5142713230355946</v>
      </c>
      <c r="H47" s="155">
        <v>210.58500000000001</v>
      </c>
      <c r="I47" s="157"/>
      <c r="J47" s="156"/>
      <c r="K47" s="10"/>
      <c r="L47" s="7">
        <v>2066</v>
      </c>
    </row>
    <row r="48" spans="1:12" ht="16.5" customHeight="1" x14ac:dyDescent="0.35">
      <c r="A48" s="20">
        <v>6</v>
      </c>
      <c r="B48" s="154">
        <v>150</v>
      </c>
      <c r="C48" s="154"/>
      <c r="D48" s="155">
        <v>1.1000000000000001</v>
      </c>
      <c r="E48" s="156"/>
      <c r="F48" s="56">
        <f t="shared" si="1"/>
        <v>1.4142713230355943</v>
      </c>
      <c r="G48" s="60">
        <f t="shared" si="0"/>
        <v>2.5142713230355946</v>
      </c>
      <c r="H48" s="155">
        <v>210.58500000000001</v>
      </c>
      <c r="I48" s="157"/>
      <c r="J48" s="156"/>
      <c r="K48" s="10"/>
      <c r="L48" s="7">
        <v>2066</v>
      </c>
    </row>
    <row r="49" spans="1:12" ht="16.5" customHeight="1" x14ac:dyDescent="0.35">
      <c r="A49" s="20">
        <v>7</v>
      </c>
      <c r="B49" s="154">
        <v>150</v>
      </c>
      <c r="C49" s="154"/>
      <c r="D49" s="155">
        <v>1.1000000000000001</v>
      </c>
      <c r="E49" s="156"/>
      <c r="F49" s="56">
        <f t="shared" si="1"/>
        <v>1.4142713230355943</v>
      </c>
      <c r="G49" s="60">
        <f t="shared" si="0"/>
        <v>2.5142713230355946</v>
      </c>
      <c r="H49" s="155">
        <v>210.58500000000001</v>
      </c>
      <c r="I49" s="157"/>
      <c r="J49" s="156"/>
      <c r="K49" s="10"/>
      <c r="L49" s="7">
        <v>2066</v>
      </c>
    </row>
    <row r="50" spans="1:12" ht="16.5" customHeight="1" x14ac:dyDescent="0.35">
      <c r="A50" s="20">
        <v>8</v>
      </c>
      <c r="B50" s="154">
        <v>150</v>
      </c>
      <c r="C50" s="154"/>
      <c r="D50" s="155">
        <v>1.1000000000000001</v>
      </c>
      <c r="E50" s="156"/>
      <c r="F50" s="56">
        <f t="shared" si="1"/>
        <v>1.4142713230355943</v>
      </c>
      <c r="G50" s="60">
        <f t="shared" si="0"/>
        <v>2.5142713230355946</v>
      </c>
      <c r="H50" s="155">
        <v>210.58500000000001</v>
      </c>
      <c r="I50" s="157"/>
      <c r="J50" s="156"/>
      <c r="K50" s="10"/>
      <c r="L50" s="7">
        <v>2066</v>
      </c>
    </row>
    <row r="51" spans="1:12" ht="16.5" customHeight="1" x14ac:dyDescent="0.35">
      <c r="A51" s="20">
        <v>9</v>
      </c>
      <c r="B51" s="154">
        <v>218</v>
      </c>
      <c r="C51" s="154"/>
      <c r="D51" s="155">
        <v>1.1000000000000001</v>
      </c>
      <c r="E51" s="156"/>
      <c r="F51" s="56">
        <f t="shared" si="1"/>
        <v>1.4110235131396955</v>
      </c>
      <c r="G51" s="60">
        <f t="shared" si="0"/>
        <v>2.5110235131396959</v>
      </c>
      <c r="H51" s="155">
        <f>306.051</f>
        <v>306.05099999999999</v>
      </c>
      <c r="I51" s="157"/>
      <c r="J51" s="156"/>
      <c r="K51" s="10"/>
      <c r="L51" s="7">
        <v>2066</v>
      </c>
    </row>
    <row r="52" spans="1:12" ht="16.5" customHeight="1" x14ac:dyDescent="0.35">
      <c r="A52" s="53">
        <v>10</v>
      </c>
      <c r="B52" s="174">
        <v>218</v>
      </c>
      <c r="C52" s="174"/>
      <c r="D52" s="155">
        <v>1.1000000000000001</v>
      </c>
      <c r="E52" s="156"/>
      <c r="F52" s="56">
        <f t="shared" si="1"/>
        <v>1.4110235131396955</v>
      </c>
      <c r="G52" s="60">
        <f t="shared" si="0"/>
        <v>2.5110235131396959</v>
      </c>
      <c r="H52" s="155">
        <f>306.051</f>
        <v>306.05099999999999</v>
      </c>
      <c r="I52" s="157"/>
      <c r="J52" s="156"/>
      <c r="K52" s="10"/>
      <c r="L52" s="7">
        <v>2066</v>
      </c>
    </row>
    <row r="53" spans="1:12" ht="16.5" customHeight="1" x14ac:dyDescent="0.35">
      <c r="A53" s="20">
        <v>11</v>
      </c>
      <c r="B53" s="154">
        <v>150</v>
      </c>
      <c r="C53" s="154"/>
      <c r="D53" s="155">
        <v>1.1000000000000001</v>
      </c>
      <c r="E53" s="156"/>
      <c r="F53" s="56">
        <f t="shared" si="1"/>
        <v>1.4142713230355943</v>
      </c>
      <c r="G53" s="60">
        <f t="shared" si="0"/>
        <v>2.5142713230355946</v>
      </c>
      <c r="H53" s="155">
        <f>210.585</f>
        <v>210.58500000000001</v>
      </c>
      <c r="I53" s="157"/>
      <c r="J53" s="156"/>
      <c r="K53" s="10"/>
      <c r="L53" s="7">
        <v>2066</v>
      </c>
    </row>
    <row r="54" spans="1:12" ht="16.5" customHeight="1" x14ac:dyDescent="0.35">
      <c r="A54" s="20">
        <v>12</v>
      </c>
      <c r="B54" s="154">
        <v>150</v>
      </c>
      <c r="C54" s="154"/>
      <c r="D54" s="155">
        <v>1.1000000000000001</v>
      </c>
      <c r="E54" s="156"/>
      <c r="F54" s="56">
        <f t="shared" si="1"/>
        <v>1.4142713230355943</v>
      </c>
      <c r="G54" s="60">
        <f t="shared" si="0"/>
        <v>2.5142713230355946</v>
      </c>
      <c r="H54" s="155">
        <f>210.585</f>
        <v>210.58500000000001</v>
      </c>
      <c r="I54" s="157"/>
      <c r="J54" s="156"/>
      <c r="K54" s="10"/>
      <c r="L54" s="7">
        <v>2066</v>
      </c>
    </row>
    <row r="55" spans="1:12" ht="16.5" customHeight="1" x14ac:dyDescent="0.35">
      <c r="A55" s="20">
        <v>13</v>
      </c>
      <c r="B55" s="154">
        <v>150</v>
      </c>
      <c r="C55" s="154"/>
      <c r="D55" s="155">
        <v>1.1000000000000001</v>
      </c>
      <c r="E55" s="156"/>
      <c r="F55" s="56">
        <f t="shared" si="1"/>
        <v>1.4142713230355943</v>
      </c>
      <c r="G55" s="60">
        <f t="shared" si="0"/>
        <v>2.5142713230355946</v>
      </c>
      <c r="H55" s="155">
        <f t="shared" ref="H55:H58" si="2">210.585</f>
        <v>210.58500000000001</v>
      </c>
      <c r="I55" s="157"/>
      <c r="J55" s="156"/>
      <c r="K55" s="10"/>
      <c r="L55" s="7">
        <v>2066</v>
      </c>
    </row>
    <row r="56" spans="1:12" ht="16.5" customHeight="1" x14ac:dyDescent="0.35">
      <c r="A56" s="53">
        <v>14</v>
      </c>
      <c r="B56" s="174">
        <v>150</v>
      </c>
      <c r="C56" s="174"/>
      <c r="D56" s="175">
        <v>1.1000000000000001</v>
      </c>
      <c r="E56" s="176"/>
      <c r="F56" s="67">
        <f t="shared" si="1"/>
        <v>1.4142713230355943</v>
      </c>
      <c r="G56" s="68">
        <f t="shared" si="0"/>
        <v>2.5142713230355946</v>
      </c>
      <c r="H56" s="175">
        <f t="shared" si="2"/>
        <v>210.58500000000001</v>
      </c>
      <c r="I56" s="177"/>
      <c r="J56" s="176"/>
      <c r="K56" s="10"/>
      <c r="L56" s="7">
        <v>2066</v>
      </c>
    </row>
    <row r="57" spans="1:12" ht="16.5" customHeight="1" x14ac:dyDescent="0.35">
      <c r="A57" s="20">
        <v>15</v>
      </c>
      <c r="B57" s="154">
        <v>150</v>
      </c>
      <c r="C57" s="154"/>
      <c r="D57" s="155">
        <v>1.1000000000000001</v>
      </c>
      <c r="E57" s="156"/>
      <c r="F57" s="56">
        <f t="shared" si="1"/>
        <v>1.4142713230355943</v>
      </c>
      <c r="G57" s="60">
        <f t="shared" si="0"/>
        <v>2.5142713230355946</v>
      </c>
      <c r="H57" s="155">
        <f t="shared" si="2"/>
        <v>210.58500000000001</v>
      </c>
      <c r="I57" s="157"/>
      <c r="J57" s="156"/>
      <c r="K57" s="10"/>
      <c r="L57" s="7">
        <v>2066</v>
      </c>
    </row>
    <row r="58" spans="1:12" ht="16.5" customHeight="1" x14ac:dyDescent="0.35">
      <c r="A58" s="20">
        <v>16</v>
      </c>
      <c r="B58" s="154">
        <v>150</v>
      </c>
      <c r="C58" s="154"/>
      <c r="D58" s="155">
        <v>1.1000000000000001</v>
      </c>
      <c r="E58" s="156"/>
      <c r="F58" s="56">
        <f t="shared" si="1"/>
        <v>1.4142713230355943</v>
      </c>
      <c r="G58" s="60">
        <f t="shared" si="0"/>
        <v>2.5142713230355946</v>
      </c>
      <c r="H58" s="155">
        <f t="shared" si="2"/>
        <v>210.58500000000001</v>
      </c>
      <c r="I58" s="157"/>
      <c r="J58" s="156"/>
      <c r="K58" s="10"/>
    </row>
    <row r="59" spans="1:12" ht="16.5" customHeight="1" x14ac:dyDescent="0.35">
      <c r="A59" s="20">
        <v>17</v>
      </c>
      <c r="B59" s="154">
        <v>281</v>
      </c>
      <c r="C59" s="154"/>
      <c r="D59" s="155">
        <v>1.1000000000000001</v>
      </c>
      <c r="E59" s="156"/>
      <c r="F59" s="56">
        <f t="shared" si="1"/>
        <v>1.409421221864952</v>
      </c>
      <c r="G59" s="60">
        <f t="shared" si="0"/>
        <v>2.5094212218649519</v>
      </c>
      <c r="H59" s="155">
        <f>394.497</f>
        <v>394.49700000000001</v>
      </c>
      <c r="I59" s="157"/>
      <c r="J59" s="156"/>
      <c r="K59" s="10"/>
    </row>
    <row r="60" spans="1:12" ht="16.5" customHeight="1" x14ac:dyDescent="0.35">
      <c r="A60" s="20">
        <v>18</v>
      </c>
      <c r="B60" s="154">
        <v>160</v>
      </c>
      <c r="C60" s="154"/>
      <c r="D60" s="155">
        <v>1.1000000000000001</v>
      </c>
      <c r="E60" s="156"/>
      <c r="F60" s="56">
        <f t="shared" si="1"/>
        <v>1.4136186280679672</v>
      </c>
      <c r="G60" s="60">
        <f t="shared" si="0"/>
        <v>2.5136186280679675</v>
      </c>
      <c r="H60" s="155">
        <f>224.624</f>
        <v>224.624</v>
      </c>
      <c r="I60" s="157"/>
      <c r="J60" s="156"/>
      <c r="K60" s="10"/>
    </row>
    <row r="61" spans="1:12" ht="16.5" customHeight="1" x14ac:dyDescent="0.35">
      <c r="A61" s="20">
        <v>19</v>
      </c>
      <c r="B61" s="154">
        <v>150</v>
      </c>
      <c r="C61" s="154"/>
      <c r="D61" s="155">
        <v>1.1000000000000001</v>
      </c>
      <c r="E61" s="156"/>
      <c r="F61" s="56">
        <f t="shared" si="1"/>
        <v>1.4142713230355943</v>
      </c>
      <c r="G61" s="60">
        <f t="shared" si="0"/>
        <v>2.5142713230355946</v>
      </c>
      <c r="H61" s="155">
        <f t="shared" ref="H61:H66" si="3">210.585</f>
        <v>210.58500000000001</v>
      </c>
      <c r="I61" s="157"/>
      <c r="J61" s="156"/>
      <c r="K61" s="10"/>
    </row>
    <row r="62" spans="1:12" ht="16.5" customHeight="1" x14ac:dyDescent="0.35">
      <c r="A62" s="20">
        <v>20</v>
      </c>
      <c r="B62" s="154">
        <v>150</v>
      </c>
      <c r="C62" s="154"/>
      <c r="D62" s="155">
        <v>1.1000000000000001</v>
      </c>
      <c r="E62" s="156"/>
      <c r="F62" s="56">
        <f t="shared" si="1"/>
        <v>1.4142713230355943</v>
      </c>
      <c r="G62" s="60">
        <f t="shared" si="0"/>
        <v>2.5142713230355946</v>
      </c>
      <c r="H62" s="155">
        <f t="shared" si="3"/>
        <v>210.58500000000001</v>
      </c>
      <c r="I62" s="157"/>
      <c r="J62" s="156"/>
      <c r="K62" s="10"/>
    </row>
    <row r="63" spans="1:12" ht="16.5" customHeight="1" x14ac:dyDescent="0.35">
      <c r="A63" s="20">
        <v>21</v>
      </c>
      <c r="B63" s="154">
        <v>150</v>
      </c>
      <c r="C63" s="154"/>
      <c r="D63" s="155">
        <v>1.1000000000000001</v>
      </c>
      <c r="E63" s="156"/>
      <c r="F63" s="56">
        <f t="shared" si="1"/>
        <v>1.4142713230355943</v>
      </c>
      <c r="G63" s="60">
        <f t="shared" si="0"/>
        <v>2.5142713230355946</v>
      </c>
      <c r="H63" s="155">
        <f t="shared" si="3"/>
        <v>210.58500000000001</v>
      </c>
      <c r="I63" s="157"/>
      <c r="J63" s="156"/>
      <c r="K63" s="10"/>
    </row>
    <row r="64" spans="1:12" ht="16.5" customHeight="1" x14ac:dyDescent="0.35">
      <c r="A64" s="20">
        <v>22</v>
      </c>
      <c r="B64" s="154">
        <v>150</v>
      </c>
      <c r="C64" s="154"/>
      <c r="D64" s="155">
        <v>1.1000000000000001</v>
      </c>
      <c r="E64" s="156"/>
      <c r="F64" s="56">
        <f t="shared" si="1"/>
        <v>1.4142713230355943</v>
      </c>
      <c r="G64" s="60">
        <f t="shared" si="0"/>
        <v>2.5142713230355946</v>
      </c>
      <c r="H64" s="155">
        <f t="shared" si="3"/>
        <v>210.58500000000001</v>
      </c>
      <c r="I64" s="157"/>
      <c r="J64" s="156"/>
      <c r="K64" s="10"/>
    </row>
    <row r="65" spans="1:11" ht="16.5" customHeight="1" x14ac:dyDescent="0.35">
      <c r="A65" s="20">
        <v>23</v>
      </c>
      <c r="B65" s="154">
        <v>150</v>
      </c>
      <c r="C65" s="154"/>
      <c r="D65" s="155">
        <v>1.1000000000000001</v>
      </c>
      <c r="E65" s="156"/>
      <c r="F65" s="56">
        <f t="shared" si="1"/>
        <v>1.4142713230355943</v>
      </c>
      <c r="G65" s="60">
        <f t="shared" si="0"/>
        <v>2.5142713230355946</v>
      </c>
      <c r="H65" s="155">
        <f t="shared" si="3"/>
        <v>210.58500000000001</v>
      </c>
      <c r="I65" s="157"/>
      <c r="J65" s="156"/>
      <c r="K65" s="10"/>
    </row>
    <row r="66" spans="1:11" ht="16.5" customHeight="1" x14ac:dyDescent="0.35">
      <c r="A66" s="20">
        <v>24</v>
      </c>
      <c r="B66" s="154">
        <v>150</v>
      </c>
      <c r="C66" s="154"/>
      <c r="D66" s="155">
        <v>1.1000000000000001</v>
      </c>
      <c r="E66" s="156"/>
      <c r="F66" s="56">
        <f t="shared" si="1"/>
        <v>1.4142713230355943</v>
      </c>
      <c r="G66" s="60">
        <f t="shared" si="0"/>
        <v>2.5142713230355946</v>
      </c>
      <c r="H66" s="155">
        <f t="shared" si="3"/>
        <v>210.58500000000001</v>
      </c>
      <c r="I66" s="157"/>
      <c r="J66" s="156"/>
      <c r="K66" s="10"/>
    </row>
    <row r="67" spans="1:11" ht="16.5" customHeight="1" x14ac:dyDescent="0.35">
      <c r="A67" s="20">
        <v>25</v>
      </c>
      <c r="B67" s="154">
        <v>221</v>
      </c>
      <c r="C67" s="154"/>
      <c r="D67" s="155">
        <v>1.1000000000000001</v>
      </c>
      <c r="E67" s="156"/>
      <c r="F67" s="56">
        <f t="shared" si="1"/>
        <v>1.4109231468849477</v>
      </c>
      <c r="G67" s="60">
        <f t="shared" si="0"/>
        <v>2.5109231468849478</v>
      </c>
      <c r="H67" s="155">
        <f>310.262</f>
        <v>310.262</v>
      </c>
      <c r="I67" s="157"/>
      <c r="J67" s="156"/>
      <c r="K67" s="10"/>
    </row>
    <row r="68" spans="1:11" ht="16.5" customHeight="1" x14ac:dyDescent="0.35">
      <c r="A68" s="20">
        <v>26</v>
      </c>
      <c r="B68" s="154">
        <v>219.251</v>
      </c>
      <c r="C68" s="154"/>
      <c r="D68" s="155">
        <v>1.1000000000000001</v>
      </c>
      <c r="E68" s="156"/>
      <c r="F68" s="56">
        <f t="shared" si="1"/>
        <v>1.4109813844538874</v>
      </c>
      <c r="G68" s="60">
        <f t="shared" si="0"/>
        <v>2.5109813844538875</v>
      </c>
      <c r="H68" s="155">
        <f>307.807</f>
        <v>307.80700000000002</v>
      </c>
      <c r="I68" s="157"/>
      <c r="J68" s="156"/>
      <c r="K68" s="10"/>
    </row>
    <row r="69" spans="1:11" s="54" customFormat="1" ht="16.5" customHeight="1" x14ac:dyDescent="0.35">
      <c r="A69" s="53">
        <v>27</v>
      </c>
      <c r="B69" s="174">
        <v>150</v>
      </c>
      <c r="C69" s="174"/>
      <c r="D69" s="175">
        <v>1.1000000000000001</v>
      </c>
      <c r="E69" s="176"/>
      <c r="F69" s="67">
        <f t="shared" si="1"/>
        <v>1.4142713230355943</v>
      </c>
      <c r="G69" s="68">
        <f t="shared" si="0"/>
        <v>2.5142713230355946</v>
      </c>
      <c r="H69" s="175">
        <v>210.58500000000001</v>
      </c>
      <c r="I69" s="177"/>
      <c r="J69" s="176"/>
      <c r="K69" s="69"/>
    </row>
    <row r="70" spans="1:11" ht="16.5" customHeight="1" x14ac:dyDescent="0.35">
      <c r="A70" s="20">
        <v>28</v>
      </c>
      <c r="B70" s="154">
        <v>150</v>
      </c>
      <c r="C70" s="154"/>
      <c r="D70" s="155">
        <v>1.1000000000000001</v>
      </c>
      <c r="E70" s="156"/>
      <c r="F70" s="56">
        <f t="shared" si="1"/>
        <v>1.4142713230355943</v>
      </c>
      <c r="G70" s="60">
        <f t="shared" si="0"/>
        <v>2.5142713230355946</v>
      </c>
      <c r="H70" s="155">
        <v>210.58500000000001</v>
      </c>
      <c r="I70" s="157"/>
      <c r="J70" s="156"/>
      <c r="K70" s="10"/>
    </row>
    <row r="71" spans="1:11" ht="16.5" customHeight="1" x14ac:dyDescent="0.35">
      <c r="A71" s="20">
        <v>29</v>
      </c>
      <c r="B71" s="154">
        <v>150</v>
      </c>
      <c r="C71" s="154"/>
      <c r="D71" s="155">
        <v>1.1000000000000001</v>
      </c>
      <c r="E71" s="156"/>
      <c r="F71" s="56">
        <f t="shared" si="1"/>
        <v>1.4142713230355943</v>
      </c>
      <c r="G71" s="60">
        <f t="shared" si="0"/>
        <v>2.5142713230355946</v>
      </c>
      <c r="H71" s="155">
        <v>210.58500000000001</v>
      </c>
      <c r="I71" s="157"/>
      <c r="J71" s="156"/>
      <c r="K71" s="10"/>
    </row>
    <row r="72" spans="1:11" ht="16.5" customHeight="1" x14ac:dyDescent="0.35">
      <c r="A72" s="20">
        <v>30</v>
      </c>
      <c r="B72" s="154">
        <v>322</v>
      </c>
      <c r="C72" s="154"/>
      <c r="D72" s="155">
        <v>1.1000000000000001</v>
      </c>
      <c r="E72" s="156"/>
      <c r="F72" s="56">
        <f t="shared" si="1"/>
        <v>1.4087161109379871</v>
      </c>
      <c r="G72" s="60">
        <f t="shared" si="0"/>
        <v>2.5087161109379874</v>
      </c>
      <c r="H72" s="155">
        <f>452.057</f>
        <v>452.05700000000002</v>
      </c>
      <c r="I72" s="157"/>
      <c r="J72" s="156"/>
      <c r="K72" s="10"/>
    </row>
    <row r="73" spans="1:11" ht="16.5" customHeight="1" x14ac:dyDescent="0.35">
      <c r="A73" s="20">
        <v>31</v>
      </c>
      <c r="B73" s="154">
        <v>268</v>
      </c>
      <c r="C73" s="154"/>
      <c r="D73" s="155">
        <v>1.1000000000000001</v>
      </c>
      <c r="E73" s="156"/>
      <c r="F73" s="56">
        <f t="shared" si="1"/>
        <v>1.4096890221056575</v>
      </c>
      <c r="G73" s="60">
        <f t="shared" si="0"/>
        <v>2.5096890221056576</v>
      </c>
      <c r="H73" s="155">
        <f>376.246</f>
        <v>376.24599999999998</v>
      </c>
      <c r="I73" s="157"/>
      <c r="J73" s="156"/>
      <c r="K73" s="10"/>
    </row>
    <row r="74" spans="1:11" ht="16.5" customHeight="1" x14ac:dyDescent="0.35">
      <c r="A74" s="20">
        <v>32</v>
      </c>
      <c r="B74" s="154">
        <v>234</v>
      </c>
      <c r="C74" s="154"/>
      <c r="D74" s="155">
        <v>1.1000000000000001</v>
      </c>
      <c r="E74" s="156"/>
      <c r="F74" s="56">
        <f t="shared" si="1"/>
        <v>1.4105324173465006</v>
      </c>
      <c r="G74" s="60">
        <f t="shared" si="0"/>
        <v>2.5105324173465009</v>
      </c>
      <c r="H74" s="155">
        <f>328.513</f>
        <v>328.51299999999998</v>
      </c>
      <c r="I74" s="157"/>
      <c r="J74" s="156"/>
      <c r="K74" s="10"/>
    </row>
    <row r="75" spans="1:11" x14ac:dyDescent="0.35">
      <c r="A75" s="20">
        <v>33</v>
      </c>
      <c r="B75" s="154">
        <v>498</v>
      </c>
      <c r="C75" s="154"/>
      <c r="D75" s="155">
        <v>1.1000000000000001</v>
      </c>
      <c r="E75" s="156"/>
      <c r="F75" s="56">
        <f t="shared" si="1"/>
        <v>1.4070094586435904</v>
      </c>
      <c r="G75" s="60">
        <f t="shared" si="0"/>
        <v>2.5070094586435907</v>
      </c>
      <c r="H75" s="155">
        <f>699.143</f>
        <v>699.14300000000003</v>
      </c>
      <c r="I75" s="157"/>
      <c r="J75" s="156"/>
      <c r="K75" s="10"/>
    </row>
    <row r="76" spans="1:11" x14ac:dyDescent="0.35">
      <c r="A76" s="168" t="s">
        <v>17</v>
      </c>
      <c r="B76" s="168"/>
      <c r="C76" s="168"/>
      <c r="D76" s="168"/>
      <c r="E76" s="168"/>
      <c r="F76" s="168" t="s">
        <v>236</v>
      </c>
      <c r="G76" s="168"/>
      <c r="H76" s="168"/>
      <c r="I76" s="168"/>
      <c r="J76" s="168"/>
    </row>
    <row r="77" spans="1:11" x14ac:dyDescent="0.35">
      <c r="A77" s="107" t="s">
        <v>51</v>
      </c>
      <c r="B77" s="107"/>
      <c r="C77" s="107"/>
      <c r="D77" s="107"/>
      <c r="E77" s="107"/>
      <c r="F77" s="107"/>
      <c r="G77" s="107"/>
      <c r="H77" s="107"/>
      <c r="I77" s="107"/>
      <c r="J77" s="107"/>
    </row>
    <row r="78" spans="1:11" ht="34.5" customHeight="1" x14ac:dyDescent="0.35">
      <c r="A78" s="136" t="s">
        <v>50</v>
      </c>
      <c r="B78" s="136"/>
      <c r="C78" s="135" t="s">
        <v>272</v>
      </c>
      <c r="D78" s="135"/>
      <c r="E78" s="135"/>
      <c r="F78" s="135"/>
      <c r="G78" s="11" t="s">
        <v>43</v>
      </c>
      <c r="H78" s="164">
        <v>44735</v>
      </c>
      <c r="I78" s="164"/>
      <c r="J78" s="164"/>
    </row>
    <row r="79" spans="1:11" ht="31.5" customHeight="1" x14ac:dyDescent="0.35">
      <c r="A79" s="136" t="s">
        <v>112</v>
      </c>
      <c r="B79" s="136"/>
      <c r="C79" s="135" t="s">
        <v>131</v>
      </c>
      <c r="D79" s="135"/>
      <c r="E79" s="135"/>
      <c r="F79" s="135"/>
      <c r="G79" s="11" t="s">
        <v>43</v>
      </c>
      <c r="H79" s="164" t="s">
        <v>113</v>
      </c>
      <c r="I79" s="164"/>
      <c r="J79" s="164"/>
    </row>
    <row r="80" spans="1:11" ht="76.5" customHeight="1" x14ac:dyDescent="0.35">
      <c r="A80" s="136" t="s">
        <v>132</v>
      </c>
      <c r="B80" s="136"/>
      <c r="C80" s="135" t="s">
        <v>287</v>
      </c>
      <c r="D80" s="135"/>
      <c r="E80" s="135"/>
      <c r="F80" s="135"/>
      <c r="G80" s="11" t="s">
        <v>43</v>
      </c>
      <c r="H80" s="170" t="s">
        <v>282</v>
      </c>
      <c r="I80" s="135"/>
      <c r="J80" s="135"/>
    </row>
    <row r="81" spans="1:11" ht="39" customHeight="1" x14ac:dyDescent="0.35">
      <c r="A81" s="172" t="s">
        <v>100</v>
      </c>
      <c r="B81" s="173"/>
      <c r="C81" s="161" t="str">
        <f>C78</f>
        <v>MHSL/L.N.A/A-1(B)/Tokan No.15424/P.K.34/2021</v>
      </c>
      <c r="D81" s="162"/>
      <c r="E81" s="162"/>
      <c r="F81" s="163" t="s">
        <v>93</v>
      </c>
      <c r="G81" s="12" t="s">
        <v>43</v>
      </c>
      <c r="H81" s="151">
        <f>H78</f>
        <v>44735</v>
      </c>
      <c r="I81" s="152"/>
      <c r="J81" s="153"/>
    </row>
    <row r="82" spans="1:11" x14ac:dyDescent="0.35">
      <c r="A82" s="172" t="s">
        <v>94</v>
      </c>
      <c r="B82" s="173"/>
      <c r="C82" s="161" t="s">
        <v>35</v>
      </c>
      <c r="D82" s="162"/>
      <c r="E82" s="162"/>
      <c r="F82" s="163" t="s">
        <v>95</v>
      </c>
      <c r="G82" s="12" t="s">
        <v>43</v>
      </c>
      <c r="H82" s="151" t="s">
        <v>35</v>
      </c>
      <c r="I82" s="152"/>
      <c r="J82" s="153"/>
    </row>
    <row r="83" spans="1:11" x14ac:dyDescent="0.35">
      <c r="A83" s="168" t="s">
        <v>54</v>
      </c>
      <c r="B83" s="168"/>
      <c r="C83" s="168"/>
      <c r="D83" s="234">
        <f>H81</f>
        <v>44735</v>
      </c>
      <c r="E83" s="235"/>
      <c r="F83" s="124" t="s">
        <v>52</v>
      </c>
      <c r="G83" s="158"/>
      <c r="H83" s="171">
        <v>46387</v>
      </c>
      <c r="I83" s="125"/>
      <c r="J83" s="126"/>
    </row>
    <row r="84" spans="1:11" x14ac:dyDescent="0.35">
      <c r="A84" s="231" t="s">
        <v>18</v>
      </c>
      <c r="B84" s="232"/>
      <c r="C84" s="232"/>
      <c r="D84" s="232"/>
      <c r="E84" s="232"/>
      <c r="F84" s="232"/>
      <c r="G84" s="232"/>
      <c r="H84" s="232"/>
      <c r="I84" s="232"/>
      <c r="J84" s="233"/>
    </row>
    <row r="85" spans="1:11" x14ac:dyDescent="0.35">
      <c r="A85" s="124" t="s">
        <v>79</v>
      </c>
      <c r="B85" s="125"/>
      <c r="C85" s="126"/>
      <c r="D85" s="188">
        <f>SUM(H43:J75)</f>
        <v>9060.6319999999996</v>
      </c>
      <c r="E85" s="189"/>
      <c r="F85" s="136" t="s">
        <v>86</v>
      </c>
      <c r="G85" s="136"/>
      <c r="H85" s="136"/>
      <c r="I85" s="169" t="str">
        <f>F76</f>
        <v>33 Villas</v>
      </c>
      <c r="J85" s="169"/>
    </row>
    <row r="86" spans="1:11" x14ac:dyDescent="0.35">
      <c r="A86" s="159" t="s">
        <v>53</v>
      </c>
      <c r="B86" s="160"/>
      <c r="C86" s="165" t="s">
        <v>288</v>
      </c>
      <c r="D86" s="166"/>
      <c r="E86" s="166"/>
      <c r="F86" s="166"/>
      <c r="G86" s="166"/>
      <c r="H86" s="166"/>
      <c r="I86" s="166"/>
      <c r="J86" s="167"/>
    </row>
    <row r="87" spans="1:11" ht="15" customHeight="1" x14ac:dyDescent="0.35">
      <c r="A87" s="146" t="s">
        <v>199</v>
      </c>
      <c r="B87" s="146"/>
      <c r="C87" s="146"/>
      <c r="D87" s="146"/>
      <c r="E87" s="146"/>
      <c r="F87" s="146"/>
      <c r="G87" s="146"/>
      <c r="H87" s="146"/>
      <c r="I87" s="146"/>
      <c r="J87" s="146"/>
    </row>
    <row r="88" spans="1:11" ht="15" customHeight="1" x14ac:dyDescent="0.35">
      <c r="A88" s="38" t="s">
        <v>97</v>
      </c>
      <c r="B88" s="147" t="s">
        <v>200</v>
      </c>
      <c r="C88" s="150"/>
      <c r="D88" s="150"/>
      <c r="E88" s="150"/>
      <c r="F88" s="149"/>
      <c r="G88" s="147" t="s">
        <v>139</v>
      </c>
      <c r="H88" s="149"/>
      <c r="I88" s="147" t="s">
        <v>140</v>
      </c>
      <c r="J88" s="148"/>
    </row>
    <row r="89" spans="1:11" hidden="1" x14ac:dyDescent="0.35">
      <c r="A89" s="43">
        <f>'C%'!A2</f>
        <v>1</v>
      </c>
      <c r="B89" s="101" t="str">
        <f>'C%'!R2</f>
        <v>Work not yet Started.</v>
      </c>
      <c r="C89" s="102"/>
      <c r="D89" s="102"/>
      <c r="E89" s="102"/>
      <c r="F89" s="103"/>
      <c r="G89" s="104">
        <f>'C%'!P2</f>
        <v>0</v>
      </c>
      <c r="H89" s="105"/>
      <c r="I89" s="104">
        <f>'C%'!Q2</f>
        <v>0</v>
      </c>
      <c r="J89" s="106"/>
      <c r="K89" s="7">
        <v>1</v>
      </c>
    </row>
    <row r="90" spans="1:11" ht="24" customHeight="1" x14ac:dyDescent="0.35">
      <c r="A90" s="61">
        <f>'C%'!A3</f>
        <v>2</v>
      </c>
      <c r="B90" s="115" t="str">
        <f>'C%'!R3</f>
        <v>All work completed. Please provide OC.</v>
      </c>
      <c r="C90" s="116"/>
      <c r="D90" s="116"/>
      <c r="E90" s="116"/>
      <c r="F90" s="117"/>
      <c r="G90" s="118">
        <f>'C%'!P3</f>
        <v>1</v>
      </c>
      <c r="H90" s="119"/>
      <c r="I90" s="118">
        <f>'C%'!Q3</f>
        <v>1</v>
      </c>
      <c r="J90" s="120"/>
    </row>
    <row r="91" spans="1:11" ht="27" hidden="1" customHeight="1" x14ac:dyDescent="0.35">
      <c r="A91" s="43">
        <f>'C%'!A4</f>
        <v>3</v>
      </c>
      <c r="B91" s="101" t="str">
        <f>'C%'!R4</f>
        <v>Work not yet Started.</v>
      </c>
      <c r="C91" s="102"/>
      <c r="D91" s="102"/>
      <c r="E91" s="102"/>
      <c r="F91" s="103"/>
      <c r="G91" s="104">
        <f>'C%'!P4</f>
        <v>0</v>
      </c>
      <c r="H91" s="105"/>
      <c r="I91" s="104">
        <f>'C%'!Q4</f>
        <v>0</v>
      </c>
      <c r="J91" s="106"/>
    </row>
    <row r="92" spans="1:11" ht="30.75" hidden="1" customHeight="1" x14ac:dyDescent="0.35">
      <c r="A92" s="43">
        <f>'C%'!A5</f>
        <v>4</v>
      </c>
      <c r="B92" s="101" t="str">
        <f>'C%'!R5</f>
        <v>Work not yet Started.</v>
      </c>
      <c r="C92" s="102"/>
      <c r="D92" s="102"/>
      <c r="E92" s="102"/>
      <c r="F92" s="103"/>
      <c r="G92" s="104">
        <f>'C%'!P5</f>
        <v>0</v>
      </c>
      <c r="H92" s="105"/>
      <c r="I92" s="104">
        <f>'C%'!Q5</f>
        <v>0</v>
      </c>
      <c r="J92" s="106"/>
    </row>
    <row r="93" spans="1:11" ht="30" hidden="1" customHeight="1" x14ac:dyDescent="0.35">
      <c r="A93" s="43">
        <f>'C%'!A6</f>
        <v>5</v>
      </c>
      <c r="B93" s="101" t="str">
        <f>'C%'!R6</f>
        <v>Work not yet Started.</v>
      </c>
      <c r="C93" s="102"/>
      <c r="D93" s="102"/>
      <c r="E93" s="102"/>
      <c r="F93" s="103"/>
      <c r="G93" s="104">
        <f>'C%'!P6</f>
        <v>0</v>
      </c>
      <c r="H93" s="105"/>
      <c r="I93" s="104">
        <f>'C%'!Q6</f>
        <v>0</v>
      </c>
      <c r="J93" s="106"/>
    </row>
    <row r="94" spans="1:11" ht="24.75" hidden="1" customHeight="1" x14ac:dyDescent="0.35">
      <c r="A94" s="43">
        <f>'C%'!A7</f>
        <v>6</v>
      </c>
      <c r="B94" s="101" t="str">
        <f>'C%'!R7</f>
        <v>Work not yet Started.</v>
      </c>
      <c r="C94" s="102"/>
      <c r="D94" s="102"/>
      <c r="E94" s="102"/>
      <c r="F94" s="103"/>
      <c r="G94" s="104">
        <f>'C%'!P7</f>
        <v>0</v>
      </c>
      <c r="H94" s="105"/>
      <c r="I94" s="104">
        <f>'C%'!Q7</f>
        <v>0</v>
      </c>
      <c r="J94" s="106"/>
    </row>
    <row r="95" spans="1:11" ht="24" hidden="1" customHeight="1" x14ac:dyDescent="0.35">
      <c r="A95" s="43">
        <f>'C%'!A8</f>
        <v>7</v>
      </c>
      <c r="B95" s="101" t="str">
        <f>'C%'!R8</f>
        <v>Work not yet Started.</v>
      </c>
      <c r="C95" s="102"/>
      <c r="D95" s="102"/>
      <c r="E95" s="102"/>
      <c r="F95" s="103"/>
      <c r="G95" s="104">
        <f>'C%'!P8</f>
        <v>0</v>
      </c>
      <c r="H95" s="105"/>
      <c r="I95" s="104">
        <f>'C%'!Q8</f>
        <v>0</v>
      </c>
      <c r="J95" s="106"/>
    </row>
    <row r="96" spans="1:11" ht="28.5" hidden="1" customHeight="1" x14ac:dyDescent="0.35">
      <c r="A96" s="43">
        <f>'C%'!A9</f>
        <v>8</v>
      </c>
      <c r="B96" s="101" t="str">
        <f>'C%'!R9</f>
        <v>Work not yet Started.</v>
      </c>
      <c r="C96" s="102"/>
      <c r="D96" s="102"/>
      <c r="E96" s="102"/>
      <c r="F96" s="103"/>
      <c r="G96" s="104">
        <f>'C%'!P9</f>
        <v>0</v>
      </c>
      <c r="H96" s="105"/>
      <c r="I96" s="104">
        <f>'C%'!Q9</f>
        <v>0</v>
      </c>
      <c r="J96" s="106"/>
    </row>
    <row r="97" spans="1:11" ht="17.25" hidden="1" customHeight="1" x14ac:dyDescent="0.35">
      <c r="A97" s="43">
        <f>'C%'!A10</f>
        <v>9</v>
      </c>
      <c r="B97" s="101" t="str">
        <f>'C%'!R10</f>
        <v>Work not yet Started.</v>
      </c>
      <c r="C97" s="102"/>
      <c r="D97" s="102"/>
      <c r="E97" s="102"/>
      <c r="F97" s="103"/>
      <c r="G97" s="104">
        <f>'C%'!P10</f>
        <v>0</v>
      </c>
      <c r="H97" s="105"/>
      <c r="I97" s="104">
        <f>'C%'!Q10</f>
        <v>0</v>
      </c>
      <c r="J97" s="106"/>
    </row>
    <row r="98" spans="1:11" ht="26.25" hidden="1" customHeight="1" x14ac:dyDescent="0.35">
      <c r="A98" s="43">
        <f>'C%'!A11</f>
        <v>10</v>
      </c>
      <c r="B98" s="101" t="str">
        <f>'C%'!R11</f>
        <v>Work not yet Started.</v>
      </c>
      <c r="C98" s="102"/>
      <c r="D98" s="102"/>
      <c r="E98" s="102"/>
      <c r="F98" s="103"/>
      <c r="G98" s="104">
        <f>'C%'!P11</f>
        <v>0</v>
      </c>
      <c r="H98" s="105"/>
      <c r="I98" s="104">
        <f>'C%'!Q11</f>
        <v>0</v>
      </c>
      <c r="J98" s="106"/>
    </row>
    <row r="99" spans="1:11" ht="24" customHeight="1" x14ac:dyDescent="0.35">
      <c r="A99" s="61">
        <f>'C%'!A15</f>
        <v>14</v>
      </c>
      <c r="B99" s="115" t="str">
        <f>'C%'!R15</f>
        <v>All work completed. Please provide OC.</v>
      </c>
      <c r="C99" s="116"/>
      <c r="D99" s="116"/>
      <c r="E99" s="116"/>
      <c r="F99" s="117"/>
      <c r="G99" s="118">
        <f>'C%'!P15</f>
        <v>1</v>
      </c>
      <c r="H99" s="119"/>
      <c r="I99" s="118">
        <f>'C%'!Q15</f>
        <v>1</v>
      </c>
      <c r="J99" s="120"/>
    </row>
    <row r="100" spans="1:11" s="63" customFormat="1" ht="24" customHeight="1" x14ac:dyDescent="0.35">
      <c r="A100" s="61">
        <f>'C%'!A28</f>
        <v>27</v>
      </c>
      <c r="B100" s="115" t="str">
        <f>'C%'!R28</f>
        <v>All work completed. Please provide OC.</v>
      </c>
      <c r="C100" s="116"/>
      <c r="D100" s="116"/>
      <c r="E100" s="116"/>
      <c r="F100" s="117"/>
      <c r="G100" s="118">
        <f>'C%'!P28</f>
        <v>1</v>
      </c>
      <c r="H100" s="119"/>
      <c r="I100" s="118">
        <f>'C%'!Q28</f>
        <v>1</v>
      </c>
      <c r="J100" s="120"/>
    </row>
    <row r="101" spans="1:11" ht="24" customHeight="1" x14ac:dyDescent="0.35">
      <c r="A101" s="61">
        <f>'C%'!A31</f>
        <v>30</v>
      </c>
      <c r="B101" s="115" t="str">
        <f>'C%'!R31</f>
        <v>All work completed. Please provide OC.</v>
      </c>
      <c r="C101" s="116"/>
      <c r="D101" s="116"/>
      <c r="E101" s="116"/>
      <c r="F101" s="117"/>
      <c r="G101" s="118">
        <f>'C%'!P31</f>
        <v>1</v>
      </c>
      <c r="H101" s="119"/>
      <c r="I101" s="118">
        <f>'C%'!Q31</f>
        <v>1</v>
      </c>
      <c r="J101" s="120"/>
    </row>
    <row r="102" spans="1:11" s="16" customFormat="1" ht="32.4" customHeight="1" x14ac:dyDescent="0.35">
      <c r="A102" s="61">
        <f>'C%'!A12</f>
        <v>11</v>
      </c>
      <c r="B102" s="121" t="str">
        <f>'C%'!R12</f>
        <v>Plinth, RCC, Brick, Plaster, Flooring, Painting work Completed. Finishing work is in process.</v>
      </c>
      <c r="C102" s="122"/>
      <c r="D102" s="122"/>
      <c r="E102" s="122"/>
      <c r="F102" s="123"/>
      <c r="G102" s="118">
        <f>'C%'!P12</f>
        <v>0.92500000000000004</v>
      </c>
      <c r="H102" s="119"/>
      <c r="I102" s="118">
        <f>'C%'!Q12</f>
        <v>0.95</v>
      </c>
      <c r="J102" s="120"/>
    </row>
    <row r="103" spans="1:11" ht="27" hidden="1" customHeight="1" x14ac:dyDescent="0.35">
      <c r="A103" s="43">
        <f>'C%'!A13</f>
        <v>12</v>
      </c>
      <c r="B103" s="101" t="str">
        <f>'C%'!R13</f>
        <v>Work not yet Started.</v>
      </c>
      <c r="C103" s="102"/>
      <c r="D103" s="102"/>
      <c r="E103" s="102"/>
      <c r="F103" s="103"/>
      <c r="G103" s="104">
        <f>'C%'!P13</f>
        <v>0</v>
      </c>
      <c r="H103" s="105"/>
      <c r="I103" s="104">
        <f>'C%'!Q13</f>
        <v>0</v>
      </c>
      <c r="J103" s="106"/>
    </row>
    <row r="104" spans="1:11" ht="30.75" hidden="1" customHeight="1" x14ac:dyDescent="0.35">
      <c r="A104" s="43">
        <f>'C%'!A14</f>
        <v>13</v>
      </c>
      <c r="B104" s="101" t="str">
        <f>'C%'!R14</f>
        <v>Work not yet Started.</v>
      </c>
      <c r="C104" s="102"/>
      <c r="D104" s="102"/>
      <c r="E104" s="102"/>
      <c r="F104" s="103"/>
      <c r="G104" s="104">
        <f>'C%'!P14</f>
        <v>0</v>
      </c>
      <c r="H104" s="105"/>
      <c r="I104" s="104">
        <f>'C%'!Q14</f>
        <v>0</v>
      </c>
      <c r="J104" s="106"/>
    </row>
    <row r="105" spans="1:11" ht="27" hidden="1" customHeight="1" x14ac:dyDescent="0.35">
      <c r="A105" s="43">
        <f>'C%'!A16</f>
        <v>15</v>
      </c>
      <c r="B105" s="101" t="str">
        <f>'C%'!R16</f>
        <v>Work not yet Started.</v>
      </c>
      <c r="C105" s="102"/>
      <c r="D105" s="102"/>
      <c r="E105" s="102"/>
      <c r="F105" s="103"/>
      <c r="G105" s="104">
        <f>'C%'!P16</f>
        <v>0</v>
      </c>
      <c r="H105" s="105"/>
      <c r="I105" s="104">
        <f>'C%'!Q16</f>
        <v>0</v>
      </c>
      <c r="J105" s="106"/>
    </row>
    <row r="106" spans="1:11" ht="29.25" hidden="1" customHeight="1" x14ac:dyDescent="0.35">
      <c r="A106" s="43">
        <f>'C%'!A17</f>
        <v>16</v>
      </c>
      <c r="B106" s="101" t="str">
        <f>'C%'!R17</f>
        <v>Work not yet Started.</v>
      </c>
      <c r="C106" s="102"/>
      <c r="D106" s="102"/>
      <c r="E106" s="102"/>
      <c r="F106" s="103"/>
      <c r="G106" s="104">
        <f>'C%'!P17</f>
        <v>0</v>
      </c>
      <c r="H106" s="105"/>
      <c r="I106" s="104">
        <f>'C%'!Q17</f>
        <v>0</v>
      </c>
      <c r="J106" s="106"/>
      <c r="K106" s="7">
        <v>1</v>
      </c>
    </row>
    <row r="107" spans="1:11" ht="30.75" hidden="1" customHeight="1" x14ac:dyDescent="0.35">
      <c r="A107" s="43">
        <f>'C%'!A18</f>
        <v>17</v>
      </c>
      <c r="B107" s="101" t="str">
        <f>'C%'!R18</f>
        <v>Work not yet Started.</v>
      </c>
      <c r="C107" s="102"/>
      <c r="D107" s="102"/>
      <c r="E107" s="102"/>
      <c r="F107" s="103"/>
      <c r="G107" s="104">
        <f>'C%'!P18</f>
        <v>0</v>
      </c>
      <c r="H107" s="105"/>
      <c r="I107" s="104">
        <f>'C%'!Q18</f>
        <v>0</v>
      </c>
      <c r="J107" s="106"/>
      <c r="K107" s="7">
        <v>1</v>
      </c>
    </row>
    <row r="108" spans="1:11" ht="27" hidden="1" customHeight="1" x14ac:dyDescent="0.35">
      <c r="A108" s="43">
        <f>'C%'!A19</f>
        <v>18</v>
      </c>
      <c r="B108" s="101" t="str">
        <f>'C%'!R19</f>
        <v>Work not yet Started.</v>
      </c>
      <c r="C108" s="102"/>
      <c r="D108" s="102"/>
      <c r="E108" s="102"/>
      <c r="F108" s="103"/>
      <c r="G108" s="104">
        <f>'C%'!P19</f>
        <v>0</v>
      </c>
      <c r="H108" s="105"/>
      <c r="I108" s="104">
        <f>'C%'!Q19</f>
        <v>0</v>
      </c>
      <c r="J108" s="106"/>
    </row>
    <row r="109" spans="1:11" ht="30.75" hidden="1" customHeight="1" x14ac:dyDescent="0.35">
      <c r="A109" s="43">
        <f>'C%'!A20</f>
        <v>19</v>
      </c>
      <c r="B109" s="101" t="str">
        <f>'C%'!R20</f>
        <v>Work not yet Started.</v>
      </c>
      <c r="C109" s="102"/>
      <c r="D109" s="102"/>
      <c r="E109" s="102"/>
      <c r="F109" s="103"/>
      <c r="G109" s="104">
        <f>'C%'!P20</f>
        <v>0</v>
      </c>
      <c r="H109" s="105"/>
      <c r="I109" s="104">
        <f>'C%'!Q20</f>
        <v>0</v>
      </c>
      <c r="J109" s="106"/>
      <c r="K109" s="7">
        <v>1</v>
      </c>
    </row>
    <row r="110" spans="1:11" ht="30.75" hidden="1" customHeight="1" x14ac:dyDescent="0.35">
      <c r="A110" s="43">
        <f>'C%'!A21</f>
        <v>20</v>
      </c>
      <c r="B110" s="101" t="str">
        <f>'C%'!R21</f>
        <v>Work not yet Started.</v>
      </c>
      <c r="C110" s="102"/>
      <c r="D110" s="102"/>
      <c r="E110" s="102"/>
      <c r="F110" s="103"/>
      <c r="G110" s="104">
        <f>'C%'!P21</f>
        <v>0</v>
      </c>
      <c r="H110" s="105"/>
      <c r="I110" s="104">
        <f>'C%'!Q21</f>
        <v>0</v>
      </c>
      <c r="J110" s="106"/>
    </row>
    <row r="111" spans="1:11" ht="30.75" hidden="1" customHeight="1" x14ac:dyDescent="0.35">
      <c r="A111" s="43">
        <f>'C%'!A22</f>
        <v>21</v>
      </c>
      <c r="B111" s="101" t="str">
        <f>'C%'!R22</f>
        <v>Work not yet Started.</v>
      </c>
      <c r="C111" s="102"/>
      <c r="D111" s="102"/>
      <c r="E111" s="102"/>
      <c r="F111" s="103"/>
      <c r="G111" s="104">
        <f>'C%'!P22</f>
        <v>0</v>
      </c>
      <c r="H111" s="105"/>
      <c r="I111" s="104">
        <f>'C%'!Q22</f>
        <v>0</v>
      </c>
      <c r="J111" s="106"/>
    </row>
    <row r="112" spans="1:11" ht="39" hidden="1" customHeight="1" x14ac:dyDescent="0.35">
      <c r="A112" s="43">
        <f>'C%'!A23</f>
        <v>22</v>
      </c>
      <c r="B112" s="101" t="str">
        <f>'C%'!R23</f>
        <v>Work not yet Started.</v>
      </c>
      <c r="C112" s="102"/>
      <c r="D112" s="102"/>
      <c r="E112" s="102"/>
      <c r="F112" s="103"/>
      <c r="G112" s="104">
        <f>'C%'!P23</f>
        <v>0</v>
      </c>
      <c r="H112" s="105"/>
      <c r="I112" s="104">
        <f>'C%'!Q23</f>
        <v>0</v>
      </c>
      <c r="J112" s="106"/>
    </row>
    <row r="113" spans="1:19" ht="48" customHeight="1" x14ac:dyDescent="0.35">
      <c r="A113" s="61">
        <f>'C%'!A24</f>
        <v>23</v>
      </c>
      <c r="B113" s="143" t="str">
        <f>'C%'!R24</f>
        <v>Excavation work Completed. Plinth work completed, RCC Slab, Brickwork, Internal Plaster, External Plaster, Flooring, Painting upto 0.5 Floor Completed</v>
      </c>
      <c r="C113" s="144"/>
      <c r="D113" s="144"/>
      <c r="E113" s="144"/>
      <c r="F113" s="145"/>
      <c r="G113" s="118">
        <f>'C%'!P24</f>
        <v>0.875</v>
      </c>
      <c r="H113" s="119"/>
      <c r="I113" s="118">
        <f>'C%'!Q24</f>
        <v>0.95</v>
      </c>
      <c r="J113" s="120"/>
    </row>
    <row r="114" spans="1:19" ht="37.5" hidden="1" customHeight="1" x14ac:dyDescent="0.35">
      <c r="A114" s="43">
        <f>'C%'!A25</f>
        <v>24</v>
      </c>
      <c r="B114" s="101" t="str">
        <f>'C%'!R25</f>
        <v>Work not yet Started.</v>
      </c>
      <c r="C114" s="102"/>
      <c r="D114" s="102"/>
      <c r="E114" s="102"/>
      <c r="F114" s="103"/>
      <c r="G114" s="104">
        <f>'C%'!P25</f>
        <v>0</v>
      </c>
      <c r="H114" s="105"/>
      <c r="I114" s="104">
        <f>'C%'!Q25</f>
        <v>0</v>
      </c>
      <c r="J114" s="106"/>
    </row>
    <row r="115" spans="1:19" ht="42" hidden="1" customHeight="1" x14ac:dyDescent="0.35">
      <c r="A115" s="43">
        <f>'C%'!A26</f>
        <v>25</v>
      </c>
      <c r="B115" s="101" t="str">
        <f>'C%'!R26</f>
        <v>Work not yet Started.</v>
      </c>
      <c r="C115" s="102"/>
      <c r="D115" s="102"/>
      <c r="E115" s="102"/>
      <c r="F115" s="103"/>
      <c r="G115" s="104">
        <f>'C%'!P26</f>
        <v>0</v>
      </c>
      <c r="H115" s="105"/>
      <c r="I115" s="104">
        <f>'C%'!Q26</f>
        <v>0</v>
      </c>
      <c r="J115" s="106"/>
    </row>
    <row r="116" spans="1:19" ht="45.75" hidden="1" customHeight="1" x14ac:dyDescent="0.35">
      <c r="A116" s="43">
        <f>'C%'!A27</f>
        <v>26</v>
      </c>
      <c r="B116" s="101" t="str">
        <f>'C%'!R27</f>
        <v>Work not yet Started.</v>
      </c>
      <c r="C116" s="102"/>
      <c r="D116" s="102"/>
      <c r="E116" s="102"/>
      <c r="F116" s="103"/>
      <c r="G116" s="104">
        <f>'C%'!P27</f>
        <v>0</v>
      </c>
      <c r="H116" s="105"/>
      <c r="I116" s="104">
        <f>'C%'!Q27</f>
        <v>0</v>
      </c>
      <c r="J116" s="106"/>
    </row>
    <row r="117" spans="1:19" ht="30.75" hidden="1" customHeight="1" x14ac:dyDescent="0.35">
      <c r="A117" s="43">
        <f>'C%'!A29</f>
        <v>28</v>
      </c>
      <c r="B117" s="101" t="str">
        <f>'C%'!R29</f>
        <v>Work not yet Started.</v>
      </c>
      <c r="C117" s="102"/>
      <c r="D117" s="102"/>
      <c r="E117" s="102"/>
      <c r="F117" s="103"/>
      <c r="G117" s="104">
        <f>'C%'!P29</f>
        <v>0</v>
      </c>
      <c r="H117" s="105"/>
      <c r="I117" s="104">
        <f>'C%'!Q29</f>
        <v>0</v>
      </c>
      <c r="J117" s="106"/>
    </row>
    <row r="118" spans="1:19" ht="42" hidden="1" customHeight="1" x14ac:dyDescent="0.35">
      <c r="A118" s="43">
        <f>'C%'!A30</f>
        <v>29</v>
      </c>
      <c r="B118" s="101" t="str">
        <f>'C%'!R30</f>
        <v>Work not yet Started.</v>
      </c>
      <c r="C118" s="102"/>
      <c r="D118" s="102"/>
      <c r="E118" s="102"/>
      <c r="F118" s="103"/>
      <c r="G118" s="104">
        <f>'C%'!P30</f>
        <v>0</v>
      </c>
      <c r="H118" s="105"/>
      <c r="I118" s="104">
        <f>'C%'!Q30</f>
        <v>0</v>
      </c>
      <c r="J118" s="106"/>
      <c r="K118" s="7">
        <v>1</v>
      </c>
    </row>
    <row r="119" spans="1:19" hidden="1" x14ac:dyDescent="0.35">
      <c r="A119" s="43">
        <f>'C%'!A32</f>
        <v>31</v>
      </c>
      <c r="B119" s="101" t="str">
        <f>'C%'!R32</f>
        <v>Work not yet Started.</v>
      </c>
      <c r="C119" s="102"/>
      <c r="D119" s="102"/>
      <c r="E119" s="102"/>
      <c r="F119" s="103"/>
      <c r="G119" s="104">
        <f>'C%'!P32</f>
        <v>0</v>
      </c>
      <c r="H119" s="105"/>
      <c r="I119" s="104">
        <f>'C%'!Q32</f>
        <v>0</v>
      </c>
      <c r="J119" s="106"/>
    </row>
    <row r="120" spans="1:19" hidden="1" x14ac:dyDescent="0.35">
      <c r="A120" s="43">
        <f>'C%'!A33</f>
        <v>32</v>
      </c>
      <c r="B120" s="101" t="str">
        <f>'C%'!R33</f>
        <v>Work not yet Started.</v>
      </c>
      <c r="C120" s="102"/>
      <c r="D120" s="102"/>
      <c r="E120" s="102"/>
      <c r="F120" s="103"/>
      <c r="G120" s="104">
        <f>'C%'!P33</f>
        <v>0</v>
      </c>
      <c r="H120" s="105"/>
      <c r="I120" s="104">
        <f>'C%'!Q33</f>
        <v>0</v>
      </c>
      <c r="J120" s="106"/>
    </row>
    <row r="121" spans="1:19" hidden="1" x14ac:dyDescent="0.35">
      <c r="A121" s="43">
        <f>'C%'!A34</f>
        <v>33</v>
      </c>
      <c r="B121" s="101" t="str">
        <f>'C%'!R34</f>
        <v>Work not yet Started.</v>
      </c>
      <c r="C121" s="102"/>
      <c r="D121" s="102"/>
      <c r="E121" s="102"/>
      <c r="F121" s="103"/>
      <c r="G121" s="104">
        <f>'C%'!P34</f>
        <v>0</v>
      </c>
      <c r="H121" s="105"/>
      <c r="I121" s="104">
        <f>'C%'!Q34</f>
        <v>0</v>
      </c>
      <c r="J121" s="106"/>
    </row>
    <row r="122" spans="1:19" x14ac:dyDescent="0.35">
      <c r="A122" s="124" t="s">
        <v>41</v>
      </c>
      <c r="B122" s="125"/>
      <c r="C122" s="125"/>
      <c r="D122" s="125"/>
      <c r="E122" s="125"/>
      <c r="F122" s="125"/>
      <c r="G122" s="125"/>
      <c r="H122" s="125"/>
      <c r="I122" s="125"/>
      <c r="J122" s="126"/>
    </row>
    <row r="123" spans="1:19" x14ac:dyDescent="0.35">
      <c r="A123" s="124" t="s">
        <v>34</v>
      </c>
      <c r="B123" s="125"/>
      <c r="C123" s="125"/>
      <c r="D123" s="125"/>
      <c r="E123" s="125"/>
      <c r="F123" s="125"/>
      <c r="G123" s="125"/>
      <c r="H123" s="125"/>
      <c r="I123" s="125"/>
      <c r="J123" s="126"/>
    </row>
    <row r="124" spans="1:19" ht="15" customHeight="1" x14ac:dyDescent="0.35">
      <c r="A124" s="108" t="s">
        <v>274</v>
      </c>
      <c r="B124" s="108"/>
      <c r="C124" s="108"/>
      <c r="D124" s="108"/>
      <c r="E124" s="108"/>
      <c r="F124" s="108"/>
      <c r="G124" s="108"/>
      <c r="H124" s="108"/>
      <c r="I124" s="108"/>
      <c r="J124" s="108"/>
    </row>
    <row r="125" spans="1:19" x14ac:dyDescent="0.35">
      <c r="A125" s="108"/>
      <c r="B125" s="108"/>
      <c r="C125" s="108"/>
      <c r="D125" s="108"/>
      <c r="E125" s="108"/>
      <c r="F125" s="108"/>
      <c r="G125" s="108"/>
      <c r="H125" s="108"/>
      <c r="I125" s="108"/>
      <c r="J125" s="108"/>
    </row>
    <row r="126" spans="1:19" x14ac:dyDescent="0.35">
      <c r="A126" s="107" t="s">
        <v>109</v>
      </c>
      <c r="B126" s="107"/>
      <c r="C126" s="107"/>
      <c r="D126" s="107"/>
      <c r="E126" s="107"/>
      <c r="F126" s="107"/>
      <c r="G126" s="107"/>
      <c r="H126" s="107"/>
      <c r="I126" s="107"/>
      <c r="J126" s="107"/>
    </row>
    <row r="127" spans="1:19" x14ac:dyDescent="0.35">
      <c r="A127" s="131" t="s">
        <v>136</v>
      </c>
      <c r="B127" s="131"/>
      <c r="C127" s="131"/>
      <c r="D127" s="131"/>
      <c r="E127" s="131"/>
      <c r="F127" s="131"/>
      <c r="G127" s="230">
        <v>5400</v>
      </c>
      <c r="H127" s="230"/>
      <c r="I127" s="230"/>
      <c r="J127" s="230"/>
      <c r="K127" s="44" t="s">
        <v>202</v>
      </c>
      <c r="L127" s="44"/>
      <c r="M127" s="44"/>
      <c r="N127" s="44"/>
      <c r="O127" s="44"/>
      <c r="P127" s="44"/>
      <c r="Q127" s="44"/>
      <c r="R127" s="44"/>
      <c r="S127" s="44"/>
    </row>
    <row r="128" spans="1:19" x14ac:dyDescent="0.35">
      <c r="A128" s="107" t="s">
        <v>149</v>
      </c>
      <c r="B128" s="107"/>
      <c r="C128" s="107"/>
      <c r="D128" s="107"/>
      <c r="E128" s="107"/>
      <c r="F128" s="107"/>
      <c r="G128" s="110" t="s">
        <v>152</v>
      </c>
      <c r="H128" s="110"/>
      <c r="I128" s="110"/>
      <c r="J128" s="110"/>
    </row>
    <row r="129" spans="1:17" x14ac:dyDescent="0.35">
      <c r="A129" s="107" t="s">
        <v>150</v>
      </c>
      <c r="B129" s="107"/>
      <c r="C129" s="107"/>
      <c r="D129" s="107"/>
      <c r="E129" s="107"/>
      <c r="F129" s="107"/>
      <c r="G129" s="110" t="s">
        <v>153</v>
      </c>
      <c r="H129" s="110"/>
      <c r="I129" s="110"/>
      <c r="J129" s="110"/>
    </row>
    <row r="130" spans="1:17" hidden="1" x14ac:dyDescent="0.35">
      <c r="A130" s="112" t="s">
        <v>151</v>
      </c>
      <c r="B130" s="113"/>
      <c r="C130" s="113"/>
      <c r="D130" s="113"/>
      <c r="E130" s="113"/>
      <c r="F130" s="114"/>
      <c r="G130" s="132" t="s">
        <v>154</v>
      </c>
      <c r="H130" s="133"/>
      <c r="I130" s="133"/>
      <c r="J130" s="134"/>
    </row>
    <row r="131" spans="1:17" x14ac:dyDescent="0.35">
      <c r="A131" s="107" t="s">
        <v>135</v>
      </c>
      <c r="B131" s="107"/>
      <c r="C131" s="107"/>
      <c r="D131" s="107"/>
      <c r="E131" s="107"/>
      <c r="F131" s="107"/>
      <c r="G131" s="111">
        <f>G127*0.8</f>
        <v>4320</v>
      </c>
      <c r="H131" s="111"/>
      <c r="I131" s="111"/>
      <c r="J131" s="111"/>
    </row>
    <row r="132" spans="1:17" s="13" customFormat="1" x14ac:dyDescent="0.35">
      <c r="A132" s="140" t="s">
        <v>83</v>
      </c>
      <c r="B132" s="140"/>
      <c r="C132" s="140"/>
      <c r="D132" s="140"/>
      <c r="E132" s="140"/>
      <c r="F132" s="140"/>
      <c r="G132" s="140"/>
      <c r="H132" s="140"/>
      <c r="I132" s="140"/>
      <c r="J132" s="140"/>
      <c r="K132" s="18" t="s">
        <v>148</v>
      </c>
      <c r="L132" s="18"/>
      <c r="M132" s="18"/>
      <c r="N132" s="18"/>
      <c r="O132" s="18"/>
      <c r="P132" s="18"/>
      <c r="Q132" s="18"/>
    </row>
    <row r="133" spans="1:17" x14ac:dyDescent="0.35">
      <c r="A133" s="140" t="s">
        <v>31</v>
      </c>
      <c r="B133" s="140"/>
      <c r="C133" s="140"/>
      <c r="D133" s="140"/>
      <c r="E133" s="140"/>
      <c r="F133" s="140"/>
      <c r="G133" s="140"/>
      <c r="H133" s="140"/>
      <c r="I133" s="140"/>
      <c r="J133" s="140"/>
    </row>
    <row r="134" spans="1:17" ht="51" customHeight="1" x14ac:dyDescent="0.35">
      <c r="A134" s="96" t="s">
        <v>22</v>
      </c>
      <c r="B134" s="96" t="s">
        <v>108</v>
      </c>
      <c r="C134" s="96" t="s">
        <v>120</v>
      </c>
      <c r="D134" s="221" t="s">
        <v>104</v>
      </c>
      <c r="E134" s="221"/>
      <c r="F134" s="96" t="s">
        <v>105</v>
      </c>
      <c r="G134" s="96" t="s">
        <v>106</v>
      </c>
      <c r="H134" s="96" t="s">
        <v>23</v>
      </c>
      <c r="I134" s="221" t="s">
        <v>84</v>
      </c>
      <c r="J134" s="221"/>
      <c r="O134" s="7">
        <f>5400*G138</f>
        <v>9339668.4897360001</v>
      </c>
    </row>
    <row r="135" spans="1:17" ht="24" hidden="1" customHeight="1" x14ac:dyDescent="0.35">
      <c r="A135" s="128" t="s">
        <v>237</v>
      </c>
      <c r="B135" s="129"/>
      <c r="C135" s="129"/>
      <c r="D135" s="129"/>
      <c r="E135" s="129"/>
      <c r="F135" s="129"/>
      <c r="G135" s="129"/>
      <c r="H135" s="129"/>
      <c r="I135" s="129"/>
      <c r="J135" s="130"/>
    </row>
    <row r="136" spans="1:17" ht="26.25" hidden="1" customHeight="1" x14ac:dyDescent="0.35">
      <c r="A136" s="57"/>
      <c r="B136" s="59"/>
      <c r="C136" s="59"/>
      <c r="D136" s="138"/>
      <c r="E136" s="139"/>
      <c r="F136" s="59"/>
      <c r="G136" s="59">
        <f>C136*1.6+D136/2</f>
        <v>0</v>
      </c>
      <c r="H136" s="59" t="s">
        <v>92</v>
      </c>
      <c r="I136" s="128" t="s">
        <v>103</v>
      </c>
      <c r="J136" s="130"/>
      <c r="L136" s="7">
        <f>G136*4800</f>
        <v>0</v>
      </c>
    </row>
    <row r="137" spans="1:17" x14ac:dyDescent="0.35">
      <c r="A137" s="137" t="s">
        <v>238</v>
      </c>
      <c r="B137" s="137"/>
      <c r="C137" s="137"/>
      <c r="D137" s="137"/>
      <c r="E137" s="137"/>
      <c r="F137" s="137"/>
      <c r="G137" s="137"/>
      <c r="H137" s="137"/>
      <c r="I137" s="137"/>
      <c r="J137" s="137"/>
    </row>
    <row r="138" spans="1:17" ht="44.25" customHeight="1" x14ac:dyDescent="0.35">
      <c r="A138" s="57" t="s">
        <v>267</v>
      </c>
      <c r="B138" s="87">
        <f>160*10.764</f>
        <v>1722.2399999999998</v>
      </c>
      <c r="C138" s="87">
        <f>(3.3*3+3.3*1.2+2.1*3.7+3.45*2.4+0.97*1.78+3.6*4.3+8.47*1.5+(3.3*3+3.3*1.2+2.1*1.2+1.35*3.75+3.6*4.2))*10.764</f>
        <v>1037.4784523999999</v>
      </c>
      <c r="D138" s="137">
        <f>(3.31*2.5+3.45*1.35)*10.764</f>
        <v>139.20543000000001</v>
      </c>
      <c r="E138" s="137"/>
      <c r="F138" s="87">
        <f>(99.92)*10.764</f>
        <v>1075.5388800000001</v>
      </c>
      <c r="G138" s="87">
        <f>C138*1.6+D138/2</f>
        <v>1729.56823884</v>
      </c>
      <c r="H138" s="87" t="s">
        <v>92</v>
      </c>
      <c r="I138" s="137" t="s">
        <v>103</v>
      </c>
      <c r="J138" s="137"/>
    </row>
    <row r="139" spans="1:17" ht="24.75" hidden="1" customHeight="1" x14ac:dyDescent="0.35">
      <c r="A139" s="100" t="s">
        <v>239</v>
      </c>
      <c r="B139" s="100"/>
      <c r="C139" s="100"/>
      <c r="D139" s="100"/>
      <c r="E139" s="100"/>
      <c r="F139" s="100"/>
      <c r="G139" s="100"/>
      <c r="H139" s="100"/>
      <c r="I139" s="100"/>
      <c r="J139" s="100"/>
    </row>
    <row r="140" spans="1:17" ht="27.75" hidden="1" customHeight="1" x14ac:dyDescent="0.35">
      <c r="A140" s="39">
        <v>0</v>
      </c>
      <c r="B140" s="40">
        <v>0</v>
      </c>
      <c r="C140" s="40">
        <v>0</v>
      </c>
      <c r="D140" s="109">
        <v>0</v>
      </c>
      <c r="E140" s="109"/>
      <c r="F140" s="40">
        <v>0</v>
      </c>
      <c r="G140" s="59">
        <f>C140*1.6+D140/2</f>
        <v>0</v>
      </c>
      <c r="H140" s="40" t="s">
        <v>92</v>
      </c>
      <c r="I140" s="100" t="s">
        <v>145</v>
      </c>
      <c r="J140" s="100"/>
    </row>
    <row r="141" spans="1:17" ht="29.25" hidden="1" customHeight="1" x14ac:dyDescent="0.35">
      <c r="A141" s="100" t="s">
        <v>240</v>
      </c>
      <c r="B141" s="100"/>
      <c r="C141" s="100"/>
      <c r="D141" s="100"/>
      <c r="E141" s="100"/>
      <c r="F141" s="100"/>
      <c r="G141" s="100"/>
      <c r="H141" s="100"/>
      <c r="I141" s="100"/>
      <c r="J141" s="100"/>
    </row>
    <row r="142" spans="1:17" ht="30.75" hidden="1" customHeight="1" x14ac:dyDescent="0.35">
      <c r="A142" s="39">
        <v>0</v>
      </c>
      <c r="B142" s="40">
        <v>0</v>
      </c>
      <c r="C142" s="40">
        <v>0</v>
      </c>
      <c r="D142" s="109">
        <v>0</v>
      </c>
      <c r="E142" s="109"/>
      <c r="F142" s="40">
        <v>0</v>
      </c>
      <c r="G142" s="59">
        <f>C142*1.6+D142/2</f>
        <v>0</v>
      </c>
      <c r="H142" s="40" t="s">
        <v>92</v>
      </c>
      <c r="I142" s="100" t="s">
        <v>103</v>
      </c>
      <c r="J142" s="100"/>
      <c r="L142" s="7">
        <f>G142*4800</f>
        <v>0</v>
      </c>
    </row>
    <row r="143" spans="1:17" ht="30.75" hidden="1" customHeight="1" x14ac:dyDescent="0.35">
      <c r="A143" s="100" t="s">
        <v>241</v>
      </c>
      <c r="B143" s="100"/>
      <c r="C143" s="100"/>
      <c r="D143" s="100"/>
      <c r="E143" s="100"/>
      <c r="F143" s="100"/>
      <c r="G143" s="100"/>
      <c r="H143" s="100"/>
      <c r="I143" s="100"/>
      <c r="J143" s="100"/>
    </row>
    <row r="144" spans="1:17" ht="31.5" hidden="1" customHeight="1" x14ac:dyDescent="0.35">
      <c r="A144" s="39">
        <v>0</v>
      </c>
      <c r="B144" s="40">
        <v>0</v>
      </c>
      <c r="C144" s="40">
        <v>0</v>
      </c>
      <c r="D144" s="225">
        <v>0</v>
      </c>
      <c r="E144" s="226"/>
      <c r="F144" s="40">
        <v>0</v>
      </c>
      <c r="G144" s="59">
        <f>C144*1.6+D144/2</f>
        <v>0</v>
      </c>
      <c r="H144" s="40" t="s">
        <v>92</v>
      </c>
      <c r="I144" s="141" t="s">
        <v>144</v>
      </c>
      <c r="J144" s="142"/>
      <c r="L144" s="7">
        <f>G144*4800</f>
        <v>0</v>
      </c>
    </row>
    <row r="145" spans="1:20" ht="27.75" hidden="1" customHeight="1" x14ac:dyDescent="0.35">
      <c r="A145" s="100" t="s">
        <v>242</v>
      </c>
      <c r="B145" s="100"/>
      <c r="C145" s="100"/>
      <c r="D145" s="100"/>
      <c r="E145" s="100"/>
      <c r="F145" s="100"/>
      <c r="G145" s="100"/>
      <c r="H145" s="100"/>
      <c r="I145" s="100"/>
      <c r="J145" s="100"/>
    </row>
    <row r="146" spans="1:20" ht="32.25" hidden="1" customHeight="1" x14ac:dyDescent="0.35">
      <c r="A146" s="39">
        <v>0</v>
      </c>
      <c r="B146" s="40">
        <v>0</v>
      </c>
      <c r="C146" s="40">
        <v>0</v>
      </c>
      <c r="D146" s="109">
        <v>0</v>
      </c>
      <c r="E146" s="109"/>
      <c r="F146" s="40">
        <v>0</v>
      </c>
      <c r="G146" s="59">
        <f>C146*1.6+D146/2</f>
        <v>0</v>
      </c>
      <c r="H146" s="40" t="s">
        <v>92</v>
      </c>
      <c r="I146" s="100" t="s">
        <v>146</v>
      </c>
      <c r="J146" s="100"/>
      <c r="L146" s="7">
        <f>G146*4800</f>
        <v>0</v>
      </c>
    </row>
    <row r="147" spans="1:20" ht="48" hidden="1" customHeight="1" x14ac:dyDescent="0.35">
      <c r="A147" s="100" t="s">
        <v>243</v>
      </c>
      <c r="B147" s="100"/>
      <c r="C147" s="100"/>
      <c r="D147" s="100"/>
      <c r="E147" s="100"/>
      <c r="F147" s="100"/>
      <c r="G147" s="100"/>
      <c r="H147" s="100"/>
      <c r="I147" s="100"/>
      <c r="J147" s="100"/>
    </row>
    <row r="148" spans="1:20" ht="43.5" hidden="1" customHeight="1" x14ac:dyDescent="0.35">
      <c r="A148" s="39">
        <v>0</v>
      </c>
      <c r="B148" s="40">
        <v>0</v>
      </c>
      <c r="C148" s="40">
        <v>0</v>
      </c>
      <c r="D148" s="109">
        <v>0</v>
      </c>
      <c r="E148" s="109"/>
      <c r="F148" s="40">
        <v>0</v>
      </c>
      <c r="G148" s="59">
        <f>C148*1.6+D148/2</f>
        <v>0</v>
      </c>
      <c r="H148" s="40" t="s">
        <v>92</v>
      </c>
      <c r="I148" s="100" t="s">
        <v>103</v>
      </c>
      <c r="J148" s="100"/>
    </row>
    <row r="149" spans="1:20" ht="69" hidden="1" customHeight="1" x14ac:dyDescent="0.35">
      <c r="A149" s="100" t="s">
        <v>244</v>
      </c>
      <c r="B149" s="100"/>
      <c r="C149" s="100"/>
      <c r="D149" s="100"/>
      <c r="E149" s="100"/>
      <c r="F149" s="100"/>
      <c r="G149" s="100"/>
      <c r="H149" s="100"/>
      <c r="I149" s="100"/>
      <c r="J149" s="100"/>
    </row>
    <row r="150" spans="1:20" ht="73.5" hidden="1" customHeight="1" x14ac:dyDescent="0.35">
      <c r="A150" s="39">
        <v>0</v>
      </c>
      <c r="B150" s="40">
        <v>0</v>
      </c>
      <c r="C150" s="40">
        <v>0</v>
      </c>
      <c r="D150" s="109">
        <v>0</v>
      </c>
      <c r="E150" s="109"/>
      <c r="F150" s="40">
        <v>0</v>
      </c>
      <c r="G150" s="59">
        <f>C150*1.6+D150/2</f>
        <v>0</v>
      </c>
      <c r="H150" s="40" t="s">
        <v>92</v>
      </c>
      <c r="I150" s="100" t="s">
        <v>103</v>
      </c>
      <c r="J150" s="100"/>
    </row>
    <row r="151" spans="1:20" ht="35.25" hidden="1" customHeight="1" x14ac:dyDescent="0.35">
      <c r="A151" s="100" t="s">
        <v>245</v>
      </c>
      <c r="B151" s="100"/>
      <c r="C151" s="100"/>
      <c r="D151" s="100"/>
      <c r="E151" s="100"/>
      <c r="F151" s="100"/>
      <c r="G151" s="100"/>
      <c r="H151" s="100"/>
      <c r="I151" s="100"/>
      <c r="J151" s="100"/>
    </row>
    <row r="152" spans="1:20" ht="41.25" hidden="1" customHeight="1" x14ac:dyDescent="0.35">
      <c r="A152" s="39">
        <v>0</v>
      </c>
      <c r="B152" s="40">
        <v>0</v>
      </c>
      <c r="C152" s="40">
        <v>0</v>
      </c>
      <c r="D152" s="109">
        <v>0</v>
      </c>
      <c r="E152" s="109"/>
      <c r="F152" s="40">
        <v>0</v>
      </c>
      <c r="G152" s="59">
        <f>C152*1.6+D152/2</f>
        <v>0</v>
      </c>
      <c r="H152" s="40" t="s">
        <v>92</v>
      </c>
      <c r="I152" s="100" t="s">
        <v>103</v>
      </c>
      <c r="J152" s="100"/>
      <c r="K152" s="7" t="e">
        <f>6778500/G152</f>
        <v>#DIV/0!</v>
      </c>
    </row>
    <row r="153" spans="1:20" ht="36" hidden="1" customHeight="1" x14ac:dyDescent="0.35">
      <c r="A153" s="100" t="s">
        <v>232</v>
      </c>
      <c r="B153" s="100"/>
      <c r="C153" s="100"/>
      <c r="D153" s="100"/>
      <c r="E153" s="100"/>
      <c r="F153" s="100"/>
      <c r="G153" s="100"/>
      <c r="H153" s="100"/>
      <c r="I153" s="100"/>
      <c r="J153" s="100"/>
    </row>
    <row r="154" spans="1:20" ht="45" hidden="1" customHeight="1" x14ac:dyDescent="0.35">
      <c r="A154" s="39">
        <v>0</v>
      </c>
      <c r="B154" s="40">
        <v>0</v>
      </c>
      <c r="C154" s="40">
        <v>0</v>
      </c>
      <c r="D154" s="109">
        <v>0</v>
      </c>
      <c r="E154" s="109"/>
      <c r="F154" s="40">
        <v>0</v>
      </c>
      <c r="G154" s="40">
        <f>C154*1.6+D154/2</f>
        <v>0</v>
      </c>
      <c r="H154" s="40" t="s">
        <v>92</v>
      </c>
      <c r="I154" s="100" t="s">
        <v>145</v>
      </c>
      <c r="J154" s="100"/>
    </row>
    <row r="155" spans="1:20" s="54" customFormat="1" x14ac:dyDescent="0.35">
      <c r="A155" s="127" t="s">
        <v>246</v>
      </c>
      <c r="B155" s="127"/>
      <c r="C155" s="127"/>
      <c r="D155" s="127"/>
      <c r="E155" s="127"/>
      <c r="F155" s="127"/>
      <c r="G155" s="127"/>
      <c r="H155" s="127"/>
      <c r="I155" s="127"/>
      <c r="J155" s="127"/>
    </row>
    <row r="156" spans="1:20" ht="66.75" customHeight="1" x14ac:dyDescent="0.35">
      <c r="A156" s="39" t="s">
        <v>278</v>
      </c>
      <c r="B156" s="40">
        <f>150*10.764</f>
        <v>1614.6</v>
      </c>
      <c r="C156" s="52">
        <f>(4.98*2.75+2.93*2.85+2.95*2.25+2.1*3.5+1.35*1.78+1.35*1+0.6*4.23+1.35*2.18+2.93*3.258+1.5*1+2.1*2)*10.764</f>
        <v>651.36128615999996</v>
      </c>
      <c r="D156" s="109">
        <f>(4.98*1.98)*10.764</f>
        <v>106.1373456</v>
      </c>
      <c r="E156" s="109">
        <v>0</v>
      </c>
      <c r="F156" s="40">
        <v>0</v>
      </c>
      <c r="G156" s="40">
        <f>C156*1.6+D156/2</f>
        <v>1095.246730656</v>
      </c>
      <c r="H156" s="40" t="s">
        <v>92</v>
      </c>
      <c r="I156" s="109" t="s">
        <v>145</v>
      </c>
      <c r="J156" s="109"/>
    </row>
    <row r="157" spans="1:20" ht="33" hidden="1" customHeight="1" x14ac:dyDescent="0.35">
      <c r="A157" s="100" t="s">
        <v>247</v>
      </c>
      <c r="B157" s="100"/>
      <c r="C157" s="100"/>
      <c r="D157" s="100"/>
      <c r="E157" s="100"/>
      <c r="F157" s="100"/>
      <c r="G157" s="100"/>
      <c r="H157" s="100"/>
      <c r="I157" s="100"/>
      <c r="J157" s="100"/>
      <c r="N157" s="52">
        <v>10.763999999999999</v>
      </c>
    </row>
    <row r="158" spans="1:20" ht="27" hidden="1" customHeight="1" x14ac:dyDescent="0.35">
      <c r="A158" s="39">
        <v>0</v>
      </c>
      <c r="B158" s="40">
        <v>0</v>
      </c>
      <c r="C158" s="40">
        <v>0</v>
      </c>
      <c r="D158" s="109">
        <v>0</v>
      </c>
      <c r="E158" s="109"/>
      <c r="F158" s="40">
        <f>C158*1.2</f>
        <v>0</v>
      </c>
      <c r="G158" s="40">
        <f>C158*1.6+D158/2</f>
        <v>0</v>
      </c>
      <c r="H158" s="40" t="s">
        <v>92</v>
      </c>
      <c r="I158" s="100" t="s">
        <v>146</v>
      </c>
      <c r="J158" s="100"/>
    </row>
    <row r="159" spans="1:20" ht="34.5" hidden="1" customHeight="1" x14ac:dyDescent="0.35">
      <c r="A159" s="100" t="s">
        <v>248</v>
      </c>
      <c r="B159" s="100"/>
      <c r="C159" s="100"/>
      <c r="D159" s="100"/>
      <c r="E159" s="100"/>
      <c r="F159" s="100"/>
      <c r="G159" s="100"/>
      <c r="H159" s="100"/>
      <c r="I159" s="100"/>
      <c r="J159" s="100"/>
      <c r="T159" s="7">
        <f>156+20</f>
        <v>176</v>
      </c>
    </row>
    <row r="160" spans="1:20" ht="39.75" hidden="1" customHeight="1" x14ac:dyDescent="0.35">
      <c r="A160" s="39">
        <v>0</v>
      </c>
      <c r="B160" s="40">
        <v>0</v>
      </c>
      <c r="C160" s="40">
        <v>0</v>
      </c>
      <c r="D160" s="109">
        <v>0</v>
      </c>
      <c r="E160" s="109"/>
      <c r="F160" s="40">
        <f>C160*1.2</f>
        <v>0</v>
      </c>
      <c r="G160" s="40">
        <f>C160*1.6+D160/2</f>
        <v>0</v>
      </c>
      <c r="H160" s="40" t="s">
        <v>92</v>
      </c>
      <c r="I160" s="100" t="s">
        <v>103</v>
      </c>
      <c r="J160" s="100"/>
    </row>
    <row r="161" spans="1:15" ht="29.25" customHeight="1" x14ac:dyDescent="0.35">
      <c r="A161" s="127" t="s">
        <v>249</v>
      </c>
      <c r="B161" s="127"/>
      <c r="C161" s="127"/>
      <c r="D161" s="127"/>
      <c r="E161" s="127"/>
      <c r="F161" s="127"/>
      <c r="G161" s="127"/>
      <c r="H161" s="127"/>
      <c r="I161" s="127"/>
      <c r="J161" s="127"/>
    </row>
    <row r="162" spans="1:15" ht="50.25" customHeight="1" x14ac:dyDescent="0.35">
      <c r="A162" s="94" t="s">
        <v>278</v>
      </c>
      <c r="B162" s="93">
        <f>150*10.764</f>
        <v>1614.6</v>
      </c>
      <c r="C162" s="93">
        <f>(4.34*3.39+0.39*2.1+4.04*6.8+2.1*1+3.59*4.49+4.73*5.09+3.49*3.3+0.5*3.3)*10.764</f>
        <v>1059.8815655999999</v>
      </c>
      <c r="D162" s="127">
        <f>3.44*2.4*10.764</f>
        <v>88.867583999999994</v>
      </c>
      <c r="E162" s="127"/>
      <c r="F162" s="93">
        <f>(87.1)*10.764</f>
        <v>937.54439999999988</v>
      </c>
      <c r="G162" s="93">
        <f>C162*1.6+D162/2</f>
        <v>1740.2442969599999</v>
      </c>
      <c r="H162" s="93" t="s">
        <v>92</v>
      </c>
      <c r="I162" s="127" t="s">
        <v>103</v>
      </c>
      <c r="J162" s="127"/>
    </row>
    <row r="163" spans="1:15" s="54" customFormat="1" ht="24" hidden="1" customHeight="1" x14ac:dyDescent="0.35">
      <c r="A163" s="127" t="s">
        <v>250</v>
      </c>
      <c r="B163" s="127"/>
      <c r="C163" s="127"/>
      <c r="D163" s="127"/>
      <c r="E163" s="127"/>
      <c r="F163" s="127"/>
      <c r="G163" s="127"/>
      <c r="H163" s="127"/>
      <c r="I163" s="127"/>
      <c r="J163" s="127"/>
    </row>
    <row r="164" spans="1:15" ht="30" hidden="1" customHeight="1" x14ac:dyDescent="0.35">
      <c r="A164" s="39">
        <v>0</v>
      </c>
      <c r="B164" s="55">
        <v>0</v>
      </c>
      <c r="C164" s="52">
        <v>0</v>
      </c>
      <c r="D164" s="109">
        <v>0</v>
      </c>
      <c r="E164" s="109">
        <v>0</v>
      </c>
      <c r="F164" s="55">
        <v>0</v>
      </c>
      <c r="G164" s="55">
        <f>C164*1.6+D164/2</f>
        <v>0</v>
      </c>
      <c r="H164" s="55" t="s">
        <v>92</v>
      </c>
      <c r="I164" s="100" t="s">
        <v>145</v>
      </c>
      <c r="J164" s="100"/>
    </row>
    <row r="165" spans="1:15" ht="24" hidden="1" customHeight="1" x14ac:dyDescent="0.35">
      <c r="A165" s="100" t="s">
        <v>137</v>
      </c>
      <c r="B165" s="100"/>
      <c r="C165" s="100"/>
      <c r="D165" s="100"/>
      <c r="E165" s="100"/>
      <c r="F165" s="100"/>
      <c r="G165" s="100"/>
      <c r="H165" s="100"/>
      <c r="I165" s="100"/>
      <c r="J165" s="100"/>
    </row>
    <row r="166" spans="1:15" ht="25.5" hidden="1" customHeight="1" x14ac:dyDescent="0.35">
      <c r="A166" s="39">
        <v>0</v>
      </c>
      <c r="B166" s="40">
        <v>0</v>
      </c>
      <c r="C166" s="40">
        <v>0</v>
      </c>
      <c r="D166" s="109">
        <v>0</v>
      </c>
      <c r="E166" s="109"/>
      <c r="F166" s="40">
        <v>0</v>
      </c>
      <c r="G166" s="40">
        <f>C166*1.6+D166/2</f>
        <v>0</v>
      </c>
      <c r="H166" s="40" t="s">
        <v>92</v>
      </c>
      <c r="I166" s="100" t="s">
        <v>103</v>
      </c>
      <c r="J166" s="100"/>
      <c r="K166" s="7">
        <f>((2*2.5+1.74*2.4+2*1.1+0.9*1.2+1.8*1.8)+(1.7*1.8+1.8*1.8+2.4*1.6+2.4*0.75)+(1*2.5+1.5*1)+(2.4*0.75+2.5*0.9)+(0.9*0.6+0.9*1.6))*4</f>
        <v>150.66399999999999</v>
      </c>
    </row>
    <row r="167" spans="1:15" ht="23.25" hidden="1" customHeight="1" x14ac:dyDescent="0.35">
      <c r="A167" s="100" t="s">
        <v>203</v>
      </c>
      <c r="B167" s="100"/>
      <c r="C167" s="100"/>
      <c r="D167" s="100"/>
      <c r="E167" s="100"/>
      <c r="F167" s="100"/>
      <c r="G167" s="100"/>
      <c r="H167" s="100"/>
      <c r="I167" s="100"/>
      <c r="J167" s="100"/>
    </row>
    <row r="168" spans="1:15" ht="30" hidden="1" customHeight="1" x14ac:dyDescent="0.35">
      <c r="A168" s="39">
        <v>0</v>
      </c>
      <c r="B168" s="40">
        <v>0</v>
      </c>
      <c r="C168" s="40">
        <v>0</v>
      </c>
      <c r="D168" s="109">
        <v>0</v>
      </c>
      <c r="E168" s="109"/>
      <c r="F168" s="40">
        <v>0</v>
      </c>
      <c r="G168" s="40">
        <f>C168*1.6+D168/2</f>
        <v>0</v>
      </c>
      <c r="H168" s="40" t="s">
        <v>92</v>
      </c>
      <c r="I168" s="100" t="s">
        <v>103</v>
      </c>
      <c r="J168" s="100"/>
      <c r="K168" s="7">
        <f>((2*2.5+1.74*2.4+2*1.1+0.9*1.2+1.8*1.8)+(1.7*1.8+1.8*1.8+2.4*1.6+2.4*0.75)+(1*2.5+1.5*1)+(2.4*0.75+2.5*0.9)+(0.9*0.6+0.9*1.6))*4</f>
        <v>150.66399999999999</v>
      </c>
    </row>
    <row r="169" spans="1:15" ht="36" hidden="1" customHeight="1" x14ac:dyDescent="0.35">
      <c r="A169" s="100" t="s">
        <v>251</v>
      </c>
      <c r="B169" s="100"/>
      <c r="C169" s="100"/>
      <c r="D169" s="100"/>
      <c r="E169" s="100"/>
      <c r="F169" s="100"/>
      <c r="G169" s="100"/>
      <c r="H169" s="100"/>
      <c r="I169" s="100"/>
      <c r="J169" s="100"/>
      <c r="K169" s="7">
        <f>K162*10.764</f>
        <v>0</v>
      </c>
      <c r="M169" s="41">
        <f>((4*4.5+3.6*4.8+3.5*3.5+1.4*2.4+1.4*1+3.8*2.1)+(5.2*3.2+3.6*3.4+3.6*1.4+3.6*3.5+1.4*2.4+1.4*1+1*1.5+1.5*1.2))*10.764</f>
        <v>1236.2453999999998</v>
      </c>
      <c r="N169" s="7">
        <f>144.6*10.764</f>
        <v>1556.4743999999998</v>
      </c>
    </row>
    <row r="170" spans="1:15" ht="26.25" hidden="1" customHeight="1" x14ac:dyDescent="0.35">
      <c r="A170" s="39">
        <v>0</v>
      </c>
      <c r="B170" s="40">
        <v>0</v>
      </c>
      <c r="C170" s="40">
        <v>0</v>
      </c>
      <c r="D170" s="109">
        <v>0</v>
      </c>
      <c r="E170" s="109"/>
      <c r="F170" s="40">
        <v>0</v>
      </c>
      <c r="G170" s="40">
        <f>C170*1.6+D170/2</f>
        <v>0</v>
      </c>
      <c r="H170" s="40" t="s">
        <v>92</v>
      </c>
      <c r="I170" s="100" t="s">
        <v>103</v>
      </c>
      <c r="J170" s="100"/>
      <c r="K170" s="7">
        <f>4/12</f>
        <v>0.33333333333333331</v>
      </c>
      <c r="L170" s="7" t="e">
        <f>5375545/G170</f>
        <v>#DIV/0!</v>
      </c>
      <c r="O170" s="7" t="e">
        <f>4543150/G170</f>
        <v>#DIV/0!</v>
      </c>
    </row>
    <row r="171" spans="1:15" ht="23.25" hidden="1" customHeight="1" x14ac:dyDescent="0.35">
      <c r="A171" s="100" t="s">
        <v>252</v>
      </c>
      <c r="B171" s="100"/>
      <c r="C171" s="100"/>
      <c r="D171" s="100"/>
      <c r="E171" s="100"/>
      <c r="F171" s="100"/>
      <c r="G171" s="100"/>
      <c r="H171" s="100"/>
      <c r="I171" s="100"/>
      <c r="J171" s="100"/>
      <c r="K171" s="7">
        <f>K166*10.764</f>
        <v>1621.7472959999998</v>
      </c>
      <c r="M171" s="41">
        <f>((4*4.5+3.6*4.8+3.5*3.5+1.4*2.4+1.4*1+3.8*2.1)+(5.2*3.2+3.6*3.4+3.6*1.4+3.6*3.5+1.4*2.4+1.4*1+1*1.5+1.5*1.2))*10.764</f>
        <v>1236.2453999999998</v>
      </c>
      <c r="N171" s="7">
        <f>144.6*10.764</f>
        <v>1556.4743999999998</v>
      </c>
    </row>
    <row r="172" spans="1:15" ht="31.5" hidden="1" customHeight="1" x14ac:dyDescent="0.35">
      <c r="A172" s="39">
        <v>0</v>
      </c>
      <c r="B172" s="40">
        <v>0</v>
      </c>
      <c r="C172" s="40">
        <v>0</v>
      </c>
      <c r="D172" s="109">
        <v>0</v>
      </c>
      <c r="E172" s="109"/>
      <c r="F172" s="40">
        <v>0</v>
      </c>
      <c r="G172" s="40">
        <f>C172*1.6+D172/2</f>
        <v>0</v>
      </c>
      <c r="H172" s="40" t="s">
        <v>92</v>
      </c>
      <c r="I172" s="100" t="s">
        <v>103</v>
      </c>
      <c r="J172" s="100"/>
      <c r="K172" s="7">
        <f>4/12</f>
        <v>0.33333333333333331</v>
      </c>
      <c r="L172" s="7" t="e">
        <f>5375545/G172</f>
        <v>#DIV/0!</v>
      </c>
    </row>
    <row r="173" spans="1:15" ht="41.25" hidden="1" customHeight="1" x14ac:dyDescent="0.35">
      <c r="A173" s="100" t="s">
        <v>253</v>
      </c>
      <c r="B173" s="100"/>
      <c r="C173" s="100"/>
      <c r="D173" s="100"/>
      <c r="E173" s="100"/>
      <c r="F173" s="100"/>
      <c r="G173" s="100"/>
      <c r="H173" s="100"/>
      <c r="I173" s="100"/>
      <c r="J173" s="100"/>
    </row>
    <row r="174" spans="1:15" ht="31.5" hidden="1" customHeight="1" x14ac:dyDescent="0.35">
      <c r="A174" s="39">
        <v>0</v>
      </c>
      <c r="B174" s="40">
        <v>0</v>
      </c>
      <c r="C174" s="40">
        <v>0</v>
      </c>
      <c r="D174" s="109">
        <v>0</v>
      </c>
      <c r="E174" s="109"/>
      <c r="F174" s="40">
        <v>0</v>
      </c>
      <c r="G174" s="40">
        <f>C174*1.6+D174/2</f>
        <v>0</v>
      </c>
      <c r="H174" s="40" t="s">
        <v>92</v>
      </c>
      <c r="I174" s="100" t="s">
        <v>103</v>
      </c>
      <c r="J174" s="100"/>
      <c r="L174" s="7">
        <f>G174*4800</f>
        <v>0</v>
      </c>
    </row>
    <row r="175" spans="1:15" ht="31.5" hidden="1" customHeight="1" x14ac:dyDescent="0.35">
      <c r="A175" s="100" t="s">
        <v>254</v>
      </c>
      <c r="B175" s="100"/>
      <c r="C175" s="100"/>
      <c r="D175" s="100"/>
      <c r="E175" s="100"/>
      <c r="F175" s="100"/>
      <c r="G175" s="100"/>
      <c r="H175" s="100"/>
      <c r="I175" s="100"/>
      <c r="J175" s="100"/>
    </row>
    <row r="176" spans="1:15" ht="42" hidden="1" customHeight="1" x14ac:dyDescent="0.35">
      <c r="A176" s="39">
        <v>0</v>
      </c>
      <c r="B176" s="40">
        <v>0</v>
      </c>
      <c r="C176" s="40">
        <v>0</v>
      </c>
      <c r="D176" s="109">
        <v>0</v>
      </c>
      <c r="E176" s="109"/>
      <c r="F176" s="40">
        <v>0</v>
      </c>
      <c r="G176" s="40">
        <f>C176*1.6+D176/2</f>
        <v>0</v>
      </c>
      <c r="H176" s="40" t="s">
        <v>92</v>
      </c>
      <c r="I176" s="100" t="s">
        <v>103</v>
      </c>
      <c r="J176" s="100"/>
      <c r="L176" s="7">
        <f>G176*4800</f>
        <v>0</v>
      </c>
    </row>
    <row r="177" spans="1:15" ht="36" hidden="1" customHeight="1" x14ac:dyDescent="0.35">
      <c r="A177" s="100" t="s">
        <v>255</v>
      </c>
      <c r="B177" s="100"/>
      <c r="C177" s="100"/>
      <c r="D177" s="100"/>
      <c r="E177" s="100"/>
      <c r="F177" s="100"/>
      <c r="G177" s="100"/>
      <c r="H177" s="100"/>
      <c r="I177" s="100"/>
      <c r="J177" s="100"/>
    </row>
    <row r="178" spans="1:15" ht="74.25" hidden="1" customHeight="1" x14ac:dyDescent="0.35">
      <c r="A178" s="39">
        <v>0</v>
      </c>
      <c r="B178" s="40">
        <v>0</v>
      </c>
      <c r="C178" s="40">
        <v>0</v>
      </c>
      <c r="D178" s="109">
        <v>0</v>
      </c>
      <c r="E178" s="109"/>
      <c r="F178" s="40">
        <v>0</v>
      </c>
      <c r="G178" s="40">
        <f>C178*1.6+D178/2</f>
        <v>0</v>
      </c>
      <c r="H178" s="40" t="s">
        <v>92</v>
      </c>
      <c r="I178" s="100" t="s">
        <v>103</v>
      </c>
      <c r="J178" s="100"/>
      <c r="L178" s="7">
        <f>G178*4800</f>
        <v>0</v>
      </c>
    </row>
    <row r="179" spans="1:15" s="54" customFormat="1" x14ac:dyDescent="0.35">
      <c r="A179" s="127" t="s">
        <v>256</v>
      </c>
      <c r="B179" s="127"/>
      <c r="C179" s="127"/>
      <c r="D179" s="127"/>
      <c r="E179" s="127"/>
      <c r="F179" s="127"/>
      <c r="G179" s="127"/>
      <c r="H179" s="127"/>
      <c r="I179" s="127"/>
      <c r="J179" s="127"/>
    </row>
    <row r="180" spans="1:15" ht="45.75" customHeight="1" x14ac:dyDescent="0.35">
      <c r="A180" s="39" t="s">
        <v>267</v>
      </c>
      <c r="B180" s="40">
        <f>150*10.764</f>
        <v>1614.6</v>
      </c>
      <c r="C180" s="40">
        <f>(3.35*6.25+3.35*2.21+1.07*3.53+3.35*1.2+3.35*3.35+2.29*2.59+2.29*0.61+1*2+2*3.35+3.35*4.57+3.35*3.96+1.68*2.74+1.52*2.74+2.35*2.21)*10.764</f>
        <v>1140.1831583999999</v>
      </c>
      <c r="D180" s="109">
        <f>(3.51*1.52+7.16*2.67+1.3*3.68)*10.764</f>
        <v>314.70060960000001</v>
      </c>
      <c r="E180" s="109"/>
      <c r="F180" s="62">
        <f>120*10.764</f>
        <v>1291.6799999999998</v>
      </c>
      <c r="G180" s="40">
        <f>C180*1.6+D180/4</f>
        <v>1902.9682058399999</v>
      </c>
      <c r="H180" s="40" t="s">
        <v>92</v>
      </c>
      <c r="I180" s="109" t="s">
        <v>103</v>
      </c>
      <c r="J180" s="109"/>
      <c r="K180" s="7">
        <f>4380100/G180</f>
        <v>2301.7200111688444</v>
      </c>
      <c r="L180" s="7">
        <f>G180*4800</f>
        <v>9134247.3880319986</v>
      </c>
      <c r="O180" s="62">
        <f>120*10.764</f>
        <v>1291.6799999999998</v>
      </c>
    </row>
    <row r="181" spans="1:15" ht="33" hidden="1" customHeight="1" x14ac:dyDescent="0.35">
      <c r="A181" s="100" t="s">
        <v>257</v>
      </c>
      <c r="B181" s="100"/>
      <c r="C181" s="100"/>
      <c r="D181" s="100"/>
      <c r="E181" s="100"/>
      <c r="F181" s="100"/>
      <c r="G181" s="100"/>
      <c r="H181" s="100"/>
      <c r="I181" s="100"/>
      <c r="J181" s="100"/>
    </row>
    <row r="182" spans="1:15" ht="40.5" hidden="1" customHeight="1" x14ac:dyDescent="0.35">
      <c r="A182" s="39">
        <v>0</v>
      </c>
      <c r="B182" s="40">
        <v>0</v>
      </c>
      <c r="C182" s="40">
        <v>0</v>
      </c>
      <c r="D182" s="109">
        <v>0</v>
      </c>
      <c r="E182" s="109"/>
      <c r="F182" s="40">
        <v>0</v>
      </c>
      <c r="G182" s="40">
        <f>C182*1.6+D182/2</f>
        <v>0</v>
      </c>
      <c r="H182" s="40" t="s">
        <v>92</v>
      </c>
      <c r="I182" s="100" t="s">
        <v>103</v>
      </c>
      <c r="J182" s="100"/>
      <c r="L182" s="7">
        <f>G182*4800</f>
        <v>0</v>
      </c>
    </row>
    <row r="183" spans="1:15" s="45" customFormat="1" ht="35.25" hidden="1" customHeight="1" x14ac:dyDescent="0.35">
      <c r="A183" s="100" t="s">
        <v>206</v>
      </c>
      <c r="B183" s="100"/>
      <c r="C183" s="100"/>
      <c r="D183" s="100"/>
      <c r="E183" s="100"/>
      <c r="F183" s="100"/>
      <c r="G183" s="100"/>
      <c r="H183" s="100"/>
      <c r="I183" s="100"/>
      <c r="J183" s="100"/>
    </row>
    <row r="184" spans="1:15" s="45" customFormat="1" ht="36.75" hidden="1" customHeight="1" x14ac:dyDescent="0.35">
      <c r="A184" s="39">
        <v>0</v>
      </c>
      <c r="B184" s="40">
        <v>0</v>
      </c>
      <c r="C184" s="40">
        <v>0</v>
      </c>
      <c r="D184" s="109">
        <v>0</v>
      </c>
      <c r="E184" s="109"/>
      <c r="F184" s="40">
        <v>0</v>
      </c>
      <c r="G184" s="40">
        <f>C184*1.6+D184/2</f>
        <v>0</v>
      </c>
      <c r="H184" s="40" t="s">
        <v>92</v>
      </c>
      <c r="I184" s="100" t="s">
        <v>224</v>
      </c>
      <c r="J184" s="100"/>
      <c r="L184" s="45">
        <f>G184*4800</f>
        <v>0</v>
      </c>
    </row>
    <row r="185" spans="1:15" s="45" customFormat="1" ht="33.75" hidden="1" customHeight="1" x14ac:dyDescent="0.35">
      <c r="A185" s="100" t="s">
        <v>259</v>
      </c>
      <c r="B185" s="100"/>
      <c r="C185" s="100"/>
      <c r="D185" s="100"/>
      <c r="E185" s="100"/>
      <c r="F185" s="100"/>
      <c r="G185" s="100"/>
      <c r="H185" s="100"/>
      <c r="I185" s="100"/>
      <c r="J185" s="100"/>
    </row>
    <row r="186" spans="1:15" s="45" customFormat="1" ht="42" hidden="1" customHeight="1" x14ac:dyDescent="0.35">
      <c r="A186" s="39">
        <v>0</v>
      </c>
      <c r="B186" s="40">
        <v>0</v>
      </c>
      <c r="C186" s="40">
        <v>0</v>
      </c>
      <c r="D186" s="109">
        <v>0</v>
      </c>
      <c r="E186" s="109"/>
      <c r="F186" s="40">
        <v>0</v>
      </c>
      <c r="G186" s="40">
        <f>C186*1.6+D186/2</f>
        <v>0</v>
      </c>
      <c r="H186" s="40" t="s">
        <v>92</v>
      </c>
      <c r="I186" s="100" t="s">
        <v>103</v>
      </c>
      <c r="J186" s="100"/>
      <c r="L186" s="45">
        <f>G186*4800</f>
        <v>0</v>
      </c>
    </row>
    <row r="187" spans="1:15" s="45" customFormat="1" ht="21" customHeight="1" x14ac:dyDescent="0.35">
      <c r="A187" s="137" t="s">
        <v>258</v>
      </c>
      <c r="B187" s="137"/>
      <c r="C187" s="137"/>
      <c r="D187" s="137"/>
      <c r="E187" s="137"/>
      <c r="F187" s="137"/>
      <c r="G187" s="137"/>
      <c r="H187" s="137"/>
      <c r="I187" s="137"/>
      <c r="J187" s="137"/>
    </row>
    <row r="188" spans="1:15" s="64" customFormat="1" ht="36" customHeight="1" x14ac:dyDescent="0.35">
      <c r="A188" s="57" t="s">
        <v>283</v>
      </c>
      <c r="B188" s="66">
        <f>150*10.764</f>
        <v>1614.6</v>
      </c>
      <c r="C188" s="66">
        <f>((3*4.12+4.03*5.79+4.03*1)+(1*7.42+6.27*2.84+3.45*4+4*1.1+1.5*0.9))*10.764</f>
        <v>909.56338199999982</v>
      </c>
      <c r="D188" s="137">
        <v>0</v>
      </c>
      <c r="E188" s="137"/>
      <c r="F188" s="66">
        <f>81.07*10.764</f>
        <v>872.63747999999987</v>
      </c>
      <c r="G188" s="66">
        <f>C188*1.6+D188/2</f>
        <v>1455.3014111999998</v>
      </c>
      <c r="H188" s="66" t="s">
        <v>92</v>
      </c>
      <c r="I188" s="137" t="s">
        <v>103</v>
      </c>
      <c r="J188" s="137"/>
      <c r="L188" s="64">
        <f>G188*4800</f>
        <v>6985446.7737599993</v>
      </c>
    </row>
    <row r="189" spans="1:15" ht="21" hidden="1" customHeight="1" x14ac:dyDescent="0.35">
      <c r="A189" s="100" t="s">
        <v>260</v>
      </c>
      <c r="B189" s="100"/>
      <c r="C189" s="100"/>
      <c r="D189" s="100"/>
      <c r="E189" s="100"/>
      <c r="F189" s="100"/>
      <c r="G189" s="100"/>
      <c r="H189" s="100"/>
      <c r="I189" s="100"/>
      <c r="J189" s="100"/>
    </row>
    <row r="190" spans="1:15" ht="31.5" hidden="1" customHeight="1" x14ac:dyDescent="0.35">
      <c r="A190" s="39">
        <v>0</v>
      </c>
      <c r="B190" s="40">
        <v>0</v>
      </c>
      <c r="C190" s="40">
        <v>0</v>
      </c>
      <c r="D190" s="109">
        <v>0</v>
      </c>
      <c r="E190" s="109"/>
      <c r="F190" s="40">
        <v>0</v>
      </c>
      <c r="G190" s="40">
        <f>C190*1.6+D190/2</f>
        <v>0</v>
      </c>
      <c r="H190" s="40" t="s">
        <v>92</v>
      </c>
      <c r="I190" s="100" t="s">
        <v>103</v>
      </c>
      <c r="J190" s="100"/>
      <c r="L190" s="7">
        <f>G190*4800</f>
        <v>0</v>
      </c>
    </row>
    <row r="191" spans="1:15" ht="16.5" hidden="1" customHeight="1" x14ac:dyDescent="0.35">
      <c r="A191" s="100" t="s">
        <v>261</v>
      </c>
      <c r="B191" s="100"/>
      <c r="C191" s="100"/>
      <c r="D191" s="100"/>
      <c r="E191" s="100"/>
      <c r="F191" s="100"/>
      <c r="G191" s="100"/>
      <c r="H191" s="100"/>
      <c r="I191" s="100"/>
      <c r="J191" s="100"/>
    </row>
    <row r="192" spans="1:15" ht="27" hidden="1" customHeight="1" x14ac:dyDescent="0.35">
      <c r="A192" s="39">
        <v>0</v>
      </c>
      <c r="B192" s="40">
        <v>0</v>
      </c>
      <c r="C192" s="40">
        <v>0</v>
      </c>
      <c r="D192" s="109">
        <v>0</v>
      </c>
      <c r="E192" s="109"/>
      <c r="F192" s="40">
        <v>0</v>
      </c>
      <c r="G192" s="40">
        <f>C192*1.6+D192/2</f>
        <v>0</v>
      </c>
      <c r="H192" s="40" t="s">
        <v>92</v>
      </c>
      <c r="I192" s="100" t="s">
        <v>146</v>
      </c>
      <c r="J192" s="100"/>
      <c r="L192" s="7" t="e">
        <f>4179874/G192</f>
        <v>#DIV/0!</v>
      </c>
    </row>
    <row r="193" spans="1:11" x14ac:dyDescent="0.35">
      <c r="A193" s="100" t="s">
        <v>262</v>
      </c>
      <c r="B193" s="100"/>
      <c r="C193" s="100"/>
      <c r="D193" s="100"/>
      <c r="E193" s="100"/>
      <c r="F193" s="100"/>
      <c r="G193" s="100"/>
      <c r="H193" s="100"/>
      <c r="I193" s="100"/>
      <c r="J193" s="100"/>
    </row>
    <row r="194" spans="1:11" ht="42.75" customHeight="1" x14ac:dyDescent="0.35">
      <c r="A194" s="39" t="s">
        <v>267</v>
      </c>
      <c r="B194" s="40">
        <f>312.1*10.764</f>
        <v>3359.4443999999999</v>
      </c>
      <c r="C194" s="40">
        <f>(4.8*5.25+2.4*2.4+3.3*3+1.35*2.25+2.8*2.1+1.35*0.9+1.35*3+3.3*3+3.35*3.3+1.35*2.1+1.35*1+2.1*2.5)*10.764</f>
        <v>919.59542999999985</v>
      </c>
      <c r="D194" s="109">
        <f>3.75*2.55*10.764</f>
        <v>102.93074999999999</v>
      </c>
      <c r="E194" s="109"/>
      <c r="F194" s="40">
        <v>0</v>
      </c>
      <c r="G194" s="40">
        <f>C194*1.6+D194/2</f>
        <v>1522.8180629999999</v>
      </c>
      <c r="H194" s="40" t="s">
        <v>92</v>
      </c>
      <c r="I194" s="109" t="s">
        <v>145</v>
      </c>
      <c r="J194" s="109"/>
    </row>
    <row r="195" spans="1:11" s="54" customFormat="1" ht="19.5" hidden="1" customHeight="1" x14ac:dyDescent="0.35">
      <c r="A195" s="127" t="s">
        <v>263</v>
      </c>
      <c r="B195" s="127"/>
      <c r="C195" s="127"/>
      <c r="D195" s="127"/>
      <c r="E195" s="127"/>
      <c r="F195" s="127"/>
      <c r="G195" s="127"/>
      <c r="H195" s="127"/>
      <c r="I195" s="127"/>
      <c r="J195" s="127"/>
    </row>
    <row r="196" spans="1:11" s="54" customFormat="1" ht="30.75" hidden="1" customHeight="1" x14ac:dyDescent="0.35">
      <c r="A196" s="57">
        <v>0</v>
      </c>
      <c r="B196" s="58">
        <v>0</v>
      </c>
      <c r="C196" s="58">
        <v>0</v>
      </c>
      <c r="D196" s="137">
        <v>0</v>
      </c>
      <c r="E196" s="137"/>
      <c r="F196" s="58">
        <v>0</v>
      </c>
      <c r="G196" s="58">
        <f>C196*1.6+D196/3</f>
        <v>0</v>
      </c>
      <c r="H196" s="58" t="s">
        <v>92</v>
      </c>
      <c r="I196" s="127" t="s">
        <v>230</v>
      </c>
      <c r="J196" s="127"/>
    </row>
    <row r="197" spans="1:11" ht="19.5" hidden="1" customHeight="1" x14ac:dyDescent="0.35">
      <c r="A197" s="100" t="s">
        <v>264</v>
      </c>
      <c r="B197" s="100"/>
      <c r="C197" s="100"/>
      <c r="D197" s="100"/>
      <c r="E197" s="100"/>
      <c r="F197" s="100"/>
      <c r="G197" s="100"/>
      <c r="H197" s="100"/>
      <c r="I197" s="100"/>
      <c r="J197" s="100"/>
    </row>
    <row r="198" spans="1:11" ht="32.25" hidden="1" customHeight="1" x14ac:dyDescent="0.35">
      <c r="A198" s="42">
        <v>0</v>
      </c>
      <c r="B198" s="40">
        <v>0</v>
      </c>
      <c r="C198" s="40">
        <v>0</v>
      </c>
      <c r="D198" s="109">
        <v>0</v>
      </c>
      <c r="E198" s="109"/>
      <c r="F198" s="40">
        <v>0</v>
      </c>
      <c r="G198" s="40">
        <f>C198*1.6+D198/2</f>
        <v>0</v>
      </c>
      <c r="H198" s="40" t="s">
        <v>92</v>
      </c>
      <c r="I198" s="100" t="s">
        <v>103</v>
      </c>
      <c r="J198" s="100"/>
    </row>
    <row r="199" spans="1:11" ht="19.5" hidden="1" customHeight="1" x14ac:dyDescent="0.35">
      <c r="A199" s="100" t="s">
        <v>265</v>
      </c>
      <c r="B199" s="100"/>
      <c r="C199" s="100"/>
      <c r="D199" s="100"/>
      <c r="E199" s="100"/>
      <c r="F199" s="100"/>
      <c r="G199" s="100"/>
      <c r="H199" s="100"/>
      <c r="I199" s="100"/>
      <c r="J199" s="100"/>
    </row>
    <row r="200" spans="1:11" ht="32.25" hidden="1" customHeight="1" x14ac:dyDescent="0.35">
      <c r="A200" s="42">
        <v>0</v>
      </c>
      <c r="B200" s="40">
        <v>0</v>
      </c>
      <c r="C200" s="40">
        <v>0</v>
      </c>
      <c r="D200" s="109">
        <v>0</v>
      </c>
      <c r="E200" s="109"/>
      <c r="F200" s="40">
        <v>0</v>
      </c>
      <c r="G200" s="40">
        <f>C200*1.6+D200/2</f>
        <v>0</v>
      </c>
      <c r="H200" s="40" t="s">
        <v>92</v>
      </c>
      <c r="I200" s="100" t="s">
        <v>103</v>
      </c>
      <c r="J200" s="100"/>
      <c r="K200" s="7" t="e">
        <f>4402900/G200</f>
        <v>#DIV/0!</v>
      </c>
    </row>
    <row r="201" spans="1:11" ht="118.75" customHeight="1" x14ac:dyDescent="0.35">
      <c r="A201" s="222" t="s">
        <v>289</v>
      </c>
      <c r="B201" s="223"/>
      <c r="C201" s="223"/>
      <c r="D201" s="223"/>
      <c r="E201" s="223"/>
      <c r="F201" s="223"/>
      <c r="G201" s="223"/>
      <c r="H201" s="223"/>
      <c r="I201" s="223"/>
      <c r="J201" s="224"/>
    </row>
    <row r="202" spans="1:11" ht="15" customHeight="1" x14ac:dyDescent="0.35">
      <c r="A202" s="99" t="s">
        <v>205</v>
      </c>
      <c r="B202" s="99"/>
      <c r="C202" s="99"/>
      <c r="D202" s="99"/>
      <c r="E202" s="99"/>
      <c r="F202" s="99" t="s">
        <v>204</v>
      </c>
      <c r="G202" s="99"/>
      <c r="H202" s="99"/>
      <c r="I202" s="99"/>
      <c r="J202" s="99"/>
    </row>
    <row r="203" spans="1:11" x14ac:dyDescent="0.35">
      <c r="A203" s="97" t="s">
        <v>266</v>
      </c>
      <c r="B203" s="97"/>
      <c r="C203" s="97"/>
      <c r="D203" s="97"/>
      <c r="E203" s="97"/>
      <c r="F203" s="98">
        <v>45106</v>
      </c>
      <c r="G203" s="99"/>
      <c r="H203" s="99"/>
      <c r="I203" s="99"/>
      <c r="J203" s="99"/>
    </row>
    <row r="204" spans="1:11" ht="15" customHeight="1" x14ac:dyDescent="0.35">
      <c r="A204" s="97" t="s">
        <v>279</v>
      </c>
      <c r="B204" s="97"/>
      <c r="C204" s="97"/>
      <c r="D204" s="97"/>
      <c r="E204" s="97"/>
      <c r="F204" s="98">
        <v>45120</v>
      </c>
      <c r="G204" s="99"/>
      <c r="H204" s="99"/>
      <c r="I204" s="99"/>
      <c r="J204" s="99"/>
    </row>
    <row r="205" spans="1:11" ht="15" customHeight="1" x14ac:dyDescent="0.35">
      <c r="A205" s="97" t="s">
        <v>280</v>
      </c>
      <c r="B205" s="97"/>
      <c r="C205" s="97"/>
      <c r="D205" s="97"/>
      <c r="E205" s="97"/>
      <c r="F205" s="98">
        <v>45141</v>
      </c>
      <c r="G205" s="99"/>
      <c r="H205" s="99"/>
      <c r="I205" s="99"/>
      <c r="J205" s="99"/>
    </row>
    <row r="206" spans="1:11" ht="14.25" customHeight="1" x14ac:dyDescent="0.35">
      <c r="A206" s="97" t="s">
        <v>281</v>
      </c>
      <c r="B206" s="97"/>
      <c r="C206" s="97"/>
      <c r="D206" s="97"/>
      <c r="E206" s="97"/>
      <c r="F206" s="98">
        <v>45168</v>
      </c>
      <c r="G206" s="99"/>
      <c r="H206" s="99"/>
      <c r="I206" s="99"/>
      <c r="J206" s="99"/>
    </row>
    <row r="207" spans="1:11" ht="14.25" customHeight="1" x14ac:dyDescent="0.35">
      <c r="A207" s="97" t="s">
        <v>284</v>
      </c>
      <c r="B207" s="97"/>
      <c r="C207" s="97"/>
      <c r="D207" s="97"/>
      <c r="E207" s="97"/>
      <c r="F207" s="98">
        <v>45220</v>
      </c>
      <c r="G207" s="99"/>
      <c r="H207" s="99"/>
      <c r="I207" s="99"/>
      <c r="J207" s="99"/>
    </row>
    <row r="208" spans="1:11" ht="14.25" customHeight="1" x14ac:dyDescent="0.35">
      <c r="A208" s="97" t="s">
        <v>286</v>
      </c>
      <c r="B208" s="97"/>
      <c r="C208" s="97"/>
      <c r="D208" s="97"/>
      <c r="E208" s="97"/>
      <c r="F208" s="98">
        <v>45247</v>
      </c>
      <c r="G208" s="99"/>
      <c r="H208" s="99"/>
      <c r="I208" s="99"/>
      <c r="J208" s="99"/>
    </row>
    <row r="209" spans="1:10" x14ac:dyDescent="0.35">
      <c r="A209" s="215" t="s">
        <v>19</v>
      </c>
      <c r="B209" s="216"/>
      <c r="C209" s="216"/>
      <c r="D209" s="216"/>
      <c r="E209" s="216"/>
      <c r="F209" s="216"/>
      <c r="G209" s="216"/>
      <c r="H209" s="216"/>
      <c r="I209" s="216"/>
      <c r="J209" s="217"/>
    </row>
    <row r="210" spans="1:10" x14ac:dyDescent="0.35">
      <c r="A210" s="218" t="s">
        <v>114</v>
      </c>
      <c r="B210" s="219"/>
      <c r="C210" s="219"/>
      <c r="D210" s="219"/>
      <c r="E210" s="219"/>
      <c r="F210" s="219"/>
      <c r="G210" s="219"/>
      <c r="H210" s="219"/>
      <c r="I210" s="219"/>
      <c r="J210" s="220"/>
    </row>
    <row r="211" spans="1:10" x14ac:dyDescent="0.35">
      <c r="A211" s="215" t="s">
        <v>118</v>
      </c>
      <c r="B211" s="216"/>
      <c r="C211" s="216"/>
      <c r="D211" s="216"/>
      <c r="E211" s="216"/>
      <c r="F211" s="216"/>
      <c r="G211" s="216"/>
      <c r="H211" s="216"/>
      <c r="I211" s="216"/>
      <c r="J211" s="217"/>
    </row>
    <row r="212" spans="1:10" x14ac:dyDescent="0.35">
      <c r="A212" s="218" t="s">
        <v>26</v>
      </c>
      <c r="B212" s="219"/>
      <c r="C212" s="219"/>
      <c r="D212" s="219"/>
      <c r="E212" s="219"/>
      <c r="F212" s="219"/>
      <c r="G212" s="219"/>
      <c r="H212" s="219"/>
      <c r="I212" s="219"/>
      <c r="J212" s="220"/>
    </row>
    <row r="213" spans="1:10" x14ac:dyDescent="0.35">
      <c r="A213" s="218" t="s">
        <v>115</v>
      </c>
      <c r="B213" s="219"/>
      <c r="C213" s="219"/>
      <c r="D213" s="219"/>
      <c r="E213" s="219"/>
      <c r="F213" s="219"/>
      <c r="G213" s="219"/>
      <c r="H213" s="219"/>
      <c r="I213" s="219"/>
      <c r="J213" s="220"/>
    </row>
    <row r="214" spans="1:10" x14ac:dyDescent="0.35">
      <c r="A214" s="218" t="s">
        <v>116</v>
      </c>
      <c r="B214" s="219"/>
      <c r="C214" s="219"/>
      <c r="D214" s="219"/>
      <c r="E214" s="219"/>
      <c r="F214" s="219"/>
      <c r="G214" s="219"/>
      <c r="H214" s="219"/>
      <c r="I214" s="219"/>
      <c r="J214" s="220"/>
    </row>
    <row r="215" spans="1:10" ht="15" customHeight="1" x14ac:dyDescent="0.35">
      <c r="A215" s="227" t="s">
        <v>117</v>
      </c>
      <c r="B215" s="228"/>
      <c r="C215" s="228"/>
      <c r="D215" s="228"/>
      <c r="E215" s="228"/>
      <c r="F215" s="228"/>
      <c r="G215" s="228"/>
      <c r="H215" s="228"/>
      <c r="I215" s="228"/>
      <c r="J215" s="229"/>
    </row>
    <row r="216" spans="1:10" x14ac:dyDescent="0.35">
      <c r="A216" s="206" t="s">
        <v>20</v>
      </c>
      <c r="B216" s="207"/>
      <c r="C216" s="207"/>
      <c r="D216" s="207"/>
      <c r="E216" s="207"/>
      <c r="F216" s="207"/>
      <c r="G216" s="207"/>
      <c r="H216" s="207"/>
      <c r="I216" s="207"/>
      <c r="J216" s="208"/>
    </row>
    <row r="217" spans="1:10" x14ac:dyDescent="0.35">
      <c r="A217" s="209"/>
      <c r="B217" s="210"/>
      <c r="C217" s="210"/>
      <c r="D217" s="210"/>
      <c r="E217" s="210"/>
      <c r="F217" s="210"/>
      <c r="G217" s="210"/>
      <c r="H217" s="210"/>
      <c r="I217" s="210"/>
      <c r="J217" s="211"/>
    </row>
    <row r="218" spans="1:10" x14ac:dyDescent="0.35">
      <c r="A218" s="209"/>
      <c r="B218" s="210"/>
      <c r="C218" s="210"/>
      <c r="D218" s="210"/>
      <c r="E218" s="210"/>
      <c r="F218" s="210"/>
      <c r="G218" s="210"/>
      <c r="H218" s="210"/>
      <c r="I218" s="210"/>
      <c r="J218" s="211"/>
    </row>
    <row r="219" spans="1:10" x14ac:dyDescent="0.35">
      <c r="A219" s="212"/>
      <c r="B219" s="213"/>
      <c r="C219" s="213"/>
      <c r="D219" s="213"/>
      <c r="E219" s="213"/>
      <c r="F219" s="213"/>
      <c r="G219" s="213"/>
      <c r="H219" s="213"/>
      <c r="I219" s="213"/>
      <c r="J219" s="214"/>
    </row>
    <row r="220" spans="1:10" x14ac:dyDescent="0.35">
      <c r="A220" s="15" t="s">
        <v>107</v>
      </c>
      <c r="B220" s="14"/>
      <c r="C220" s="14"/>
      <c r="D220" s="14"/>
      <c r="E220" s="15" t="str">
        <f>F8</f>
        <v xml:space="preserve">City of Music Phase IV
</v>
      </c>
      <c r="F220" s="14"/>
      <c r="G220" s="14"/>
      <c r="H220" s="14"/>
      <c r="I220" s="14"/>
      <c r="J220" s="14"/>
    </row>
    <row r="221" spans="1:10" x14ac:dyDescent="0.35">
      <c r="A221" s="14"/>
      <c r="B221" s="14"/>
      <c r="C221" s="14"/>
      <c r="D221" s="14"/>
      <c r="E221" s="14"/>
      <c r="F221" s="14"/>
      <c r="G221" s="14"/>
      <c r="H221" s="14"/>
      <c r="I221" s="14"/>
      <c r="J221" s="14"/>
    </row>
    <row r="222" spans="1:10" x14ac:dyDescent="0.35">
      <c r="A222" s="14"/>
      <c r="B222" s="14"/>
      <c r="C222" s="14"/>
      <c r="D222" s="14"/>
      <c r="E222" s="14"/>
      <c r="F222" s="14"/>
      <c r="G222" s="14"/>
      <c r="H222" s="14"/>
      <c r="I222" s="14"/>
      <c r="J222" s="14"/>
    </row>
    <row r="223" spans="1:10" x14ac:dyDescent="0.35">
      <c r="B223"/>
    </row>
    <row r="225" spans="2:5" x14ac:dyDescent="0.35">
      <c r="B225"/>
    </row>
    <row r="227" spans="2:5" x14ac:dyDescent="0.35">
      <c r="E227"/>
    </row>
    <row r="241" ht="17.25" customHeight="1" x14ac:dyDescent="0.35"/>
    <row r="264" hidden="1" x14ac:dyDescent="0.35"/>
    <row r="265" hidden="1" x14ac:dyDescent="0.35"/>
    <row r="266" ht="17.25" hidden="1" customHeight="1" x14ac:dyDescent="0.35"/>
    <row r="267" hidden="1" x14ac:dyDescent="0.35"/>
    <row r="268" hidden="1" x14ac:dyDescent="0.35"/>
    <row r="269" hidden="1" x14ac:dyDescent="0.35"/>
    <row r="270" hidden="1" x14ac:dyDescent="0.35"/>
    <row r="271" hidden="1" x14ac:dyDescent="0.35"/>
    <row r="272" hidden="1" x14ac:dyDescent="0.35"/>
    <row r="273" hidden="1" x14ac:dyDescent="0.35"/>
    <row r="274" hidden="1" x14ac:dyDescent="0.35"/>
    <row r="275" hidden="1" x14ac:dyDescent="0.35"/>
    <row r="276" hidden="1" x14ac:dyDescent="0.35"/>
    <row r="277" hidden="1" x14ac:dyDescent="0.35"/>
    <row r="278" hidden="1" x14ac:dyDescent="0.35"/>
    <row r="279" hidden="1" x14ac:dyDescent="0.35"/>
    <row r="280" hidden="1" x14ac:dyDescent="0.35"/>
    <row r="281" hidden="1" x14ac:dyDescent="0.35"/>
    <row r="282" hidden="1" x14ac:dyDescent="0.35"/>
    <row r="283" hidden="1" x14ac:dyDescent="0.35"/>
    <row r="284" hidden="1" x14ac:dyDescent="0.35"/>
    <row r="285" hidden="1" x14ac:dyDescent="0.35"/>
    <row r="286" hidden="1" x14ac:dyDescent="0.35"/>
    <row r="287" hidden="1" x14ac:dyDescent="0.35"/>
    <row r="288" hidden="1" x14ac:dyDescent="0.35"/>
    <row r="289" spans="1:10" hidden="1" x14ac:dyDescent="0.35"/>
    <row r="290" spans="1:10" hidden="1" x14ac:dyDescent="0.35"/>
    <row r="291" spans="1:10" x14ac:dyDescent="0.35">
      <c r="A291" s="15" t="s">
        <v>273</v>
      </c>
      <c r="B291" s="14"/>
      <c r="C291" s="14"/>
      <c r="D291" s="14"/>
      <c r="E291" s="15"/>
      <c r="F291" s="14"/>
      <c r="G291" s="14"/>
      <c r="H291" s="14"/>
      <c r="I291" s="14"/>
      <c r="J291" s="14"/>
    </row>
    <row r="292" spans="1:10" x14ac:dyDescent="0.35">
      <c r="A292" s="14"/>
      <c r="B292" s="14"/>
      <c r="C292" s="14"/>
      <c r="D292" s="14"/>
      <c r="E292" s="14"/>
      <c r="F292" s="14"/>
      <c r="G292" s="14"/>
      <c r="H292" s="14"/>
      <c r="I292" s="14"/>
      <c r="J292" s="14"/>
    </row>
    <row r="293" spans="1:10" x14ac:dyDescent="0.35">
      <c r="A293" s="14"/>
      <c r="B293" s="14"/>
      <c r="C293" s="14"/>
      <c r="D293" s="14"/>
      <c r="E293" s="14"/>
      <c r="F293" s="14"/>
      <c r="G293" s="14"/>
      <c r="H293" s="14"/>
      <c r="I293" s="14"/>
      <c r="J293" s="14"/>
    </row>
    <row r="329" spans="1:1" x14ac:dyDescent="0.35">
      <c r="A329" s="16"/>
    </row>
    <row r="337" spans="1:1" x14ac:dyDescent="0.35">
      <c r="A337" s="17" t="s">
        <v>87</v>
      </c>
    </row>
  </sheetData>
  <autoFilter ref="A88:Q291">
    <filterColumn colId="1" showButton="0">
      <filters blank="1">
        <filter val="1039"/>
        <filter val="1076"/>
        <filter val="1082"/>
        <filter val="1093"/>
        <filter val="1372"/>
        <filter val="1615"/>
        <filter val="1625"/>
        <filter val="1884"/>
        <filter val="2067"/>
        <filter val="2185"/>
        <filter val="3789"/>
        <filter val="Excavation work Completed. Plinth work completed"/>
        <filter val="Excavation work Completed. Plinth work completed, RCC Slab Completed"/>
        <filter val="Excavation work Completed. Plinth work completed, RCC Slab, Brickwork Completed"/>
        <filter val="Excavation work Completed. Plinth work completed, RCC Slab, Brickwork upto 0.5 Floor Completed"/>
        <filter val="Excavation work Completed. Plinth work completed, RCC Slab, Brickwork, Internal Plaster, External Plaster Completed"/>
        <filter val="Excavation work Completed. Plinth work completed, RCC upto 1 Slab Completed"/>
        <filter val="Excavation work Completed. Plinth work completed, RCC upto 1 Slab, Brickwork upto 0.5 Floor Completed"/>
        <filter val="Excavation work Completed. Plinth work completed, RCC upto 1 Slab, Brickwork upto 0.5 Floor, External Plaster upto 0.5 Floor Completed"/>
        <filter val="Excavation work Completed. Plinth work completed, RCC upto 1.5 Slab Completed"/>
        <filter val="Plinth, RCC, Brick, Plaster, Flooring, Painting work Completed. Finishing work is in process."/>
        <filter val="Plot Area_x000a__x000a_(Sq.Ft)"/>
      </filters>
    </filterColumn>
    <filterColumn colId="2" showButton="0"/>
    <filterColumn colId="3" showButton="0"/>
    <filterColumn colId="4" showButton="0"/>
    <filterColumn colId="6" showButton="0"/>
    <filterColumn colId="8" showButton="0"/>
  </autoFilter>
  <mergeCells count="447">
    <mergeCell ref="D194:E194"/>
    <mergeCell ref="D182:E182"/>
    <mergeCell ref="A171:J171"/>
    <mergeCell ref="A191:J191"/>
    <mergeCell ref="D192:E192"/>
    <mergeCell ref="I192:J192"/>
    <mergeCell ref="I158:J158"/>
    <mergeCell ref="I182:J182"/>
    <mergeCell ref="D190:E190"/>
    <mergeCell ref="I190:J190"/>
    <mergeCell ref="I170:J170"/>
    <mergeCell ref="A165:J165"/>
    <mergeCell ref="A187:J187"/>
    <mergeCell ref="D188:E188"/>
    <mergeCell ref="I188:J188"/>
    <mergeCell ref="A179:J179"/>
    <mergeCell ref="D180:E180"/>
    <mergeCell ref="I180:J180"/>
    <mergeCell ref="A189:J189"/>
    <mergeCell ref="A215:J215"/>
    <mergeCell ref="I176:J176"/>
    <mergeCell ref="G127:J127"/>
    <mergeCell ref="D158:E158"/>
    <mergeCell ref="A82:B82"/>
    <mergeCell ref="A122:J122"/>
    <mergeCell ref="A133:J133"/>
    <mergeCell ref="D85:E85"/>
    <mergeCell ref="A84:J84"/>
    <mergeCell ref="F85:H85"/>
    <mergeCell ref="C82:F82"/>
    <mergeCell ref="A83:C83"/>
    <mergeCell ref="D83:E83"/>
    <mergeCell ref="I98:J98"/>
    <mergeCell ref="G104:H104"/>
    <mergeCell ref="I104:J104"/>
    <mergeCell ref="G90:H90"/>
    <mergeCell ref="I90:J90"/>
    <mergeCell ref="B91:F91"/>
    <mergeCell ref="G91:H91"/>
    <mergeCell ref="A173:J173"/>
    <mergeCell ref="D174:E174"/>
    <mergeCell ref="A199:J199"/>
    <mergeCell ref="A175:J175"/>
    <mergeCell ref="A216:J219"/>
    <mergeCell ref="A209:J209"/>
    <mergeCell ref="A210:J210"/>
    <mergeCell ref="A211:J211"/>
    <mergeCell ref="A212:J212"/>
    <mergeCell ref="A214:J214"/>
    <mergeCell ref="D134:E134"/>
    <mergeCell ref="I134:J134"/>
    <mergeCell ref="A201:J201"/>
    <mergeCell ref="D198:E198"/>
    <mergeCell ref="A197:J197"/>
    <mergeCell ref="I194:J194"/>
    <mergeCell ref="A195:J195"/>
    <mergeCell ref="A167:J167"/>
    <mergeCell ref="D168:E168"/>
    <mergeCell ref="D144:E144"/>
    <mergeCell ref="I198:J198"/>
    <mergeCell ref="A137:J137"/>
    <mergeCell ref="D138:E138"/>
    <mergeCell ref="I138:J138"/>
    <mergeCell ref="A213:J213"/>
    <mergeCell ref="A202:E202"/>
    <mergeCell ref="D166:E166"/>
    <mergeCell ref="I200:J200"/>
    <mergeCell ref="B62:C62"/>
    <mergeCell ref="B65:C65"/>
    <mergeCell ref="D65:E65"/>
    <mergeCell ref="H65:J65"/>
    <mergeCell ref="A161:J161"/>
    <mergeCell ref="D162:E162"/>
    <mergeCell ref="I162:J162"/>
    <mergeCell ref="B75:C75"/>
    <mergeCell ref="D75:E75"/>
    <mergeCell ref="H75:J75"/>
    <mergeCell ref="B72:C72"/>
    <mergeCell ref="D72:E72"/>
    <mergeCell ref="H72:J72"/>
    <mergeCell ref="B73:C73"/>
    <mergeCell ref="D73:E73"/>
    <mergeCell ref="H73:J73"/>
    <mergeCell ref="B74:C74"/>
    <mergeCell ref="D74:E74"/>
    <mergeCell ref="H74:J74"/>
    <mergeCell ref="I146:J146"/>
    <mergeCell ref="A149:J149"/>
    <mergeCell ref="D150:E150"/>
    <mergeCell ref="D160:E160"/>
    <mergeCell ref="I152:J152"/>
    <mergeCell ref="B57:C57"/>
    <mergeCell ref="D57:E57"/>
    <mergeCell ref="H57:J57"/>
    <mergeCell ref="B51:C51"/>
    <mergeCell ref="D51:E51"/>
    <mergeCell ref="H51:J51"/>
    <mergeCell ref="B55:C55"/>
    <mergeCell ref="D55:E55"/>
    <mergeCell ref="H55:J55"/>
    <mergeCell ref="B56:C56"/>
    <mergeCell ref="D56:E56"/>
    <mergeCell ref="H56:J56"/>
    <mergeCell ref="B52:C52"/>
    <mergeCell ref="D52:E52"/>
    <mergeCell ref="H52:J52"/>
    <mergeCell ref="B53:C53"/>
    <mergeCell ref="D53:E53"/>
    <mergeCell ref="H53:J53"/>
    <mergeCell ref="B54:C54"/>
    <mergeCell ref="D54:E54"/>
    <mergeCell ref="H54:J54"/>
    <mergeCell ref="D36:J36"/>
    <mergeCell ref="A36:C36"/>
    <mergeCell ref="A40:J40"/>
    <mergeCell ref="A41:J41"/>
    <mergeCell ref="B44:C44"/>
    <mergeCell ref="D44:E44"/>
    <mergeCell ref="C28:D28"/>
    <mergeCell ref="A31:B31"/>
    <mergeCell ref="A30:J30"/>
    <mergeCell ref="I28:J28"/>
    <mergeCell ref="A39:J39"/>
    <mergeCell ref="B43:C43"/>
    <mergeCell ref="D43:E43"/>
    <mergeCell ref="H43:J43"/>
    <mergeCell ref="G27:H27"/>
    <mergeCell ref="C18:E18"/>
    <mergeCell ref="F19:J20"/>
    <mergeCell ref="F18:G18"/>
    <mergeCell ref="A19:E20"/>
    <mergeCell ref="A18:B18"/>
    <mergeCell ref="A34:J35"/>
    <mergeCell ref="A23:E23"/>
    <mergeCell ref="H18:J18"/>
    <mergeCell ref="A24:E24"/>
    <mergeCell ref="F24:J24"/>
    <mergeCell ref="F23:J23"/>
    <mergeCell ref="C31:J31"/>
    <mergeCell ref="A32:B32"/>
    <mergeCell ref="C32:J32"/>
    <mergeCell ref="A33:J33"/>
    <mergeCell ref="A28:B28"/>
    <mergeCell ref="G28:H28"/>
    <mergeCell ref="A1:J1"/>
    <mergeCell ref="A14:B14"/>
    <mergeCell ref="A2:J2"/>
    <mergeCell ref="A3:E3"/>
    <mergeCell ref="F3:J3"/>
    <mergeCell ref="A4:E4"/>
    <mergeCell ref="F4:J4"/>
    <mergeCell ref="A6:E6"/>
    <mergeCell ref="A5:E5"/>
    <mergeCell ref="F5:J5"/>
    <mergeCell ref="F6:J6"/>
    <mergeCell ref="A7:E7"/>
    <mergeCell ref="F7:J7"/>
    <mergeCell ref="A12:E12"/>
    <mergeCell ref="A9:E9"/>
    <mergeCell ref="C14:J14"/>
    <mergeCell ref="B58:C58"/>
    <mergeCell ref="B15:E15"/>
    <mergeCell ref="A10:E10"/>
    <mergeCell ref="G15:J15"/>
    <mergeCell ref="G16:J16"/>
    <mergeCell ref="B16:E16"/>
    <mergeCell ref="B17:E17"/>
    <mergeCell ref="A11:E11"/>
    <mergeCell ref="F11:J11"/>
    <mergeCell ref="G17:J17"/>
    <mergeCell ref="A29:J29"/>
    <mergeCell ref="A25:E25"/>
    <mergeCell ref="A26:E26"/>
    <mergeCell ref="F25:J25"/>
    <mergeCell ref="A27:B27"/>
    <mergeCell ref="C27:D27"/>
    <mergeCell ref="E28:F28"/>
    <mergeCell ref="F26:J26"/>
    <mergeCell ref="I27:J27"/>
    <mergeCell ref="E27:F27"/>
    <mergeCell ref="B49:C49"/>
    <mergeCell ref="D49:E49"/>
    <mergeCell ref="H49:J49"/>
    <mergeCell ref="B50:C50"/>
    <mergeCell ref="B59:C59"/>
    <mergeCell ref="D59:E59"/>
    <mergeCell ref="H59:J59"/>
    <mergeCell ref="B60:C60"/>
    <mergeCell ref="D60:E60"/>
    <mergeCell ref="H60:J60"/>
    <mergeCell ref="B64:C64"/>
    <mergeCell ref="F8:J8"/>
    <mergeCell ref="F12:J12"/>
    <mergeCell ref="F9:J9"/>
    <mergeCell ref="F13:J13"/>
    <mergeCell ref="F10:J10"/>
    <mergeCell ref="A8:E8"/>
    <mergeCell ref="A13:E13"/>
    <mergeCell ref="H42:J42"/>
    <mergeCell ref="A21:E22"/>
    <mergeCell ref="A37:J37"/>
    <mergeCell ref="F21:J22"/>
    <mergeCell ref="A38:J38"/>
    <mergeCell ref="D64:E64"/>
    <mergeCell ref="H64:J64"/>
    <mergeCell ref="B61:C61"/>
    <mergeCell ref="H47:J47"/>
    <mergeCell ref="B48:C48"/>
    <mergeCell ref="D50:E50"/>
    <mergeCell ref="B42:C42"/>
    <mergeCell ref="H44:J44"/>
    <mergeCell ref="B45:C45"/>
    <mergeCell ref="D45:E45"/>
    <mergeCell ref="H45:J45"/>
    <mergeCell ref="B46:C46"/>
    <mergeCell ref="D46:E46"/>
    <mergeCell ref="H46:J46"/>
    <mergeCell ref="B47:C47"/>
    <mergeCell ref="D47:E47"/>
    <mergeCell ref="D42:E42"/>
    <mergeCell ref="D48:E48"/>
    <mergeCell ref="H48:J48"/>
    <mergeCell ref="H50:J50"/>
    <mergeCell ref="D58:E58"/>
    <mergeCell ref="H58:J58"/>
    <mergeCell ref="B63:C63"/>
    <mergeCell ref="D63:E63"/>
    <mergeCell ref="H63:J63"/>
    <mergeCell ref="H83:J83"/>
    <mergeCell ref="H82:J82"/>
    <mergeCell ref="A81:B81"/>
    <mergeCell ref="B66:C66"/>
    <mergeCell ref="D66:E66"/>
    <mergeCell ref="H66:J66"/>
    <mergeCell ref="B67:C67"/>
    <mergeCell ref="D67:E67"/>
    <mergeCell ref="H67:J67"/>
    <mergeCell ref="B68:C68"/>
    <mergeCell ref="D68:E68"/>
    <mergeCell ref="H68:J68"/>
    <mergeCell ref="B69:C69"/>
    <mergeCell ref="D69:E69"/>
    <mergeCell ref="H69:J69"/>
    <mergeCell ref="D61:E61"/>
    <mergeCell ref="D62:E62"/>
    <mergeCell ref="H61:J61"/>
    <mergeCell ref="H62:J62"/>
    <mergeCell ref="H81:J81"/>
    <mergeCell ref="A85:C85"/>
    <mergeCell ref="B70:C70"/>
    <mergeCell ref="D70:E70"/>
    <mergeCell ref="H70:J70"/>
    <mergeCell ref="I89:J89"/>
    <mergeCell ref="F83:G83"/>
    <mergeCell ref="A86:B86"/>
    <mergeCell ref="C79:F79"/>
    <mergeCell ref="A78:B78"/>
    <mergeCell ref="C81:F81"/>
    <mergeCell ref="H79:J79"/>
    <mergeCell ref="C78:F78"/>
    <mergeCell ref="H78:J78"/>
    <mergeCell ref="B71:C71"/>
    <mergeCell ref="D71:E71"/>
    <mergeCell ref="H71:J71"/>
    <mergeCell ref="C86:J86"/>
    <mergeCell ref="A79:B79"/>
    <mergeCell ref="A77:J77"/>
    <mergeCell ref="A76:E76"/>
    <mergeCell ref="F76:J76"/>
    <mergeCell ref="I85:J85"/>
    <mergeCell ref="H80:J80"/>
    <mergeCell ref="I91:J91"/>
    <mergeCell ref="A87:J87"/>
    <mergeCell ref="I88:J88"/>
    <mergeCell ref="G88:H88"/>
    <mergeCell ref="B88:F88"/>
    <mergeCell ref="B97:F97"/>
    <mergeCell ref="G97:H97"/>
    <mergeCell ref="I97:J97"/>
    <mergeCell ref="B96:F96"/>
    <mergeCell ref="G96:H96"/>
    <mergeCell ref="I96:J96"/>
    <mergeCell ref="B90:F90"/>
    <mergeCell ref="B92:F92"/>
    <mergeCell ref="G92:H92"/>
    <mergeCell ref="I92:J92"/>
    <mergeCell ref="B93:F93"/>
    <mergeCell ref="G93:H93"/>
    <mergeCell ref="I93:J93"/>
    <mergeCell ref="B94:F94"/>
    <mergeCell ref="G94:H94"/>
    <mergeCell ref="I115:J115"/>
    <mergeCell ref="B108:F108"/>
    <mergeCell ref="G108:H108"/>
    <mergeCell ref="B109:F109"/>
    <mergeCell ref="G109:H109"/>
    <mergeCell ref="I109:J109"/>
    <mergeCell ref="I108:J108"/>
    <mergeCell ref="B110:F110"/>
    <mergeCell ref="I112:J112"/>
    <mergeCell ref="I110:J110"/>
    <mergeCell ref="B114:F114"/>
    <mergeCell ref="G114:H114"/>
    <mergeCell ref="I114:J114"/>
    <mergeCell ref="G111:H111"/>
    <mergeCell ref="I111:J111"/>
    <mergeCell ref="B113:F113"/>
    <mergeCell ref="G113:H113"/>
    <mergeCell ref="I113:J113"/>
    <mergeCell ref="G115:H115"/>
    <mergeCell ref="B112:F112"/>
    <mergeCell ref="G112:H112"/>
    <mergeCell ref="A206:E206"/>
    <mergeCell ref="F206:J206"/>
    <mergeCell ref="A155:J155"/>
    <mergeCell ref="D156:E156"/>
    <mergeCell ref="I156:J156"/>
    <mergeCell ref="D176:E176"/>
    <mergeCell ref="D142:E142"/>
    <mergeCell ref="I168:J168"/>
    <mergeCell ref="A147:J147"/>
    <mergeCell ref="D148:E148"/>
    <mergeCell ref="I184:J184"/>
    <mergeCell ref="I196:J196"/>
    <mergeCell ref="I144:J144"/>
    <mergeCell ref="A205:E205"/>
    <mergeCell ref="F205:J205"/>
    <mergeCell ref="D146:E146"/>
    <mergeCell ref="A177:J177"/>
    <mergeCell ref="I142:J142"/>
    <mergeCell ref="I150:J150"/>
    <mergeCell ref="I154:J154"/>
    <mergeCell ref="F202:J202"/>
    <mergeCell ref="I178:J178"/>
    <mergeCell ref="I174:J174"/>
    <mergeCell ref="A151:J151"/>
    <mergeCell ref="F203:J203"/>
    <mergeCell ref="G120:H120"/>
    <mergeCell ref="B121:F121"/>
    <mergeCell ref="I164:J164"/>
    <mergeCell ref="A169:J169"/>
    <mergeCell ref="D136:E136"/>
    <mergeCell ref="I136:J136"/>
    <mergeCell ref="A132:J132"/>
    <mergeCell ref="A141:J141"/>
    <mergeCell ref="A157:J157"/>
    <mergeCell ref="A139:J139"/>
    <mergeCell ref="D140:E140"/>
    <mergeCell ref="I140:J140"/>
    <mergeCell ref="D170:E170"/>
    <mergeCell ref="I166:J166"/>
    <mergeCell ref="A153:J153"/>
    <mergeCell ref="D154:E154"/>
    <mergeCell ref="D186:E186"/>
    <mergeCell ref="I186:J186"/>
    <mergeCell ref="A203:E203"/>
    <mergeCell ref="D200:E200"/>
    <mergeCell ref="D172:E172"/>
    <mergeCell ref="A185:J185"/>
    <mergeCell ref="A193:J193"/>
    <mergeCell ref="C80:F80"/>
    <mergeCell ref="A80:B80"/>
    <mergeCell ref="G121:H121"/>
    <mergeCell ref="I121:J121"/>
    <mergeCell ref="I120:J120"/>
    <mergeCell ref="I119:J119"/>
    <mergeCell ref="B120:F120"/>
    <mergeCell ref="B89:F89"/>
    <mergeCell ref="G89:H89"/>
    <mergeCell ref="I100:J100"/>
    <mergeCell ref="B117:F117"/>
    <mergeCell ref="B119:F119"/>
    <mergeCell ref="G119:H119"/>
    <mergeCell ref="I94:J94"/>
    <mergeCell ref="B95:F95"/>
    <mergeCell ref="G95:H95"/>
    <mergeCell ref="I95:J95"/>
    <mergeCell ref="B98:F98"/>
    <mergeCell ref="G98:H98"/>
    <mergeCell ref="I101:J101"/>
    <mergeCell ref="G110:H110"/>
    <mergeCell ref="B115:F115"/>
    <mergeCell ref="B100:F100"/>
    <mergeCell ref="G100:H100"/>
    <mergeCell ref="B99:F99"/>
    <mergeCell ref="G103:H103"/>
    <mergeCell ref="G99:H99"/>
    <mergeCell ref="I99:J99"/>
    <mergeCell ref="B105:F105"/>
    <mergeCell ref="G105:H105"/>
    <mergeCell ref="I106:J106"/>
    <mergeCell ref="I103:J103"/>
    <mergeCell ref="B104:F104"/>
    <mergeCell ref="B101:F101"/>
    <mergeCell ref="G101:H101"/>
    <mergeCell ref="B102:F102"/>
    <mergeCell ref="G102:H102"/>
    <mergeCell ref="I102:J102"/>
    <mergeCell ref="G106:H106"/>
    <mergeCell ref="A208:E208"/>
    <mergeCell ref="F208:J208"/>
    <mergeCell ref="A207:E207"/>
    <mergeCell ref="F207:J207"/>
    <mergeCell ref="A126:J126"/>
    <mergeCell ref="A124:J125"/>
    <mergeCell ref="I148:J148"/>
    <mergeCell ref="A183:J183"/>
    <mergeCell ref="D184:E184"/>
    <mergeCell ref="A128:F128"/>
    <mergeCell ref="G128:J128"/>
    <mergeCell ref="A131:F131"/>
    <mergeCell ref="G131:J131"/>
    <mergeCell ref="A143:J143"/>
    <mergeCell ref="A129:F129"/>
    <mergeCell ref="G129:J129"/>
    <mergeCell ref="A130:F130"/>
    <mergeCell ref="A163:J163"/>
    <mergeCell ref="D178:E178"/>
    <mergeCell ref="A181:J181"/>
    <mergeCell ref="D152:E152"/>
    <mergeCell ref="A159:J159"/>
    <mergeCell ref="D164:E164"/>
    <mergeCell ref="I172:J172"/>
    <mergeCell ref="A204:E204"/>
    <mergeCell ref="F204:J204"/>
    <mergeCell ref="I160:J160"/>
    <mergeCell ref="B107:F107"/>
    <mergeCell ref="G107:H107"/>
    <mergeCell ref="I107:J107"/>
    <mergeCell ref="B111:F111"/>
    <mergeCell ref="B103:F103"/>
    <mergeCell ref="I105:J105"/>
    <mergeCell ref="B106:F106"/>
    <mergeCell ref="A123:J123"/>
    <mergeCell ref="B116:F116"/>
    <mergeCell ref="G116:H116"/>
    <mergeCell ref="I116:J116"/>
    <mergeCell ref="G117:H117"/>
    <mergeCell ref="I117:J117"/>
    <mergeCell ref="B118:F118"/>
    <mergeCell ref="G118:H118"/>
    <mergeCell ref="I118:J118"/>
    <mergeCell ref="A145:J145"/>
    <mergeCell ref="A135:J135"/>
    <mergeCell ref="A127:F127"/>
    <mergeCell ref="G130:J130"/>
    <mergeCell ref="D196:E196"/>
  </mergeCells>
  <phoneticPr fontId="0" type="noConversion"/>
  <hyperlinks>
    <hyperlink ref="C32" r:id="rId1"/>
  </hyperlinks>
  <printOptions horizontalCentered="1"/>
  <pageMargins left="0.31496062992125984" right="0.31496062992125984" top="0.78740157480314965" bottom="0.78740157480314965" header="0.19685039370078741" footer="0.19685039370078741"/>
  <pageSetup paperSize="2" scale="99" fitToHeight="0" orientation="portrait" r:id="rId2"/>
  <headerFooter>
    <oddHeader>&amp;C&amp;G</oddHeader>
    <oddFooter>&amp;L&amp;"Times New Roman,Bold"Ref No: &amp;F&amp;C&amp;G&amp;R&amp;P</oddFooter>
  </headerFooter>
  <rowBreaks count="4" manualBreakCount="4">
    <brk id="131" max="9" man="1"/>
    <brk id="219" max="16383" man="1"/>
    <brk id="290" max="9" man="1"/>
    <brk id="336" max="16383" man="1"/>
  </rowBreaks>
  <drawing r:id="rId3"/>
  <legacyDrawingHF r:id="rId4"/>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filterMode="1"/>
  <dimension ref="A1:XFC101"/>
  <sheetViews>
    <sheetView workbookViewId="0">
      <pane ySplit="1" topLeftCell="A21" activePane="bottomLeft" state="frozen"/>
      <selection pane="bottomLeft" activeCell="M25" sqref="M25"/>
    </sheetView>
  </sheetViews>
  <sheetFormatPr defaultColWidth="9.08984375" defaultRowHeight="14" x14ac:dyDescent="0.3"/>
  <cols>
    <col min="1" max="1" width="6.90625" style="19" bestFit="1" customWidth="1"/>
    <col min="2" max="2" width="8.6328125" style="19" hidden="1" customWidth="1"/>
    <col min="3" max="3" width="0" style="19" hidden="1" customWidth="1"/>
    <col min="4" max="4" width="7.08984375" style="19" bestFit="1" customWidth="1"/>
    <col min="5" max="5" width="5.36328125" style="19" bestFit="1" customWidth="1"/>
    <col min="6" max="6" width="10.08984375" style="19" customWidth="1"/>
    <col min="7" max="7" width="5.6328125" style="19" customWidth="1"/>
    <col min="8" max="8" width="5.36328125" style="19" customWidth="1"/>
    <col min="9" max="9" width="5.54296875" style="19" customWidth="1"/>
    <col min="10" max="10" width="7.453125" style="19" customWidth="1"/>
    <col min="11" max="11" width="6.90625" style="19" customWidth="1"/>
    <col min="12" max="12" width="7.6328125" style="19" customWidth="1"/>
    <col min="13" max="13" width="7.6328125" style="21" customWidth="1"/>
    <col min="14" max="14" width="8.36328125" style="21" customWidth="1"/>
    <col min="15" max="15" width="10.08984375" style="21" customWidth="1"/>
    <col min="16" max="16" width="12" style="21" customWidth="1"/>
    <col min="17" max="17" width="15.08984375" style="21" bestFit="1" customWidth="1"/>
    <col min="18" max="18" width="12.6328125" style="21" customWidth="1"/>
    <col min="19" max="16384" width="9.08984375" style="21"/>
  </cols>
  <sheetData>
    <row r="1" spans="1:18" s="28" customFormat="1" ht="28" x14ac:dyDescent="0.35">
      <c r="A1" s="27" t="s">
        <v>159</v>
      </c>
      <c r="B1" s="27" t="s">
        <v>193</v>
      </c>
      <c r="C1" s="27" t="s">
        <v>194</v>
      </c>
      <c r="D1" s="236" t="s">
        <v>84</v>
      </c>
      <c r="E1" s="237"/>
      <c r="F1" s="32" t="s">
        <v>141</v>
      </c>
      <c r="G1" s="32" t="s">
        <v>24</v>
      </c>
      <c r="H1" s="32" t="s">
        <v>25</v>
      </c>
      <c r="I1" s="32" t="s">
        <v>195</v>
      </c>
      <c r="J1" s="32" t="s">
        <v>142</v>
      </c>
      <c r="K1" s="32" t="s">
        <v>196</v>
      </c>
      <c r="L1" s="32" t="s">
        <v>28</v>
      </c>
      <c r="M1" s="32" t="s">
        <v>197</v>
      </c>
      <c r="N1" s="32" t="s">
        <v>29</v>
      </c>
      <c r="O1" s="32" t="s">
        <v>143</v>
      </c>
      <c r="P1" s="32" t="s">
        <v>139</v>
      </c>
      <c r="Q1" s="32" t="s">
        <v>140</v>
      </c>
      <c r="R1" s="32" t="s">
        <v>138</v>
      </c>
    </row>
    <row r="2" spans="1:18" s="74" customFormat="1" ht="29.25" customHeight="1" x14ac:dyDescent="0.35">
      <c r="A2" s="53">
        <v>1</v>
      </c>
      <c r="B2" s="25">
        <v>191.93608324043109</v>
      </c>
      <c r="C2" s="24">
        <f>B2*10.764</f>
        <v>2066</v>
      </c>
      <c r="D2" s="53" t="s">
        <v>198</v>
      </c>
      <c r="E2" s="70">
        <v>1</v>
      </c>
      <c r="F2" s="71">
        <v>0</v>
      </c>
      <c r="G2" s="71">
        <v>0</v>
      </c>
      <c r="H2" s="72">
        <v>0</v>
      </c>
      <c r="I2" s="71">
        <v>0</v>
      </c>
      <c r="J2" s="71">
        <v>0</v>
      </c>
      <c r="K2" s="71">
        <v>0</v>
      </c>
      <c r="L2" s="71">
        <v>0</v>
      </c>
      <c r="M2" s="71">
        <v>0</v>
      </c>
      <c r="N2" s="71">
        <v>0</v>
      </c>
      <c r="O2" s="71">
        <v>0</v>
      </c>
      <c r="P2" s="82">
        <f t="shared" ref="P2:P34" si="0">(((G2/E2*10)+(40/(1+E2)*H2)+(7.5/(E2)*I2)+(7.5/(E2)*J2)+(10/E2*K2)+(10/E2*L2)+(5/E2*M2)+(5/E2*N2)+(5/E2*O2))/100)</f>
        <v>0</v>
      </c>
      <c r="Q2" s="73">
        <f>((((F2/E2)*20)+((G2/E2)*25)+(30/(E2+1)*H2)+(5/E2*I2)+(5/E2*J2)+(5/E2*K2)+(5/E2*L2)+(0/E2*M2)+(0/E2*N2)+(5/E2*O2))/100)</f>
        <v>0</v>
      </c>
      <c r="R2" s="83" t="str">
        <f>(IF(P2&gt;99%,"All work completed. Please provide OC.",IF(P2&gt;89.8%,"Plinth, RCC, Brick, Plaster, Flooring, Painting work Completed. Finishing work is in process.",(IF(F2=0,"Work not yet Started.",IF(F2=25%*E2,"Piling work in process",IF(F2=50%*E2,"Excavation work in process",IF(F2=E2,"Excavation work Completed. ","0")))&amp;(IF(G2=0%,"",IF(G2=25%*E2,"Footing work is process",IF(G2=50%*E2,"Footing work Completed",IF(G2=75%*E2,"Plinth work is process",IF(G2=E2,"Plinth work completed","0")))))))&amp;(IF(H2=(1+E2),", RCC Slab",IF(H2&gt;0,", RCC upto "&amp;H2&amp;" Slab",""))&amp;(IF(I2=E2,", Brickwork",IF(I2&gt;0,", Brickwork upto "&amp;I2&amp;" Floor",""))&amp;(IF(J2=E2,", Internal Plaster",IF(J2&gt;0,", Internal Plaster upto "&amp;J2&amp;" Floor",""))&amp;(IF(K2=E2,", External Plaster",IF(K2&gt;0,", External Plaster upto "&amp;K2&amp;" Floor",""))&amp;(IF(L2=E2,", Flooring",IF(L2&gt;0,", Flooring upto "&amp;L2&amp;" Floor",""))&amp;(IF(M2=E2,", Painting",IF(M2&gt;0,", Painting upto "&amp;M2&amp;" Floor",""))&amp;(IF(N2&gt;0,", Finishing upto "&amp;N2&amp;" Floor","")&amp;(IF(H2&gt;0.5," Completed","")))))))))))))</f>
        <v>Work not yet Started.</v>
      </c>
    </row>
    <row r="3" spans="1:18" s="74" customFormat="1" ht="33.75" customHeight="1" x14ac:dyDescent="0.35">
      <c r="A3" s="80">
        <v>2</v>
      </c>
      <c r="B3" s="26">
        <v>191.93608324043109</v>
      </c>
      <c r="C3" s="20">
        <v>2066</v>
      </c>
      <c r="D3" s="80" t="s">
        <v>198</v>
      </c>
      <c r="E3" s="70">
        <v>1</v>
      </c>
      <c r="F3" s="84">
        <v>1</v>
      </c>
      <c r="G3" s="84">
        <v>1</v>
      </c>
      <c r="H3" s="84">
        <v>2</v>
      </c>
      <c r="I3" s="84">
        <v>1</v>
      </c>
      <c r="J3" s="84">
        <v>1</v>
      </c>
      <c r="K3" s="84">
        <v>1</v>
      </c>
      <c r="L3" s="84">
        <v>1</v>
      </c>
      <c r="M3" s="85">
        <v>1</v>
      </c>
      <c r="N3" s="85">
        <v>1</v>
      </c>
      <c r="O3" s="85">
        <v>1</v>
      </c>
      <c r="P3" s="82">
        <f t="shared" si="0"/>
        <v>1</v>
      </c>
      <c r="Q3" s="73">
        <f t="shared" ref="Q3:Q34" si="1">((((F3/E3)*20)+((G3/E3)*25)+(30/(E3+1)*H3)+(5/E3*I3)+(5/E3*J3)+(5/E3*K3)+(5/E3*L3)+(0/E3*M3)+(0/E3*N3)+(5/E3*O3))/100)</f>
        <v>1</v>
      </c>
      <c r="R3" s="83" t="str">
        <f t="shared" ref="R3:R34" si="2">(IF(P3&gt;99%,"All work completed. Please provide OC.",IF(P3&gt;89.8%,"Plinth, RCC, Brick, Plaster, Flooring, Painting work Completed. Finishing work is in process.",(IF(F3=0,"Work not yet Started.",IF(F3=25%*E3,"Piling work in process",IF(F3=50%*E3,"Excavation work in process",IF(F3=E3,"Excavation work Completed. ","0")))&amp;(IF(G3=0%,"",IF(G3=25%*E3,"Footing work is process",IF(G3=50%*E3,"Footing work Completed",IF(G3=75%*E3,"Plinth work is process",IF(G3=E3,"Plinth work completed","0")))))))&amp;(IF(H3=(1+E3),", RCC Slab",IF(H3&gt;0,", RCC upto "&amp;H3&amp;" Slab",""))&amp;(IF(I3=E3,", Brickwork",IF(I3&gt;0,", Brickwork upto "&amp;I3&amp;" Floor",""))&amp;(IF(J3=E3,", Internal Plaster",IF(J3&gt;0,", Internal Plaster upto "&amp;J3&amp;" Floor",""))&amp;(IF(K3=E3,", External Plaster",IF(K3&gt;0,", External Plaster upto "&amp;K3&amp;" Floor",""))&amp;(IF(L3=E3,", Flooring",IF(L3&gt;0,", Flooring upto "&amp;L3&amp;" Floor",""))&amp;(IF(M3=E3,", Painting",IF(M3&gt;0,", Painting upto "&amp;M3&amp;" Floor",""))&amp;(IF(N3&gt;0,", Finishing upto "&amp;N3&amp;" Floor","")&amp;(IF(H3&gt;0.5," Completed","")))))))))))))</f>
        <v>All work completed. Please provide OC.</v>
      </c>
    </row>
    <row r="4" spans="1:18" s="74" customFormat="1" ht="33.75" customHeight="1" x14ac:dyDescent="0.35">
      <c r="A4" s="53">
        <v>3</v>
      </c>
      <c r="B4" s="26">
        <v>191.93608324043109</v>
      </c>
      <c r="C4" s="20">
        <v>2066</v>
      </c>
      <c r="D4" s="53" t="s">
        <v>198</v>
      </c>
      <c r="E4" s="70">
        <v>1</v>
      </c>
      <c r="F4" s="53"/>
      <c r="G4" s="53"/>
      <c r="H4" s="53"/>
      <c r="I4" s="53"/>
      <c r="J4" s="53"/>
      <c r="K4" s="53"/>
      <c r="L4" s="53"/>
      <c r="M4" s="77"/>
      <c r="N4" s="77"/>
      <c r="O4" s="77"/>
      <c r="P4" s="82">
        <f t="shared" si="0"/>
        <v>0</v>
      </c>
      <c r="Q4" s="73">
        <f t="shared" si="1"/>
        <v>0</v>
      </c>
      <c r="R4" s="83" t="str">
        <f t="shared" si="2"/>
        <v>Work not yet Started.</v>
      </c>
    </row>
    <row r="5" spans="1:18" s="74" customFormat="1" ht="43.5" customHeight="1" x14ac:dyDescent="0.35">
      <c r="A5" s="53">
        <v>4</v>
      </c>
      <c r="B5" s="26">
        <v>191.93608324043109</v>
      </c>
      <c r="C5" s="20">
        <v>2066</v>
      </c>
      <c r="D5" s="53" t="s">
        <v>198</v>
      </c>
      <c r="E5" s="70">
        <v>1</v>
      </c>
      <c r="F5" s="53"/>
      <c r="G5" s="53"/>
      <c r="H5" s="53"/>
      <c r="I5" s="53"/>
      <c r="J5" s="53"/>
      <c r="K5" s="53"/>
      <c r="L5" s="53"/>
      <c r="M5" s="77"/>
      <c r="N5" s="77"/>
      <c r="O5" s="77"/>
      <c r="P5" s="82">
        <f t="shared" si="0"/>
        <v>0</v>
      </c>
      <c r="Q5" s="73">
        <f t="shared" si="1"/>
        <v>0</v>
      </c>
      <c r="R5" s="83" t="str">
        <f t="shared" si="2"/>
        <v>Work not yet Started.</v>
      </c>
    </row>
    <row r="6" spans="1:18" s="74" customFormat="1" ht="36.75" customHeight="1" x14ac:dyDescent="0.35">
      <c r="A6" s="53">
        <v>5</v>
      </c>
      <c r="B6" s="26">
        <v>191.93608324043109</v>
      </c>
      <c r="C6" s="20">
        <v>2066</v>
      </c>
      <c r="D6" s="53" t="s">
        <v>198</v>
      </c>
      <c r="E6" s="70">
        <v>1</v>
      </c>
      <c r="F6" s="53"/>
      <c r="G6" s="53"/>
      <c r="H6" s="53"/>
      <c r="I6" s="53"/>
      <c r="J6" s="53"/>
      <c r="K6" s="53"/>
      <c r="L6" s="53"/>
      <c r="M6" s="77"/>
      <c r="N6" s="77"/>
      <c r="O6" s="77"/>
      <c r="P6" s="82">
        <f t="shared" si="0"/>
        <v>0</v>
      </c>
      <c r="Q6" s="73">
        <f t="shared" si="1"/>
        <v>0</v>
      </c>
      <c r="R6" s="83" t="str">
        <f t="shared" si="2"/>
        <v>Work not yet Started.</v>
      </c>
    </row>
    <row r="7" spans="1:18" s="74" customFormat="1" ht="42" customHeight="1" x14ac:dyDescent="0.35">
      <c r="A7" s="53">
        <v>6</v>
      </c>
      <c r="B7" s="26">
        <v>191.93608324043109</v>
      </c>
      <c r="C7" s="20">
        <v>2066</v>
      </c>
      <c r="D7" s="53" t="s">
        <v>198</v>
      </c>
      <c r="E7" s="70">
        <v>1</v>
      </c>
      <c r="F7" s="53"/>
      <c r="G7" s="53"/>
      <c r="H7" s="53"/>
      <c r="I7" s="53"/>
      <c r="J7" s="53"/>
      <c r="K7" s="53"/>
      <c r="L7" s="53"/>
      <c r="M7" s="77"/>
      <c r="N7" s="77"/>
      <c r="O7" s="77"/>
      <c r="P7" s="82">
        <f t="shared" si="0"/>
        <v>0</v>
      </c>
      <c r="Q7" s="73">
        <f t="shared" si="1"/>
        <v>0</v>
      </c>
      <c r="R7" s="83" t="str">
        <f t="shared" si="2"/>
        <v>Work not yet Started.</v>
      </c>
    </row>
    <row r="8" spans="1:18" s="74" customFormat="1" ht="41.25" customHeight="1" x14ac:dyDescent="0.35">
      <c r="A8" s="53">
        <v>7</v>
      </c>
      <c r="B8" s="26">
        <v>191.93608324043109</v>
      </c>
      <c r="C8" s="20">
        <v>2066</v>
      </c>
      <c r="D8" s="53" t="s">
        <v>198</v>
      </c>
      <c r="E8" s="70">
        <v>1</v>
      </c>
      <c r="F8" s="53"/>
      <c r="G8" s="53"/>
      <c r="H8" s="53"/>
      <c r="I8" s="53"/>
      <c r="J8" s="53"/>
      <c r="K8" s="53"/>
      <c r="L8" s="53"/>
      <c r="M8" s="77"/>
      <c r="N8" s="77"/>
      <c r="O8" s="77"/>
      <c r="P8" s="82">
        <f t="shared" si="0"/>
        <v>0</v>
      </c>
      <c r="Q8" s="73">
        <f t="shared" si="1"/>
        <v>0</v>
      </c>
      <c r="R8" s="83" t="str">
        <f t="shared" si="2"/>
        <v>Work not yet Started.</v>
      </c>
    </row>
    <row r="9" spans="1:18" s="74" customFormat="1" ht="33" customHeight="1" x14ac:dyDescent="0.35">
      <c r="A9" s="53">
        <v>8</v>
      </c>
      <c r="B9" s="26">
        <v>224.91638795986623</v>
      </c>
      <c r="C9" s="20">
        <v>2421</v>
      </c>
      <c r="D9" s="53" t="s">
        <v>198</v>
      </c>
      <c r="E9" s="70">
        <v>1</v>
      </c>
      <c r="F9" s="53"/>
      <c r="G9" s="53"/>
      <c r="H9" s="53"/>
      <c r="I9" s="53"/>
      <c r="J9" s="53"/>
      <c r="K9" s="53"/>
      <c r="L9" s="53"/>
      <c r="M9" s="77"/>
      <c r="N9" s="77"/>
      <c r="O9" s="77"/>
      <c r="P9" s="82">
        <f t="shared" si="0"/>
        <v>0</v>
      </c>
      <c r="Q9" s="73">
        <f t="shared" si="1"/>
        <v>0</v>
      </c>
      <c r="R9" s="83" t="str">
        <f t="shared" si="2"/>
        <v>Work not yet Started.</v>
      </c>
    </row>
    <row r="10" spans="1:18" s="74" customFormat="1" ht="45.75" customHeight="1" x14ac:dyDescent="0.35">
      <c r="A10" s="53">
        <v>9</v>
      </c>
      <c r="B10" s="26">
        <v>183.94648829431441</v>
      </c>
      <c r="C10" s="20">
        <v>1980</v>
      </c>
      <c r="D10" s="53" t="s">
        <v>198</v>
      </c>
      <c r="E10" s="70">
        <v>1</v>
      </c>
      <c r="F10" s="53"/>
      <c r="G10" s="53"/>
      <c r="H10" s="53"/>
      <c r="I10" s="53"/>
      <c r="J10" s="53"/>
      <c r="K10" s="53"/>
      <c r="L10" s="53"/>
      <c r="M10" s="77"/>
      <c r="N10" s="77"/>
      <c r="O10" s="77"/>
      <c r="P10" s="82">
        <f t="shared" si="0"/>
        <v>0</v>
      </c>
      <c r="Q10" s="73">
        <f t="shared" si="1"/>
        <v>0</v>
      </c>
      <c r="R10" s="83" t="str">
        <f t="shared" si="2"/>
        <v>Work not yet Started.</v>
      </c>
    </row>
    <row r="11" spans="1:18" s="74" customFormat="1" ht="57" customHeight="1" x14ac:dyDescent="0.35">
      <c r="A11" s="53">
        <v>10</v>
      </c>
      <c r="B11" s="26">
        <v>183.94648829431441</v>
      </c>
      <c r="C11" s="20">
        <v>1980</v>
      </c>
      <c r="D11" s="53" t="s">
        <v>198</v>
      </c>
      <c r="E11" s="70">
        <v>1</v>
      </c>
      <c r="F11" s="53"/>
      <c r="G11" s="53"/>
      <c r="H11" s="53"/>
      <c r="I11" s="53"/>
      <c r="J11" s="53"/>
      <c r="K11" s="53"/>
      <c r="L11" s="53"/>
      <c r="M11" s="77"/>
      <c r="N11" s="77"/>
      <c r="O11" s="77"/>
      <c r="P11" s="82">
        <f t="shared" si="0"/>
        <v>0</v>
      </c>
      <c r="Q11" s="73">
        <f t="shared" si="1"/>
        <v>0</v>
      </c>
      <c r="R11" s="83" t="str">
        <f t="shared" si="2"/>
        <v>Work not yet Started.</v>
      </c>
    </row>
    <row r="12" spans="1:18" s="74" customFormat="1" ht="14.25" customHeight="1" x14ac:dyDescent="0.35">
      <c r="A12" s="80">
        <v>11</v>
      </c>
      <c r="B12" s="26">
        <v>184.96841322928282</v>
      </c>
      <c r="C12" s="20">
        <v>1991</v>
      </c>
      <c r="D12" s="80" t="s">
        <v>198</v>
      </c>
      <c r="E12" s="86">
        <v>1</v>
      </c>
      <c r="F12" s="80">
        <v>1</v>
      </c>
      <c r="G12" s="80">
        <v>1</v>
      </c>
      <c r="H12" s="80">
        <v>2</v>
      </c>
      <c r="I12" s="80">
        <v>1</v>
      </c>
      <c r="J12" s="80">
        <v>1</v>
      </c>
      <c r="K12" s="80">
        <v>1</v>
      </c>
      <c r="L12" s="80">
        <v>1</v>
      </c>
      <c r="M12" s="81">
        <v>1</v>
      </c>
      <c r="N12" s="81">
        <v>0.5</v>
      </c>
      <c r="O12" s="81"/>
      <c r="P12" s="82">
        <f t="shared" si="0"/>
        <v>0.92500000000000004</v>
      </c>
      <c r="Q12" s="73">
        <f t="shared" si="1"/>
        <v>0.95</v>
      </c>
      <c r="R12" s="83" t="str">
        <f t="shared" si="2"/>
        <v>Plinth, RCC, Brick, Plaster, Flooring, Painting work Completed. Finishing work is in process.</v>
      </c>
    </row>
    <row r="13" spans="1:18" s="74" customFormat="1" ht="22.5" customHeight="1" x14ac:dyDescent="0.35">
      <c r="A13" s="53">
        <v>12</v>
      </c>
      <c r="B13" s="26">
        <v>192.9580081753995</v>
      </c>
      <c r="C13" s="20">
        <v>2077</v>
      </c>
      <c r="D13" s="53" t="s">
        <v>198</v>
      </c>
      <c r="E13" s="70">
        <v>1</v>
      </c>
      <c r="F13" s="53"/>
      <c r="G13" s="53"/>
      <c r="H13" s="53"/>
      <c r="I13" s="53"/>
      <c r="J13" s="53"/>
      <c r="K13" s="53"/>
      <c r="L13" s="53"/>
      <c r="M13" s="77"/>
      <c r="N13" s="77"/>
      <c r="O13" s="77"/>
      <c r="P13" s="82">
        <f t="shared" si="0"/>
        <v>0</v>
      </c>
      <c r="Q13" s="73">
        <f t="shared" si="1"/>
        <v>0</v>
      </c>
      <c r="R13" s="83" t="str">
        <f t="shared" si="2"/>
        <v>Work not yet Started.</v>
      </c>
    </row>
    <row r="14" spans="1:18" s="74" customFormat="1" ht="36.75" customHeight="1" x14ac:dyDescent="0.35">
      <c r="A14" s="53">
        <v>13</v>
      </c>
      <c r="B14" s="26">
        <v>192.9580081753995</v>
      </c>
      <c r="C14" s="20">
        <v>2077</v>
      </c>
      <c r="D14" s="53" t="s">
        <v>198</v>
      </c>
      <c r="E14" s="70">
        <v>1</v>
      </c>
      <c r="F14" s="53"/>
      <c r="G14" s="53"/>
      <c r="H14" s="53"/>
      <c r="I14" s="53"/>
      <c r="J14" s="53"/>
      <c r="K14" s="53"/>
      <c r="L14" s="53"/>
      <c r="M14" s="77"/>
      <c r="N14" s="77"/>
      <c r="O14" s="77"/>
      <c r="P14" s="82">
        <f t="shared" si="0"/>
        <v>0</v>
      </c>
      <c r="Q14" s="73">
        <f t="shared" si="1"/>
        <v>0</v>
      </c>
      <c r="R14" s="83" t="str">
        <f t="shared" si="2"/>
        <v>Work not yet Started.</v>
      </c>
    </row>
    <row r="15" spans="1:18" s="74" customFormat="1" ht="45" customHeight="1" x14ac:dyDescent="0.35">
      <c r="A15" s="88">
        <v>14</v>
      </c>
      <c r="B15" s="26">
        <v>193.88703084355259</v>
      </c>
      <c r="C15" s="20">
        <v>2087</v>
      </c>
      <c r="D15" s="88" t="s">
        <v>198</v>
      </c>
      <c r="E15" s="89">
        <v>1</v>
      </c>
      <c r="F15" s="88">
        <v>1</v>
      </c>
      <c r="G15" s="88">
        <v>1</v>
      </c>
      <c r="H15" s="88">
        <v>2</v>
      </c>
      <c r="I15" s="88">
        <v>1</v>
      </c>
      <c r="J15" s="88">
        <v>1</v>
      </c>
      <c r="K15" s="88">
        <v>1</v>
      </c>
      <c r="L15" s="88">
        <v>1</v>
      </c>
      <c r="M15" s="90">
        <v>1</v>
      </c>
      <c r="N15" s="90">
        <v>1</v>
      </c>
      <c r="O15" s="90">
        <v>1</v>
      </c>
      <c r="P15" s="91">
        <f t="shared" si="0"/>
        <v>1</v>
      </c>
      <c r="Q15" s="91">
        <f t="shared" si="1"/>
        <v>1</v>
      </c>
      <c r="R15" s="92" t="str">
        <f t="shared" si="2"/>
        <v>All work completed. Please provide OC.</v>
      </c>
    </row>
    <row r="16" spans="1:18" s="74" customFormat="1" ht="54.75" customHeight="1" x14ac:dyDescent="0.35">
      <c r="A16" s="53">
        <v>15</v>
      </c>
      <c r="B16" s="26">
        <v>193.88703084355259</v>
      </c>
      <c r="C16" s="20">
        <v>2087</v>
      </c>
      <c r="D16" s="53" t="s">
        <v>198</v>
      </c>
      <c r="E16" s="70">
        <v>1</v>
      </c>
      <c r="F16" s="78"/>
      <c r="G16" s="78"/>
      <c r="H16" s="78"/>
      <c r="I16" s="78"/>
      <c r="J16" s="78"/>
      <c r="K16" s="78"/>
      <c r="L16" s="78"/>
      <c r="M16" s="79"/>
      <c r="N16" s="79"/>
      <c r="O16" s="79"/>
      <c r="P16" s="82">
        <f t="shared" si="0"/>
        <v>0</v>
      </c>
      <c r="Q16" s="73">
        <f t="shared" si="1"/>
        <v>0</v>
      </c>
      <c r="R16" s="83" t="str">
        <f t="shared" si="2"/>
        <v>Work not yet Started.</v>
      </c>
    </row>
    <row r="17" spans="1:18 16383:16383" s="74" customFormat="1" ht="30" customHeight="1" x14ac:dyDescent="0.35">
      <c r="A17" s="53">
        <v>16</v>
      </c>
      <c r="B17" s="25">
        <v>193.88703084355259</v>
      </c>
      <c r="C17" s="24">
        <v>2087</v>
      </c>
      <c r="D17" s="53" t="s">
        <v>198</v>
      </c>
      <c r="E17" s="70">
        <v>1</v>
      </c>
      <c r="F17" s="71"/>
      <c r="G17" s="71"/>
      <c r="H17" s="72"/>
      <c r="I17" s="71"/>
      <c r="J17" s="71"/>
      <c r="K17" s="71"/>
      <c r="L17" s="71"/>
      <c r="M17" s="71"/>
      <c r="N17" s="71"/>
      <c r="O17" s="71"/>
      <c r="P17" s="82">
        <f t="shared" si="0"/>
        <v>0</v>
      </c>
      <c r="Q17" s="73">
        <f t="shared" si="1"/>
        <v>0</v>
      </c>
      <c r="R17" s="83" t="str">
        <f t="shared" si="2"/>
        <v>Work not yet Started.</v>
      </c>
    </row>
    <row r="18" spans="1:18 16383:16383" s="74" customFormat="1" ht="15.5" x14ac:dyDescent="0.35">
      <c r="A18" s="53">
        <v>17</v>
      </c>
      <c r="B18" s="26">
        <v>194.908955778521</v>
      </c>
      <c r="C18" s="20">
        <v>2098</v>
      </c>
      <c r="D18" s="53" t="s">
        <v>198</v>
      </c>
      <c r="E18" s="70">
        <v>1</v>
      </c>
      <c r="F18" s="75"/>
      <c r="G18" s="75"/>
      <c r="H18" s="75"/>
      <c r="I18" s="71"/>
      <c r="J18" s="71"/>
      <c r="K18" s="71"/>
      <c r="L18" s="71"/>
      <c r="M18" s="71"/>
      <c r="N18" s="71"/>
      <c r="O18" s="71"/>
      <c r="P18" s="82">
        <f t="shared" si="0"/>
        <v>0</v>
      </c>
      <c r="Q18" s="73">
        <f t="shared" si="1"/>
        <v>0</v>
      </c>
      <c r="R18" s="83" t="str">
        <f t="shared" si="2"/>
        <v>Work not yet Started.</v>
      </c>
    </row>
    <row r="19" spans="1:18 16383:16383" s="74" customFormat="1" ht="53.25" customHeight="1" x14ac:dyDescent="0.35">
      <c r="A19" s="53">
        <v>18</v>
      </c>
      <c r="B19" s="26">
        <v>338.907469342252</v>
      </c>
      <c r="C19" s="20">
        <v>3648</v>
      </c>
      <c r="D19" s="53" t="s">
        <v>198</v>
      </c>
      <c r="E19" s="70">
        <v>1</v>
      </c>
      <c r="F19" s="78"/>
      <c r="G19" s="78"/>
      <c r="H19" s="78"/>
      <c r="I19" s="78"/>
      <c r="J19" s="78"/>
      <c r="K19" s="78"/>
      <c r="L19" s="78"/>
      <c r="M19" s="79"/>
      <c r="N19" s="79"/>
      <c r="O19" s="79"/>
      <c r="P19" s="82">
        <f t="shared" si="0"/>
        <v>0</v>
      </c>
      <c r="Q19" s="73">
        <f t="shared" si="1"/>
        <v>0</v>
      </c>
      <c r="R19" s="83" t="str">
        <f t="shared" si="2"/>
        <v>Work not yet Started.</v>
      </c>
    </row>
    <row r="20" spans="1:18 16383:16383" s="74" customFormat="1" ht="15.5" x14ac:dyDescent="0.35">
      <c r="A20" s="53">
        <v>19</v>
      </c>
      <c r="B20" s="25">
        <v>100.47380156075809</v>
      </c>
      <c r="C20" s="24">
        <v>1081.5</v>
      </c>
      <c r="D20" s="53" t="s">
        <v>198</v>
      </c>
      <c r="E20" s="70">
        <v>1</v>
      </c>
      <c r="F20" s="71"/>
      <c r="G20" s="71"/>
      <c r="H20" s="72"/>
      <c r="I20" s="71"/>
      <c r="J20" s="71"/>
      <c r="K20" s="71"/>
      <c r="L20" s="71"/>
      <c r="M20" s="71"/>
      <c r="N20" s="71"/>
      <c r="O20" s="71"/>
      <c r="P20" s="82">
        <f t="shared" si="0"/>
        <v>0</v>
      </c>
      <c r="Q20" s="73">
        <f t="shared" si="1"/>
        <v>0</v>
      </c>
      <c r="R20" s="83" t="str">
        <f t="shared" si="2"/>
        <v>Work not yet Started.</v>
      </c>
    </row>
    <row r="21" spans="1:18 16383:16383" s="74" customFormat="1" ht="13.5" customHeight="1" x14ac:dyDescent="0.35">
      <c r="A21" s="53">
        <v>20</v>
      </c>
      <c r="B21" s="26">
        <v>100.47380156075809</v>
      </c>
      <c r="C21" s="20">
        <v>1081.5</v>
      </c>
      <c r="D21" s="53" t="s">
        <v>198</v>
      </c>
      <c r="E21" s="70">
        <v>1</v>
      </c>
      <c r="F21" s="75"/>
      <c r="G21" s="75"/>
      <c r="H21" s="75"/>
      <c r="I21" s="75"/>
      <c r="J21" s="75"/>
      <c r="K21" s="75"/>
      <c r="L21" s="75"/>
      <c r="M21" s="76"/>
      <c r="N21" s="76"/>
      <c r="O21" s="76"/>
      <c r="P21" s="82">
        <f t="shared" si="0"/>
        <v>0</v>
      </c>
      <c r="Q21" s="73">
        <f t="shared" si="1"/>
        <v>0</v>
      </c>
      <c r="R21" s="83" t="str">
        <f t="shared" si="2"/>
        <v>Work not yet Started.</v>
      </c>
    </row>
    <row r="22" spans="1:18 16383:16383" s="74" customFormat="1" ht="24" customHeight="1" x14ac:dyDescent="0.35">
      <c r="A22" s="53">
        <v>21</v>
      </c>
      <c r="B22" s="26">
        <v>100.47380156075809</v>
      </c>
      <c r="C22" s="20">
        <v>1081.5</v>
      </c>
      <c r="D22" s="53" t="s">
        <v>198</v>
      </c>
      <c r="E22" s="70">
        <v>1</v>
      </c>
      <c r="F22" s="53"/>
      <c r="G22" s="53"/>
      <c r="H22" s="53"/>
      <c r="I22" s="53"/>
      <c r="J22" s="53"/>
      <c r="K22" s="53"/>
      <c r="L22" s="53"/>
      <c r="M22" s="77"/>
      <c r="N22" s="77"/>
      <c r="O22" s="77"/>
      <c r="P22" s="82">
        <f t="shared" si="0"/>
        <v>0</v>
      </c>
      <c r="Q22" s="73">
        <f t="shared" si="1"/>
        <v>0</v>
      </c>
      <c r="R22" s="83" t="str">
        <f t="shared" si="2"/>
        <v>Work not yet Started.</v>
      </c>
    </row>
    <row r="23" spans="1:18 16383:16383" s="74" customFormat="1" ht="18.75" customHeight="1" x14ac:dyDescent="0.35">
      <c r="A23" s="53">
        <v>22</v>
      </c>
      <c r="B23" s="26">
        <v>100.47380156075809</v>
      </c>
      <c r="C23" s="20">
        <v>1081.5</v>
      </c>
      <c r="D23" s="53" t="s">
        <v>198</v>
      </c>
      <c r="E23" s="70">
        <v>1</v>
      </c>
      <c r="F23" s="53"/>
      <c r="G23" s="53"/>
      <c r="H23" s="53"/>
      <c r="I23" s="53"/>
      <c r="J23" s="53"/>
      <c r="K23" s="53"/>
      <c r="L23" s="53"/>
      <c r="M23" s="77"/>
      <c r="N23" s="77"/>
      <c r="O23" s="77"/>
      <c r="P23" s="82">
        <f t="shared" si="0"/>
        <v>0</v>
      </c>
      <c r="Q23" s="73">
        <f t="shared" si="1"/>
        <v>0</v>
      </c>
      <c r="R23" s="83" t="str">
        <f t="shared" si="2"/>
        <v>Work not yet Started.</v>
      </c>
    </row>
    <row r="24" spans="1:18 16383:16383" s="74" customFormat="1" ht="24" customHeight="1" x14ac:dyDescent="0.35">
      <c r="A24" s="80">
        <v>23</v>
      </c>
      <c r="B24" s="26">
        <v>113.48011891490152</v>
      </c>
      <c r="C24" s="20">
        <v>1221.5</v>
      </c>
      <c r="D24" s="80" t="s">
        <v>198</v>
      </c>
      <c r="E24" s="70">
        <v>1</v>
      </c>
      <c r="F24" s="80">
        <v>1</v>
      </c>
      <c r="G24" s="80">
        <v>1</v>
      </c>
      <c r="H24" s="80">
        <v>2</v>
      </c>
      <c r="I24" s="80">
        <v>1</v>
      </c>
      <c r="J24" s="80">
        <v>1</v>
      </c>
      <c r="K24" s="80">
        <v>1</v>
      </c>
      <c r="L24" s="80">
        <v>1</v>
      </c>
      <c r="M24" s="81">
        <v>0.5</v>
      </c>
      <c r="N24" s="81"/>
      <c r="O24" s="81"/>
      <c r="P24" s="82">
        <f t="shared" si="0"/>
        <v>0.875</v>
      </c>
      <c r="Q24" s="73">
        <f t="shared" si="1"/>
        <v>0.95</v>
      </c>
      <c r="R24" s="83" t="str">
        <f t="shared" si="2"/>
        <v>Excavation work Completed. Plinth work completed, RCC Slab, Brickwork, Internal Plaster, External Plaster, Flooring, Painting upto 0.5 Floor Completed</v>
      </c>
    </row>
    <row r="25" spans="1:18 16383:16383" s="74" customFormat="1" ht="15.5" x14ac:dyDescent="0.35">
      <c r="A25" s="53">
        <v>24</v>
      </c>
      <c r="B25" s="26">
        <v>113.48011891490152</v>
      </c>
      <c r="C25" s="20">
        <v>1221.5</v>
      </c>
      <c r="D25" s="53" t="s">
        <v>198</v>
      </c>
      <c r="E25" s="70">
        <v>1</v>
      </c>
      <c r="F25" s="53"/>
      <c r="G25" s="53"/>
      <c r="H25" s="53"/>
      <c r="I25" s="53"/>
      <c r="J25" s="53"/>
      <c r="K25" s="53"/>
      <c r="L25" s="53"/>
      <c r="M25" s="77"/>
      <c r="N25" s="77"/>
      <c r="O25" s="77"/>
      <c r="P25" s="82">
        <f t="shared" si="0"/>
        <v>0</v>
      </c>
      <c r="Q25" s="73">
        <f t="shared" si="1"/>
        <v>0</v>
      </c>
      <c r="R25" s="83" t="str">
        <f t="shared" si="2"/>
        <v>Work not yet Started.</v>
      </c>
    </row>
    <row r="26" spans="1:18 16383:16383" s="74" customFormat="1" ht="15.5" x14ac:dyDescent="0.35">
      <c r="A26" s="53">
        <v>25</v>
      </c>
      <c r="B26" s="26">
        <v>222.77963582311409</v>
      </c>
      <c r="C26" s="20">
        <v>2398</v>
      </c>
      <c r="D26" s="53" t="s">
        <v>198</v>
      </c>
      <c r="E26" s="70">
        <v>1</v>
      </c>
      <c r="F26" s="53"/>
      <c r="G26" s="53"/>
      <c r="H26" s="53"/>
      <c r="I26" s="53"/>
      <c r="J26" s="53"/>
      <c r="K26" s="53"/>
      <c r="L26" s="53"/>
      <c r="M26" s="77"/>
      <c r="N26" s="77"/>
      <c r="O26" s="77"/>
      <c r="P26" s="82">
        <f t="shared" si="0"/>
        <v>0</v>
      </c>
      <c r="Q26" s="73">
        <f t="shared" si="1"/>
        <v>0</v>
      </c>
      <c r="R26" s="83" t="str">
        <f t="shared" si="2"/>
        <v>Work not yet Started.</v>
      </c>
    </row>
    <row r="27" spans="1:18 16383:16383" s="74" customFormat="1" ht="15.5" x14ac:dyDescent="0.35">
      <c r="A27" s="53">
        <v>26</v>
      </c>
      <c r="B27" s="24">
        <v>106.46599777034561</v>
      </c>
      <c r="C27" s="31">
        <v>1146</v>
      </c>
      <c r="D27" s="53" t="s">
        <v>198</v>
      </c>
      <c r="E27" s="70">
        <v>1</v>
      </c>
      <c r="F27" s="72"/>
      <c r="G27" s="71"/>
      <c r="H27" s="71"/>
      <c r="I27" s="71"/>
      <c r="J27" s="71"/>
      <c r="K27" s="71"/>
      <c r="L27" s="71"/>
      <c r="M27" s="71"/>
      <c r="N27" s="73"/>
      <c r="O27" s="73"/>
      <c r="P27" s="82">
        <f t="shared" si="0"/>
        <v>0</v>
      </c>
      <c r="Q27" s="73">
        <f t="shared" si="1"/>
        <v>0</v>
      </c>
      <c r="R27" s="83" t="str">
        <f t="shared" si="2"/>
        <v>Work not yet Started.</v>
      </c>
      <c r="XFC27" s="53"/>
    </row>
    <row r="28" spans="1:18 16383:16383" s="74" customFormat="1" ht="15.5" x14ac:dyDescent="0.35">
      <c r="A28" s="80">
        <v>27</v>
      </c>
      <c r="B28" s="26">
        <v>106.46599777034561</v>
      </c>
      <c r="C28" s="20">
        <v>1146</v>
      </c>
      <c r="D28" s="80" t="s">
        <v>198</v>
      </c>
      <c r="E28" s="70">
        <v>1</v>
      </c>
      <c r="F28" s="80">
        <v>1</v>
      </c>
      <c r="G28" s="80">
        <v>1</v>
      </c>
      <c r="H28" s="80">
        <v>2</v>
      </c>
      <c r="I28" s="80">
        <v>1</v>
      </c>
      <c r="J28" s="80">
        <v>1</v>
      </c>
      <c r="K28" s="80">
        <v>1</v>
      </c>
      <c r="L28" s="80">
        <v>1</v>
      </c>
      <c r="M28" s="81">
        <v>1</v>
      </c>
      <c r="N28" s="81">
        <v>1</v>
      </c>
      <c r="O28" s="81">
        <v>1</v>
      </c>
      <c r="P28" s="82">
        <f t="shared" si="0"/>
        <v>1</v>
      </c>
      <c r="Q28" s="73">
        <f t="shared" si="1"/>
        <v>1</v>
      </c>
      <c r="R28" s="83" t="str">
        <f t="shared" si="2"/>
        <v>All work completed. Please provide OC.</v>
      </c>
    </row>
    <row r="29" spans="1:18 16383:16383" s="74" customFormat="1" ht="15.5" x14ac:dyDescent="0.35">
      <c r="A29" s="53">
        <v>28</v>
      </c>
      <c r="B29" s="24">
        <v>101.44927536231884</v>
      </c>
      <c r="C29" s="31">
        <v>1092</v>
      </c>
      <c r="D29" s="53" t="s">
        <v>198</v>
      </c>
      <c r="E29" s="70">
        <v>1</v>
      </c>
      <c r="F29" s="72"/>
      <c r="G29" s="71"/>
      <c r="H29" s="71"/>
      <c r="I29" s="71"/>
      <c r="J29" s="71"/>
      <c r="K29" s="71"/>
      <c r="L29" s="71"/>
      <c r="M29" s="71"/>
      <c r="N29" s="73"/>
      <c r="O29" s="73"/>
      <c r="P29" s="82">
        <f t="shared" si="0"/>
        <v>0</v>
      </c>
      <c r="Q29" s="73">
        <f t="shared" si="1"/>
        <v>0</v>
      </c>
      <c r="R29" s="83" t="str">
        <f t="shared" si="2"/>
        <v>Work not yet Started.</v>
      </c>
      <c r="XFC29" s="53"/>
    </row>
    <row r="30" spans="1:18 16383:16383" s="74" customFormat="1" ht="15.5" x14ac:dyDescent="0.35">
      <c r="A30" s="53">
        <v>29</v>
      </c>
      <c r="B30" s="25">
        <v>101.44927536231884</v>
      </c>
      <c r="C30" s="24">
        <v>1092</v>
      </c>
      <c r="D30" s="53" t="s">
        <v>198</v>
      </c>
      <c r="E30" s="70">
        <v>1</v>
      </c>
      <c r="F30" s="71"/>
      <c r="G30" s="71"/>
      <c r="H30" s="72"/>
      <c r="I30" s="71"/>
      <c r="J30" s="71"/>
      <c r="K30" s="71"/>
      <c r="L30" s="71"/>
      <c r="M30" s="71"/>
      <c r="N30" s="71"/>
      <c r="O30" s="71"/>
      <c r="P30" s="82">
        <f t="shared" si="0"/>
        <v>0</v>
      </c>
      <c r="Q30" s="73">
        <f t="shared" si="1"/>
        <v>0</v>
      </c>
      <c r="R30" s="83" t="str">
        <f t="shared" si="2"/>
        <v>Work not yet Started.</v>
      </c>
    </row>
    <row r="31" spans="1:18 16383:16383" s="74" customFormat="1" ht="15.5" x14ac:dyDescent="0.35">
      <c r="A31" s="80">
        <v>30</v>
      </c>
      <c r="B31" s="26">
        <v>193.79412857673728</v>
      </c>
      <c r="C31" s="20">
        <v>2086</v>
      </c>
      <c r="D31" s="80" t="s">
        <v>198</v>
      </c>
      <c r="E31" s="70">
        <v>1</v>
      </c>
      <c r="F31" s="84">
        <v>1</v>
      </c>
      <c r="G31" s="84">
        <v>1</v>
      </c>
      <c r="H31" s="84">
        <v>2</v>
      </c>
      <c r="I31" s="84">
        <v>1</v>
      </c>
      <c r="J31" s="84">
        <v>1</v>
      </c>
      <c r="K31" s="84">
        <v>1</v>
      </c>
      <c r="L31" s="84">
        <v>1</v>
      </c>
      <c r="M31" s="85">
        <v>1</v>
      </c>
      <c r="N31" s="85">
        <v>1</v>
      </c>
      <c r="O31" s="85">
        <v>1</v>
      </c>
      <c r="P31" s="82">
        <f t="shared" si="0"/>
        <v>1</v>
      </c>
      <c r="Q31" s="73">
        <f t="shared" si="1"/>
        <v>1</v>
      </c>
      <c r="R31" s="83" t="str">
        <f t="shared" si="2"/>
        <v>All work completed. Please provide OC.</v>
      </c>
    </row>
    <row r="32" spans="1:18 16383:16383" s="74" customFormat="1" ht="25.5" customHeight="1" x14ac:dyDescent="0.35">
      <c r="A32" s="53">
        <v>31</v>
      </c>
      <c r="B32" s="26">
        <v>96.943515421776297</v>
      </c>
      <c r="C32" s="20">
        <v>1043.5</v>
      </c>
      <c r="D32" s="53" t="s">
        <v>198</v>
      </c>
      <c r="E32" s="70">
        <v>1</v>
      </c>
      <c r="F32" s="53"/>
      <c r="G32" s="53"/>
      <c r="H32" s="53"/>
      <c r="I32" s="53"/>
      <c r="J32" s="53"/>
      <c r="K32" s="53"/>
      <c r="L32" s="53"/>
      <c r="M32" s="77"/>
      <c r="N32" s="77"/>
      <c r="O32" s="77"/>
      <c r="P32" s="82">
        <f t="shared" si="0"/>
        <v>0</v>
      </c>
      <c r="Q32" s="73">
        <f t="shared" si="1"/>
        <v>0</v>
      </c>
      <c r="R32" s="83" t="str">
        <f t="shared" si="2"/>
        <v>Work not yet Started.</v>
      </c>
    </row>
    <row r="33" spans="1:18" s="74" customFormat="1" ht="30" customHeight="1" x14ac:dyDescent="0.35">
      <c r="A33" s="53">
        <v>32</v>
      </c>
      <c r="B33" s="26">
        <v>96.943515421776297</v>
      </c>
      <c r="C33" s="20">
        <v>1043.5</v>
      </c>
      <c r="D33" s="53" t="s">
        <v>198</v>
      </c>
      <c r="E33" s="70">
        <v>1</v>
      </c>
      <c r="F33" s="53"/>
      <c r="G33" s="53"/>
      <c r="H33" s="53"/>
      <c r="I33" s="53"/>
      <c r="J33" s="53"/>
      <c r="K33" s="53"/>
      <c r="L33" s="53"/>
      <c r="M33" s="77"/>
      <c r="N33" s="77"/>
      <c r="O33" s="77"/>
      <c r="P33" s="82">
        <f t="shared" si="0"/>
        <v>0</v>
      </c>
      <c r="Q33" s="73">
        <f t="shared" si="1"/>
        <v>0</v>
      </c>
      <c r="R33" s="83" t="str">
        <f t="shared" si="2"/>
        <v>Work not yet Started.</v>
      </c>
    </row>
    <row r="34" spans="1:18" s="74" customFormat="1" ht="26.25" customHeight="1" x14ac:dyDescent="0.35">
      <c r="A34" s="53">
        <v>33</v>
      </c>
      <c r="B34" s="26">
        <v>96.479004087699749</v>
      </c>
      <c r="C34" s="20">
        <v>1038.5</v>
      </c>
      <c r="D34" s="53" t="s">
        <v>198</v>
      </c>
      <c r="E34" s="70">
        <v>1</v>
      </c>
      <c r="F34" s="53"/>
      <c r="G34" s="53"/>
      <c r="H34" s="53"/>
      <c r="I34" s="53"/>
      <c r="J34" s="53"/>
      <c r="K34" s="53"/>
      <c r="L34" s="53"/>
      <c r="M34" s="77"/>
      <c r="N34" s="77"/>
      <c r="O34" s="77"/>
      <c r="P34" s="82">
        <f t="shared" si="0"/>
        <v>0</v>
      </c>
      <c r="Q34" s="73">
        <f t="shared" si="1"/>
        <v>0</v>
      </c>
      <c r="R34" s="83" t="str">
        <f t="shared" si="2"/>
        <v>Work not yet Started.</v>
      </c>
    </row>
    <row r="35" spans="1:18" hidden="1" x14ac:dyDescent="0.3">
      <c r="A35" s="20">
        <v>28</v>
      </c>
      <c r="B35" s="26">
        <v>192.9580081753995</v>
      </c>
      <c r="C35" s="20">
        <v>2077</v>
      </c>
      <c r="D35" s="20"/>
      <c r="E35" s="20"/>
      <c r="F35" s="20"/>
      <c r="G35" s="20"/>
      <c r="H35" s="20"/>
      <c r="I35" s="20"/>
      <c r="J35" s="20"/>
      <c r="K35" s="20"/>
      <c r="L35" s="20"/>
      <c r="M35" s="29"/>
      <c r="N35" s="29"/>
      <c r="O35" s="29"/>
      <c r="P35" s="29"/>
      <c r="Q35" s="29"/>
    </row>
    <row r="36" spans="1:18" hidden="1" x14ac:dyDescent="0.3">
      <c r="A36" s="20">
        <v>29</v>
      </c>
      <c r="B36" s="26">
        <v>192.9580081753995</v>
      </c>
      <c r="C36" s="20">
        <v>2077</v>
      </c>
      <c r="D36" s="20"/>
      <c r="E36" s="20"/>
      <c r="F36" s="33"/>
      <c r="G36" s="33"/>
      <c r="H36" s="33"/>
      <c r="I36" s="33"/>
      <c r="J36" s="33"/>
      <c r="K36" s="33"/>
      <c r="L36" s="33"/>
      <c r="M36" s="34"/>
      <c r="N36" s="34"/>
      <c r="O36" s="34"/>
      <c r="P36" s="34"/>
      <c r="Q36" s="34"/>
    </row>
    <row r="37" spans="1:18" hidden="1" x14ac:dyDescent="0.3">
      <c r="A37" s="20" t="s">
        <v>172</v>
      </c>
      <c r="B37" s="26">
        <v>96.479004087699749</v>
      </c>
      <c r="C37" s="20">
        <v>1038.5</v>
      </c>
      <c r="D37" s="20"/>
      <c r="E37" s="20"/>
      <c r="F37" s="20"/>
      <c r="G37" s="20"/>
      <c r="H37" s="20"/>
      <c r="I37" s="20"/>
      <c r="J37" s="20"/>
      <c r="K37" s="20"/>
      <c r="L37" s="20"/>
      <c r="M37" s="29"/>
      <c r="N37" s="29"/>
      <c r="O37" s="29"/>
      <c r="P37" s="29"/>
      <c r="Q37" s="29"/>
    </row>
    <row r="38" spans="1:18" hidden="1" x14ac:dyDescent="0.3">
      <c r="A38" s="20" t="s">
        <v>173</v>
      </c>
      <c r="B38" s="26">
        <v>96.479004087699749</v>
      </c>
      <c r="C38" s="20">
        <v>1038.5</v>
      </c>
      <c r="D38" s="20"/>
      <c r="E38" s="20"/>
      <c r="F38" s="20"/>
      <c r="G38" s="20"/>
      <c r="H38" s="20"/>
      <c r="I38" s="20"/>
      <c r="J38" s="20"/>
      <c r="K38" s="20"/>
      <c r="L38" s="20"/>
      <c r="M38" s="29"/>
      <c r="N38" s="29"/>
      <c r="O38" s="29"/>
      <c r="P38" s="29"/>
      <c r="Q38" s="29"/>
    </row>
    <row r="39" spans="1:18" ht="36" hidden="1" customHeight="1" x14ac:dyDescent="0.3">
      <c r="A39" s="20" t="s">
        <v>175</v>
      </c>
      <c r="B39" s="26">
        <v>96.479004087699749</v>
      </c>
      <c r="C39" s="20">
        <v>1038.5</v>
      </c>
      <c r="D39" s="20"/>
      <c r="E39" s="20"/>
      <c r="F39" s="20"/>
      <c r="G39" s="20"/>
      <c r="H39" s="20"/>
      <c r="I39" s="20"/>
      <c r="J39" s="20"/>
      <c r="K39" s="20"/>
      <c r="L39" s="20"/>
      <c r="M39" s="29"/>
      <c r="N39" s="29"/>
      <c r="O39" s="29"/>
      <c r="P39" s="29"/>
      <c r="Q39" s="29"/>
    </row>
    <row r="40" spans="1:18" ht="30.75" hidden="1" customHeight="1" x14ac:dyDescent="0.3">
      <c r="A40" s="20">
        <v>34</v>
      </c>
      <c r="B40" s="26">
        <v>175.9568933481977</v>
      </c>
      <c r="C40" s="20">
        <v>1894</v>
      </c>
      <c r="D40" s="20"/>
      <c r="E40" s="20"/>
      <c r="F40" s="20"/>
      <c r="G40" s="20"/>
      <c r="H40" s="20"/>
      <c r="I40" s="20"/>
      <c r="J40" s="20"/>
      <c r="K40" s="20"/>
      <c r="L40" s="20"/>
      <c r="M40" s="29"/>
      <c r="N40" s="29"/>
      <c r="O40" s="29"/>
      <c r="P40" s="29"/>
      <c r="Q40" s="29"/>
    </row>
    <row r="41" spans="1:18" ht="9" hidden="1" customHeight="1" x14ac:dyDescent="0.3">
      <c r="A41" s="20">
        <v>35</v>
      </c>
      <c r="B41" s="26">
        <v>258.91861761426981</v>
      </c>
      <c r="C41" s="20">
        <v>2787</v>
      </c>
      <c r="D41" s="20"/>
      <c r="E41" s="20"/>
      <c r="F41" s="33"/>
      <c r="G41" s="33"/>
      <c r="H41" s="33"/>
      <c r="I41" s="33"/>
      <c r="J41" s="33"/>
      <c r="K41" s="33"/>
      <c r="L41" s="33"/>
      <c r="M41" s="34"/>
      <c r="N41" s="34"/>
      <c r="O41" s="34"/>
      <c r="P41" s="34"/>
      <c r="Q41" s="34"/>
    </row>
    <row r="42" spans="1:18" hidden="1" x14ac:dyDescent="0.3">
      <c r="A42" s="20">
        <v>37</v>
      </c>
      <c r="B42" s="26">
        <v>173.91304347826087</v>
      </c>
      <c r="C42" s="20">
        <v>1872</v>
      </c>
      <c r="D42" s="20"/>
      <c r="E42" s="20"/>
      <c r="F42" s="35"/>
      <c r="G42" s="35"/>
      <c r="H42" s="35"/>
      <c r="I42" s="35"/>
      <c r="J42" s="35"/>
      <c r="K42" s="35"/>
      <c r="L42" s="35"/>
      <c r="M42" s="30"/>
      <c r="N42" s="30"/>
      <c r="O42" s="30"/>
      <c r="P42" s="30"/>
      <c r="Q42" s="30"/>
    </row>
    <row r="43" spans="1:18" hidden="1" x14ac:dyDescent="0.3">
      <c r="A43" s="20" t="s">
        <v>177</v>
      </c>
      <c r="B43" s="26">
        <v>154.40356744704573</v>
      </c>
      <c r="C43" s="20">
        <v>1662</v>
      </c>
      <c r="D43" s="20"/>
      <c r="E43" s="20"/>
      <c r="F43" s="20"/>
      <c r="G43" s="20"/>
      <c r="H43" s="20"/>
      <c r="I43" s="20"/>
      <c r="J43" s="20"/>
      <c r="K43" s="20"/>
      <c r="L43" s="20"/>
      <c r="M43" s="29"/>
      <c r="N43" s="29"/>
      <c r="O43" s="29"/>
      <c r="P43" s="29"/>
      <c r="Q43" s="29"/>
    </row>
    <row r="44" spans="1:18" hidden="1" x14ac:dyDescent="0.3">
      <c r="A44" s="20" t="s">
        <v>179</v>
      </c>
      <c r="B44" s="26">
        <v>110.9253065774805</v>
      </c>
      <c r="C44" s="20">
        <v>1194</v>
      </c>
      <c r="D44" s="20"/>
      <c r="E44" s="20"/>
      <c r="F44" s="20"/>
      <c r="G44" s="20"/>
      <c r="H44" s="20"/>
      <c r="I44" s="20"/>
      <c r="J44" s="20"/>
      <c r="K44" s="20"/>
      <c r="L44" s="20"/>
      <c r="M44" s="29"/>
      <c r="N44" s="29"/>
      <c r="O44" s="29"/>
      <c r="P44" s="29"/>
      <c r="Q44" s="29"/>
    </row>
    <row r="45" spans="1:18" hidden="1" x14ac:dyDescent="0.3">
      <c r="A45" s="20" t="s">
        <v>180</v>
      </c>
      <c r="B45" s="26">
        <v>110.9253065774805</v>
      </c>
      <c r="C45" s="20">
        <v>1194</v>
      </c>
      <c r="D45" s="20"/>
      <c r="E45" s="20"/>
      <c r="F45" s="20"/>
      <c r="G45" s="20"/>
      <c r="H45" s="20"/>
      <c r="I45" s="20"/>
      <c r="J45" s="20"/>
      <c r="K45" s="20"/>
      <c r="L45" s="20"/>
      <c r="M45" s="29"/>
      <c r="N45" s="29"/>
      <c r="O45" s="29"/>
      <c r="P45" s="29"/>
      <c r="Q45" s="29"/>
    </row>
    <row r="46" spans="1:18" hidden="1" x14ac:dyDescent="0.3">
      <c r="A46" s="20">
        <v>40</v>
      </c>
      <c r="B46" s="26">
        <v>503.80899293942775</v>
      </c>
      <c r="C46" s="20">
        <v>5423</v>
      </c>
      <c r="D46" s="20"/>
      <c r="E46" s="20"/>
      <c r="F46" s="20"/>
      <c r="G46" s="20"/>
      <c r="H46" s="20"/>
      <c r="I46" s="20"/>
      <c r="J46" s="20"/>
      <c r="K46" s="20"/>
      <c r="L46" s="20"/>
      <c r="M46" s="29"/>
      <c r="N46" s="29"/>
      <c r="O46" s="29"/>
      <c r="P46" s="29"/>
      <c r="Q46" s="29"/>
    </row>
    <row r="47" spans="1:18" hidden="1" x14ac:dyDescent="0.3">
      <c r="A47" s="20">
        <v>41</v>
      </c>
      <c r="B47" s="26">
        <v>154.96098104793757</v>
      </c>
      <c r="C47" s="20">
        <v>1668</v>
      </c>
      <c r="D47" s="20"/>
      <c r="E47" s="20"/>
      <c r="F47" s="20"/>
      <c r="G47" s="20"/>
      <c r="H47" s="20"/>
      <c r="I47" s="20"/>
      <c r="J47" s="20"/>
      <c r="K47" s="20"/>
      <c r="L47" s="20"/>
      <c r="M47" s="29"/>
      <c r="N47" s="29"/>
      <c r="O47" s="29"/>
      <c r="P47" s="29"/>
      <c r="Q47" s="29"/>
    </row>
    <row r="48" spans="1:18" hidden="1" x14ac:dyDescent="0.3">
      <c r="A48" s="20">
        <v>42</v>
      </c>
      <c r="B48" s="26">
        <v>99.962839093273885</v>
      </c>
      <c r="C48" s="20">
        <v>1076</v>
      </c>
      <c r="D48" s="20"/>
      <c r="E48" s="20"/>
      <c r="F48" s="20"/>
      <c r="G48" s="20"/>
      <c r="H48" s="20"/>
      <c r="I48" s="20"/>
      <c r="J48" s="20"/>
      <c r="K48" s="20"/>
      <c r="L48" s="20"/>
      <c r="M48" s="29"/>
      <c r="N48" s="29"/>
      <c r="O48" s="29"/>
      <c r="P48" s="29"/>
      <c r="Q48" s="29"/>
    </row>
    <row r="49" spans="1:17" hidden="1" x14ac:dyDescent="0.3">
      <c r="A49" s="20">
        <v>43</v>
      </c>
      <c r="B49" s="26">
        <v>99.962839093273885</v>
      </c>
      <c r="C49" s="20">
        <v>1076</v>
      </c>
      <c r="D49" s="20"/>
      <c r="E49" s="20"/>
      <c r="F49" s="20"/>
      <c r="G49" s="20"/>
      <c r="H49" s="20"/>
      <c r="I49" s="20"/>
      <c r="J49" s="20"/>
      <c r="K49" s="20"/>
      <c r="L49" s="20"/>
      <c r="M49" s="29"/>
      <c r="N49" s="29"/>
      <c r="O49" s="29"/>
      <c r="P49" s="29"/>
      <c r="Q49" s="29"/>
    </row>
    <row r="50" spans="1:17" hidden="1" x14ac:dyDescent="0.3">
      <c r="A50" s="20">
        <v>46</v>
      </c>
      <c r="B50" s="26">
        <v>99.962839093273885</v>
      </c>
      <c r="C50" s="20">
        <v>1076</v>
      </c>
      <c r="D50" s="20"/>
      <c r="E50" s="20"/>
      <c r="F50" s="35"/>
      <c r="G50" s="35"/>
      <c r="H50" s="35"/>
      <c r="I50" s="35"/>
      <c r="J50" s="35"/>
      <c r="K50" s="35"/>
      <c r="L50" s="35"/>
      <c r="M50" s="30"/>
      <c r="N50" s="30"/>
      <c r="O50" s="30"/>
      <c r="P50" s="30"/>
      <c r="Q50" s="30"/>
    </row>
    <row r="51" spans="1:17" hidden="1" x14ac:dyDescent="0.3">
      <c r="A51" s="20">
        <v>50</v>
      </c>
      <c r="B51" s="26">
        <v>99.962839093273885</v>
      </c>
      <c r="C51" s="20">
        <v>1076</v>
      </c>
      <c r="D51" s="20"/>
      <c r="E51" s="20"/>
      <c r="F51" s="35"/>
      <c r="G51" s="35"/>
      <c r="H51" s="35"/>
      <c r="I51" s="35"/>
      <c r="J51" s="35"/>
      <c r="K51" s="35"/>
      <c r="L51" s="35"/>
      <c r="M51" s="30"/>
      <c r="N51" s="30"/>
      <c r="O51" s="30"/>
      <c r="P51" s="30"/>
      <c r="Q51" s="30"/>
    </row>
    <row r="52" spans="1:17" hidden="1" x14ac:dyDescent="0.3">
      <c r="A52" s="20">
        <v>51</v>
      </c>
      <c r="B52" s="26">
        <v>99.962839093273885</v>
      </c>
      <c r="C52" s="20">
        <v>1076</v>
      </c>
      <c r="D52" s="20"/>
      <c r="E52" s="20"/>
      <c r="F52" s="20"/>
      <c r="G52" s="20"/>
      <c r="H52" s="20"/>
      <c r="I52" s="20"/>
      <c r="J52" s="20"/>
      <c r="K52" s="20"/>
      <c r="L52" s="20"/>
      <c r="M52" s="29"/>
      <c r="N52" s="29"/>
      <c r="O52" s="29"/>
      <c r="P52" s="29"/>
      <c r="Q52" s="29"/>
    </row>
    <row r="53" spans="1:17" hidden="1" x14ac:dyDescent="0.3">
      <c r="A53" s="20">
        <v>53</v>
      </c>
      <c r="B53" s="26">
        <v>99.962839093273885</v>
      </c>
      <c r="C53" s="20">
        <v>1076</v>
      </c>
      <c r="D53" s="20"/>
      <c r="E53" s="20"/>
      <c r="F53" s="20"/>
      <c r="G53" s="20"/>
      <c r="H53" s="20"/>
      <c r="I53" s="20"/>
      <c r="J53" s="20"/>
      <c r="K53" s="20"/>
      <c r="L53" s="20"/>
      <c r="M53" s="29"/>
      <c r="N53" s="29"/>
      <c r="O53" s="29"/>
      <c r="P53" s="29"/>
      <c r="Q53" s="29"/>
    </row>
    <row r="54" spans="1:17" hidden="1" x14ac:dyDescent="0.3">
      <c r="A54" s="20">
        <v>54</v>
      </c>
      <c r="B54" s="26">
        <v>99.962839093273885</v>
      </c>
      <c r="C54" s="20">
        <v>1076</v>
      </c>
      <c r="D54" s="20"/>
      <c r="E54" s="20"/>
      <c r="F54" s="20"/>
      <c r="G54" s="20"/>
      <c r="H54" s="20"/>
      <c r="I54" s="20"/>
      <c r="J54" s="20"/>
      <c r="K54" s="20"/>
      <c r="L54" s="20"/>
      <c r="M54" s="29"/>
      <c r="N54" s="29"/>
      <c r="O54" s="29"/>
      <c r="P54" s="29"/>
      <c r="Q54" s="29"/>
    </row>
    <row r="55" spans="1:17" hidden="1" x14ac:dyDescent="0.3">
      <c r="A55" s="20">
        <v>55</v>
      </c>
      <c r="B55" s="26">
        <v>99.962839093273885</v>
      </c>
      <c r="C55" s="20">
        <v>1076</v>
      </c>
      <c r="D55" s="20"/>
      <c r="E55" s="20"/>
      <c r="F55" s="20"/>
      <c r="G55" s="20"/>
      <c r="H55" s="20"/>
      <c r="I55" s="20"/>
      <c r="J55" s="20"/>
      <c r="K55" s="20"/>
      <c r="L55" s="20"/>
      <c r="M55" s="29"/>
      <c r="N55" s="29"/>
      <c r="O55" s="29"/>
      <c r="P55" s="29"/>
      <c r="Q55" s="29"/>
    </row>
    <row r="56" spans="1:17" hidden="1" x14ac:dyDescent="0.3">
      <c r="A56" s="20">
        <v>56</v>
      </c>
      <c r="B56" s="26">
        <v>99.962839093273885</v>
      </c>
      <c r="C56" s="20">
        <v>1076</v>
      </c>
      <c r="D56" s="20"/>
      <c r="E56" s="20"/>
      <c r="F56" s="20"/>
      <c r="G56" s="20"/>
      <c r="H56" s="20"/>
      <c r="I56" s="20"/>
      <c r="J56" s="20"/>
      <c r="K56" s="20"/>
      <c r="L56" s="20"/>
      <c r="M56" s="29"/>
      <c r="N56" s="29"/>
      <c r="O56" s="29"/>
      <c r="P56" s="29"/>
      <c r="Q56" s="29"/>
    </row>
    <row r="57" spans="1:17" hidden="1" x14ac:dyDescent="0.3">
      <c r="A57" s="20">
        <v>57</v>
      </c>
      <c r="B57" s="26">
        <v>149.94425863991083</v>
      </c>
      <c r="C57" s="20">
        <v>1614</v>
      </c>
      <c r="D57" s="20"/>
      <c r="E57" s="20"/>
      <c r="F57" s="20"/>
      <c r="G57" s="20"/>
      <c r="H57" s="20"/>
      <c r="I57" s="20"/>
      <c r="J57" s="20"/>
      <c r="K57" s="20"/>
      <c r="L57" s="20"/>
      <c r="M57" s="29"/>
      <c r="N57" s="29"/>
      <c r="O57" s="29"/>
      <c r="P57" s="29"/>
      <c r="Q57" s="29"/>
    </row>
    <row r="58" spans="1:17" hidden="1" x14ac:dyDescent="0.3">
      <c r="A58" s="20">
        <v>59</v>
      </c>
      <c r="B58" s="26">
        <v>99.962839093273885</v>
      </c>
      <c r="C58" s="20">
        <v>1076</v>
      </c>
      <c r="D58" s="20"/>
      <c r="E58" s="20"/>
      <c r="F58" s="20"/>
      <c r="G58" s="20"/>
      <c r="H58" s="20"/>
      <c r="I58" s="20"/>
      <c r="J58" s="20"/>
      <c r="K58" s="20"/>
      <c r="L58" s="20"/>
      <c r="M58" s="29"/>
      <c r="N58" s="29"/>
      <c r="O58" s="29"/>
      <c r="P58" s="29"/>
      <c r="Q58" s="29"/>
    </row>
    <row r="59" spans="1:17" hidden="1" x14ac:dyDescent="0.3">
      <c r="A59" s="20">
        <v>60</v>
      </c>
      <c r="B59" s="26">
        <v>99.962839093273885</v>
      </c>
      <c r="C59" s="20">
        <v>1076</v>
      </c>
      <c r="D59" s="20"/>
      <c r="E59" s="20"/>
      <c r="F59" s="20"/>
      <c r="G59" s="20"/>
      <c r="H59" s="20"/>
      <c r="I59" s="20"/>
      <c r="J59" s="20"/>
      <c r="K59" s="20"/>
      <c r="L59" s="20"/>
      <c r="M59" s="29"/>
      <c r="N59" s="29"/>
      <c r="O59" s="29"/>
      <c r="P59" s="29"/>
      <c r="Q59" s="29"/>
    </row>
    <row r="60" spans="1:17" hidden="1" x14ac:dyDescent="0.3">
      <c r="A60" s="20">
        <v>65</v>
      </c>
      <c r="B60" s="26">
        <v>99.962839093273885</v>
      </c>
      <c r="C60" s="20">
        <v>1076</v>
      </c>
      <c r="D60" s="20"/>
      <c r="E60" s="20"/>
      <c r="F60" s="20"/>
      <c r="G60" s="20"/>
      <c r="H60" s="20"/>
      <c r="I60" s="20"/>
      <c r="J60" s="20"/>
      <c r="K60" s="20"/>
      <c r="L60" s="20"/>
      <c r="M60" s="29"/>
      <c r="N60" s="29"/>
      <c r="O60" s="29"/>
      <c r="P60" s="29"/>
      <c r="Q60" s="29"/>
    </row>
    <row r="61" spans="1:17" hidden="1" x14ac:dyDescent="0.3">
      <c r="A61" s="20">
        <v>66</v>
      </c>
      <c r="B61" s="26">
        <v>99.962839093273885</v>
      </c>
      <c r="C61" s="20">
        <v>1076</v>
      </c>
      <c r="D61" s="20"/>
      <c r="E61" s="20"/>
      <c r="F61" s="20"/>
      <c r="G61" s="20"/>
      <c r="H61" s="20"/>
      <c r="I61" s="20"/>
      <c r="J61" s="20"/>
      <c r="K61" s="20"/>
      <c r="L61" s="20"/>
      <c r="M61" s="29"/>
      <c r="N61" s="29"/>
      <c r="O61" s="29"/>
      <c r="P61" s="29"/>
      <c r="Q61" s="29"/>
    </row>
    <row r="62" spans="1:17" hidden="1" x14ac:dyDescent="0.3">
      <c r="A62" s="20">
        <v>67</v>
      </c>
      <c r="B62" s="26">
        <v>99.962839093273885</v>
      </c>
      <c r="C62" s="20">
        <v>1076</v>
      </c>
      <c r="D62" s="20"/>
      <c r="E62" s="20"/>
      <c r="F62" s="20"/>
      <c r="G62" s="20"/>
      <c r="H62" s="20"/>
      <c r="I62" s="20"/>
      <c r="J62" s="20"/>
      <c r="K62" s="20"/>
      <c r="L62" s="20"/>
      <c r="M62" s="29"/>
      <c r="N62" s="29"/>
      <c r="O62" s="29"/>
      <c r="P62" s="29"/>
      <c r="Q62" s="29"/>
    </row>
    <row r="63" spans="1:17" hidden="1" x14ac:dyDescent="0.3">
      <c r="A63" s="20">
        <v>68</v>
      </c>
      <c r="B63" s="26">
        <v>99.962839093273885</v>
      </c>
      <c r="C63" s="20">
        <v>1076</v>
      </c>
      <c r="D63" s="20"/>
      <c r="E63" s="20"/>
      <c r="F63" s="20"/>
      <c r="G63" s="20"/>
      <c r="H63" s="20"/>
      <c r="I63" s="20"/>
      <c r="J63" s="20"/>
      <c r="K63" s="20"/>
      <c r="L63" s="20"/>
      <c r="M63" s="29"/>
      <c r="N63" s="29"/>
      <c r="O63" s="29"/>
      <c r="P63" s="29"/>
      <c r="Q63" s="29"/>
    </row>
    <row r="64" spans="1:17" hidden="1" x14ac:dyDescent="0.3">
      <c r="A64" s="20">
        <v>69</v>
      </c>
      <c r="B64" s="26">
        <v>184.96841322928282</v>
      </c>
      <c r="C64" s="20">
        <v>1991</v>
      </c>
      <c r="D64" s="20"/>
      <c r="E64" s="20"/>
      <c r="F64" s="20"/>
      <c r="G64" s="20"/>
      <c r="H64" s="20"/>
      <c r="I64" s="20"/>
      <c r="J64" s="20"/>
      <c r="K64" s="20"/>
      <c r="L64" s="20"/>
      <c r="M64" s="29"/>
      <c r="N64" s="29"/>
      <c r="O64" s="29"/>
      <c r="P64" s="29"/>
      <c r="Q64" s="29"/>
    </row>
    <row r="65" spans="1:17" hidden="1" x14ac:dyDescent="0.3">
      <c r="A65" s="20">
        <v>70</v>
      </c>
      <c r="B65" s="26">
        <v>184.96841322928282</v>
      </c>
      <c r="C65" s="20">
        <v>1991</v>
      </c>
      <c r="D65" s="20"/>
      <c r="E65" s="20"/>
      <c r="F65" s="20"/>
      <c r="G65" s="20"/>
      <c r="H65" s="20"/>
      <c r="I65" s="20"/>
      <c r="J65" s="20"/>
      <c r="K65" s="20"/>
      <c r="L65" s="20"/>
      <c r="M65" s="29"/>
      <c r="N65" s="29"/>
      <c r="O65" s="29"/>
      <c r="P65" s="29"/>
      <c r="Q65" s="29"/>
    </row>
    <row r="66" spans="1:17" hidden="1" x14ac:dyDescent="0.3">
      <c r="A66" s="20">
        <v>71</v>
      </c>
      <c r="B66" s="26">
        <v>99.962839093273885</v>
      </c>
      <c r="C66" s="20">
        <v>1076</v>
      </c>
      <c r="D66" s="20"/>
      <c r="E66" s="20"/>
      <c r="F66" s="20"/>
      <c r="G66" s="20"/>
      <c r="H66" s="20"/>
      <c r="I66" s="20"/>
      <c r="J66" s="20"/>
      <c r="K66" s="20"/>
      <c r="L66" s="20"/>
      <c r="M66" s="29"/>
      <c r="N66" s="29"/>
      <c r="O66" s="29"/>
      <c r="P66" s="29"/>
      <c r="Q66" s="29"/>
    </row>
    <row r="67" spans="1:17" hidden="1" x14ac:dyDescent="0.3">
      <c r="A67" s="20">
        <v>73</v>
      </c>
      <c r="B67" s="26">
        <v>99.962839093273885</v>
      </c>
      <c r="C67" s="20">
        <v>1076</v>
      </c>
      <c r="D67" s="20"/>
      <c r="E67" s="20"/>
      <c r="F67" s="20"/>
      <c r="G67" s="20"/>
      <c r="H67" s="20"/>
      <c r="I67" s="20"/>
      <c r="J67" s="20"/>
      <c r="K67" s="20"/>
      <c r="L67" s="20"/>
      <c r="M67" s="29"/>
      <c r="N67" s="29"/>
      <c r="O67" s="29"/>
      <c r="P67" s="29"/>
      <c r="Q67" s="29"/>
    </row>
    <row r="68" spans="1:17" hidden="1" x14ac:dyDescent="0.3">
      <c r="A68" s="20">
        <v>74</v>
      </c>
      <c r="B68" s="26">
        <v>99.962839093273885</v>
      </c>
      <c r="C68" s="20">
        <v>1076</v>
      </c>
      <c r="D68" s="20"/>
      <c r="E68" s="20"/>
      <c r="F68" s="33"/>
      <c r="G68" s="33"/>
      <c r="H68" s="33"/>
      <c r="I68" s="33"/>
      <c r="J68" s="33"/>
      <c r="K68" s="33"/>
      <c r="L68" s="33"/>
      <c r="M68" s="34"/>
      <c r="N68" s="34"/>
      <c r="O68" s="34"/>
      <c r="P68" s="34"/>
      <c r="Q68" s="34"/>
    </row>
    <row r="69" spans="1:17" ht="28.5" hidden="1" customHeight="1" x14ac:dyDescent="0.3">
      <c r="A69" s="20">
        <v>77</v>
      </c>
      <c r="B69" s="26">
        <v>99.962839093273885</v>
      </c>
      <c r="C69" s="20">
        <v>1076</v>
      </c>
      <c r="D69" s="20"/>
      <c r="E69" s="20"/>
      <c r="F69" s="20"/>
      <c r="G69" s="20"/>
      <c r="H69" s="20"/>
      <c r="I69" s="20"/>
      <c r="J69" s="20"/>
      <c r="K69" s="20"/>
      <c r="L69" s="20"/>
      <c r="M69" s="29"/>
      <c r="N69" s="29"/>
      <c r="O69" s="29"/>
      <c r="P69" s="29"/>
      <c r="Q69" s="29"/>
    </row>
    <row r="70" spans="1:17" ht="27" hidden="1" customHeight="1" x14ac:dyDescent="0.3">
      <c r="A70" s="20">
        <v>78</v>
      </c>
      <c r="B70" s="26">
        <v>99.962839093273885</v>
      </c>
      <c r="C70" s="20">
        <v>1076</v>
      </c>
      <c r="D70" s="20"/>
      <c r="E70" s="20"/>
      <c r="F70" s="20"/>
      <c r="G70" s="20"/>
      <c r="H70" s="20"/>
      <c r="I70" s="20"/>
      <c r="J70" s="20"/>
      <c r="K70" s="20"/>
      <c r="L70" s="20"/>
      <c r="M70" s="29"/>
      <c r="N70" s="29"/>
      <c r="O70" s="29"/>
      <c r="P70" s="29"/>
      <c r="Q70" s="29"/>
    </row>
    <row r="71" spans="1:17" ht="41.25" hidden="1" customHeight="1" x14ac:dyDescent="0.3">
      <c r="A71" s="20">
        <v>79</v>
      </c>
      <c r="B71" s="26">
        <v>99.962839093273885</v>
      </c>
      <c r="C71" s="20">
        <v>1076</v>
      </c>
      <c r="D71" s="20"/>
      <c r="E71" s="20"/>
      <c r="F71" s="20"/>
      <c r="G71" s="20"/>
      <c r="H71" s="20"/>
      <c r="I71" s="20"/>
      <c r="J71" s="20"/>
      <c r="K71" s="20"/>
      <c r="L71" s="20"/>
      <c r="M71" s="29"/>
      <c r="N71" s="29"/>
      <c r="O71" s="29"/>
      <c r="P71" s="29"/>
      <c r="Q71" s="29"/>
    </row>
    <row r="72" spans="1:17" ht="46.5" hidden="1" customHeight="1" x14ac:dyDescent="0.3">
      <c r="A72" s="20">
        <v>80</v>
      </c>
      <c r="B72" s="26">
        <v>99.962839093273885</v>
      </c>
      <c r="C72" s="20">
        <v>1076</v>
      </c>
      <c r="D72" s="20"/>
      <c r="E72" s="20"/>
      <c r="F72" s="33"/>
      <c r="G72" s="33"/>
      <c r="H72" s="33"/>
      <c r="I72" s="33"/>
      <c r="J72" s="33"/>
      <c r="K72" s="33"/>
      <c r="L72" s="33"/>
      <c r="M72" s="34"/>
      <c r="N72" s="34"/>
      <c r="O72" s="34"/>
      <c r="P72" s="34"/>
      <c r="Q72" s="34"/>
    </row>
    <row r="73" spans="1:17" hidden="1" x14ac:dyDescent="0.3">
      <c r="A73" s="20">
        <v>82</v>
      </c>
      <c r="B73" s="26">
        <v>149.94425863991083</v>
      </c>
      <c r="C73" s="20">
        <v>1614</v>
      </c>
      <c r="D73" s="20"/>
      <c r="E73" s="20"/>
      <c r="F73" s="35"/>
      <c r="G73" s="35"/>
      <c r="H73" s="35"/>
      <c r="I73" s="35"/>
      <c r="J73" s="35"/>
      <c r="K73" s="35"/>
      <c r="L73" s="35"/>
      <c r="M73" s="30"/>
      <c r="N73" s="30"/>
      <c r="O73" s="30"/>
      <c r="P73" s="30"/>
      <c r="Q73" s="30"/>
    </row>
    <row r="74" spans="1:17" hidden="1" x14ac:dyDescent="0.3">
      <c r="A74" s="20">
        <v>83</v>
      </c>
      <c r="B74" s="26">
        <v>149.94425863991083</v>
      </c>
      <c r="C74" s="20">
        <v>1614</v>
      </c>
      <c r="D74" s="20"/>
      <c r="E74" s="20"/>
      <c r="F74" s="33"/>
      <c r="G74" s="33"/>
      <c r="H74" s="33"/>
      <c r="I74" s="33"/>
      <c r="J74" s="33"/>
      <c r="K74" s="33"/>
      <c r="L74" s="33"/>
      <c r="M74" s="34"/>
      <c r="N74" s="34"/>
      <c r="O74" s="34"/>
      <c r="P74" s="34"/>
      <c r="Q74" s="34"/>
    </row>
    <row r="75" spans="1:17" hidden="1" x14ac:dyDescent="0.3">
      <c r="A75" s="20">
        <v>85</v>
      </c>
      <c r="B75" s="26">
        <v>99.962839093273885</v>
      </c>
      <c r="C75" s="20">
        <v>1076</v>
      </c>
      <c r="D75" s="20"/>
      <c r="E75" s="20"/>
      <c r="F75" s="36"/>
      <c r="G75" s="36"/>
      <c r="H75" s="36"/>
      <c r="I75" s="36"/>
      <c r="J75" s="36"/>
      <c r="K75" s="36"/>
      <c r="L75" s="36"/>
      <c r="M75" s="37"/>
      <c r="N75" s="37"/>
      <c r="O75" s="37"/>
      <c r="P75" s="37"/>
      <c r="Q75" s="37"/>
    </row>
    <row r="76" spans="1:17" hidden="1" x14ac:dyDescent="0.3">
      <c r="A76" s="20">
        <v>88</v>
      </c>
      <c r="B76" s="26">
        <v>99.962839093273885</v>
      </c>
      <c r="C76" s="20">
        <v>1076</v>
      </c>
      <c r="D76" s="20"/>
      <c r="E76" s="20"/>
      <c r="F76" s="33"/>
      <c r="G76" s="33"/>
      <c r="H76" s="33"/>
      <c r="I76" s="33"/>
      <c r="J76" s="33"/>
      <c r="K76" s="33"/>
      <c r="L76" s="33"/>
      <c r="M76" s="34"/>
      <c r="N76" s="34"/>
      <c r="O76" s="34"/>
      <c r="P76" s="34"/>
      <c r="Q76" s="34"/>
    </row>
    <row r="77" spans="1:17" hidden="1" x14ac:dyDescent="0.3">
      <c r="A77" s="20">
        <v>90</v>
      </c>
      <c r="B77" s="26">
        <v>99.962839093273885</v>
      </c>
      <c r="C77" s="20">
        <v>1076</v>
      </c>
      <c r="D77" s="20"/>
      <c r="E77" s="20"/>
      <c r="F77" s="36"/>
      <c r="G77" s="36"/>
      <c r="H77" s="36"/>
      <c r="I77" s="36"/>
      <c r="J77" s="36"/>
      <c r="K77" s="36"/>
      <c r="L77" s="36"/>
      <c r="M77" s="37"/>
      <c r="N77" s="37"/>
      <c r="O77" s="37"/>
      <c r="P77" s="37"/>
      <c r="Q77" s="37"/>
    </row>
    <row r="78" spans="1:17" hidden="1" x14ac:dyDescent="0.3">
      <c r="A78" s="20">
        <v>95</v>
      </c>
      <c r="B78" s="26">
        <v>149.94425863991083</v>
      </c>
      <c r="C78" s="20">
        <v>1614</v>
      </c>
      <c r="D78" s="20"/>
      <c r="E78" s="20"/>
      <c r="F78" s="33"/>
      <c r="G78" s="33"/>
      <c r="H78" s="33"/>
      <c r="I78" s="33"/>
      <c r="J78" s="33"/>
      <c r="K78" s="33"/>
      <c r="L78" s="33"/>
      <c r="M78" s="34"/>
      <c r="N78" s="34"/>
      <c r="O78" s="34"/>
      <c r="P78" s="34"/>
      <c r="Q78" s="34"/>
    </row>
    <row r="79" spans="1:17" hidden="1" x14ac:dyDescent="0.3">
      <c r="A79" s="20">
        <v>97</v>
      </c>
      <c r="B79" s="26">
        <v>149.94425863991083</v>
      </c>
      <c r="C79" s="20">
        <v>1614</v>
      </c>
      <c r="D79" s="20"/>
      <c r="E79" s="20"/>
      <c r="F79" s="35"/>
      <c r="G79" s="35"/>
      <c r="H79" s="35"/>
      <c r="I79" s="35"/>
      <c r="J79" s="35"/>
      <c r="K79" s="35"/>
      <c r="L79" s="35"/>
      <c r="M79" s="30"/>
      <c r="N79" s="30"/>
      <c r="O79" s="30"/>
      <c r="P79" s="30"/>
      <c r="Q79" s="30"/>
    </row>
    <row r="80" spans="1:17" hidden="1" x14ac:dyDescent="0.3">
      <c r="A80" s="20">
        <v>98</v>
      </c>
      <c r="B80" s="26">
        <v>149.94425863991083</v>
      </c>
      <c r="C80" s="20">
        <v>1614</v>
      </c>
      <c r="D80" s="20"/>
      <c r="E80" s="20"/>
      <c r="F80" s="20"/>
      <c r="G80" s="20"/>
      <c r="H80" s="20"/>
      <c r="I80" s="20"/>
      <c r="J80" s="20"/>
      <c r="K80" s="20"/>
      <c r="L80" s="20"/>
      <c r="M80" s="29"/>
      <c r="N80" s="29"/>
      <c r="O80" s="29"/>
      <c r="P80" s="29"/>
      <c r="Q80" s="29"/>
    </row>
    <row r="81" spans="1:17" hidden="1" x14ac:dyDescent="0.3">
      <c r="A81" s="20">
        <v>99</v>
      </c>
      <c r="B81" s="26">
        <v>149.94425863991083</v>
      </c>
      <c r="C81" s="20">
        <v>1614</v>
      </c>
      <c r="D81" s="20"/>
      <c r="E81" s="20"/>
      <c r="F81" s="20"/>
      <c r="G81" s="20"/>
      <c r="H81" s="20"/>
      <c r="I81" s="20"/>
      <c r="J81" s="20"/>
      <c r="K81" s="20"/>
      <c r="L81" s="20"/>
      <c r="M81" s="29"/>
      <c r="N81" s="29"/>
      <c r="O81" s="29"/>
      <c r="P81" s="29"/>
      <c r="Q81" s="29"/>
    </row>
    <row r="82" spans="1:17" hidden="1" x14ac:dyDescent="0.3">
      <c r="A82" s="20">
        <v>100</v>
      </c>
      <c r="B82" s="26">
        <v>149.94425863991083</v>
      </c>
      <c r="C82" s="20">
        <v>1614</v>
      </c>
      <c r="D82" s="20"/>
      <c r="E82" s="20"/>
      <c r="F82" s="33"/>
      <c r="G82" s="33"/>
      <c r="H82" s="33"/>
      <c r="I82" s="33"/>
      <c r="J82" s="33"/>
      <c r="K82" s="33"/>
      <c r="L82" s="33"/>
      <c r="M82" s="34"/>
      <c r="N82" s="34"/>
      <c r="O82" s="34"/>
      <c r="P82" s="34"/>
      <c r="Q82" s="34"/>
    </row>
    <row r="83" spans="1:17" hidden="1" x14ac:dyDescent="0.3">
      <c r="A83" s="20">
        <v>102</v>
      </c>
      <c r="B83" s="26">
        <v>149.94425863991083</v>
      </c>
      <c r="C83" s="20">
        <v>1614</v>
      </c>
      <c r="D83" s="20"/>
      <c r="E83" s="20"/>
      <c r="F83" s="35"/>
      <c r="G83" s="35"/>
      <c r="H83" s="35"/>
      <c r="I83" s="35"/>
      <c r="J83" s="35"/>
      <c r="K83" s="35"/>
      <c r="L83" s="35"/>
      <c r="M83" s="30"/>
      <c r="N83" s="30"/>
      <c r="O83" s="30"/>
      <c r="P83" s="30"/>
      <c r="Q83" s="30"/>
    </row>
    <row r="84" spans="1:17" hidden="1" x14ac:dyDescent="0.3">
      <c r="A84" s="20">
        <v>103</v>
      </c>
      <c r="B84" s="26">
        <v>149.94425863991083</v>
      </c>
      <c r="C84" s="20">
        <v>1614</v>
      </c>
      <c r="D84" s="20"/>
      <c r="E84" s="20"/>
      <c r="F84" s="20"/>
      <c r="G84" s="20"/>
      <c r="H84" s="20"/>
      <c r="I84" s="20"/>
      <c r="J84" s="20"/>
      <c r="K84" s="20"/>
      <c r="L84" s="20"/>
      <c r="M84" s="29"/>
      <c r="N84" s="29"/>
      <c r="O84" s="29"/>
      <c r="P84" s="29"/>
      <c r="Q84" s="29"/>
    </row>
    <row r="85" spans="1:17" hidden="1" x14ac:dyDescent="0.3">
      <c r="A85" s="20">
        <v>104</v>
      </c>
      <c r="B85" s="26">
        <v>149.94425863991083</v>
      </c>
      <c r="C85" s="20">
        <v>1614</v>
      </c>
      <c r="D85" s="20"/>
      <c r="E85" s="20"/>
      <c r="F85" s="20"/>
      <c r="G85" s="20"/>
      <c r="H85" s="20"/>
      <c r="I85" s="20"/>
      <c r="J85" s="20"/>
      <c r="K85" s="20"/>
      <c r="L85" s="20"/>
      <c r="M85" s="29"/>
      <c r="N85" s="29"/>
      <c r="O85" s="29"/>
      <c r="P85" s="29"/>
      <c r="Q85" s="29"/>
    </row>
    <row r="86" spans="1:17" hidden="1" x14ac:dyDescent="0.3">
      <c r="A86" s="20">
        <v>105</v>
      </c>
      <c r="B86" s="26">
        <v>149.94425863991083</v>
      </c>
      <c r="C86" s="20">
        <v>1614</v>
      </c>
      <c r="D86" s="20"/>
      <c r="E86" s="20"/>
      <c r="F86" s="20"/>
      <c r="G86" s="20"/>
      <c r="H86" s="20"/>
      <c r="I86" s="20"/>
      <c r="J86" s="20"/>
      <c r="K86" s="20"/>
      <c r="L86" s="20"/>
      <c r="M86" s="29"/>
      <c r="N86" s="29"/>
      <c r="O86" s="29"/>
      <c r="P86" s="29"/>
      <c r="Q86" s="29"/>
    </row>
    <row r="87" spans="1:17" hidden="1" x14ac:dyDescent="0.3">
      <c r="A87" s="20">
        <v>106</v>
      </c>
      <c r="B87" s="26">
        <v>149.94425863991083</v>
      </c>
      <c r="C87" s="20">
        <v>1614</v>
      </c>
      <c r="D87" s="20"/>
      <c r="E87" s="20"/>
      <c r="F87" s="20"/>
      <c r="G87" s="20"/>
      <c r="H87" s="20"/>
      <c r="I87" s="20"/>
      <c r="J87" s="20"/>
      <c r="K87" s="20"/>
      <c r="L87" s="20"/>
      <c r="M87" s="29"/>
      <c r="N87" s="29"/>
      <c r="O87" s="29"/>
      <c r="P87" s="29"/>
      <c r="Q87" s="29"/>
    </row>
    <row r="88" spans="1:17" hidden="1" x14ac:dyDescent="0.3">
      <c r="A88" s="20">
        <v>107</v>
      </c>
      <c r="B88" s="26">
        <v>149.94425863991083</v>
      </c>
      <c r="C88" s="20">
        <v>1614</v>
      </c>
      <c r="D88" s="20"/>
      <c r="E88" s="20"/>
      <c r="F88" s="33"/>
      <c r="G88" s="33"/>
      <c r="H88" s="33"/>
      <c r="I88" s="33"/>
      <c r="J88" s="33"/>
      <c r="K88" s="33"/>
      <c r="L88" s="33"/>
      <c r="M88" s="34"/>
      <c r="N88" s="34"/>
      <c r="O88" s="34"/>
      <c r="P88" s="34"/>
      <c r="Q88" s="34"/>
    </row>
    <row r="89" spans="1:17" hidden="1" x14ac:dyDescent="0.3">
      <c r="A89" s="20">
        <v>113</v>
      </c>
      <c r="B89" s="26">
        <v>149.94425863991083</v>
      </c>
      <c r="C89" s="20">
        <v>1614</v>
      </c>
      <c r="D89" s="20"/>
      <c r="E89" s="20"/>
      <c r="F89" s="20"/>
      <c r="G89" s="20"/>
      <c r="H89" s="20"/>
      <c r="I89" s="20"/>
      <c r="J89" s="20"/>
      <c r="K89" s="20"/>
      <c r="L89" s="20"/>
      <c r="M89" s="29"/>
      <c r="N89" s="29"/>
      <c r="O89" s="29"/>
      <c r="P89" s="29"/>
      <c r="Q89" s="29"/>
    </row>
    <row r="90" spans="1:17" hidden="1" x14ac:dyDescent="0.3">
      <c r="A90" s="20">
        <v>115</v>
      </c>
      <c r="B90" s="26">
        <v>149.94425863991083</v>
      </c>
      <c r="C90" s="20">
        <v>1614</v>
      </c>
      <c r="D90" s="20"/>
      <c r="E90" s="20"/>
      <c r="F90" s="20"/>
      <c r="G90" s="20"/>
      <c r="H90" s="20"/>
      <c r="I90" s="20"/>
      <c r="J90" s="20"/>
      <c r="K90" s="20"/>
      <c r="L90" s="20"/>
      <c r="M90" s="29"/>
      <c r="N90" s="29"/>
      <c r="O90" s="29"/>
      <c r="P90" s="29"/>
      <c r="Q90" s="29"/>
    </row>
    <row r="91" spans="1:17" hidden="1" x14ac:dyDescent="0.3">
      <c r="A91" s="20">
        <v>116</v>
      </c>
      <c r="B91" s="26">
        <v>149.94425863991083</v>
      </c>
      <c r="C91" s="20">
        <v>1614</v>
      </c>
      <c r="D91" s="20"/>
      <c r="E91" s="20"/>
      <c r="F91" s="20"/>
      <c r="G91" s="20"/>
      <c r="H91" s="20"/>
      <c r="I91" s="20"/>
      <c r="J91" s="20"/>
      <c r="K91" s="20"/>
      <c r="L91" s="20"/>
      <c r="M91" s="29"/>
      <c r="N91" s="29"/>
      <c r="O91" s="29"/>
      <c r="P91" s="29"/>
      <c r="Q91" s="29"/>
    </row>
    <row r="92" spans="1:17" hidden="1" x14ac:dyDescent="0.3">
      <c r="A92" s="20">
        <v>117</v>
      </c>
      <c r="B92" s="26">
        <v>149.94425863991083</v>
      </c>
      <c r="C92" s="20">
        <v>1614</v>
      </c>
      <c r="D92" s="20"/>
      <c r="E92" s="20"/>
      <c r="F92" s="20"/>
      <c r="G92" s="20"/>
      <c r="H92" s="20"/>
      <c r="I92" s="20"/>
      <c r="J92" s="20"/>
      <c r="K92" s="20"/>
      <c r="L92" s="20"/>
      <c r="M92" s="29"/>
      <c r="N92" s="29"/>
      <c r="O92" s="29"/>
      <c r="P92" s="29"/>
      <c r="Q92" s="29"/>
    </row>
    <row r="93" spans="1:17" hidden="1" x14ac:dyDescent="0.3">
      <c r="A93" s="20" t="s">
        <v>182</v>
      </c>
      <c r="B93" s="26">
        <v>127.46191007060573</v>
      </c>
      <c r="C93" s="20">
        <v>1372</v>
      </c>
      <c r="D93" s="20"/>
      <c r="E93" s="20"/>
      <c r="F93" s="33"/>
      <c r="G93" s="33"/>
      <c r="H93" s="33"/>
      <c r="I93" s="33"/>
      <c r="J93" s="33"/>
      <c r="K93" s="33"/>
      <c r="L93" s="33"/>
      <c r="M93" s="34"/>
      <c r="N93" s="34"/>
      <c r="O93" s="34"/>
      <c r="P93" s="34"/>
      <c r="Q93" s="34"/>
    </row>
    <row r="94" spans="1:17" hidden="1" x14ac:dyDescent="0.3">
      <c r="A94" s="20" t="s">
        <v>185</v>
      </c>
      <c r="B94" s="26">
        <v>127.46191007060573</v>
      </c>
      <c r="C94" s="20">
        <v>1372</v>
      </c>
      <c r="D94" s="20"/>
      <c r="E94" s="20"/>
      <c r="F94" s="35"/>
      <c r="G94" s="35"/>
      <c r="H94" s="35"/>
      <c r="I94" s="35"/>
      <c r="J94" s="35"/>
      <c r="K94" s="35"/>
      <c r="L94" s="35"/>
      <c r="M94" s="30"/>
      <c r="N94" s="30"/>
      <c r="O94" s="30"/>
      <c r="P94" s="30"/>
      <c r="Q94" s="30"/>
    </row>
    <row r="95" spans="1:17" hidden="1" x14ac:dyDescent="0.3">
      <c r="A95" s="20" t="s">
        <v>186</v>
      </c>
      <c r="B95" s="26">
        <v>127.46191007060573</v>
      </c>
      <c r="C95" s="20">
        <v>1372</v>
      </c>
      <c r="D95" s="20"/>
      <c r="E95" s="20"/>
      <c r="F95" s="20"/>
      <c r="G95" s="20"/>
      <c r="H95" s="20"/>
      <c r="I95" s="20"/>
      <c r="J95" s="20"/>
      <c r="K95" s="20"/>
      <c r="L95" s="20"/>
      <c r="M95" s="29"/>
      <c r="N95" s="29"/>
      <c r="O95" s="29"/>
      <c r="P95" s="29"/>
      <c r="Q95" s="29"/>
    </row>
    <row r="96" spans="1:17" hidden="1" x14ac:dyDescent="0.3">
      <c r="A96" s="20" t="s">
        <v>187</v>
      </c>
      <c r="B96" s="26">
        <v>127.46191007060573</v>
      </c>
      <c r="C96" s="20">
        <v>1372</v>
      </c>
      <c r="D96" s="20"/>
      <c r="E96" s="20"/>
      <c r="F96" s="20"/>
      <c r="G96" s="20"/>
      <c r="H96" s="20"/>
      <c r="I96" s="20"/>
      <c r="J96" s="20"/>
      <c r="K96" s="20"/>
      <c r="L96" s="20"/>
      <c r="M96" s="29"/>
      <c r="N96" s="29"/>
      <c r="O96" s="29"/>
      <c r="P96" s="29"/>
      <c r="Q96" s="29"/>
    </row>
    <row r="97" spans="1:17" hidden="1" x14ac:dyDescent="0.3">
      <c r="A97" s="20" t="s">
        <v>188</v>
      </c>
      <c r="B97" s="26">
        <v>127.46191007060573</v>
      </c>
      <c r="C97" s="20">
        <v>1372</v>
      </c>
      <c r="D97" s="20"/>
      <c r="E97" s="20"/>
      <c r="F97" s="20"/>
      <c r="G97" s="20"/>
      <c r="H97" s="20"/>
      <c r="I97" s="20"/>
      <c r="J97" s="20"/>
      <c r="K97" s="20"/>
      <c r="L97" s="20"/>
      <c r="M97" s="29"/>
      <c r="N97" s="29"/>
      <c r="O97" s="29"/>
      <c r="P97" s="29"/>
      <c r="Q97" s="29"/>
    </row>
    <row r="98" spans="1:17" hidden="1" x14ac:dyDescent="0.3">
      <c r="A98" s="20" t="s">
        <v>189</v>
      </c>
      <c r="B98" s="26">
        <v>127.46191007060573</v>
      </c>
      <c r="C98" s="20">
        <v>1372</v>
      </c>
      <c r="D98" s="20"/>
      <c r="E98" s="20"/>
      <c r="F98" s="33"/>
      <c r="G98" s="33"/>
      <c r="H98" s="33"/>
      <c r="I98" s="33"/>
      <c r="J98" s="33"/>
      <c r="K98" s="33"/>
      <c r="L98" s="33"/>
      <c r="M98" s="34"/>
      <c r="N98" s="34"/>
      <c r="O98" s="34"/>
      <c r="P98" s="34"/>
      <c r="Q98" s="34"/>
    </row>
    <row r="99" spans="1:17" hidden="1" x14ac:dyDescent="0.3">
      <c r="A99" s="20" t="s">
        <v>190</v>
      </c>
      <c r="B99" s="26">
        <v>127.46191007060573</v>
      </c>
      <c r="C99" s="20">
        <v>1372</v>
      </c>
      <c r="D99" s="20"/>
      <c r="E99" s="20"/>
      <c r="F99" s="35"/>
      <c r="G99" s="35"/>
      <c r="H99" s="35"/>
      <c r="I99" s="35"/>
      <c r="J99" s="35"/>
      <c r="K99" s="35"/>
      <c r="L99" s="35"/>
      <c r="M99" s="30"/>
      <c r="N99" s="30"/>
      <c r="O99" s="30"/>
      <c r="P99" s="30"/>
      <c r="Q99" s="30"/>
    </row>
    <row r="100" spans="1:17" hidden="1" x14ac:dyDescent="0.3">
      <c r="A100" s="20" t="s">
        <v>191</v>
      </c>
      <c r="B100" s="26">
        <v>127.46191007060573</v>
      </c>
      <c r="C100" s="20">
        <v>1372</v>
      </c>
      <c r="D100" s="20"/>
      <c r="E100" s="20"/>
      <c r="F100" s="20"/>
      <c r="G100" s="20"/>
      <c r="H100" s="20"/>
      <c r="I100" s="20"/>
      <c r="J100" s="20"/>
      <c r="K100" s="20"/>
      <c r="L100" s="20"/>
      <c r="M100" s="29"/>
      <c r="N100" s="29"/>
      <c r="O100" s="29"/>
      <c r="P100" s="29"/>
      <c r="Q100" s="29"/>
    </row>
    <row r="101" spans="1:17" ht="26.25" customHeight="1" x14ac:dyDescent="0.3"/>
  </sheetData>
  <autoFilter ref="A1:R100">
    <filterColumn colId="0">
      <colorFilter dxfId="0"/>
    </filterColumn>
    <filterColumn colId="3" showButton="0"/>
  </autoFilter>
  <mergeCells count="1">
    <mergeCell ref="D1:E1"/>
  </mergeCells>
  <pageMargins left="0.7" right="0.7" top="0.75" bottom="0.75" header="0.3" footer="0.3"/>
  <pageSetup paperSize="9" orientation="portrait" horizontalDpi="300"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E2:H170"/>
  <sheetViews>
    <sheetView topLeftCell="A76" workbookViewId="0">
      <selection activeCell="J95" sqref="J95"/>
    </sheetView>
  </sheetViews>
  <sheetFormatPr defaultRowHeight="14.5" x14ac:dyDescent="0.35"/>
  <cols>
    <col min="5" max="5" width="9.08984375" style="19"/>
    <col min="6" max="6" width="9.08984375" style="21"/>
  </cols>
  <sheetData>
    <row r="2" spans="5:8" x14ac:dyDescent="0.35">
      <c r="E2" s="19" t="s">
        <v>159</v>
      </c>
      <c r="F2" s="19"/>
    </row>
    <row r="3" spans="5:8" x14ac:dyDescent="0.35">
      <c r="E3" s="20">
        <v>1</v>
      </c>
      <c r="F3" s="154">
        <v>191.93608324043109</v>
      </c>
      <c r="G3" s="154"/>
      <c r="H3">
        <v>2066</v>
      </c>
    </row>
    <row r="4" spans="5:8" x14ac:dyDescent="0.35">
      <c r="E4" s="20">
        <v>2</v>
      </c>
      <c r="F4" s="154">
        <v>191.93608324043109</v>
      </c>
      <c r="G4" s="154"/>
      <c r="H4">
        <v>2066</v>
      </c>
    </row>
    <row r="5" spans="5:8" x14ac:dyDescent="0.35">
      <c r="E5" s="20">
        <v>3</v>
      </c>
      <c r="F5" s="154">
        <v>191.93608324043109</v>
      </c>
      <c r="G5" s="154"/>
      <c r="H5">
        <v>2066</v>
      </c>
    </row>
    <row r="6" spans="5:8" x14ac:dyDescent="0.35">
      <c r="E6" s="20">
        <v>4</v>
      </c>
      <c r="F6" s="154">
        <v>191.93608324043109</v>
      </c>
      <c r="G6" s="154"/>
      <c r="H6">
        <v>2066</v>
      </c>
    </row>
    <row r="7" spans="5:8" x14ac:dyDescent="0.35">
      <c r="E7" s="20">
        <v>5</v>
      </c>
      <c r="F7" s="154">
        <v>191.93608324043109</v>
      </c>
      <c r="G7" s="154"/>
      <c r="H7">
        <v>2066</v>
      </c>
    </row>
    <row r="8" spans="5:8" x14ac:dyDescent="0.35">
      <c r="E8" s="20">
        <v>6</v>
      </c>
      <c r="F8" s="154">
        <v>191.93608324043109</v>
      </c>
      <c r="G8" s="154"/>
      <c r="H8">
        <v>2066</v>
      </c>
    </row>
    <row r="9" spans="5:8" x14ac:dyDescent="0.35">
      <c r="E9" s="20">
        <v>7</v>
      </c>
      <c r="F9" s="154">
        <v>191.93608324043109</v>
      </c>
      <c r="G9" s="154"/>
      <c r="H9">
        <v>2066</v>
      </c>
    </row>
    <row r="10" spans="5:8" x14ac:dyDescent="0.35">
      <c r="E10" s="20">
        <v>8</v>
      </c>
      <c r="F10" s="154">
        <v>224.91638795986623</v>
      </c>
      <c r="G10" s="154"/>
      <c r="H10">
        <v>2421</v>
      </c>
    </row>
    <row r="11" spans="5:8" x14ac:dyDescent="0.35">
      <c r="E11" s="20">
        <v>9</v>
      </c>
      <c r="F11" s="154">
        <v>183.94648829431441</v>
      </c>
      <c r="G11" s="154"/>
      <c r="H11">
        <v>1980</v>
      </c>
    </row>
    <row r="12" spans="5:8" x14ac:dyDescent="0.35">
      <c r="E12" s="20">
        <v>10</v>
      </c>
      <c r="F12" s="154">
        <v>183.94648829431441</v>
      </c>
      <c r="G12" s="154"/>
      <c r="H12">
        <v>1980</v>
      </c>
    </row>
    <row r="13" spans="5:8" x14ac:dyDescent="0.35">
      <c r="E13" s="20">
        <v>11</v>
      </c>
      <c r="F13" s="154">
        <v>184.96841322928282</v>
      </c>
      <c r="G13" s="154"/>
      <c r="H13">
        <v>1991</v>
      </c>
    </row>
    <row r="14" spans="5:8" x14ac:dyDescent="0.35">
      <c r="E14" s="20">
        <v>12</v>
      </c>
      <c r="F14" s="154">
        <v>192.9580081753995</v>
      </c>
      <c r="G14" s="154"/>
      <c r="H14">
        <v>2077</v>
      </c>
    </row>
    <row r="15" spans="5:8" x14ac:dyDescent="0.35">
      <c r="E15" s="20">
        <v>13</v>
      </c>
      <c r="F15" s="154">
        <v>192.9580081753995</v>
      </c>
      <c r="G15" s="154"/>
      <c r="H15">
        <v>2077</v>
      </c>
    </row>
    <row r="16" spans="5:8" x14ac:dyDescent="0.35">
      <c r="E16" s="20">
        <v>14</v>
      </c>
      <c r="F16" s="154">
        <v>193.88703084355259</v>
      </c>
      <c r="G16" s="154"/>
      <c r="H16">
        <v>2087</v>
      </c>
    </row>
    <row r="17" spans="5:8" x14ac:dyDescent="0.35">
      <c r="E17" s="20">
        <v>15</v>
      </c>
      <c r="F17" s="154">
        <v>193.88703084355259</v>
      </c>
      <c r="G17" s="154"/>
      <c r="H17">
        <v>2087</v>
      </c>
    </row>
    <row r="18" spans="5:8" x14ac:dyDescent="0.35">
      <c r="E18" s="20">
        <v>16</v>
      </c>
      <c r="F18" s="154">
        <v>193.88703084355259</v>
      </c>
      <c r="G18" s="154"/>
      <c r="H18">
        <v>2087</v>
      </c>
    </row>
    <row r="19" spans="5:8" x14ac:dyDescent="0.35">
      <c r="E19" s="20">
        <v>17</v>
      </c>
      <c r="F19" s="154">
        <v>194.908955778521</v>
      </c>
      <c r="G19" s="154"/>
      <c r="H19">
        <v>2098</v>
      </c>
    </row>
    <row r="20" spans="5:8" s="23" customFormat="1" x14ac:dyDescent="0.35">
      <c r="E20" s="22">
        <v>18</v>
      </c>
      <c r="F20" s="238">
        <v>338.907469342252</v>
      </c>
      <c r="G20" s="238"/>
      <c r="H20" s="23">
        <v>3648</v>
      </c>
    </row>
    <row r="21" spans="5:8" x14ac:dyDescent="0.35">
      <c r="E21" s="20" t="s">
        <v>155</v>
      </c>
      <c r="F21" s="154">
        <v>100.47380156075809</v>
      </c>
      <c r="G21" s="154"/>
      <c r="H21">
        <v>1081.5</v>
      </c>
    </row>
    <row r="22" spans="5:8" x14ac:dyDescent="0.35">
      <c r="E22" s="20" t="s">
        <v>156</v>
      </c>
      <c r="F22" s="154">
        <v>100.47380156075809</v>
      </c>
      <c r="G22" s="154"/>
      <c r="H22">
        <v>1081.5</v>
      </c>
    </row>
    <row r="23" spans="5:8" x14ac:dyDescent="0.35">
      <c r="E23" s="20" t="s">
        <v>157</v>
      </c>
      <c r="F23" s="154">
        <v>100.47380156075809</v>
      </c>
      <c r="G23" s="154"/>
      <c r="H23">
        <v>1081.5</v>
      </c>
    </row>
    <row r="24" spans="5:8" s="23" customFormat="1" x14ac:dyDescent="0.35">
      <c r="E24" s="22" t="s">
        <v>158</v>
      </c>
      <c r="F24" s="238">
        <v>100.47380156075809</v>
      </c>
      <c r="G24" s="238"/>
      <c r="H24" s="23">
        <v>1081.5</v>
      </c>
    </row>
    <row r="25" spans="5:8" x14ac:dyDescent="0.35">
      <c r="E25" s="20" t="s">
        <v>160</v>
      </c>
      <c r="F25" s="154">
        <v>113.48011891490152</v>
      </c>
      <c r="G25" s="154"/>
      <c r="H25">
        <v>1221.5</v>
      </c>
    </row>
    <row r="26" spans="5:8" x14ac:dyDescent="0.35">
      <c r="E26" s="20" t="s">
        <v>161</v>
      </c>
      <c r="F26" s="154">
        <v>113.48011891490152</v>
      </c>
      <c r="G26" s="154"/>
      <c r="H26">
        <v>1221.5</v>
      </c>
    </row>
    <row r="27" spans="5:8" x14ac:dyDescent="0.35">
      <c r="E27" s="20">
        <v>22</v>
      </c>
      <c r="F27" s="154">
        <v>222.77963582311409</v>
      </c>
      <c r="G27" s="154"/>
      <c r="H27">
        <v>2398</v>
      </c>
    </row>
    <row r="28" spans="5:8" x14ac:dyDescent="0.35">
      <c r="E28" s="20" t="s">
        <v>162</v>
      </c>
      <c r="F28" s="154">
        <v>106.46599777034561</v>
      </c>
      <c r="G28" s="154"/>
      <c r="H28">
        <v>1146</v>
      </c>
    </row>
    <row r="29" spans="5:8" x14ac:dyDescent="0.35">
      <c r="E29" s="20" t="s">
        <v>163</v>
      </c>
      <c r="F29" s="154">
        <v>106.46599777034561</v>
      </c>
      <c r="G29" s="154"/>
      <c r="H29">
        <v>1146</v>
      </c>
    </row>
    <row r="30" spans="5:8" x14ac:dyDescent="0.35">
      <c r="E30" s="20" t="s">
        <v>164</v>
      </c>
      <c r="F30" s="154">
        <v>101.44927536231884</v>
      </c>
      <c r="G30" s="154"/>
      <c r="H30">
        <v>1092</v>
      </c>
    </row>
    <row r="31" spans="5:8" s="23" customFormat="1" x14ac:dyDescent="0.35">
      <c r="E31" s="22" t="s">
        <v>134</v>
      </c>
      <c r="F31" s="238">
        <v>101.44927536231884</v>
      </c>
      <c r="G31" s="238"/>
      <c r="H31" s="23">
        <v>1092</v>
      </c>
    </row>
    <row r="32" spans="5:8" x14ac:dyDescent="0.35">
      <c r="E32" s="20">
        <v>25</v>
      </c>
      <c r="F32" s="154">
        <v>193.79412857673728</v>
      </c>
      <c r="G32" s="154"/>
      <c r="H32">
        <v>2086</v>
      </c>
    </row>
    <row r="33" spans="5:8" x14ac:dyDescent="0.35">
      <c r="E33" s="20" t="s">
        <v>165</v>
      </c>
      <c r="F33" s="154">
        <v>96.943515421776297</v>
      </c>
      <c r="G33" s="154"/>
      <c r="H33">
        <v>1043.5</v>
      </c>
    </row>
    <row r="34" spans="5:8" x14ac:dyDescent="0.35">
      <c r="E34" s="20" t="s">
        <v>166</v>
      </c>
      <c r="F34" s="154">
        <v>96.943515421776297</v>
      </c>
      <c r="G34" s="154"/>
      <c r="H34">
        <v>1043.5</v>
      </c>
    </row>
    <row r="35" spans="5:8" x14ac:dyDescent="0.35">
      <c r="E35" s="20" t="s">
        <v>167</v>
      </c>
      <c r="F35" s="154">
        <v>96.479004087699749</v>
      </c>
      <c r="G35" s="154"/>
      <c r="H35">
        <v>1038.5</v>
      </c>
    </row>
    <row r="36" spans="5:8" x14ac:dyDescent="0.35">
      <c r="E36" s="20" t="s">
        <v>168</v>
      </c>
      <c r="F36" s="154">
        <v>96.479004087699749</v>
      </c>
      <c r="G36" s="154"/>
      <c r="H36">
        <v>1038.5</v>
      </c>
    </row>
    <row r="37" spans="5:8" x14ac:dyDescent="0.35">
      <c r="E37" s="20">
        <v>28</v>
      </c>
      <c r="F37" s="154">
        <v>192.9580081753995</v>
      </c>
      <c r="G37" s="154"/>
      <c r="H37">
        <v>2077</v>
      </c>
    </row>
    <row r="38" spans="5:8" x14ac:dyDescent="0.35">
      <c r="E38" s="20">
        <v>29</v>
      </c>
      <c r="F38" s="154">
        <v>192.9580081753995</v>
      </c>
      <c r="G38" s="154"/>
      <c r="H38">
        <v>2077</v>
      </c>
    </row>
    <row r="39" spans="5:8" x14ac:dyDescent="0.35">
      <c r="E39" s="20" t="s">
        <v>169</v>
      </c>
      <c r="F39" s="154">
        <v>96.479004087699749</v>
      </c>
      <c r="G39" s="154"/>
      <c r="H39">
        <v>1038.5</v>
      </c>
    </row>
    <row r="40" spans="5:8" s="23" customFormat="1" x14ac:dyDescent="0.35">
      <c r="E40" s="22" t="s">
        <v>170</v>
      </c>
      <c r="F40" s="238">
        <v>96.479004087699749</v>
      </c>
      <c r="G40" s="238"/>
      <c r="H40" s="23">
        <v>1038.5</v>
      </c>
    </row>
    <row r="41" spans="5:8" x14ac:dyDescent="0.35">
      <c r="E41" s="20" t="s">
        <v>171</v>
      </c>
      <c r="F41" s="154">
        <v>96.479004087699707</v>
      </c>
      <c r="G41" s="154"/>
      <c r="H41">
        <v>1038.5</v>
      </c>
    </row>
    <row r="42" spans="5:8" x14ac:dyDescent="0.35">
      <c r="E42" s="20" t="s">
        <v>172</v>
      </c>
      <c r="F42" s="154">
        <v>96.479004087699749</v>
      </c>
      <c r="G42" s="154"/>
      <c r="H42">
        <v>1038.5</v>
      </c>
    </row>
    <row r="43" spans="5:8" x14ac:dyDescent="0.35">
      <c r="E43" s="20" t="s">
        <v>173</v>
      </c>
      <c r="F43" s="154">
        <v>96.479004087699749</v>
      </c>
      <c r="G43" s="154"/>
      <c r="H43">
        <v>1038.5</v>
      </c>
    </row>
    <row r="44" spans="5:8" x14ac:dyDescent="0.35">
      <c r="E44" s="20" t="s">
        <v>174</v>
      </c>
      <c r="F44" s="154">
        <v>96.479004087699749</v>
      </c>
      <c r="G44" s="154"/>
      <c r="H44">
        <v>1038.5</v>
      </c>
    </row>
    <row r="45" spans="5:8" x14ac:dyDescent="0.35">
      <c r="E45" s="20" t="s">
        <v>175</v>
      </c>
      <c r="F45" s="154">
        <v>96.479004087699749</v>
      </c>
      <c r="G45" s="154"/>
      <c r="H45">
        <v>1038.5</v>
      </c>
    </row>
    <row r="46" spans="5:8" x14ac:dyDescent="0.35">
      <c r="E46" s="20" t="s">
        <v>176</v>
      </c>
      <c r="F46" s="154">
        <v>96.479004087699749</v>
      </c>
      <c r="G46" s="154"/>
      <c r="H46">
        <v>1038.5</v>
      </c>
    </row>
    <row r="47" spans="5:8" x14ac:dyDescent="0.35">
      <c r="E47" s="20">
        <v>34</v>
      </c>
      <c r="F47" s="154">
        <v>175.9568933481977</v>
      </c>
      <c r="G47" s="154"/>
      <c r="H47">
        <v>1894</v>
      </c>
    </row>
    <row r="48" spans="5:8" x14ac:dyDescent="0.35">
      <c r="E48" s="20">
        <v>35</v>
      </c>
      <c r="F48" s="154">
        <v>258.91861761426981</v>
      </c>
      <c r="G48" s="154"/>
      <c r="H48">
        <v>2787</v>
      </c>
    </row>
    <row r="49" spans="5:8" x14ac:dyDescent="0.35">
      <c r="E49" s="20">
        <v>36</v>
      </c>
      <c r="F49" s="154">
        <v>351.91378669639539</v>
      </c>
      <c r="G49" s="154"/>
      <c r="H49">
        <v>3788</v>
      </c>
    </row>
    <row r="50" spans="5:8" x14ac:dyDescent="0.35">
      <c r="E50" s="20">
        <v>37</v>
      </c>
      <c r="F50" s="154">
        <v>173.91304347826087</v>
      </c>
      <c r="G50" s="154"/>
      <c r="H50">
        <v>1872</v>
      </c>
    </row>
    <row r="51" spans="5:8" x14ac:dyDescent="0.35">
      <c r="E51" s="20" t="s">
        <v>177</v>
      </c>
      <c r="F51" s="154">
        <v>154.40356744704573</v>
      </c>
      <c r="G51" s="154"/>
      <c r="H51">
        <v>1662</v>
      </c>
    </row>
    <row r="52" spans="5:8" x14ac:dyDescent="0.35">
      <c r="E52" s="20" t="s">
        <v>178</v>
      </c>
      <c r="F52" s="154">
        <v>154.40356744704573</v>
      </c>
      <c r="G52" s="154"/>
      <c r="H52">
        <v>1662</v>
      </c>
    </row>
    <row r="53" spans="5:8" x14ac:dyDescent="0.35">
      <c r="E53" s="20" t="s">
        <v>179</v>
      </c>
      <c r="F53" s="154">
        <v>110.9253065774805</v>
      </c>
      <c r="G53" s="154"/>
      <c r="H53">
        <v>1194</v>
      </c>
    </row>
    <row r="54" spans="5:8" x14ac:dyDescent="0.35">
      <c r="E54" s="20" t="s">
        <v>180</v>
      </c>
      <c r="F54" s="154">
        <v>110.9253065774805</v>
      </c>
      <c r="G54" s="154"/>
      <c r="H54">
        <v>1194</v>
      </c>
    </row>
    <row r="55" spans="5:8" x14ac:dyDescent="0.35">
      <c r="E55" s="20">
        <v>40</v>
      </c>
      <c r="F55" s="154">
        <v>503.80899293942775</v>
      </c>
      <c r="G55" s="154"/>
      <c r="H55">
        <v>5423</v>
      </c>
    </row>
    <row r="56" spans="5:8" x14ac:dyDescent="0.35">
      <c r="E56" s="20">
        <v>41</v>
      </c>
      <c r="F56" s="154">
        <v>154.96098104793757</v>
      </c>
      <c r="G56" s="154"/>
      <c r="H56">
        <v>1668</v>
      </c>
    </row>
    <row r="57" spans="5:8" x14ac:dyDescent="0.35">
      <c r="E57" s="20">
        <v>42</v>
      </c>
      <c r="F57" s="154">
        <v>99.962839093273885</v>
      </c>
      <c r="G57" s="154"/>
      <c r="H57">
        <v>1076</v>
      </c>
    </row>
    <row r="58" spans="5:8" x14ac:dyDescent="0.35">
      <c r="E58" s="20">
        <v>43</v>
      </c>
      <c r="F58" s="154">
        <v>99.962839093273885</v>
      </c>
      <c r="G58" s="154"/>
      <c r="H58">
        <v>1076</v>
      </c>
    </row>
    <row r="59" spans="5:8" x14ac:dyDescent="0.35">
      <c r="E59" s="20">
        <v>44</v>
      </c>
      <c r="F59" s="154">
        <v>99.962839093273885</v>
      </c>
      <c r="G59" s="154"/>
      <c r="H59">
        <v>1076</v>
      </c>
    </row>
    <row r="60" spans="5:8" s="23" customFormat="1" x14ac:dyDescent="0.35">
      <c r="E60" s="22">
        <v>45</v>
      </c>
      <c r="F60" s="238">
        <v>99.962839093273885</v>
      </c>
      <c r="G60" s="238"/>
      <c r="H60" s="23">
        <v>1076</v>
      </c>
    </row>
    <row r="61" spans="5:8" x14ac:dyDescent="0.35">
      <c r="E61" s="20">
        <v>46</v>
      </c>
      <c r="F61" s="154">
        <v>99.962839093273885</v>
      </c>
      <c r="G61" s="154"/>
      <c r="H61">
        <v>1076</v>
      </c>
    </row>
    <row r="62" spans="5:8" x14ac:dyDescent="0.35">
      <c r="E62" s="20">
        <v>47</v>
      </c>
      <c r="F62" s="154">
        <v>195.93088071348942</v>
      </c>
      <c r="G62" s="154"/>
      <c r="H62">
        <v>2109</v>
      </c>
    </row>
    <row r="63" spans="5:8" x14ac:dyDescent="0.35">
      <c r="E63" s="20">
        <v>48</v>
      </c>
      <c r="F63" s="154">
        <v>150.96618357487924</v>
      </c>
      <c r="G63" s="154"/>
      <c r="H63">
        <v>1625</v>
      </c>
    </row>
    <row r="64" spans="5:8" s="23" customFormat="1" x14ac:dyDescent="0.35">
      <c r="E64" s="22">
        <v>49</v>
      </c>
      <c r="F64" s="238">
        <v>99.962839093273885</v>
      </c>
      <c r="G64" s="238"/>
      <c r="H64" s="23">
        <v>1076</v>
      </c>
    </row>
    <row r="65" spans="5:8" x14ac:dyDescent="0.35">
      <c r="E65" s="20">
        <v>50</v>
      </c>
      <c r="F65" s="154">
        <v>99.962839093273885</v>
      </c>
      <c r="G65" s="154"/>
      <c r="H65">
        <v>1076</v>
      </c>
    </row>
    <row r="66" spans="5:8" x14ac:dyDescent="0.35">
      <c r="E66" s="20">
        <v>51</v>
      </c>
      <c r="F66" s="154">
        <v>99.962839093273885</v>
      </c>
      <c r="G66" s="154"/>
      <c r="H66">
        <v>1076</v>
      </c>
    </row>
    <row r="67" spans="5:8" x14ac:dyDescent="0.35">
      <c r="E67" s="20">
        <v>52</v>
      </c>
      <c r="F67" s="154">
        <v>99.962839093273885</v>
      </c>
      <c r="G67" s="154"/>
      <c r="H67">
        <v>1076</v>
      </c>
    </row>
    <row r="68" spans="5:8" x14ac:dyDescent="0.35">
      <c r="E68" s="20">
        <v>53</v>
      </c>
      <c r="F68" s="154">
        <v>99.962839093273885</v>
      </c>
      <c r="G68" s="154"/>
      <c r="H68">
        <v>1076</v>
      </c>
    </row>
    <row r="69" spans="5:8" x14ac:dyDescent="0.35">
      <c r="E69" s="20">
        <v>54</v>
      </c>
      <c r="F69" s="154">
        <v>99.962839093273885</v>
      </c>
      <c r="G69" s="154"/>
      <c r="H69">
        <v>1076</v>
      </c>
    </row>
    <row r="70" spans="5:8" x14ac:dyDescent="0.35">
      <c r="E70" s="20">
        <v>55</v>
      </c>
      <c r="F70" s="154">
        <v>99.962839093273885</v>
      </c>
      <c r="G70" s="154"/>
      <c r="H70">
        <v>1076</v>
      </c>
    </row>
    <row r="71" spans="5:8" x14ac:dyDescent="0.35">
      <c r="E71" s="20">
        <v>56</v>
      </c>
      <c r="F71" s="154">
        <v>99.962839093273885</v>
      </c>
      <c r="G71" s="154"/>
      <c r="H71">
        <v>1076</v>
      </c>
    </row>
    <row r="72" spans="5:8" x14ac:dyDescent="0.35">
      <c r="E72" s="20">
        <v>57</v>
      </c>
      <c r="F72" s="154">
        <v>149.94425863991083</v>
      </c>
      <c r="G72" s="154"/>
      <c r="H72">
        <v>1614</v>
      </c>
    </row>
    <row r="73" spans="5:8" x14ac:dyDescent="0.35">
      <c r="E73" s="20">
        <v>58</v>
      </c>
      <c r="F73" s="154">
        <v>175.9568933481977</v>
      </c>
      <c r="G73" s="154"/>
      <c r="H73">
        <v>1894</v>
      </c>
    </row>
    <row r="74" spans="5:8" x14ac:dyDescent="0.35">
      <c r="E74" s="20">
        <v>59</v>
      </c>
      <c r="F74" s="154">
        <v>99.962839093273885</v>
      </c>
      <c r="G74" s="154"/>
      <c r="H74">
        <v>1076</v>
      </c>
    </row>
    <row r="75" spans="5:8" x14ac:dyDescent="0.35">
      <c r="E75" s="20">
        <v>60</v>
      </c>
      <c r="F75" s="154">
        <v>99.962839093273885</v>
      </c>
      <c r="G75" s="154"/>
      <c r="H75">
        <v>1076</v>
      </c>
    </row>
    <row r="76" spans="5:8" x14ac:dyDescent="0.35">
      <c r="E76" s="20">
        <v>61</v>
      </c>
      <c r="F76" s="154">
        <v>99.962839093273885</v>
      </c>
      <c r="G76" s="154"/>
      <c r="H76">
        <v>1076</v>
      </c>
    </row>
    <row r="77" spans="5:8" x14ac:dyDescent="0.35">
      <c r="E77" s="20">
        <v>62</v>
      </c>
      <c r="F77" s="154">
        <v>99.962839093273885</v>
      </c>
      <c r="G77" s="154"/>
      <c r="H77">
        <v>1076</v>
      </c>
    </row>
    <row r="78" spans="5:8" x14ac:dyDescent="0.35">
      <c r="E78" s="20">
        <v>63</v>
      </c>
      <c r="F78" s="154">
        <v>99.962839093273885</v>
      </c>
      <c r="G78" s="154"/>
      <c r="H78">
        <v>1076</v>
      </c>
    </row>
    <row r="79" spans="5:8" x14ac:dyDescent="0.35">
      <c r="E79" s="20">
        <v>64</v>
      </c>
      <c r="F79" s="154">
        <v>99.962839093273885</v>
      </c>
      <c r="G79" s="154"/>
      <c r="H79">
        <v>1076</v>
      </c>
    </row>
    <row r="80" spans="5:8" x14ac:dyDescent="0.35">
      <c r="E80" s="20">
        <v>65</v>
      </c>
      <c r="F80" s="154">
        <v>99.962839093273885</v>
      </c>
      <c r="G80" s="154"/>
      <c r="H80">
        <v>1076</v>
      </c>
    </row>
    <row r="81" spans="5:8" x14ac:dyDescent="0.35">
      <c r="E81" s="20">
        <v>66</v>
      </c>
      <c r="F81" s="154">
        <v>99.962839093273885</v>
      </c>
      <c r="G81" s="154"/>
      <c r="H81">
        <v>1076</v>
      </c>
    </row>
    <row r="82" spans="5:8" x14ac:dyDescent="0.35">
      <c r="E82" s="20">
        <v>67</v>
      </c>
      <c r="F82" s="154">
        <v>99.962839093273885</v>
      </c>
      <c r="G82" s="154"/>
      <c r="H82">
        <v>1076</v>
      </c>
    </row>
    <row r="83" spans="5:8" x14ac:dyDescent="0.35">
      <c r="E83" s="20">
        <v>68</v>
      </c>
      <c r="F83" s="154">
        <v>99.962839093273885</v>
      </c>
      <c r="G83" s="154"/>
      <c r="H83">
        <v>1076</v>
      </c>
    </row>
    <row r="84" spans="5:8" x14ac:dyDescent="0.35">
      <c r="E84" s="20">
        <v>69</v>
      </c>
      <c r="F84" s="154">
        <v>184.96841322928282</v>
      </c>
      <c r="G84" s="154"/>
      <c r="H84">
        <v>1991</v>
      </c>
    </row>
    <row r="85" spans="5:8" x14ac:dyDescent="0.35">
      <c r="E85" s="20">
        <v>70</v>
      </c>
      <c r="F85" s="154">
        <v>184.96841322928282</v>
      </c>
      <c r="G85" s="154"/>
      <c r="H85">
        <v>1991</v>
      </c>
    </row>
    <row r="86" spans="5:8" x14ac:dyDescent="0.35">
      <c r="E86" s="20">
        <v>71</v>
      </c>
      <c r="F86" s="154">
        <v>99.962839093273885</v>
      </c>
      <c r="G86" s="154"/>
      <c r="H86">
        <v>1076</v>
      </c>
    </row>
    <row r="87" spans="5:8" x14ac:dyDescent="0.35">
      <c r="E87" s="20">
        <v>72</v>
      </c>
      <c r="F87" s="154">
        <v>99.962839093273885</v>
      </c>
      <c r="G87" s="154"/>
      <c r="H87">
        <v>1076</v>
      </c>
    </row>
    <row r="88" spans="5:8" x14ac:dyDescent="0.35">
      <c r="E88" s="20">
        <v>73</v>
      </c>
      <c r="F88" s="154">
        <v>99.962839093273885</v>
      </c>
      <c r="G88" s="154"/>
      <c r="H88">
        <v>1076</v>
      </c>
    </row>
    <row r="89" spans="5:8" x14ac:dyDescent="0.35">
      <c r="E89" s="20">
        <v>74</v>
      </c>
      <c r="F89" s="154">
        <v>99.962839093273885</v>
      </c>
      <c r="G89" s="154"/>
      <c r="H89">
        <v>1076</v>
      </c>
    </row>
    <row r="90" spans="5:8" s="23" customFormat="1" x14ac:dyDescent="0.35">
      <c r="E90" s="22">
        <v>75</v>
      </c>
      <c r="F90" s="238">
        <v>99.962839093273885</v>
      </c>
      <c r="G90" s="238"/>
      <c r="H90" s="23">
        <v>1076</v>
      </c>
    </row>
    <row r="91" spans="5:8" s="23" customFormat="1" x14ac:dyDescent="0.35">
      <c r="E91" s="22">
        <v>76</v>
      </c>
      <c r="F91" s="238">
        <v>99.962839093273885</v>
      </c>
      <c r="G91" s="238"/>
      <c r="H91" s="23">
        <v>1076</v>
      </c>
    </row>
    <row r="92" spans="5:8" x14ac:dyDescent="0.35">
      <c r="E92" s="20">
        <v>77</v>
      </c>
      <c r="F92" s="154">
        <v>99.962839093273885</v>
      </c>
      <c r="G92" s="154"/>
      <c r="H92">
        <v>1076</v>
      </c>
    </row>
    <row r="93" spans="5:8" x14ac:dyDescent="0.35">
      <c r="E93" s="20">
        <v>78</v>
      </c>
      <c r="F93" s="154">
        <v>99.962839093273885</v>
      </c>
      <c r="G93" s="154"/>
      <c r="H93">
        <v>1076</v>
      </c>
    </row>
    <row r="94" spans="5:8" x14ac:dyDescent="0.35">
      <c r="E94" s="20">
        <v>79</v>
      </c>
      <c r="F94" s="154">
        <v>99.962839093273885</v>
      </c>
      <c r="G94" s="154"/>
      <c r="H94">
        <v>1076</v>
      </c>
    </row>
    <row r="95" spans="5:8" x14ac:dyDescent="0.35">
      <c r="E95" s="20">
        <v>80</v>
      </c>
      <c r="F95" s="154">
        <v>99.962839093273885</v>
      </c>
      <c r="G95" s="154"/>
      <c r="H95">
        <v>1076</v>
      </c>
    </row>
    <row r="96" spans="5:8" s="23" customFormat="1" x14ac:dyDescent="0.35">
      <c r="E96" s="22">
        <v>81</v>
      </c>
      <c r="F96" s="238">
        <v>99.962839093273885</v>
      </c>
      <c r="G96" s="238"/>
      <c r="H96" s="23">
        <v>1076</v>
      </c>
    </row>
    <row r="97" spans="5:8" x14ac:dyDescent="0.35">
      <c r="E97" s="20">
        <v>82</v>
      </c>
      <c r="F97" s="154">
        <v>149.94425863991083</v>
      </c>
      <c r="G97" s="154"/>
      <c r="H97">
        <v>1614</v>
      </c>
    </row>
    <row r="98" spans="5:8" x14ac:dyDescent="0.35">
      <c r="E98" s="20">
        <v>83</v>
      </c>
      <c r="F98" s="154">
        <v>149.94425863991083</v>
      </c>
      <c r="G98" s="154"/>
      <c r="H98">
        <v>1614</v>
      </c>
    </row>
    <row r="99" spans="5:8" x14ac:dyDescent="0.35">
      <c r="E99" s="20">
        <v>84</v>
      </c>
      <c r="F99" s="154">
        <v>99.962839093273885</v>
      </c>
      <c r="G99" s="154"/>
      <c r="H99">
        <v>1076</v>
      </c>
    </row>
    <row r="100" spans="5:8" x14ac:dyDescent="0.35">
      <c r="E100" s="20">
        <v>85</v>
      </c>
      <c r="F100" s="154">
        <v>99.962839093273885</v>
      </c>
      <c r="G100" s="154"/>
      <c r="H100">
        <v>1076</v>
      </c>
    </row>
    <row r="101" spans="5:8" s="23" customFormat="1" x14ac:dyDescent="0.35">
      <c r="E101" s="22">
        <v>86</v>
      </c>
      <c r="F101" s="238">
        <v>99.962839093273885</v>
      </c>
      <c r="G101" s="238"/>
      <c r="H101" s="23">
        <v>1076</v>
      </c>
    </row>
    <row r="102" spans="5:8" x14ac:dyDescent="0.35">
      <c r="E102" s="20">
        <v>87</v>
      </c>
      <c r="F102" s="154">
        <v>99.962839093273885</v>
      </c>
      <c r="G102" s="154"/>
      <c r="H102">
        <v>1076</v>
      </c>
    </row>
    <row r="103" spans="5:8" x14ac:dyDescent="0.35">
      <c r="E103" s="20">
        <v>88</v>
      </c>
      <c r="F103" s="154">
        <v>99.962839093273885</v>
      </c>
      <c r="G103" s="154"/>
      <c r="H103">
        <v>1076</v>
      </c>
    </row>
    <row r="104" spans="5:8" x14ac:dyDescent="0.35">
      <c r="E104" s="20">
        <v>89</v>
      </c>
      <c r="F104" s="154">
        <v>99.962839093273885</v>
      </c>
      <c r="G104" s="154"/>
      <c r="H104">
        <v>1076</v>
      </c>
    </row>
    <row r="105" spans="5:8" x14ac:dyDescent="0.35">
      <c r="E105" s="20">
        <v>90</v>
      </c>
      <c r="F105" s="154">
        <v>99.962839093273885</v>
      </c>
      <c r="G105" s="154"/>
      <c r="H105">
        <v>1076</v>
      </c>
    </row>
    <row r="106" spans="5:8" x14ac:dyDescent="0.35">
      <c r="E106" s="20">
        <v>91</v>
      </c>
      <c r="F106" s="154">
        <v>99.962839093273885</v>
      </c>
      <c r="G106" s="154"/>
      <c r="H106">
        <v>1076</v>
      </c>
    </row>
    <row r="107" spans="5:8" x14ac:dyDescent="0.35">
      <c r="E107" s="20">
        <v>92</v>
      </c>
      <c r="F107" s="154">
        <v>99.962839093273885</v>
      </c>
      <c r="G107" s="154"/>
      <c r="H107">
        <v>1076</v>
      </c>
    </row>
    <row r="108" spans="5:8" x14ac:dyDescent="0.35">
      <c r="E108" s="20">
        <v>93</v>
      </c>
      <c r="F108" s="154">
        <v>99.962839093273885</v>
      </c>
      <c r="G108" s="154"/>
      <c r="H108">
        <v>1076</v>
      </c>
    </row>
    <row r="109" spans="5:8" x14ac:dyDescent="0.35">
      <c r="E109" s="20">
        <v>94</v>
      </c>
      <c r="F109" s="154">
        <v>99.962839093273885</v>
      </c>
      <c r="G109" s="154"/>
      <c r="H109">
        <v>1076</v>
      </c>
    </row>
    <row r="110" spans="5:8" x14ac:dyDescent="0.35">
      <c r="E110" s="20">
        <v>95</v>
      </c>
      <c r="F110" s="154">
        <v>149.94425863991083</v>
      </c>
      <c r="G110" s="154"/>
      <c r="H110">
        <v>1614</v>
      </c>
    </row>
    <row r="111" spans="5:8" s="23" customFormat="1" x14ac:dyDescent="0.35">
      <c r="E111" s="22">
        <v>96</v>
      </c>
      <c r="F111" s="238">
        <v>174.93496841322929</v>
      </c>
      <c r="G111" s="238"/>
      <c r="H111" s="23">
        <v>1883</v>
      </c>
    </row>
    <row r="112" spans="5:8" x14ac:dyDescent="0.35">
      <c r="E112" s="20">
        <v>97</v>
      </c>
      <c r="F112" s="154">
        <v>149.94425863991083</v>
      </c>
      <c r="G112" s="154"/>
      <c r="H112">
        <v>1614</v>
      </c>
    </row>
    <row r="113" spans="5:8" x14ac:dyDescent="0.35">
      <c r="E113" s="20">
        <v>98</v>
      </c>
      <c r="F113" s="154">
        <v>149.94425863991083</v>
      </c>
      <c r="G113" s="154"/>
      <c r="H113">
        <v>1614</v>
      </c>
    </row>
    <row r="114" spans="5:8" x14ac:dyDescent="0.35">
      <c r="E114" s="20">
        <v>99</v>
      </c>
      <c r="F114" s="154">
        <v>149.94425863991083</v>
      </c>
      <c r="G114" s="154"/>
      <c r="H114">
        <v>1614</v>
      </c>
    </row>
    <row r="115" spans="5:8" x14ac:dyDescent="0.35">
      <c r="E115" s="20">
        <v>100</v>
      </c>
      <c r="F115" s="154">
        <v>149.94425863991083</v>
      </c>
      <c r="G115" s="154"/>
      <c r="H115">
        <v>1614</v>
      </c>
    </row>
    <row r="116" spans="5:8" x14ac:dyDescent="0.35">
      <c r="E116" s="20">
        <v>101</v>
      </c>
      <c r="F116" s="154">
        <v>149.94425863991083</v>
      </c>
      <c r="G116" s="154"/>
      <c r="H116">
        <v>1614</v>
      </c>
    </row>
    <row r="117" spans="5:8" x14ac:dyDescent="0.35">
      <c r="E117" s="20">
        <v>102</v>
      </c>
      <c r="F117" s="154">
        <v>149.94425863991083</v>
      </c>
      <c r="G117" s="154"/>
      <c r="H117">
        <v>1614</v>
      </c>
    </row>
    <row r="118" spans="5:8" x14ac:dyDescent="0.35">
      <c r="E118" s="20">
        <v>103</v>
      </c>
      <c r="F118" s="154">
        <v>149.94425863991083</v>
      </c>
      <c r="G118" s="154"/>
      <c r="H118">
        <v>1614</v>
      </c>
    </row>
    <row r="119" spans="5:8" x14ac:dyDescent="0.35">
      <c r="E119" s="20">
        <v>104</v>
      </c>
      <c r="F119" s="154">
        <v>149.94425863991083</v>
      </c>
      <c r="G119" s="154"/>
      <c r="H119">
        <v>1614</v>
      </c>
    </row>
    <row r="120" spans="5:8" x14ac:dyDescent="0.35">
      <c r="E120" s="20">
        <v>105</v>
      </c>
      <c r="F120" s="154">
        <v>149.94425863991083</v>
      </c>
      <c r="G120" s="154"/>
      <c r="H120">
        <v>1614</v>
      </c>
    </row>
    <row r="121" spans="5:8" x14ac:dyDescent="0.35">
      <c r="E121" s="20">
        <v>106</v>
      </c>
      <c r="F121" s="154">
        <v>149.94425863991083</v>
      </c>
      <c r="G121" s="154"/>
      <c r="H121">
        <v>1614</v>
      </c>
    </row>
    <row r="122" spans="5:8" x14ac:dyDescent="0.35">
      <c r="E122" s="20">
        <v>107</v>
      </c>
      <c r="F122" s="154">
        <v>149.94425863991083</v>
      </c>
      <c r="G122" s="154"/>
      <c r="H122">
        <v>1614</v>
      </c>
    </row>
    <row r="123" spans="5:8" x14ac:dyDescent="0.35">
      <c r="E123" s="20">
        <v>108</v>
      </c>
      <c r="F123" s="154">
        <v>149.94425863991083</v>
      </c>
      <c r="G123" s="154"/>
      <c r="H123">
        <v>1614</v>
      </c>
    </row>
    <row r="124" spans="5:8" x14ac:dyDescent="0.35">
      <c r="E124" s="20">
        <v>109</v>
      </c>
      <c r="F124" s="154">
        <v>149.94425863991083</v>
      </c>
      <c r="G124" s="154"/>
      <c r="H124">
        <v>1614</v>
      </c>
    </row>
    <row r="125" spans="5:8" x14ac:dyDescent="0.35">
      <c r="E125" s="20">
        <v>110</v>
      </c>
      <c r="F125" s="154">
        <v>149.94425863991083</v>
      </c>
      <c r="G125" s="154"/>
      <c r="H125">
        <v>1614</v>
      </c>
    </row>
    <row r="126" spans="5:8" s="23" customFormat="1" x14ac:dyDescent="0.35">
      <c r="E126" s="22">
        <v>111</v>
      </c>
      <c r="F126" s="238">
        <v>149.94425863991083</v>
      </c>
      <c r="G126" s="238"/>
      <c r="H126" s="23">
        <v>1614</v>
      </c>
    </row>
    <row r="127" spans="5:8" x14ac:dyDescent="0.35">
      <c r="E127" s="20">
        <v>112</v>
      </c>
      <c r="F127" s="154">
        <v>149.94425863991083</v>
      </c>
      <c r="G127" s="154"/>
      <c r="H127">
        <v>1614</v>
      </c>
    </row>
    <row r="128" spans="5:8" x14ac:dyDescent="0.35">
      <c r="E128" s="20">
        <v>113</v>
      </c>
      <c r="F128" s="154">
        <v>149.94425863991083</v>
      </c>
      <c r="G128" s="154"/>
      <c r="H128">
        <v>1614</v>
      </c>
    </row>
    <row r="129" spans="5:8" x14ac:dyDescent="0.35">
      <c r="E129" s="20">
        <v>114</v>
      </c>
      <c r="F129" s="154">
        <v>149.94425863991083</v>
      </c>
      <c r="G129" s="154"/>
      <c r="H129">
        <v>1614</v>
      </c>
    </row>
    <row r="130" spans="5:8" x14ac:dyDescent="0.35">
      <c r="E130" s="20">
        <v>115</v>
      </c>
      <c r="F130" s="154">
        <v>149.94425863991083</v>
      </c>
      <c r="G130" s="154"/>
      <c r="H130">
        <v>1614</v>
      </c>
    </row>
    <row r="131" spans="5:8" x14ac:dyDescent="0.35">
      <c r="E131" s="20">
        <v>116</v>
      </c>
      <c r="F131" s="154">
        <v>149.94425863991083</v>
      </c>
      <c r="G131" s="154"/>
      <c r="H131">
        <v>1614</v>
      </c>
    </row>
    <row r="132" spans="5:8" x14ac:dyDescent="0.35">
      <c r="E132" s="20">
        <v>117</v>
      </c>
      <c r="F132" s="154">
        <v>149.94425863991083</v>
      </c>
      <c r="G132" s="154"/>
      <c r="H132">
        <v>1614</v>
      </c>
    </row>
    <row r="133" spans="5:8" x14ac:dyDescent="0.35">
      <c r="E133" s="20">
        <v>118</v>
      </c>
      <c r="F133" s="154">
        <v>149.94425863991083</v>
      </c>
      <c r="G133" s="154"/>
      <c r="H133">
        <v>1614</v>
      </c>
    </row>
    <row r="134" spans="5:8" x14ac:dyDescent="0.35">
      <c r="E134" s="20">
        <v>119</v>
      </c>
      <c r="F134" s="154">
        <v>149.94425863991083</v>
      </c>
      <c r="G134" s="154"/>
      <c r="H134">
        <v>1614</v>
      </c>
    </row>
    <row r="135" spans="5:8" x14ac:dyDescent="0.35">
      <c r="E135" s="20">
        <v>120</v>
      </c>
      <c r="F135" s="154">
        <v>171.96209587513937</v>
      </c>
      <c r="G135" s="154"/>
      <c r="H135">
        <v>1851</v>
      </c>
    </row>
    <row r="136" spans="5:8" x14ac:dyDescent="0.35">
      <c r="E136" s="20" t="s">
        <v>181</v>
      </c>
      <c r="F136" s="154">
        <v>127.46191007060573</v>
      </c>
      <c r="G136" s="154"/>
      <c r="H136">
        <v>1372</v>
      </c>
    </row>
    <row r="137" spans="5:8" x14ac:dyDescent="0.35">
      <c r="E137" s="20" t="s">
        <v>182</v>
      </c>
      <c r="F137" s="154">
        <v>127.46191007060573</v>
      </c>
      <c r="G137" s="154"/>
      <c r="H137">
        <v>1372</v>
      </c>
    </row>
    <row r="138" spans="5:8" x14ac:dyDescent="0.35">
      <c r="E138" s="20" t="s">
        <v>183</v>
      </c>
      <c r="F138" s="154">
        <v>127.46191007060573</v>
      </c>
      <c r="G138" s="154"/>
      <c r="H138">
        <v>1372</v>
      </c>
    </row>
    <row r="139" spans="5:8" s="23" customFormat="1" x14ac:dyDescent="0.35">
      <c r="E139" s="22" t="s">
        <v>184</v>
      </c>
      <c r="F139" s="238">
        <v>127.46191007060573</v>
      </c>
      <c r="G139" s="238"/>
      <c r="H139" s="23">
        <v>1372</v>
      </c>
    </row>
    <row r="140" spans="5:8" x14ac:dyDescent="0.35">
      <c r="E140" s="20" t="s">
        <v>185</v>
      </c>
      <c r="F140" s="154">
        <v>127.46191007060573</v>
      </c>
      <c r="G140" s="154"/>
      <c r="H140">
        <v>1372</v>
      </c>
    </row>
    <row r="141" spans="5:8" x14ac:dyDescent="0.35">
      <c r="E141" s="20" t="s">
        <v>186</v>
      </c>
      <c r="F141" s="154">
        <v>127.46191007060573</v>
      </c>
      <c r="G141" s="154"/>
      <c r="H141">
        <v>1372</v>
      </c>
    </row>
    <row r="142" spans="5:8" x14ac:dyDescent="0.35">
      <c r="E142" s="20" t="s">
        <v>187</v>
      </c>
      <c r="F142" s="154">
        <v>127.46191007060573</v>
      </c>
      <c r="G142" s="154"/>
      <c r="H142">
        <v>1372</v>
      </c>
    </row>
    <row r="143" spans="5:8" x14ac:dyDescent="0.35">
      <c r="E143" s="20" t="s">
        <v>188</v>
      </c>
      <c r="F143" s="154">
        <v>127.46191007060573</v>
      </c>
      <c r="G143" s="154"/>
      <c r="H143">
        <v>1372</v>
      </c>
    </row>
    <row r="144" spans="5:8" x14ac:dyDescent="0.35">
      <c r="E144" s="20" t="s">
        <v>189</v>
      </c>
      <c r="F144" s="154">
        <v>127.46191007060573</v>
      </c>
      <c r="G144" s="154"/>
      <c r="H144">
        <v>1372</v>
      </c>
    </row>
    <row r="145" spans="5:8" x14ac:dyDescent="0.35">
      <c r="E145" s="20" t="s">
        <v>147</v>
      </c>
      <c r="F145" s="154">
        <v>127.46191007060573</v>
      </c>
      <c r="G145" s="154"/>
      <c r="H145">
        <v>1372</v>
      </c>
    </row>
    <row r="146" spans="5:8" x14ac:dyDescent="0.35">
      <c r="E146" s="20" t="s">
        <v>190</v>
      </c>
      <c r="F146" s="154">
        <v>127.46191007060573</v>
      </c>
      <c r="G146" s="154"/>
      <c r="H146">
        <v>1372</v>
      </c>
    </row>
    <row r="147" spans="5:8" x14ac:dyDescent="0.35">
      <c r="E147" s="20" t="s">
        <v>191</v>
      </c>
      <c r="F147" s="154">
        <v>127.46191007060573</v>
      </c>
      <c r="G147" s="154"/>
      <c r="H147">
        <v>1372</v>
      </c>
    </row>
    <row r="148" spans="5:8" x14ac:dyDescent="0.35">
      <c r="E148" s="20">
        <v>127</v>
      </c>
      <c r="F148" s="154">
        <v>254.92382014121145</v>
      </c>
      <c r="G148" s="154"/>
      <c r="H148">
        <v>2744</v>
      </c>
    </row>
    <row r="149" spans="5:8" x14ac:dyDescent="0.35">
      <c r="E149" s="20">
        <v>128</v>
      </c>
      <c r="F149" s="154">
        <v>262.91341508732813</v>
      </c>
      <c r="G149" s="154"/>
      <c r="H149">
        <v>2830</v>
      </c>
    </row>
    <row r="150" spans="5:8" x14ac:dyDescent="0.35">
      <c r="F150" s="19"/>
    </row>
    <row r="151" spans="5:8" x14ac:dyDescent="0.35">
      <c r="F151" s="19"/>
    </row>
    <row r="152" spans="5:8" x14ac:dyDescent="0.35">
      <c r="F152" s="19"/>
    </row>
    <row r="153" spans="5:8" x14ac:dyDescent="0.35">
      <c r="F153" s="19"/>
    </row>
    <row r="154" spans="5:8" x14ac:dyDescent="0.35">
      <c r="F154" s="19"/>
    </row>
    <row r="155" spans="5:8" x14ac:dyDescent="0.35">
      <c r="F155" s="19"/>
    </row>
    <row r="156" spans="5:8" x14ac:dyDescent="0.35">
      <c r="F156" s="19"/>
    </row>
    <row r="157" spans="5:8" x14ac:dyDescent="0.35">
      <c r="F157" s="19"/>
    </row>
    <row r="158" spans="5:8" x14ac:dyDescent="0.35">
      <c r="F158" s="19"/>
    </row>
    <row r="159" spans="5:8" x14ac:dyDescent="0.35">
      <c r="F159" s="19"/>
    </row>
    <row r="160" spans="5:8" x14ac:dyDescent="0.35">
      <c r="F160" s="19"/>
    </row>
    <row r="161" spans="6:6" x14ac:dyDescent="0.35">
      <c r="F161" s="19"/>
    </row>
    <row r="162" spans="6:6" x14ac:dyDescent="0.35">
      <c r="F162" s="19"/>
    </row>
    <row r="163" spans="6:6" x14ac:dyDescent="0.35">
      <c r="F163" s="19"/>
    </row>
    <row r="164" spans="6:6" x14ac:dyDescent="0.35">
      <c r="F164" s="19"/>
    </row>
    <row r="165" spans="6:6" x14ac:dyDescent="0.35">
      <c r="F165" s="19"/>
    </row>
    <row r="166" spans="6:6" x14ac:dyDescent="0.35">
      <c r="F166" s="19"/>
    </row>
    <row r="167" spans="6:6" x14ac:dyDescent="0.35">
      <c r="F167" s="19"/>
    </row>
    <row r="168" spans="6:6" x14ac:dyDescent="0.35">
      <c r="F168" s="19"/>
    </row>
    <row r="169" spans="6:6" x14ac:dyDescent="0.35">
      <c r="F169" s="19"/>
    </row>
    <row r="170" spans="6:6" x14ac:dyDescent="0.35">
      <c r="F170" s="19"/>
    </row>
  </sheetData>
  <mergeCells count="147">
    <mergeCell ref="F12:G12"/>
    <mergeCell ref="F13:G13"/>
    <mergeCell ref="F14:G14"/>
    <mergeCell ref="F15:G15"/>
    <mergeCell ref="F16:G16"/>
    <mergeCell ref="F17:G17"/>
    <mergeCell ref="F3:G3"/>
    <mergeCell ref="F4:G4"/>
    <mergeCell ref="F5:G5"/>
    <mergeCell ref="F6:G6"/>
    <mergeCell ref="F7:G7"/>
    <mergeCell ref="F8:G8"/>
    <mergeCell ref="F9:G9"/>
    <mergeCell ref="F10:G10"/>
    <mergeCell ref="F11:G11"/>
    <mergeCell ref="F24:G24"/>
    <mergeCell ref="F25:G25"/>
    <mergeCell ref="F26:G26"/>
    <mergeCell ref="F27:G27"/>
    <mergeCell ref="F28:G28"/>
    <mergeCell ref="F29:G29"/>
    <mergeCell ref="F18:G18"/>
    <mergeCell ref="F19:G19"/>
    <mergeCell ref="F20:G20"/>
    <mergeCell ref="F21:G21"/>
    <mergeCell ref="F22:G22"/>
    <mergeCell ref="F23:G23"/>
    <mergeCell ref="F36:G36"/>
    <mergeCell ref="F37:G37"/>
    <mergeCell ref="F38:G38"/>
    <mergeCell ref="F39:G39"/>
    <mergeCell ref="F40:G40"/>
    <mergeCell ref="F41:G41"/>
    <mergeCell ref="F30:G30"/>
    <mergeCell ref="F31:G31"/>
    <mergeCell ref="F32:G32"/>
    <mergeCell ref="F33:G33"/>
    <mergeCell ref="F34:G34"/>
    <mergeCell ref="F35:G35"/>
    <mergeCell ref="F48:G48"/>
    <mergeCell ref="F49:G49"/>
    <mergeCell ref="F50:G50"/>
    <mergeCell ref="F51:G51"/>
    <mergeCell ref="F52:G52"/>
    <mergeCell ref="F53:G53"/>
    <mergeCell ref="F42:G42"/>
    <mergeCell ref="F43:G43"/>
    <mergeCell ref="F44:G44"/>
    <mergeCell ref="F45:G45"/>
    <mergeCell ref="F46:G46"/>
    <mergeCell ref="F47:G47"/>
    <mergeCell ref="F60:G60"/>
    <mergeCell ref="F61:G61"/>
    <mergeCell ref="F62:G62"/>
    <mergeCell ref="F63:G63"/>
    <mergeCell ref="F64:G64"/>
    <mergeCell ref="F65:G65"/>
    <mergeCell ref="F54:G54"/>
    <mergeCell ref="F55:G55"/>
    <mergeCell ref="F56:G56"/>
    <mergeCell ref="F57:G57"/>
    <mergeCell ref="F58:G58"/>
    <mergeCell ref="F59:G59"/>
    <mergeCell ref="F72:G72"/>
    <mergeCell ref="F73:G73"/>
    <mergeCell ref="F74:G74"/>
    <mergeCell ref="F75:G75"/>
    <mergeCell ref="F76:G76"/>
    <mergeCell ref="F77:G77"/>
    <mergeCell ref="F66:G66"/>
    <mergeCell ref="F67:G67"/>
    <mergeCell ref="F68:G68"/>
    <mergeCell ref="F69:G69"/>
    <mergeCell ref="F70:G70"/>
    <mergeCell ref="F71:G71"/>
    <mergeCell ref="F84:G84"/>
    <mergeCell ref="F85:G85"/>
    <mergeCell ref="F86:G86"/>
    <mergeCell ref="F87:G87"/>
    <mergeCell ref="F88:G88"/>
    <mergeCell ref="F89:G89"/>
    <mergeCell ref="F78:G78"/>
    <mergeCell ref="F79:G79"/>
    <mergeCell ref="F80:G80"/>
    <mergeCell ref="F81:G81"/>
    <mergeCell ref="F82:G82"/>
    <mergeCell ref="F83:G83"/>
    <mergeCell ref="F96:G96"/>
    <mergeCell ref="F97:G97"/>
    <mergeCell ref="F98:G98"/>
    <mergeCell ref="F99:G99"/>
    <mergeCell ref="F100:G100"/>
    <mergeCell ref="F101:G101"/>
    <mergeCell ref="F90:G90"/>
    <mergeCell ref="F91:G91"/>
    <mergeCell ref="F92:G92"/>
    <mergeCell ref="F93:G93"/>
    <mergeCell ref="F94:G94"/>
    <mergeCell ref="F95:G95"/>
    <mergeCell ref="F108:G108"/>
    <mergeCell ref="F109:G109"/>
    <mergeCell ref="F110:G110"/>
    <mergeCell ref="F111:G111"/>
    <mergeCell ref="F112:G112"/>
    <mergeCell ref="F113:G113"/>
    <mergeCell ref="F102:G102"/>
    <mergeCell ref="F103:G103"/>
    <mergeCell ref="F104:G104"/>
    <mergeCell ref="F105:G105"/>
    <mergeCell ref="F106:G106"/>
    <mergeCell ref="F107:G107"/>
    <mergeCell ref="F120:G120"/>
    <mergeCell ref="F121:G121"/>
    <mergeCell ref="F122:G122"/>
    <mergeCell ref="F123:G123"/>
    <mergeCell ref="F124:G124"/>
    <mergeCell ref="F125:G125"/>
    <mergeCell ref="F114:G114"/>
    <mergeCell ref="F115:G115"/>
    <mergeCell ref="F116:G116"/>
    <mergeCell ref="F117:G117"/>
    <mergeCell ref="F118:G118"/>
    <mergeCell ref="F119:G119"/>
    <mergeCell ref="F132:G132"/>
    <mergeCell ref="F133:G133"/>
    <mergeCell ref="F134:G134"/>
    <mergeCell ref="F135:G135"/>
    <mergeCell ref="F136:G136"/>
    <mergeCell ref="F137:G137"/>
    <mergeCell ref="F126:G126"/>
    <mergeCell ref="F127:G127"/>
    <mergeCell ref="F128:G128"/>
    <mergeCell ref="F129:G129"/>
    <mergeCell ref="F130:G130"/>
    <mergeCell ref="F131:G131"/>
    <mergeCell ref="F144:G144"/>
    <mergeCell ref="F145:G145"/>
    <mergeCell ref="F146:G146"/>
    <mergeCell ref="F147:G147"/>
    <mergeCell ref="F148:G148"/>
    <mergeCell ref="F149:G149"/>
    <mergeCell ref="F138:G138"/>
    <mergeCell ref="F139:G139"/>
    <mergeCell ref="F140:G140"/>
    <mergeCell ref="F141:G141"/>
    <mergeCell ref="F142:G142"/>
    <mergeCell ref="F143:G143"/>
  </mergeCells>
  <pageMargins left="0.7" right="0.7" top="0.75" bottom="0.75" header="0.3" footer="0.3"/>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8"/>
  <dimension ref="B2:AF61"/>
  <sheetViews>
    <sheetView topLeftCell="A36" zoomScale="55" zoomScaleNormal="55" workbookViewId="0">
      <selection activeCell="AF61" sqref="AF61"/>
    </sheetView>
  </sheetViews>
  <sheetFormatPr defaultRowHeight="14.5" x14ac:dyDescent="0.35"/>
  <sheetData>
    <row r="2" spans="2:13" x14ac:dyDescent="0.35">
      <c r="C2" s="4" t="s">
        <v>74</v>
      </c>
      <c r="D2" s="239"/>
      <c r="E2" s="239"/>
    </row>
    <row r="3" spans="2:13" x14ac:dyDescent="0.35">
      <c r="E3" s="3"/>
      <c r="F3" s="3"/>
      <c r="G3" s="3"/>
      <c r="H3" s="3"/>
      <c r="I3" s="3"/>
      <c r="J3" s="3"/>
    </row>
    <row r="4" spans="2:13" x14ac:dyDescent="0.35">
      <c r="B4" s="4" t="s">
        <v>75</v>
      </c>
      <c r="C4" s="2" t="s">
        <v>55</v>
      </c>
      <c r="D4" s="240" t="s">
        <v>56</v>
      </c>
      <c r="E4" s="240"/>
      <c r="F4" s="240"/>
      <c r="G4" s="5"/>
      <c r="H4" s="240" t="s">
        <v>57</v>
      </c>
      <c r="I4" s="240"/>
      <c r="J4" s="240"/>
      <c r="K4" s="240" t="s">
        <v>58</v>
      </c>
      <c r="L4" s="240"/>
      <c r="M4" s="240"/>
    </row>
    <row r="5" spans="2:13" x14ac:dyDescent="0.35">
      <c r="B5" s="4">
        <v>1</v>
      </c>
      <c r="C5" s="2"/>
      <c r="D5" s="2" t="s">
        <v>59</v>
      </c>
      <c r="E5" s="2" t="s">
        <v>60</v>
      </c>
      <c r="F5" s="2" t="s">
        <v>61</v>
      </c>
      <c r="G5" s="2"/>
      <c r="H5" s="2" t="s">
        <v>59</v>
      </c>
      <c r="I5" s="2" t="s">
        <v>60</v>
      </c>
      <c r="J5" s="2" t="s">
        <v>61</v>
      </c>
      <c r="K5" s="2" t="s">
        <v>59</v>
      </c>
      <c r="L5" s="2" t="s">
        <v>60</v>
      </c>
      <c r="M5" s="2" t="s">
        <v>61</v>
      </c>
    </row>
    <row r="6" spans="2:13" x14ac:dyDescent="0.35">
      <c r="C6" s="1" t="s">
        <v>62</v>
      </c>
      <c r="D6" s="1">
        <v>5.88</v>
      </c>
      <c r="E6" s="1">
        <v>2.98</v>
      </c>
      <c r="F6" s="1">
        <f>D6*E6</f>
        <v>17.522400000000001</v>
      </c>
      <c r="G6" s="1" t="s">
        <v>76</v>
      </c>
      <c r="H6" s="1">
        <v>1</v>
      </c>
      <c r="I6" s="1">
        <v>2.75</v>
      </c>
      <c r="J6" s="1">
        <f>H6*I6</f>
        <v>2.75</v>
      </c>
      <c r="K6" s="1"/>
      <c r="L6" s="1"/>
      <c r="M6" s="1">
        <f>K6*L6</f>
        <v>0</v>
      </c>
    </row>
    <row r="7" spans="2:13" x14ac:dyDescent="0.35">
      <c r="C7" s="1"/>
      <c r="D7" s="1"/>
      <c r="E7" s="1"/>
      <c r="F7" s="1">
        <f t="shared" ref="F7:F33" si="0">D7*E7</f>
        <v>0</v>
      </c>
      <c r="G7" s="1" t="s">
        <v>77</v>
      </c>
      <c r="H7" s="1">
        <v>1</v>
      </c>
      <c r="I7" s="1">
        <v>3.24</v>
      </c>
      <c r="J7" s="1">
        <f t="shared" ref="J7:J29" si="1">H7*I7</f>
        <v>3.24</v>
      </c>
      <c r="K7" s="1"/>
      <c r="L7" s="1"/>
      <c r="M7" s="1">
        <f t="shared" ref="M7:M29" si="2">K7*L7</f>
        <v>0</v>
      </c>
    </row>
    <row r="8" spans="2:13" x14ac:dyDescent="0.35">
      <c r="C8" s="1"/>
      <c r="D8" s="1"/>
      <c r="E8" s="1"/>
      <c r="F8" s="1">
        <f t="shared" si="0"/>
        <v>0</v>
      </c>
      <c r="G8" s="1"/>
      <c r="H8" s="1"/>
      <c r="I8" s="1"/>
      <c r="J8" s="1">
        <f t="shared" si="1"/>
        <v>0</v>
      </c>
      <c r="K8" s="1"/>
      <c r="L8" s="1"/>
      <c r="M8" s="1">
        <f t="shared" si="2"/>
        <v>0</v>
      </c>
    </row>
    <row r="9" spans="2:13" x14ac:dyDescent="0.35">
      <c r="C9" s="1" t="s">
        <v>65</v>
      </c>
      <c r="D9" s="1">
        <v>2.0299999999999998</v>
      </c>
      <c r="E9" s="1">
        <v>2.4</v>
      </c>
      <c r="F9" s="1">
        <f t="shared" si="0"/>
        <v>4.871999999999999</v>
      </c>
      <c r="G9" s="1" t="s">
        <v>76</v>
      </c>
      <c r="H9" s="1"/>
      <c r="I9" s="1"/>
      <c r="J9" s="1">
        <f t="shared" si="1"/>
        <v>0</v>
      </c>
      <c r="K9" s="1"/>
      <c r="L9" s="1"/>
      <c r="M9" s="1">
        <f t="shared" si="2"/>
        <v>0</v>
      </c>
    </row>
    <row r="10" spans="2:13" x14ac:dyDescent="0.35">
      <c r="C10" s="1"/>
      <c r="D10" s="1"/>
      <c r="E10" s="1"/>
      <c r="F10" s="1">
        <f t="shared" si="0"/>
        <v>0</v>
      </c>
      <c r="G10" s="1" t="s">
        <v>77</v>
      </c>
      <c r="H10" s="1"/>
      <c r="I10" s="1"/>
      <c r="J10" s="1">
        <f t="shared" si="1"/>
        <v>0</v>
      </c>
      <c r="K10" s="1"/>
      <c r="L10" s="1"/>
      <c r="M10" s="1">
        <f t="shared" si="2"/>
        <v>0</v>
      </c>
    </row>
    <row r="11" spans="2:13" x14ac:dyDescent="0.35">
      <c r="C11" s="1"/>
      <c r="D11" s="1"/>
      <c r="E11" s="1"/>
      <c r="F11" s="1">
        <f t="shared" si="0"/>
        <v>0</v>
      </c>
      <c r="G11" s="1"/>
      <c r="H11" s="1"/>
      <c r="I11" s="1"/>
      <c r="J11" s="1">
        <f t="shared" si="1"/>
        <v>0</v>
      </c>
      <c r="K11" s="1"/>
      <c r="L11" s="1"/>
      <c r="M11" s="1">
        <f t="shared" si="2"/>
        <v>0</v>
      </c>
    </row>
    <row r="12" spans="2:13" x14ac:dyDescent="0.35">
      <c r="C12" s="1"/>
      <c r="D12" s="1"/>
      <c r="E12" s="1"/>
      <c r="F12" s="1">
        <f t="shared" si="0"/>
        <v>0</v>
      </c>
      <c r="G12" s="1"/>
      <c r="H12" s="1"/>
      <c r="I12" s="1"/>
      <c r="J12" s="1">
        <f t="shared" si="1"/>
        <v>0</v>
      </c>
      <c r="K12" s="1"/>
      <c r="L12" s="1"/>
      <c r="M12" s="1">
        <f t="shared" si="2"/>
        <v>0</v>
      </c>
    </row>
    <row r="13" spans="2:13" x14ac:dyDescent="0.35">
      <c r="C13" s="1" t="s">
        <v>63</v>
      </c>
      <c r="D13" s="1">
        <v>3.65</v>
      </c>
      <c r="E13" s="1">
        <v>3.85</v>
      </c>
      <c r="F13" s="1">
        <f t="shared" si="0"/>
        <v>14.0525</v>
      </c>
      <c r="G13" s="1" t="s">
        <v>76</v>
      </c>
      <c r="H13" s="1"/>
      <c r="I13" s="1"/>
      <c r="J13" s="1">
        <f t="shared" si="1"/>
        <v>0</v>
      </c>
      <c r="K13" s="1"/>
      <c r="L13" s="1"/>
      <c r="M13" s="1">
        <f t="shared" si="2"/>
        <v>0</v>
      </c>
    </row>
    <row r="14" spans="2:13" x14ac:dyDescent="0.35">
      <c r="C14" s="1"/>
      <c r="D14" s="1"/>
      <c r="E14" s="1"/>
      <c r="F14" s="1">
        <f t="shared" si="0"/>
        <v>0</v>
      </c>
      <c r="G14" s="1" t="s">
        <v>77</v>
      </c>
      <c r="H14" s="1"/>
      <c r="I14" s="1"/>
      <c r="J14" s="1">
        <f t="shared" si="1"/>
        <v>0</v>
      </c>
      <c r="K14" s="1"/>
      <c r="L14" s="1"/>
      <c r="M14" s="1">
        <f t="shared" si="2"/>
        <v>0</v>
      </c>
    </row>
    <row r="15" spans="2:13" x14ac:dyDescent="0.35">
      <c r="C15" s="1"/>
      <c r="D15" s="1"/>
      <c r="E15" s="1"/>
      <c r="F15" s="1">
        <f t="shared" si="0"/>
        <v>0</v>
      </c>
      <c r="G15" s="1"/>
      <c r="H15" s="1"/>
      <c r="I15" s="1"/>
      <c r="J15" s="1">
        <f t="shared" si="1"/>
        <v>0</v>
      </c>
      <c r="K15" s="1"/>
      <c r="L15" s="1"/>
      <c r="M15" s="1">
        <f t="shared" si="2"/>
        <v>0</v>
      </c>
    </row>
    <row r="16" spans="2:13" x14ac:dyDescent="0.35">
      <c r="C16" s="1"/>
      <c r="D16" s="1"/>
      <c r="E16" s="1"/>
      <c r="F16" s="1">
        <f t="shared" si="0"/>
        <v>0</v>
      </c>
      <c r="G16" s="1"/>
      <c r="H16" s="1"/>
      <c r="I16" s="1"/>
      <c r="J16" s="1">
        <f t="shared" si="1"/>
        <v>0</v>
      </c>
      <c r="K16" s="1"/>
      <c r="L16" s="1"/>
      <c r="M16" s="1">
        <f t="shared" si="2"/>
        <v>0</v>
      </c>
    </row>
    <row r="17" spans="3:13" x14ac:dyDescent="0.35">
      <c r="C17" s="1" t="s">
        <v>64</v>
      </c>
      <c r="D17" s="1"/>
      <c r="E17" s="1"/>
      <c r="F17" s="1">
        <f t="shared" si="0"/>
        <v>0</v>
      </c>
      <c r="G17" s="1" t="s">
        <v>76</v>
      </c>
      <c r="H17" s="1"/>
      <c r="I17" s="1"/>
      <c r="J17" s="1">
        <f t="shared" si="1"/>
        <v>0</v>
      </c>
      <c r="K17" s="1"/>
      <c r="L17" s="1"/>
      <c r="M17" s="1">
        <f t="shared" si="2"/>
        <v>0</v>
      </c>
    </row>
    <row r="18" spans="3:13" x14ac:dyDescent="0.35">
      <c r="C18" s="1"/>
      <c r="D18" s="1"/>
      <c r="E18" s="1"/>
      <c r="F18" s="1">
        <f t="shared" si="0"/>
        <v>0</v>
      </c>
      <c r="G18" s="1" t="s">
        <v>77</v>
      </c>
      <c r="H18" s="1"/>
      <c r="I18" s="1"/>
      <c r="J18" s="1">
        <f t="shared" si="1"/>
        <v>0</v>
      </c>
      <c r="K18" s="1"/>
      <c r="L18" s="1"/>
      <c r="M18" s="1">
        <f t="shared" si="2"/>
        <v>0</v>
      </c>
    </row>
    <row r="19" spans="3:13" x14ac:dyDescent="0.35">
      <c r="C19" s="1"/>
      <c r="D19" s="1"/>
      <c r="E19" s="1"/>
      <c r="F19" s="1">
        <f t="shared" si="0"/>
        <v>0</v>
      </c>
      <c r="G19" s="1"/>
      <c r="H19" s="1"/>
      <c r="I19" s="1"/>
      <c r="J19" s="1">
        <f t="shared" si="1"/>
        <v>0</v>
      </c>
      <c r="K19" s="1"/>
      <c r="L19" s="1"/>
      <c r="M19" s="1">
        <f t="shared" si="2"/>
        <v>0</v>
      </c>
    </row>
    <row r="20" spans="3:13" x14ac:dyDescent="0.35">
      <c r="C20" s="1" t="s">
        <v>64</v>
      </c>
      <c r="D20" s="1"/>
      <c r="E20" s="1"/>
      <c r="F20" s="1">
        <f t="shared" si="0"/>
        <v>0</v>
      </c>
      <c r="G20" s="1" t="s">
        <v>76</v>
      </c>
      <c r="H20" s="1"/>
      <c r="I20" s="1"/>
      <c r="J20" s="1">
        <f t="shared" si="1"/>
        <v>0</v>
      </c>
      <c r="K20" s="1"/>
      <c r="L20" s="1"/>
      <c r="M20" s="1">
        <f t="shared" si="2"/>
        <v>0</v>
      </c>
    </row>
    <row r="21" spans="3:13" x14ac:dyDescent="0.35">
      <c r="C21" s="1"/>
      <c r="D21" s="1"/>
      <c r="E21" s="1"/>
      <c r="F21" s="1">
        <f t="shared" si="0"/>
        <v>0</v>
      </c>
      <c r="G21" s="1" t="s">
        <v>77</v>
      </c>
      <c r="H21" s="1"/>
      <c r="I21" s="1"/>
      <c r="J21" s="1">
        <f t="shared" si="1"/>
        <v>0</v>
      </c>
      <c r="K21" s="1"/>
      <c r="L21" s="1"/>
      <c r="M21" s="1">
        <f t="shared" si="2"/>
        <v>0</v>
      </c>
    </row>
    <row r="22" spans="3:13" x14ac:dyDescent="0.35">
      <c r="C22" s="1"/>
      <c r="D22" s="1"/>
      <c r="E22" s="1"/>
      <c r="F22" s="1">
        <f t="shared" si="0"/>
        <v>0</v>
      </c>
      <c r="G22" s="1"/>
      <c r="H22" s="1"/>
      <c r="I22" s="1"/>
      <c r="J22" s="1">
        <f t="shared" si="1"/>
        <v>0</v>
      </c>
      <c r="K22" s="1"/>
      <c r="L22" s="1"/>
      <c r="M22" s="1">
        <f t="shared" si="2"/>
        <v>0</v>
      </c>
    </row>
    <row r="23" spans="3:13" x14ac:dyDescent="0.35">
      <c r="C23" s="1" t="s">
        <v>70</v>
      </c>
      <c r="D23" s="1">
        <v>2.4300000000000002</v>
      </c>
      <c r="E23" s="1">
        <v>1.35</v>
      </c>
      <c r="F23" s="1">
        <f t="shared" si="0"/>
        <v>3.2805000000000004</v>
      </c>
      <c r="G23" s="1" t="s">
        <v>78</v>
      </c>
      <c r="H23" s="1"/>
      <c r="I23" s="1"/>
      <c r="J23" s="1">
        <f t="shared" si="1"/>
        <v>0</v>
      </c>
      <c r="K23" s="1"/>
      <c r="L23" s="1"/>
      <c r="M23" s="1">
        <f t="shared" si="2"/>
        <v>0</v>
      </c>
    </row>
    <row r="24" spans="3:13" x14ac:dyDescent="0.35">
      <c r="C24" s="1" t="s">
        <v>71</v>
      </c>
      <c r="D24" s="1"/>
      <c r="E24" s="1"/>
      <c r="F24" s="1">
        <f t="shared" si="0"/>
        <v>0</v>
      </c>
      <c r="G24" s="1" t="s">
        <v>78</v>
      </c>
      <c r="H24" s="1"/>
      <c r="I24" s="1"/>
      <c r="J24" s="1">
        <f t="shared" si="1"/>
        <v>0</v>
      </c>
      <c r="K24" s="1"/>
      <c r="L24" s="1"/>
      <c r="M24" s="1">
        <f t="shared" si="2"/>
        <v>0</v>
      </c>
    </row>
    <row r="25" spans="3:13" x14ac:dyDescent="0.35">
      <c r="C25" s="1" t="s">
        <v>72</v>
      </c>
      <c r="D25" s="1"/>
      <c r="E25" s="1"/>
      <c r="F25" s="1">
        <f t="shared" si="0"/>
        <v>0</v>
      </c>
      <c r="G25" s="1" t="s">
        <v>78</v>
      </c>
      <c r="H25" s="1"/>
      <c r="I25" s="1"/>
      <c r="J25" s="1">
        <f t="shared" si="1"/>
        <v>0</v>
      </c>
      <c r="K25" s="1"/>
      <c r="L25" s="1"/>
      <c r="M25" s="1">
        <f t="shared" si="2"/>
        <v>0</v>
      </c>
    </row>
    <row r="26" spans="3:13" x14ac:dyDescent="0.35">
      <c r="C26" s="1"/>
      <c r="D26" s="1"/>
      <c r="E26" s="1"/>
      <c r="F26" s="1">
        <f t="shared" si="0"/>
        <v>0</v>
      </c>
      <c r="G26" s="1"/>
      <c r="H26" s="1"/>
      <c r="I26" s="1"/>
      <c r="J26" s="1">
        <f t="shared" si="1"/>
        <v>0</v>
      </c>
      <c r="K26" s="1"/>
      <c r="L26" s="1"/>
      <c r="M26" s="1">
        <f t="shared" si="2"/>
        <v>0</v>
      </c>
    </row>
    <row r="27" spans="3:13" x14ac:dyDescent="0.35">
      <c r="C27" s="1" t="s">
        <v>66</v>
      </c>
      <c r="D27" s="1"/>
      <c r="E27" s="1"/>
      <c r="F27" s="1">
        <f t="shared" si="0"/>
        <v>0</v>
      </c>
      <c r="G27" s="1"/>
      <c r="H27" s="1"/>
      <c r="I27" s="1"/>
      <c r="J27" s="1">
        <f t="shared" si="1"/>
        <v>0</v>
      </c>
      <c r="K27" s="1"/>
      <c r="L27" s="1"/>
      <c r="M27" s="1">
        <f t="shared" si="2"/>
        <v>0</v>
      </c>
    </row>
    <row r="28" spans="3:13" x14ac:dyDescent="0.35">
      <c r="C28" s="1" t="s">
        <v>67</v>
      </c>
      <c r="D28" s="1"/>
      <c r="E28" s="1"/>
      <c r="F28" s="1">
        <f t="shared" si="0"/>
        <v>0</v>
      </c>
      <c r="G28" s="1"/>
      <c r="H28" s="1"/>
      <c r="I28" s="1"/>
      <c r="J28" s="1">
        <f t="shared" si="1"/>
        <v>0</v>
      </c>
      <c r="K28" s="1"/>
      <c r="L28" s="1"/>
      <c r="M28" s="1">
        <f t="shared" si="2"/>
        <v>0</v>
      </c>
    </row>
    <row r="29" spans="3:13" x14ac:dyDescent="0.35">
      <c r="C29" s="1" t="s">
        <v>68</v>
      </c>
      <c r="D29" s="1"/>
      <c r="E29" s="1"/>
      <c r="F29" s="1">
        <f t="shared" si="0"/>
        <v>0</v>
      </c>
      <c r="G29" s="1"/>
      <c r="H29" s="1"/>
      <c r="I29" s="1"/>
      <c r="J29" s="1">
        <f t="shared" si="1"/>
        <v>0</v>
      </c>
      <c r="K29" s="1"/>
      <c r="L29" s="1"/>
      <c r="M29" s="1">
        <f t="shared" si="2"/>
        <v>0</v>
      </c>
    </row>
    <row r="30" spans="3:13" x14ac:dyDescent="0.35">
      <c r="C30" s="1" t="s">
        <v>69</v>
      </c>
      <c r="D30" s="1"/>
      <c r="E30" s="1"/>
      <c r="F30" s="1">
        <f t="shared" si="0"/>
        <v>0</v>
      </c>
      <c r="G30" s="1"/>
      <c r="H30" s="1"/>
      <c r="I30" s="1"/>
      <c r="J30" s="1">
        <f>H30*I30</f>
        <v>0</v>
      </c>
      <c r="K30" s="1"/>
      <c r="L30" s="1"/>
      <c r="M30" s="1">
        <f>K30*L30</f>
        <v>0</v>
      </c>
    </row>
    <row r="31" spans="3:13" x14ac:dyDescent="0.35">
      <c r="C31" s="1"/>
      <c r="D31" s="1"/>
      <c r="E31" s="1"/>
      <c r="F31" s="1">
        <f t="shared" si="0"/>
        <v>0</v>
      </c>
      <c r="G31" s="1"/>
      <c r="H31" s="1"/>
      <c r="I31" s="1"/>
      <c r="J31" s="1">
        <f>H31*I31</f>
        <v>0</v>
      </c>
      <c r="K31" s="1"/>
      <c r="L31" s="1"/>
      <c r="M31" s="1">
        <f>K31*L31</f>
        <v>0</v>
      </c>
    </row>
    <row r="32" spans="3:13" x14ac:dyDescent="0.35">
      <c r="C32" s="1"/>
      <c r="D32" s="1"/>
      <c r="E32" s="1"/>
      <c r="F32" s="1">
        <f t="shared" si="0"/>
        <v>0</v>
      </c>
      <c r="G32" s="1"/>
      <c r="H32" s="1"/>
      <c r="I32" s="1"/>
      <c r="J32" s="1">
        <f>H32*I32</f>
        <v>0</v>
      </c>
      <c r="K32" s="1"/>
      <c r="L32" s="1"/>
      <c r="M32" s="1">
        <f>K32*L32</f>
        <v>0</v>
      </c>
    </row>
    <row r="33" spans="3:13" x14ac:dyDescent="0.35">
      <c r="C33" s="1"/>
      <c r="D33" s="1"/>
      <c r="E33" s="1"/>
      <c r="F33" s="1">
        <f t="shared" si="0"/>
        <v>0</v>
      </c>
      <c r="G33" s="1"/>
      <c r="H33" s="1"/>
      <c r="I33" s="1"/>
      <c r="J33" s="1">
        <f>H33*I33</f>
        <v>0</v>
      </c>
      <c r="K33" s="1"/>
      <c r="L33" s="1"/>
      <c r="M33" s="1">
        <f>K33*L33</f>
        <v>0</v>
      </c>
    </row>
    <row r="34" spans="3:13" x14ac:dyDescent="0.35">
      <c r="C34" s="1" t="s">
        <v>73</v>
      </c>
      <c r="D34" s="1"/>
      <c r="E34" s="1">
        <f>F34*10.764</f>
        <v>427.62573359999999</v>
      </c>
      <c r="F34" s="1">
        <f>SUM(F6:F33)</f>
        <v>39.727400000000003</v>
      </c>
      <c r="G34" s="1"/>
      <c r="H34" s="1"/>
      <c r="I34" s="1">
        <f>J34*10.764</f>
        <v>64.47636</v>
      </c>
      <c r="J34" s="1">
        <f>SUM(J6:J33)</f>
        <v>5.99</v>
      </c>
      <c r="K34" s="1"/>
      <c r="L34" s="1">
        <f>M34*10.764</f>
        <v>0</v>
      </c>
      <c r="M34" s="1">
        <f>SUM(M6:M33)</f>
        <v>0</v>
      </c>
    </row>
    <row r="61" spans="32:32" x14ac:dyDescent="0.35">
      <c r="AF61" s="65"/>
    </row>
  </sheetData>
  <mergeCells count="4">
    <mergeCell ref="D2:E2"/>
    <mergeCell ref="D4:F4"/>
    <mergeCell ref="H4:J4"/>
    <mergeCell ref="K4:M4"/>
  </mergeCells>
  <pageMargins left="0.7" right="0.7" top="0.75" bottom="0.75" header="0.3" footer="0.3"/>
  <pageSetup orientation="portrait" r:id="rId1"/>
  <drawing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9"/>
  <dimension ref="B3:M35"/>
  <sheetViews>
    <sheetView workbookViewId="0">
      <selection activeCell="G7" sqref="G7:G8"/>
    </sheetView>
  </sheetViews>
  <sheetFormatPr defaultRowHeight="14.5" x14ac:dyDescent="0.35"/>
  <sheetData>
    <row r="3" spans="2:13" x14ac:dyDescent="0.35">
      <c r="C3" s="4" t="s">
        <v>74</v>
      </c>
      <c r="D3" s="239"/>
      <c r="E3" s="239"/>
    </row>
    <row r="4" spans="2:13" x14ac:dyDescent="0.35">
      <c r="E4" s="3"/>
      <c r="F4" s="3"/>
      <c r="G4" s="3"/>
      <c r="H4" s="3"/>
      <c r="I4" s="3"/>
      <c r="J4" s="3"/>
    </row>
    <row r="5" spans="2:13" x14ac:dyDescent="0.35">
      <c r="B5" s="4" t="s">
        <v>75</v>
      </c>
      <c r="C5" s="2" t="s">
        <v>55</v>
      </c>
      <c r="D5" s="240" t="s">
        <v>56</v>
      </c>
      <c r="E5" s="240"/>
      <c r="F5" s="240"/>
      <c r="G5" s="5"/>
      <c r="H5" s="240" t="s">
        <v>57</v>
      </c>
      <c r="I5" s="240"/>
      <c r="J5" s="240"/>
      <c r="K5" s="240" t="s">
        <v>58</v>
      </c>
      <c r="L5" s="240"/>
      <c r="M5" s="240"/>
    </row>
    <row r="6" spans="2:13" x14ac:dyDescent="0.35">
      <c r="B6" s="4">
        <v>1</v>
      </c>
      <c r="C6" s="2"/>
      <c r="D6" s="2" t="s">
        <v>59</v>
      </c>
      <c r="E6" s="2" t="s">
        <v>60</v>
      </c>
      <c r="F6" s="2" t="s">
        <v>61</v>
      </c>
      <c r="G6" s="2"/>
      <c r="H6" s="2" t="s">
        <v>59</v>
      </c>
      <c r="I6" s="2" t="s">
        <v>60</v>
      </c>
      <c r="J6" s="2" t="s">
        <v>61</v>
      </c>
      <c r="K6" s="2" t="s">
        <v>59</v>
      </c>
      <c r="L6" s="2" t="s">
        <v>60</v>
      </c>
      <c r="M6" s="2" t="s">
        <v>61</v>
      </c>
    </row>
    <row r="7" spans="2:13" x14ac:dyDescent="0.35">
      <c r="C7" s="1" t="s">
        <v>62</v>
      </c>
      <c r="D7" s="1"/>
      <c r="E7" s="1"/>
      <c r="F7" s="1">
        <f>D7*E7</f>
        <v>0</v>
      </c>
      <c r="G7" s="1" t="s">
        <v>76</v>
      </c>
      <c r="H7" s="1"/>
      <c r="I7" s="1"/>
      <c r="J7" s="1">
        <f>H7*I7</f>
        <v>0</v>
      </c>
      <c r="K7" s="1"/>
      <c r="L7" s="1"/>
      <c r="M7" s="1">
        <f>K7*L7</f>
        <v>0</v>
      </c>
    </row>
    <row r="8" spans="2:13" x14ac:dyDescent="0.35">
      <c r="C8" s="1"/>
      <c r="D8" s="1"/>
      <c r="E8" s="1"/>
      <c r="F8" s="1">
        <f t="shared" ref="F8:F34" si="0">D8*E8</f>
        <v>0</v>
      </c>
      <c r="G8" s="1" t="s">
        <v>77</v>
      </c>
      <c r="H8" s="1"/>
      <c r="I8" s="1"/>
      <c r="J8" s="1">
        <f t="shared" ref="J8:J34" si="1">H8*I8</f>
        <v>0</v>
      </c>
      <c r="K8" s="1"/>
      <c r="L8" s="1"/>
      <c r="M8" s="1">
        <f t="shared" ref="M8:M34" si="2">K8*L8</f>
        <v>0</v>
      </c>
    </row>
    <row r="9" spans="2:13" x14ac:dyDescent="0.35">
      <c r="C9" s="1"/>
      <c r="D9" s="1"/>
      <c r="E9" s="1"/>
      <c r="F9" s="1">
        <f t="shared" si="0"/>
        <v>0</v>
      </c>
      <c r="G9" s="1"/>
      <c r="H9" s="1"/>
      <c r="I9" s="1"/>
      <c r="J9" s="1">
        <f t="shared" si="1"/>
        <v>0</v>
      </c>
      <c r="K9" s="1"/>
      <c r="L9" s="1"/>
      <c r="M9" s="1">
        <f t="shared" si="2"/>
        <v>0</v>
      </c>
    </row>
    <row r="10" spans="2:13" x14ac:dyDescent="0.35">
      <c r="C10" s="1" t="s">
        <v>65</v>
      </c>
      <c r="D10" s="1"/>
      <c r="E10" s="1"/>
      <c r="F10" s="1">
        <f t="shared" si="0"/>
        <v>0</v>
      </c>
      <c r="G10" s="1" t="s">
        <v>76</v>
      </c>
      <c r="H10" s="1"/>
      <c r="I10" s="1"/>
      <c r="J10" s="1">
        <f t="shared" si="1"/>
        <v>0</v>
      </c>
      <c r="K10" s="1"/>
      <c r="L10" s="1"/>
      <c r="M10" s="1">
        <f t="shared" si="2"/>
        <v>0</v>
      </c>
    </row>
    <row r="11" spans="2:13" x14ac:dyDescent="0.35">
      <c r="C11" s="1"/>
      <c r="D11" s="1"/>
      <c r="E11" s="1"/>
      <c r="F11" s="1">
        <f t="shared" si="0"/>
        <v>0</v>
      </c>
      <c r="G11" s="1" t="s">
        <v>77</v>
      </c>
      <c r="H11" s="1"/>
      <c r="I11" s="1"/>
      <c r="J11" s="1">
        <f t="shared" si="1"/>
        <v>0</v>
      </c>
      <c r="K11" s="1"/>
      <c r="L11" s="1"/>
      <c r="M11" s="1">
        <f t="shared" si="2"/>
        <v>0</v>
      </c>
    </row>
    <row r="12" spans="2:13" x14ac:dyDescent="0.35">
      <c r="C12" s="1"/>
      <c r="D12" s="1"/>
      <c r="E12" s="1"/>
      <c r="F12" s="1">
        <f t="shared" si="0"/>
        <v>0</v>
      </c>
      <c r="G12" s="1"/>
      <c r="H12" s="1"/>
      <c r="I12" s="1"/>
      <c r="J12" s="1">
        <f t="shared" si="1"/>
        <v>0</v>
      </c>
      <c r="K12" s="1"/>
      <c r="L12" s="1"/>
      <c r="M12" s="1">
        <f t="shared" si="2"/>
        <v>0</v>
      </c>
    </row>
    <row r="13" spans="2:13" x14ac:dyDescent="0.35">
      <c r="C13" s="1"/>
      <c r="D13" s="1"/>
      <c r="E13" s="1"/>
      <c r="F13" s="1">
        <f t="shared" si="0"/>
        <v>0</v>
      </c>
      <c r="G13" s="1"/>
      <c r="H13" s="1"/>
      <c r="I13" s="1"/>
      <c r="J13" s="1">
        <f t="shared" si="1"/>
        <v>0</v>
      </c>
      <c r="K13" s="1"/>
      <c r="L13" s="1"/>
      <c r="M13" s="1">
        <f t="shared" si="2"/>
        <v>0</v>
      </c>
    </row>
    <row r="14" spans="2:13" x14ac:dyDescent="0.35">
      <c r="C14" s="1" t="s">
        <v>63</v>
      </c>
      <c r="D14" s="1"/>
      <c r="E14" s="1"/>
      <c r="F14" s="1">
        <f t="shared" si="0"/>
        <v>0</v>
      </c>
      <c r="G14" s="1" t="s">
        <v>76</v>
      </c>
      <c r="H14" s="1"/>
      <c r="I14" s="1"/>
      <c r="J14" s="1">
        <f t="shared" si="1"/>
        <v>0</v>
      </c>
      <c r="K14" s="1"/>
      <c r="L14" s="1"/>
      <c r="M14" s="1">
        <f t="shared" si="2"/>
        <v>0</v>
      </c>
    </row>
    <row r="15" spans="2:13" x14ac:dyDescent="0.35">
      <c r="C15" s="1"/>
      <c r="D15" s="1"/>
      <c r="E15" s="1"/>
      <c r="F15" s="1">
        <f t="shared" si="0"/>
        <v>0</v>
      </c>
      <c r="G15" s="1" t="s">
        <v>77</v>
      </c>
      <c r="H15" s="1"/>
      <c r="I15" s="1"/>
      <c r="J15" s="1">
        <f t="shared" si="1"/>
        <v>0</v>
      </c>
      <c r="K15" s="1"/>
      <c r="L15" s="1"/>
      <c r="M15" s="1">
        <f t="shared" si="2"/>
        <v>0</v>
      </c>
    </row>
    <row r="16" spans="2:13" x14ac:dyDescent="0.35">
      <c r="C16" s="1"/>
      <c r="D16" s="1"/>
      <c r="E16" s="1"/>
      <c r="F16" s="1">
        <f t="shared" si="0"/>
        <v>0</v>
      </c>
      <c r="G16" s="1"/>
      <c r="H16" s="1"/>
      <c r="I16" s="1"/>
      <c r="J16" s="1">
        <f t="shared" si="1"/>
        <v>0</v>
      </c>
      <c r="K16" s="1"/>
      <c r="L16" s="1"/>
      <c r="M16" s="1">
        <f t="shared" si="2"/>
        <v>0</v>
      </c>
    </row>
    <row r="17" spans="3:13" x14ac:dyDescent="0.35">
      <c r="C17" s="1"/>
      <c r="D17" s="1"/>
      <c r="E17" s="1"/>
      <c r="F17" s="1">
        <f t="shared" si="0"/>
        <v>0</v>
      </c>
      <c r="G17" s="1"/>
      <c r="H17" s="1"/>
      <c r="I17" s="1"/>
      <c r="J17" s="1">
        <f t="shared" si="1"/>
        <v>0</v>
      </c>
      <c r="K17" s="1"/>
      <c r="L17" s="1"/>
      <c r="M17" s="1">
        <f t="shared" si="2"/>
        <v>0</v>
      </c>
    </row>
    <row r="18" spans="3:13" x14ac:dyDescent="0.35">
      <c r="C18" s="1" t="s">
        <v>64</v>
      </c>
      <c r="D18" s="1"/>
      <c r="E18" s="1"/>
      <c r="F18" s="1">
        <f t="shared" si="0"/>
        <v>0</v>
      </c>
      <c r="G18" s="1" t="s">
        <v>76</v>
      </c>
      <c r="H18" s="1"/>
      <c r="I18" s="1"/>
      <c r="J18" s="1">
        <f t="shared" si="1"/>
        <v>0</v>
      </c>
      <c r="K18" s="1"/>
      <c r="L18" s="1"/>
      <c r="M18" s="1">
        <f t="shared" si="2"/>
        <v>0</v>
      </c>
    </row>
    <row r="19" spans="3:13" x14ac:dyDescent="0.35">
      <c r="C19" s="1"/>
      <c r="D19" s="1"/>
      <c r="E19" s="1"/>
      <c r="F19" s="1">
        <f t="shared" si="0"/>
        <v>0</v>
      </c>
      <c r="G19" s="1" t="s">
        <v>77</v>
      </c>
      <c r="H19" s="1"/>
      <c r="I19" s="1"/>
      <c r="J19" s="1">
        <f t="shared" si="1"/>
        <v>0</v>
      </c>
      <c r="K19" s="1"/>
      <c r="L19" s="1"/>
      <c r="M19" s="1">
        <f t="shared" si="2"/>
        <v>0</v>
      </c>
    </row>
    <row r="20" spans="3:13" x14ac:dyDescent="0.35">
      <c r="C20" s="1"/>
      <c r="D20" s="1"/>
      <c r="E20" s="1"/>
      <c r="F20" s="1">
        <f t="shared" si="0"/>
        <v>0</v>
      </c>
      <c r="G20" s="1"/>
      <c r="H20" s="1"/>
      <c r="I20" s="1"/>
      <c r="J20" s="1">
        <f t="shared" si="1"/>
        <v>0</v>
      </c>
      <c r="K20" s="1"/>
      <c r="L20" s="1"/>
      <c r="M20" s="1">
        <f t="shared" si="2"/>
        <v>0</v>
      </c>
    </row>
    <row r="21" spans="3:13" x14ac:dyDescent="0.35">
      <c r="C21" s="1" t="s">
        <v>64</v>
      </c>
      <c r="D21" s="1"/>
      <c r="E21" s="1"/>
      <c r="F21" s="1">
        <f t="shared" si="0"/>
        <v>0</v>
      </c>
      <c r="G21" s="1" t="s">
        <v>76</v>
      </c>
      <c r="H21" s="1"/>
      <c r="I21" s="1"/>
      <c r="J21" s="1">
        <f t="shared" si="1"/>
        <v>0</v>
      </c>
      <c r="K21" s="1"/>
      <c r="L21" s="1"/>
      <c r="M21" s="1">
        <f t="shared" si="2"/>
        <v>0</v>
      </c>
    </row>
    <row r="22" spans="3:13" x14ac:dyDescent="0.35">
      <c r="C22" s="1"/>
      <c r="D22" s="1"/>
      <c r="E22" s="1"/>
      <c r="F22" s="1">
        <f t="shared" si="0"/>
        <v>0</v>
      </c>
      <c r="G22" s="1" t="s">
        <v>77</v>
      </c>
      <c r="H22" s="1"/>
      <c r="I22" s="1"/>
      <c r="J22" s="1">
        <f t="shared" si="1"/>
        <v>0</v>
      </c>
      <c r="K22" s="1"/>
      <c r="L22" s="1"/>
      <c r="M22" s="1">
        <f t="shared" si="2"/>
        <v>0</v>
      </c>
    </row>
    <row r="23" spans="3:13" x14ac:dyDescent="0.35">
      <c r="C23" s="1"/>
      <c r="D23" s="1"/>
      <c r="E23" s="1"/>
      <c r="F23" s="1">
        <f t="shared" si="0"/>
        <v>0</v>
      </c>
      <c r="G23" s="1"/>
      <c r="H23" s="1"/>
      <c r="I23" s="1"/>
      <c r="J23" s="1">
        <f t="shared" si="1"/>
        <v>0</v>
      </c>
      <c r="K23" s="1"/>
      <c r="L23" s="1"/>
      <c r="M23" s="1">
        <f t="shared" si="2"/>
        <v>0</v>
      </c>
    </row>
    <row r="24" spans="3:13" x14ac:dyDescent="0.35">
      <c r="C24" s="1" t="s">
        <v>70</v>
      </c>
      <c r="D24" s="1"/>
      <c r="E24" s="1"/>
      <c r="F24" s="1">
        <f t="shared" si="0"/>
        <v>0</v>
      </c>
      <c r="G24" s="1" t="s">
        <v>78</v>
      </c>
      <c r="H24" s="1"/>
      <c r="I24" s="1"/>
      <c r="J24" s="1">
        <f t="shared" si="1"/>
        <v>0</v>
      </c>
      <c r="K24" s="1"/>
      <c r="L24" s="1"/>
      <c r="M24" s="1">
        <f t="shared" si="2"/>
        <v>0</v>
      </c>
    </row>
    <row r="25" spans="3:13" x14ac:dyDescent="0.35">
      <c r="C25" s="1" t="s">
        <v>71</v>
      </c>
      <c r="D25" s="1"/>
      <c r="E25" s="1"/>
      <c r="F25" s="1">
        <f t="shared" si="0"/>
        <v>0</v>
      </c>
      <c r="G25" s="1" t="s">
        <v>78</v>
      </c>
      <c r="H25" s="1"/>
      <c r="I25" s="1"/>
      <c r="J25" s="1">
        <f t="shared" si="1"/>
        <v>0</v>
      </c>
      <c r="K25" s="1"/>
      <c r="L25" s="1"/>
      <c r="M25" s="1">
        <f t="shared" si="2"/>
        <v>0</v>
      </c>
    </row>
    <row r="26" spans="3:13" x14ac:dyDescent="0.35">
      <c r="C26" s="1" t="s">
        <v>72</v>
      </c>
      <c r="D26" s="1"/>
      <c r="E26" s="1"/>
      <c r="F26" s="1">
        <f t="shared" si="0"/>
        <v>0</v>
      </c>
      <c r="G26" s="1" t="s">
        <v>78</v>
      </c>
      <c r="H26" s="1"/>
      <c r="I26" s="1"/>
      <c r="J26" s="1">
        <f t="shared" si="1"/>
        <v>0</v>
      </c>
      <c r="K26" s="1"/>
      <c r="L26" s="1"/>
      <c r="M26" s="1">
        <f t="shared" si="2"/>
        <v>0</v>
      </c>
    </row>
    <row r="27" spans="3:13" x14ac:dyDescent="0.35">
      <c r="C27" s="1"/>
      <c r="D27" s="1"/>
      <c r="E27" s="1"/>
      <c r="F27" s="1">
        <f t="shared" si="0"/>
        <v>0</v>
      </c>
      <c r="G27" s="1"/>
      <c r="H27" s="1"/>
      <c r="I27" s="1"/>
      <c r="J27" s="1">
        <f t="shared" si="1"/>
        <v>0</v>
      </c>
      <c r="K27" s="1"/>
      <c r="L27" s="1"/>
      <c r="M27" s="1">
        <f t="shared" si="2"/>
        <v>0</v>
      </c>
    </row>
    <row r="28" spans="3:13" x14ac:dyDescent="0.35">
      <c r="C28" s="1" t="s">
        <v>66</v>
      </c>
      <c r="D28" s="1"/>
      <c r="E28" s="1"/>
      <c r="F28" s="1">
        <f t="shared" si="0"/>
        <v>0</v>
      </c>
      <c r="G28" s="1"/>
      <c r="H28" s="1"/>
      <c r="I28" s="1"/>
      <c r="J28" s="1">
        <f t="shared" si="1"/>
        <v>0</v>
      </c>
      <c r="K28" s="1"/>
      <c r="L28" s="1"/>
      <c r="M28" s="1">
        <f t="shared" si="2"/>
        <v>0</v>
      </c>
    </row>
    <row r="29" spans="3:13" x14ac:dyDescent="0.35">
      <c r="C29" s="1" t="s">
        <v>67</v>
      </c>
      <c r="D29" s="1"/>
      <c r="E29" s="1"/>
      <c r="F29" s="1">
        <f t="shared" si="0"/>
        <v>0</v>
      </c>
      <c r="G29" s="1"/>
      <c r="H29" s="1"/>
      <c r="I29" s="1"/>
      <c r="J29" s="1">
        <f t="shared" si="1"/>
        <v>0</v>
      </c>
      <c r="K29" s="1"/>
      <c r="L29" s="1"/>
      <c r="M29" s="1">
        <f t="shared" si="2"/>
        <v>0</v>
      </c>
    </row>
    <row r="30" spans="3:13" x14ac:dyDescent="0.35">
      <c r="C30" s="1" t="s">
        <v>68</v>
      </c>
      <c r="D30" s="1"/>
      <c r="E30" s="1"/>
      <c r="F30" s="1">
        <f t="shared" si="0"/>
        <v>0</v>
      </c>
      <c r="G30" s="1"/>
      <c r="H30" s="1"/>
      <c r="I30" s="1"/>
      <c r="J30" s="1">
        <f t="shared" si="1"/>
        <v>0</v>
      </c>
      <c r="K30" s="1"/>
      <c r="L30" s="1"/>
      <c r="M30" s="1">
        <f t="shared" si="2"/>
        <v>0</v>
      </c>
    </row>
    <row r="31" spans="3:13" x14ac:dyDescent="0.35">
      <c r="C31" s="1" t="s">
        <v>69</v>
      </c>
      <c r="D31" s="1"/>
      <c r="E31" s="1"/>
      <c r="F31" s="1">
        <f t="shared" si="0"/>
        <v>0</v>
      </c>
      <c r="G31" s="1"/>
      <c r="H31" s="1"/>
      <c r="I31" s="1"/>
      <c r="J31" s="1">
        <f t="shared" si="1"/>
        <v>0</v>
      </c>
      <c r="K31" s="1"/>
      <c r="L31" s="1"/>
      <c r="M31" s="1">
        <f t="shared" si="2"/>
        <v>0</v>
      </c>
    </row>
    <row r="32" spans="3:13" x14ac:dyDescent="0.35">
      <c r="C32" s="1"/>
      <c r="D32" s="1"/>
      <c r="E32" s="1"/>
      <c r="F32" s="1">
        <f t="shared" si="0"/>
        <v>0</v>
      </c>
      <c r="G32" s="1"/>
      <c r="H32" s="1"/>
      <c r="I32" s="1"/>
      <c r="J32" s="1">
        <f t="shared" si="1"/>
        <v>0</v>
      </c>
      <c r="K32" s="1"/>
      <c r="L32" s="1"/>
      <c r="M32" s="1">
        <f t="shared" si="2"/>
        <v>0</v>
      </c>
    </row>
    <row r="33" spans="3:13" x14ac:dyDescent="0.35">
      <c r="C33" s="1"/>
      <c r="D33" s="1"/>
      <c r="E33" s="1"/>
      <c r="F33" s="1">
        <f t="shared" si="0"/>
        <v>0</v>
      </c>
      <c r="G33" s="1"/>
      <c r="H33" s="1"/>
      <c r="I33" s="1"/>
      <c r="J33" s="1">
        <f t="shared" si="1"/>
        <v>0</v>
      </c>
      <c r="K33" s="1"/>
      <c r="L33" s="1"/>
      <c r="M33" s="1">
        <f t="shared" si="2"/>
        <v>0</v>
      </c>
    </row>
    <row r="34" spans="3:13" x14ac:dyDescent="0.35">
      <c r="C34" s="1"/>
      <c r="D34" s="1"/>
      <c r="E34" s="1"/>
      <c r="F34" s="1">
        <f t="shared" si="0"/>
        <v>0</v>
      </c>
      <c r="G34" s="1"/>
      <c r="H34" s="1"/>
      <c r="I34" s="1"/>
      <c r="J34" s="1">
        <f t="shared" si="1"/>
        <v>0</v>
      </c>
      <c r="K34" s="1"/>
      <c r="L34" s="1"/>
      <c r="M34" s="1">
        <f t="shared" si="2"/>
        <v>0</v>
      </c>
    </row>
    <row r="35" spans="3:13" x14ac:dyDescent="0.35">
      <c r="C35" s="1" t="s">
        <v>73</v>
      </c>
      <c r="D35" s="1"/>
      <c r="E35" s="1">
        <f>F35*10.764</f>
        <v>0</v>
      </c>
      <c r="F35" s="1">
        <f>SUM(F7:F34)</f>
        <v>0</v>
      </c>
      <c r="G35" s="1"/>
      <c r="H35" s="1"/>
      <c r="I35" s="1">
        <f>J35*10.764</f>
        <v>0</v>
      </c>
      <c r="J35" s="1">
        <f>SUM(J7:J34)</f>
        <v>0</v>
      </c>
      <c r="K35" s="1"/>
      <c r="L35" s="1">
        <f>M35*10.764</f>
        <v>0</v>
      </c>
      <c r="M35" s="1">
        <f>SUM(M7:M34)</f>
        <v>0</v>
      </c>
    </row>
  </sheetData>
  <mergeCells count="4">
    <mergeCell ref="D3:E3"/>
    <mergeCell ref="D5:F5"/>
    <mergeCell ref="H5:J5"/>
    <mergeCell ref="K5:M5"/>
  </mergeCells>
  <pageMargins left="0.7" right="0.7" top="0.75" bottom="0.75" header="0.3" footer="0.3"/>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0"/>
  <dimension ref="C3:N35"/>
  <sheetViews>
    <sheetView workbookViewId="0">
      <selection activeCell="Q3" sqref="Q3"/>
    </sheetView>
  </sheetViews>
  <sheetFormatPr defaultRowHeight="14.5" x14ac:dyDescent="0.35"/>
  <sheetData>
    <row r="3" spans="3:14" x14ac:dyDescent="0.35">
      <c r="D3" s="4" t="s">
        <v>74</v>
      </c>
      <c r="E3" s="239"/>
      <c r="F3" s="239"/>
    </row>
    <row r="4" spans="3:14" x14ac:dyDescent="0.35">
      <c r="F4" s="3"/>
      <c r="G4" s="3"/>
      <c r="H4" s="3"/>
      <c r="I4" s="3"/>
      <c r="J4" s="3"/>
      <c r="K4" s="3"/>
    </row>
    <row r="5" spans="3:14" x14ac:dyDescent="0.35">
      <c r="C5" s="4" t="s">
        <v>75</v>
      </c>
      <c r="D5" s="2" t="s">
        <v>55</v>
      </c>
      <c r="E5" s="240" t="s">
        <v>56</v>
      </c>
      <c r="F5" s="240"/>
      <c r="G5" s="240"/>
      <c r="H5" s="5"/>
      <c r="I5" s="240" t="s">
        <v>57</v>
      </c>
      <c r="J5" s="240"/>
      <c r="K5" s="240"/>
      <c r="L5" s="240" t="s">
        <v>58</v>
      </c>
      <c r="M5" s="240"/>
      <c r="N5" s="240"/>
    </row>
    <row r="6" spans="3:14" x14ac:dyDescent="0.35">
      <c r="C6" s="4">
        <v>1</v>
      </c>
      <c r="D6" s="2"/>
      <c r="E6" s="2" t="s">
        <v>59</v>
      </c>
      <c r="F6" s="2" t="s">
        <v>60</v>
      </c>
      <c r="G6" s="2" t="s">
        <v>61</v>
      </c>
      <c r="H6" s="2"/>
      <c r="I6" s="2" t="s">
        <v>59</v>
      </c>
      <c r="J6" s="2" t="s">
        <v>60</v>
      </c>
      <c r="K6" s="2" t="s">
        <v>61</v>
      </c>
      <c r="L6" s="2" t="s">
        <v>59</v>
      </c>
      <c r="M6" s="2" t="s">
        <v>60</v>
      </c>
      <c r="N6" s="2" t="s">
        <v>61</v>
      </c>
    </row>
    <row r="7" spans="3:14" x14ac:dyDescent="0.35">
      <c r="D7" s="1" t="s">
        <v>62</v>
      </c>
      <c r="E7" s="1"/>
      <c r="F7" s="1"/>
      <c r="G7" s="1">
        <f>E7*F7</f>
        <v>0</v>
      </c>
      <c r="H7" s="1" t="s">
        <v>76</v>
      </c>
      <c r="I7" s="1"/>
      <c r="J7" s="1"/>
      <c r="K7" s="1">
        <f>I7*J7</f>
        <v>0</v>
      </c>
      <c r="L7" s="1"/>
      <c r="M7" s="1"/>
      <c r="N7" s="1">
        <f>L7*M7</f>
        <v>0</v>
      </c>
    </row>
    <row r="8" spans="3:14" x14ac:dyDescent="0.35">
      <c r="D8" s="1"/>
      <c r="E8" s="1"/>
      <c r="F8" s="1"/>
      <c r="G8" s="1">
        <f t="shared" ref="G8:G34" si="0">E8*F8</f>
        <v>0</v>
      </c>
      <c r="H8" s="1" t="s">
        <v>77</v>
      </c>
      <c r="I8" s="1"/>
      <c r="J8" s="1"/>
      <c r="K8" s="1">
        <f t="shared" ref="K8:K34" si="1">I8*J8</f>
        <v>0</v>
      </c>
      <c r="L8" s="1"/>
      <c r="M8" s="1"/>
      <c r="N8" s="1">
        <f t="shared" ref="N8:N34" si="2">L8*M8</f>
        <v>0</v>
      </c>
    </row>
    <row r="9" spans="3:14" x14ac:dyDescent="0.35">
      <c r="D9" s="1"/>
      <c r="E9" s="1"/>
      <c r="F9" s="1"/>
      <c r="G9" s="1">
        <f t="shared" si="0"/>
        <v>0</v>
      </c>
      <c r="H9" s="1"/>
      <c r="I9" s="1"/>
      <c r="J9" s="1"/>
      <c r="K9" s="1">
        <f t="shared" si="1"/>
        <v>0</v>
      </c>
      <c r="L9" s="1"/>
      <c r="M9" s="1"/>
      <c r="N9" s="1">
        <f t="shared" si="2"/>
        <v>0</v>
      </c>
    </row>
    <row r="10" spans="3:14" x14ac:dyDescent="0.35">
      <c r="D10" s="1" t="s">
        <v>65</v>
      </c>
      <c r="E10" s="1"/>
      <c r="F10" s="1"/>
      <c r="G10" s="1">
        <f t="shared" si="0"/>
        <v>0</v>
      </c>
      <c r="H10" s="1" t="s">
        <v>76</v>
      </c>
      <c r="I10" s="1"/>
      <c r="J10" s="1"/>
      <c r="K10" s="1">
        <f t="shared" si="1"/>
        <v>0</v>
      </c>
      <c r="L10" s="1"/>
      <c r="M10" s="1"/>
      <c r="N10" s="1">
        <f t="shared" si="2"/>
        <v>0</v>
      </c>
    </row>
    <row r="11" spans="3:14" x14ac:dyDescent="0.35">
      <c r="D11" s="1"/>
      <c r="E11" s="1"/>
      <c r="F11" s="1"/>
      <c r="G11" s="1">
        <f t="shared" si="0"/>
        <v>0</v>
      </c>
      <c r="H11" s="1" t="s">
        <v>77</v>
      </c>
      <c r="I11" s="1"/>
      <c r="J11" s="1"/>
      <c r="K11" s="1">
        <f t="shared" si="1"/>
        <v>0</v>
      </c>
      <c r="L11" s="1"/>
      <c r="M11" s="1"/>
      <c r="N11" s="1">
        <f t="shared" si="2"/>
        <v>0</v>
      </c>
    </row>
    <row r="12" spans="3:14" x14ac:dyDescent="0.35">
      <c r="D12" s="1"/>
      <c r="E12" s="1"/>
      <c r="F12" s="1"/>
      <c r="G12" s="1">
        <f t="shared" si="0"/>
        <v>0</v>
      </c>
      <c r="H12" s="1"/>
      <c r="I12" s="1"/>
      <c r="J12" s="1"/>
      <c r="K12" s="1">
        <f t="shared" si="1"/>
        <v>0</v>
      </c>
      <c r="L12" s="1"/>
      <c r="M12" s="1"/>
      <c r="N12" s="1">
        <f t="shared" si="2"/>
        <v>0</v>
      </c>
    </row>
    <row r="13" spans="3:14" x14ac:dyDescent="0.35">
      <c r="D13" s="1"/>
      <c r="E13" s="1"/>
      <c r="F13" s="1"/>
      <c r="G13" s="1">
        <f t="shared" si="0"/>
        <v>0</v>
      </c>
      <c r="H13" s="1"/>
      <c r="I13" s="1"/>
      <c r="J13" s="1"/>
      <c r="K13" s="1">
        <f t="shared" si="1"/>
        <v>0</v>
      </c>
      <c r="L13" s="1"/>
      <c r="M13" s="1"/>
      <c r="N13" s="1">
        <f t="shared" si="2"/>
        <v>0</v>
      </c>
    </row>
    <row r="14" spans="3:14" x14ac:dyDescent="0.35">
      <c r="D14" s="1" t="s">
        <v>63</v>
      </c>
      <c r="E14" s="1"/>
      <c r="F14" s="1"/>
      <c r="G14" s="1">
        <f t="shared" si="0"/>
        <v>0</v>
      </c>
      <c r="H14" s="1" t="s">
        <v>76</v>
      </c>
      <c r="I14" s="1"/>
      <c r="J14" s="1"/>
      <c r="K14" s="1">
        <f t="shared" si="1"/>
        <v>0</v>
      </c>
      <c r="L14" s="1"/>
      <c r="M14" s="1"/>
      <c r="N14" s="1">
        <f t="shared" si="2"/>
        <v>0</v>
      </c>
    </row>
    <row r="15" spans="3:14" x14ac:dyDescent="0.35">
      <c r="D15" s="1"/>
      <c r="E15" s="1"/>
      <c r="F15" s="1"/>
      <c r="G15" s="1">
        <f t="shared" si="0"/>
        <v>0</v>
      </c>
      <c r="H15" s="1" t="s">
        <v>77</v>
      </c>
      <c r="I15" s="1"/>
      <c r="J15" s="1"/>
      <c r="K15" s="1">
        <f t="shared" si="1"/>
        <v>0</v>
      </c>
      <c r="L15" s="1"/>
      <c r="M15" s="1"/>
      <c r="N15" s="1">
        <f t="shared" si="2"/>
        <v>0</v>
      </c>
    </row>
    <row r="16" spans="3:14" x14ac:dyDescent="0.35">
      <c r="D16" s="1"/>
      <c r="E16" s="1"/>
      <c r="F16" s="1"/>
      <c r="G16" s="1">
        <f t="shared" si="0"/>
        <v>0</v>
      </c>
      <c r="H16" s="1"/>
      <c r="I16" s="1"/>
      <c r="J16" s="1"/>
      <c r="K16" s="1">
        <f t="shared" si="1"/>
        <v>0</v>
      </c>
      <c r="L16" s="1"/>
      <c r="M16" s="1"/>
      <c r="N16" s="1">
        <f t="shared" si="2"/>
        <v>0</v>
      </c>
    </row>
    <row r="17" spans="4:14" x14ac:dyDescent="0.35">
      <c r="D17" s="1"/>
      <c r="E17" s="1"/>
      <c r="F17" s="1"/>
      <c r="G17" s="1">
        <f t="shared" si="0"/>
        <v>0</v>
      </c>
      <c r="H17" s="1"/>
      <c r="I17" s="1"/>
      <c r="J17" s="1"/>
      <c r="K17" s="1">
        <f t="shared" si="1"/>
        <v>0</v>
      </c>
      <c r="L17" s="1"/>
      <c r="M17" s="1"/>
      <c r="N17" s="1">
        <f t="shared" si="2"/>
        <v>0</v>
      </c>
    </row>
    <row r="18" spans="4:14" x14ac:dyDescent="0.35">
      <c r="D18" s="1" t="s">
        <v>64</v>
      </c>
      <c r="E18" s="1"/>
      <c r="F18" s="1"/>
      <c r="G18" s="1">
        <f t="shared" si="0"/>
        <v>0</v>
      </c>
      <c r="H18" s="1" t="s">
        <v>76</v>
      </c>
      <c r="I18" s="1"/>
      <c r="J18" s="1"/>
      <c r="K18" s="1">
        <f t="shared" si="1"/>
        <v>0</v>
      </c>
      <c r="L18" s="1"/>
      <c r="M18" s="1"/>
      <c r="N18" s="1">
        <f t="shared" si="2"/>
        <v>0</v>
      </c>
    </row>
    <row r="19" spans="4:14" x14ac:dyDescent="0.35">
      <c r="D19" s="1"/>
      <c r="E19" s="1"/>
      <c r="F19" s="1"/>
      <c r="G19" s="1">
        <f t="shared" si="0"/>
        <v>0</v>
      </c>
      <c r="H19" s="1" t="s">
        <v>77</v>
      </c>
      <c r="I19" s="1"/>
      <c r="J19" s="1"/>
      <c r="K19" s="1">
        <f t="shared" si="1"/>
        <v>0</v>
      </c>
      <c r="L19" s="1"/>
      <c r="M19" s="1"/>
      <c r="N19" s="1">
        <f t="shared" si="2"/>
        <v>0</v>
      </c>
    </row>
    <row r="20" spans="4:14" x14ac:dyDescent="0.35">
      <c r="D20" s="1"/>
      <c r="E20" s="1"/>
      <c r="F20" s="1"/>
      <c r="G20" s="1">
        <f t="shared" si="0"/>
        <v>0</v>
      </c>
      <c r="H20" s="1"/>
      <c r="I20" s="1"/>
      <c r="J20" s="1"/>
      <c r="K20" s="1">
        <f t="shared" si="1"/>
        <v>0</v>
      </c>
      <c r="L20" s="1"/>
      <c r="M20" s="1"/>
      <c r="N20" s="1">
        <f t="shared" si="2"/>
        <v>0</v>
      </c>
    </row>
    <row r="21" spans="4:14" x14ac:dyDescent="0.35">
      <c r="D21" s="1" t="s">
        <v>64</v>
      </c>
      <c r="E21" s="1"/>
      <c r="F21" s="1"/>
      <c r="G21" s="1">
        <f t="shared" si="0"/>
        <v>0</v>
      </c>
      <c r="H21" s="1" t="s">
        <v>76</v>
      </c>
      <c r="I21" s="1"/>
      <c r="J21" s="1"/>
      <c r="K21" s="1">
        <f t="shared" si="1"/>
        <v>0</v>
      </c>
      <c r="L21" s="1"/>
      <c r="M21" s="1"/>
      <c r="N21" s="1">
        <f t="shared" si="2"/>
        <v>0</v>
      </c>
    </row>
    <row r="22" spans="4:14" x14ac:dyDescent="0.35">
      <c r="D22" s="1"/>
      <c r="E22" s="1"/>
      <c r="F22" s="1"/>
      <c r="G22" s="1">
        <f t="shared" si="0"/>
        <v>0</v>
      </c>
      <c r="H22" s="1" t="s">
        <v>77</v>
      </c>
      <c r="I22" s="1"/>
      <c r="J22" s="1"/>
      <c r="K22" s="1">
        <f t="shared" si="1"/>
        <v>0</v>
      </c>
      <c r="L22" s="1"/>
      <c r="M22" s="1"/>
      <c r="N22" s="1">
        <f t="shared" si="2"/>
        <v>0</v>
      </c>
    </row>
    <row r="23" spans="4:14" x14ac:dyDescent="0.35">
      <c r="D23" s="1"/>
      <c r="E23" s="1"/>
      <c r="F23" s="1"/>
      <c r="G23" s="1">
        <f t="shared" si="0"/>
        <v>0</v>
      </c>
      <c r="H23" s="1"/>
      <c r="I23" s="1"/>
      <c r="J23" s="1"/>
      <c r="K23" s="1">
        <f t="shared" si="1"/>
        <v>0</v>
      </c>
      <c r="L23" s="1"/>
      <c r="M23" s="1"/>
      <c r="N23" s="1">
        <f t="shared" si="2"/>
        <v>0</v>
      </c>
    </row>
    <row r="24" spans="4:14" x14ac:dyDescent="0.35">
      <c r="D24" s="1" t="s">
        <v>70</v>
      </c>
      <c r="E24" s="1"/>
      <c r="F24" s="1"/>
      <c r="G24" s="1">
        <f t="shared" si="0"/>
        <v>0</v>
      </c>
      <c r="H24" s="1" t="s">
        <v>78</v>
      </c>
      <c r="I24" s="1"/>
      <c r="J24" s="1"/>
      <c r="K24" s="1">
        <f t="shared" si="1"/>
        <v>0</v>
      </c>
      <c r="L24" s="1"/>
      <c r="M24" s="1"/>
      <c r="N24" s="1">
        <f t="shared" si="2"/>
        <v>0</v>
      </c>
    </row>
    <row r="25" spans="4:14" x14ac:dyDescent="0.35">
      <c r="D25" s="1" t="s">
        <v>71</v>
      </c>
      <c r="E25" s="1"/>
      <c r="F25" s="1"/>
      <c r="G25" s="1">
        <f t="shared" si="0"/>
        <v>0</v>
      </c>
      <c r="H25" s="1" t="s">
        <v>78</v>
      </c>
      <c r="I25" s="1"/>
      <c r="J25" s="1"/>
      <c r="K25" s="1">
        <f t="shared" si="1"/>
        <v>0</v>
      </c>
      <c r="L25" s="1"/>
      <c r="M25" s="1"/>
      <c r="N25" s="1">
        <f t="shared" si="2"/>
        <v>0</v>
      </c>
    </row>
    <row r="26" spans="4:14" x14ac:dyDescent="0.35">
      <c r="D26" s="1" t="s">
        <v>72</v>
      </c>
      <c r="E26" s="1"/>
      <c r="F26" s="1"/>
      <c r="G26" s="1">
        <f t="shared" si="0"/>
        <v>0</v>
      </c>
      <c r="H26" s="1" t="s">
        <v>78</v>
      </c>
      <c r="I26" s="1"/>
      <c r="J26" s="1"/>
      <c r="K26" s="1">
        <f t="shared" si="1"/>
        <v>0</v>
      </c>
      <c r="L26" s="1"/>
      <c r="M26" s="1"/>
      <c r="N26" s="1">
        <f t="shared" si="2"/>
        <v>0</v>
      </c>
    </row>
    <row r="27" spans="4:14" x14ac:dyDescent="0.35">
      <c r="D27" s="1"/>
      <c r="E27" s="1"/>
      <c r="F27" s="1"/>
      <c r="G27" s="1">
        <f t="shared" si="0"/>
        <v>0</v>
      </c>
      <c r="H27" s="1"/>
      <c r="I27" s="1"/>
      <c r="J27" s="1"/>
      <c r="K27" s="1">
        <f t="shared" si="1"/>
        <v>0</v>
      </c>
      <c r="L27" s="1"/>
      <c r="M27" s="1"/>
      <c r="N27" s="1">
        <f t="shared" si="2"/>
        <v>0</v>
      </c>
    </row>
    <row r="28" spans="4:14" x14ac:dyDescent="0.35">
      <c r="D28" s="1" t="s">
        <v>66</v>
      </c>
      <c r="E28" s="1"/>
      <c r="F28" s="1"/>
      <c r="G28" s="1">
        <f t="shared" si="0"/>
        <v>0</v>
      </c>
      <c r="H28" s="1"/>
      <c r="I28" s="1"/>
      <c r="J28" s="1"/>
      <c r="K28" s="1">
        <f t="shared" si="1"/>
        <v>0</v>
      </c>
      <c r="L28" s="1"/>
      <c r="M28" s="1"/>
      <c r="N28" s="1">
        <f t="shared" si="2"/>
        <v>0</v>
      </c>
    </row>
    <row r="29" spans="4:14" x14ac:dyDescent="0.35">
      <c r="D29" s="1" t="s">
        <v>67</v>
      </c>
      <c r="E29" s="1"/>
      <c r="F29" s="1"/>
      <c r="G29" s="1">
        <f t="shared" si="0"/>
        <v>0</v>
      </c>
      <c r="H29" s="1"/>
      <c r="I29" s="1"/>
      <c r="J29" s="1"/>
      <c r="K29" s="1">
        <f t="shared" si="1"/>
        <v>0</v>
      </c>
      <c r="L29" s="1"/>
      <c r="M29" s="1"/>
      <c r="N29" s="1">
        <f t="shared" si="2"/>
        <v>0</v>
      </c>
    </row>
    <row r="30" spans="4:14" x14ac:dyDescent="0.35">
      <c r="D30" s="1" t="s">
        <v>68</v>
      </c>
      <c r="E30" s="1"/>
      <c r="F30" s="1"/>
      <c r="G30" s="1">
        <f t="shared" si="0"/>
        <v>0</v>
      </c>
      <c r="H30" s="1"/>
      <c r="I30" s="1"/>
      <c r="J30" s="1"/>
      <c r="K30" s="1">
        <f t="shared" si="1"/>
        <v>0</v>
      </c>
      <c r="L30" s="1"/>
      <c r="M30" s="1"/>
      <c r="N30" s="1">
        <f t="shared" si="2"/>
        <v>0</v>
      </c>
    </row>
    <row r="31" spans="4:14" x14ac:dyDescent="0.35">
      <c r="D31" s="1" t="s">
        <v>69</v>
      </c>
      <c r="E31" s="1"/>
      <c r="F31" s="1"/>
      <c r="G31" s="1">
        <f t="shared" si="0"/>
        <v>0</v>
      </c>
      <c r="H31" s="1"/>
      <c r="I31" s="1"/>
      <c r="J31" s="1"/>
      <c r="K31" s="1">
        <f t="shared" si="1"/>
        <v>0</v>
      </c>
      <c r="L31" s="1"/>
      <c r="M31" s="1"/>
      <c r="N31" s="1">
        <f t="shared" si="2"/>
        <v>0</v>
      </c>
    </row>
    <row r="32" spans="4:14" x14ac:dyDescent="0.35">
      <c r="D32" s="1"/>
      <c r="E32" s="1"/>
      <c r="F32" s="1"/>
      <c r="G32" s="1">
        <f t="shared" si="0"/>
        <v>0</v>
      </c>
      <c r="H32" s="1"/>
      <c r="I32" s="1"/>
      <c r="J32" s="1"/>
      <c r="K32" s="1">
        <f t="shared" si="1"/>
        <v>0</v>
      </c>
      <c r="L32" s="1"/>
      <c r="M32" s="1"/>
      <c r="N32" s="1">
        <f t="shared" si="2"/>
        <v>0</v>
      </c>
    </row>
    <row r="33" spans="4:14" x14ac:dyDescent="0.35">
      <c r="D33" s="1"/>
      <c r="E33" s="1"/>
      <c r="F33" s="1"/>
      <c r="G33" s="1">
        <f t="shared" si="0"/>
        <v>0</v>
      </c>
      <c r="H33" s="1"/>
      <c r="I33" s="1"/>
      <c r="J33" s="1"/>
      <c r="K33" s="1">
        <f t="shared" si="1"/>
        <v>0</v>
      </c>
      <c r="L33" s="1"/>
      <c r="M33" s="1"/>
      <c r="N33" s="1">
        <f t="shared" si="2"/>
        <v>0</v>
      </c>
    </row>
    <row r="34" spans="4:14" x14ac:dyDescent="0.35">
      <c r="D34" s="1"/>
      <c r="E34" s="1"/>
      <c r="F34" s="1"/>
      <c r="G34" s="1">
        <f t="shared" si="0"/>
        <v>0</v>
      </c>
      <c r="H34" s="1"/>
      <c r="I34" s="1"/>
      <c r="J34" s="1"/>
      <c r="K34" s="1">
        <f t="shared" si="1"/>
        <v>0</v>
      </c>
      <c r="L34" s="1"/>
      <c r="M34" s="1"/>
      <c r="N34" s="1">
        <f t="shared" si="2"/>
        <v>0</v>
      </c>
    </row>
    <row r="35" spans="4:14" x14ac:dyDescent="0.35">
      <c r="D35" s="1" t="s">
        <v>73</v>
      </c>
      <c r="E35" s="1"/>
      <c r="F35" s="1">
        <f>G35*10.764</f>
        <v>0</v>
      </c>
      <c r="G35" s="1">
        <f>SUM(G7:G34)</f>
        <v>0</v>
      </c>
      <c r="H35" s="1"/>
      <c r="I35" s="1"/>
      <c r="J35" s="1">
        <f>K35*10.764</f>
        <v>0</v>
      </c>
      <c r="K35" s="1">
        <f>SUM(K7:K34)</f>
        <v>0</v>
      </c>
      <c r="L35" s="1"/>
      <c r="M35" s="1">
        <f>N35*10.764</f>
        <v>0</v>
      </c>
      <c r="N35" s="1">
        <f>SUM(N7:N34)</f>
        <v>0</v>
      </c>
    </row>
  </sheetData>
  <mergeCells count="4">
    <mergeCell ref="E3:F3"/>
    <mergeCell ref="E5:G5"/>
    <mergeCell ref="I5:K5"/>
    <mergeCell ref="L5:N5"/>
  </mergeCells>
  <pageMargins left="0.7" right="0.7" top="0.75" bottom="0.75" header="0.3" footer="0.3"/>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K46"/>
  <sheetViews>
    <sheetView topLeftCell="A55" workbookViewId="0">
      <selection activeCell="K57" sqref="K57:R58"/>
    </sheetView>
  </sheetViews>
  <sheetFormatPr defaultRowHeight="14.5" x14ac:dyDescent="0.35"/>
  <cols>
    <col min="6" max="6" width="4.36328125" customWidth="1"/>
    <col min="7" max="7" width="6.453125" customWidth="1"/>
    <col min="8" max="8" width="4.36328125" customWidth="1"/>
    <col min="9" max="9" width="5.36328125" customWidth="1"/>
    <col min="10" max="10" width="4.08984375" customWidth="1"/>
    <col min="11" max="11" width="67.08984375" customWidth="1"/>
  </cols>
  <sheetData>
    <row r="1" spans="1:11" x14ac:dyDescent="0.35">
      <c r="A1" s="47" t="s">
        <v>97</v>
      </c>
      <c r="B1" s="246" t="s">
        <v>200</v>
      </c>
      <c r="C1" s="246"/>
      <c r="D1" s="246"/>
      <c r="E1" s="246"/>
      <c r="F1" s="246"/>
      <c r="G1" s="246" t="s">
        <v>139</v>
      </c>
      <c r="H1" s="246"/>
      <c r="I1" s="246" t="s">
        <v>140</v>
      </c>
      <c r="J1" s="246"/>
      <c r="K1" s="48"/>
    </row>
    <row r="2" spans="1:11" ht="45" customHeight="1" x14ac:dyDescent="0.35">
      <c r="A2" s="43">
        <v>1</v>
      </c>
      <c r="B2" s="241" t="s">
        <v>207</v>
      </c>
      <c r="C2" s="241"/>
      <c r="D2" s="241"/>
      <c r="E2" s="241"/>
      <c r="F2" s="241"/>
      <c r="G2" s="242">
        <v>0.75</v>
      </c>
      <c r="H2" s="242"/>
      <c r="I2" s="242">
        <v>0.9</v>
      </c>
      <c r="J2" s="242"/>
      <c r="K2" s="49"/>
    </row>
    <row r="3" spans="1:11" ht="45" customHeight="1" x14ac:dyDescent="0.35">
      <c r="A3" s="43">
        <v>16</v>
      </c>
      <c r="B3" s="241" t="s">
        <v>207</v>
      </c>
      <c r="C3" s="241"/>
      <c r="D3" s="241"/>
      <c r="E3" s="241"/>
      <c r="F3" s="241"/>
      <c r="G3" s="242">
        <v>0.75</v>
      </c>
      <c r="H3" s="242"/>
      <c r="I3" s="242">
        <v>0.9</v>
      </c>
      <c r="J3" s="242"/>
      <c r="K3" s="49"/>
    </row>
    <row r="4" spans="1:11" ht="30.75" customHeight="1" x14ac:dyDescent="0.35">
      <c r="A4" s="43">
        <v>17</v>
      </c>
      <c r="B4" s="241" t="s">
        <v>208</v>
      </c>
      <c r="C4" s="241"/>
      <c r="D4" s="241"/>
      <c r="E4" s="241"/>
      <c r="F4" s="241"/>
      <c r="G4" s="242">
        <v>0.1</v>
      </c>
      <c r="H4" s="242"/>
      <c r="I4" s="242">
        <v>0.45</v>
      </c>
      <c r="J4" s="242"/>
      <c r="K4" s="49"/>
    </row>
    <row r="5" spans="1:11" ht="45" customHeight="1" x14ac:dyDescent="0.35">
      <c r="A5" s="43" t="s">
        <v>155</v>
      </c>
      <c r="B5" s="241" t="s">
        <v>209</v>
      </c>
      <c r="C5" s="241"/>
      <c r="D5" s="241"/>
      <c r="E5" s="241"/>
      <c r="F5" s="241"/>
      <c r="G5" s="242">
        <v>0.53749999999999998</v>
      </c>
      <c r="H5" s="242"/>
      <c r="I5" s="242">
        <v>0.77500000000000002</v>
      </c>
      <c r="J5" s="242"/>
      <c r="K5" s="49"/>
    </row>
    <row r="6" spans="1:11" ht="45" customHeight="1" x14ac:dyDescent="0.35">
      <c r="A6" s="43" t="s">
        <v>134</v>
      </c>
      <c r="B6" s="241" t="s">
        <v>210</v>
      </c>
      <c r="C6" s="241"/>
      <c r="D6" s="241"/>
      <c r="E6" s="241"/>
      <c r="F6" s="241"/>
      <c r="G6" s="242">
        <v>0.5</v>
      </c>
      <c r="H6" s="242"/>
      <c r="I6" s="242">
        <v>0.75</v>
      </c>
      <c r="J6" s="242"/>
      <c r="K6" s="49"/>
    </row>
    <row r="7" spans="1:11" ht="45" customHeight="1" x14ac:dyDescent="0.35">
      <c r="A7" s="46">
        <v>25</v>
      </c>
      <c r="B7" s="146" t="s">
        <v>208</v>
      </c>
      <c r="C7" s="146"/>
      <c r="D7" s="146"/>
      <c r="E7" s="146"/>
      <c r="F7" s="146"/>
      <c r="G7" s="245">
        <v>0.1</v>
      </c>
      <c r="H7" s="245"/>
      <c r="I7" s="245">
        <v>0.45</v>
      </c>
      <c r="J7" s="245"/>
      <c r="K7" s="49"/>
    </row>
    <row r="8" spans="1:11" ht="45" customHeight="1" x14ac:dyDescent="0.35">
      <c r="A8" s="43" t="s">
        <v>167</v>
      </c>
      <c r="B8" s="241" t="s">
        <v>208</v>
      </c>
      <c r="C8" s="241"/>
      <c r="D8" s="241"/>
      <c r="E8" s="241"/>
      <c r="F8" s="241"/>
      <c r="G8" s="242">
        <v>0.1</v>
      </c>
      <c r="H8" s="242"/>
      <c r="I8" s="242">
        <v>0.45</v>
      </c>
      <c r="J8" s="242"/>
      <c r="K8" s="49"/>
    </row>
    <row r="9" spans="1:11" ht="45" customHeight="1" x14ac:dyDescent="0.35">
      <c r="A9" s="43" t="s">
        <v>169</v>
      </c>
      <c r="B9" s="241" t="s">
        <v>211</v>
      </c>
      <c r="C9" s="241"/>
      <c r="D9" s="241"/>
      <c r="E9" s="241"/>
      <c r="F9" s="241"/>
      <c r="G9" s="242">
        <v>0.51875000000000004</v>
      </c>
      <c r="H9" s="242"/>
      <c r="I9" s="242">
        <v>0.76249999999999996</v>
      </c>
      <c r="J9" s="242"/>
      <c r="K9" s="49"/>
    </row>
    <row r="10" spans="1:11" ht="45" customHeight="1" x14ac:dyDescent="0.35">
      <c r="A10" s="43" t="s">
        <v>170</v>
      </c>
      <c r="B10" s="241" t="s">
        <v>212</v>
      </c>
      <c r="C10" s="241"/>
      <c r="D10" s="241"/>
      <c r="E10" s="241"/>
      <c r="F10" s="241"/>
      <c r="G10" s="242">
        <v>0.3</v>
      </c>
      <c r="H10" s="242"/>
      <c r="I10" s="242">
        <v>0.6</v>
      </c>
      <c r="J10" s="242"/>
      <c r="K10" s="49"/>
    </row>
    <row r="11" spans="1:11" ht="45" customHeight="1" x14ac:dyDescent="0.35">
      <c r="A11" s="43" t="s">
        <v>201</v>
      </c>
      <c r="B11" s="241" t="s">
        <v>210</v>
      </c>
      <c r="C11" s="241"/>
      <c r="D11" s="241"/>
      <c r="E11" s="241"/>
      <c r="F11" s="241"/>
      <c r="G11" s="242">
        <v>0.5</v>
      </c>
      <c r="H11" s="242"/>
      <c r="I11" s="242">
        <v>0.75</v>
      </c>
      <c r="J11" s="242"/>
      <c r="K11" s="49"/>
    </row>
    <row r="12" spans="1:11" ht="45" customHeight="1" x14ac:dyDescent="0.35">
      <c r="A12" s="43">
        <v>36</v>
      </c>
      <c r="B12" s="241" t="s">
        <v>212</v>
      </c>
      <c r="C12" s="241"/>
      <c r="D12" s="241"/>
      <c r="E12" s="241"/>
      <c r="F12" s="241"/>
      <c r="G12" s="242">
        <v>0.3</v>
      </c>
      <c r="H12" s="242"/>
      <c r="I12" s="242">
        <v>0.6</v>
      </c>
      <c r="J12" s="242"/>
      <c r="K12" s="49"/>
    </row>
    <row r="13" spans="1:11" ht="45" customHeight="1" x14ac:dyDescent="0.35">
      <c r="A13" s="43">
        <v>44</v>
      </c>
      <c r="B13" s="241" t="s">
        <v>212</v>
      </c>
      <c r="C13" s="241"/>
      <c r="D13" s="241"/>
      <c r="E13" s="241"/>
      <c r="F13" s="241"/>
      <c r="G13" s="242">
        <v>0.3</v>
      </c>
      <c r="H13" s="242"/>
      <c r="I13" s="242">
        <v>0.6</v>
      </c>
      <c r="J13" s="242"/>
      <c r="K13" s="49"/>
    </row>
    <row r="14" spans="1:11" ht="45" customHeight="1" x14ac:dyDescent="0.35">
      <c r="A14" s="43">
        <v>45</v>
      </c>
      <c r="B14" s="241" t="s">
        <v>208</v>
      </c>
      <c r="C14" s="241"/>
      <c r="D14" s="241"/>
      <c r="E14" s="241"/>
      <c r="F14" s="241"/>
      <c r="G14" s="242">
        <v>0.1</v>
      </c>
      <c r="H14" s="242"/>
      <c r="I14" s="242">
        <v>0.45</v>
      </c>
      <c r="J14" s="242"/>
      <c r="K14" s="49"/>
    </row>
    <row r="15" spans="1:11" ht="45" customHeight="1" x14ac:dyDescent="0.35">
      <c r="A15" s="43">
        <v>48</v>
      </c>
      <c r="B15" s="241" t="s">
        <v>213</v>
      </c>
      <c r="C15" s="241"/>
      <c r="D15" s="241"/>
      <c r="E15" s="241"/>
      <c r="F15" s="241"/>
      <c r="G15" s="242">
        <v>0.54500000000000004</v>
      </c>
      <c r="H15" s="242"/>
      <c r="I15" s="242">
        <v>0.78</v>
      </c>
      <c r="J15" s="242"/>
      <c r="K15" s="49"/>
    </row>
    <row r="16" spans="1:11" ht="45" customHeight="1" x14ac:dyDescent="0.35">
      <c r="A16" s="43">
        <v>49</v>
      </c>
      <c r="B16" s="241" t="s">
        <v>207</v>
      </c>
      <c r="C16" s="241"/>
      <c r="D16" s="241"/>
      <c r="E16" s="241"/>
      <c r="F16" s="241"/>
      <c r="G16" s="242">
        <v>0.75</v>
      </c>
      <c r="H16" s="242"/>
      <c r="I16" s="242">
        <v>0.9</v>
      </c>
      <c r="J16" s="242"/>
      <c r="K16" s="49"/>
    </row>
    <row r="17" spans="1:11" ht="45" customHeight="1" x14ac:dyDescent="0.35">
      <c r="A17" s="43">
        <v>52</v>
      </c>
      <c r="B17" s="241" t="s">
        <v>210</v>
      </c>
      <c r="C17" s="241"/>
      <c r="D17" s="241"/>
      <c r="E17" s="241"/>
      <c r="F17" s="241"/>
      <c r="G17" s="242">
        <v>0.5</v>
      </c>
      <c r="H17" s="242"/>
      <c r="I17" s="242">
        <v>0.75</v>
      </c>
      <c r="J17" s="242"/>
      <c r="K17" s="49"/>
    </row>
    <row r="18" spans="1:11" ht="45" customHeight="1" x14ac:dyDescent="0.35">
      <c r="A18" s="43">
        <v>58</v>
      </c>
      <c r="B18" s="241" t="s">
        <v>214</v>
      </c>
      <c r="C18" s="241"/>
      <c r="D18" s="241"/>
      <c r="E18" s="241"/>
      <c r="F18" s="241"/>
      <c r="G18" s="242">
        <v>0.72499999999999998</v>
      </c>
      <c r="H18" s="242"/>
      <c r="I18" s="242">
        <v>0.88749999999999996</v>
      </c>
      <c r="J18" s="242"/>
      <c r="K18" s="49"/>
    </row>
    <row r="19" spans="1:11" ht="45" customHeight="1" x14ac:dyDescent="0.35">
      <c r="A19" s="43">
        <v>62</v>
      </c>
      <c r="B19" s="241" t="s">
        <v>215</v>
      </c>
      <c r="C19" s="241"/>
      <c r="D19" s="241"/>
      <c r="E19" s="241"/>
      <c r="F19" s="241"/>
      <c r="G19" s="242">
        <v>0.66249999999999998</v>
      </c>
      <c r="H19" s="242"/>
      <c r="I19" s="242">
        <v>0.85</v>
      </c>
      <c r="J19" s="242"/>
      <c r="K19" s="49"/>
    </row>
    <row r="20" spans="1:11" ht="45" customHeight="1" x14ac:dyDescent="0.35">
      <c r="A20" s="43">
        <v>63</v>
      </c>
      <c r="B20" s="241" t="s">
        <v>216</v>
      </c>
      <c r="C20" s="241"/>
      <c r="D20" s="241"/>
      <c r="E20" s="241"/>
      <c r="F20" s="241"/>
      <c r="G20" s="242">
        <v>0.57499999999999996</v>
      </c>
      <c r="H20" s="242"/>
      <c r="I20" s="242">
        <v>0.8</v>
      </c>
      <c r="J20" s="242"/>
      <c r="K20" s="49"/>
    </row>
    <row r="21" spans="1:11" ht="45" customHeight="1" x14ac:dyDescent="0.35">
      <c r="A21" s="43">
        <v>64</v>
      </c>
      <c r="B21" s="241" t="s">
        <v>207</v>
      </c>
      <c r="C21" s="241"/>
      <c r="D21" s="241"/>
      <c r="E21" s="241"/>
      <c r="F21" s="241"/>
      <c r="G21" s="242">
        <v>0.75</v>
      </c>
      <c r="H21" s="242"/>
      <c r="I21" s="242">
        <v>0.9</v>
      </c>
      <c r="J21" s="242"/>
      <c r="K21" s="49"/>
    </row>
    <row r="22" spans="1:11" ht="45" customHeight="1" x14ac:dyDescent="0.35">
      <c r="A22" s="43">
        <v>72</v>
      </c>
      <c r="B22" s="241" t="s">
        <v>212</v>
      </c>
      <c r="C22" s="241"/>
      <c r="D22" s="241"/>
      <c r="E22" s="241"/>
      <c r="F22" s="241"/>
      <c r="G22" s="242">
        <v>0.3</v>
      </c>
      <c r="H22" s="242"/>
      <c r="I22" s="242">
        <v>0.6</v>
      </c>
      <c r="J22" s="242"/>
      <c r="K22" s="49"/>
    </row>
    <row r="23" spans="1:11" ht="45" customHeight="1" x14ac:dyDescent="0.35">
      <c r="A23" s="43">
        <v>75</v>
      </c>
      <c r="B23" s="241" t="s">
        <v>209</v>
      </c>
      <c r="C23" s="241"/>
      <c r="D23" s="241"/>
      <c r="E23" s="241"/>
      <c r="F23" s="241"/>
      <c r="G23" s="242">
        <v>0.53749999999999998</v>
      </c>
      <c r="H23" s="242"/>
      <c r="I23" s="242">
        <v>0.77500000000000002</v>
      </c>
      <c r="J23" s="242"/>
      <c r="K23" s="49"/>
    </row>
    <row r="24" spans="1:11" ht="45" customHeight="1" x14ac:dyDescent="0.35">
      <c r="A24" s="43">
        <v>81</v>
      </c>
      <c r="B24" s="241" t="s">
        <v>217</v>
      </c>
      <c r="C24" s="241"/>
      <c r="D24" s="241"/>
      <c r="E24" s="241"/>
      <c r="F24" s="241"/>
      <c r="G24" s="242">
        <v>0.47499999999999998</v>
      </c>
      <c r="H24" s="242"/>
      <c r="I24" s="242">
        <v>0.72499999999999998</v>
      </c>
      <c r="J24" s="242"/>
      <c r="K24" s="49"/>
    </row>
    <row r="25" spans="1:11" ht="45" customHeight="1" x14ac:dyDescent="0.35">
      <c r="A25" s="43">
        <v>84</v>
      </c>
      <c r="B25" s="241" t="s">
        <v>218</v>
      </c>
      <c r="C25" s="241"/>
      <c r="D25" s="241"/>
      <c r="E25" s="241"/>
      <c r="F25" s="241"/>
      <c r="G25" s="242">
        <v>1</v>
      </c>
      <c r="H25" s="242"/>
      <c r="I25" s="242">
        <v>1</v>
      </c>
      <c r="J25" s="242"/>
      <c r="K25" s="49"/>
    </row>
    <row r="26" spans="1:11" ht="45" customHeight="1" x14ac:dyDescent="0.35">
      <c r="A26" s="43">
        <v>86</v>
      </c>
      <c r="B26" s="241" t="s">
        <v>219</v>
      </c>
      <c r="C26" s="241"/>
      <c r="D26" s="241"/>
      <c r="E26" s="241"/>
      <c r="F26" s="241"/>
      <c r="G26" s="242">
        <v>0.59499999999999997</v>
      </c>
      <c r="H26" s="242"/>
      <c r="I26" s="242">
        <v>0.81</v>
      </c>
      <c r="J26" s="242"/>
      <c r="K26" s="49"/>
    </row>
    <row r="27" spans="1:11" ht="45" customHeight="1" x14ac:dyDescent="0.35">
      <c r="A27" s="43">
        <v>89</v>
      </c>
      <c r="B27" s="241" t="s">
        <v>216</v>
      </c>
      <c r="C27" s="241"/>
      <c r="D27" s="241"/>
      <c r="E27" s="241"/>
      <c r="F27" s="241"/>
      <c r="G27" s="242">
        <v>0.57499999999999996</v>
      </c>
      <c r="H27" s="242"/>
      <c r="I27" s="242">
        <v>0.8</v>
      </c>
      <c r="J27" s="242"/>
      <c r="K27" s="49"/>
    </row>
    <row r="28" spans="1:11" ht="45" customHeight="1" x14ac:dyDescent="0.35">
      <c r="A28" s="43">
        <v>91</v>
      </c>
      <c r="B28" s="241" t="s">
        <v>216</v>
      </c>
      <c r="C28" s="241"/>
      <c r="D28" s="241"/>
      <c r="E28" s="241"/>
      <c r="F28" s="241"/>
      <c r="G28" s="242">
        <v>0.57499999999999996</v>
      </c>
      <c r="H28" s="242"/>
      <c r="I28" s="242">
        <v>0.8</v>
      </c>
      <c r="J28" s="242"/>
      <c r="K28" s="49"/>
    </row>
    <row r="29" spans="1:11" ht="45" customHeight="1" x14ac:dyDescent="0.35">
      <c r="A29" s="43">
        <v>92</v>
      </c>
      <c r="B29" s="241" t="s">
        <v>208</v>
      </c>
      <c r="C29" s="241"/>
      <c r="D29" s="241"/>
      <c r="E29" s="241"/>
      <c r="F29" s="241"/>
      <c r="G29" s="242">
        <v>0.1</v>
      </c>
      <c r="H29" s="242"/>
      <c r="I29" s="242">
        <v>0.45</v>
      </c>
      <c r="J29" s="242"/>
      <c r="K29" s="49"/>
    </row>
    <row r="30" spans="1:11" ht="45" customHeight="1" x14ac:dyDescent="0.35">
      <c r="A30" s="43">
        <v>93</v>
      </c>
      <c r="B30" s="241" t="s">
        <v>220</v>
      </c>
      <c r="C30" s="241"/>
      <c r="D30" s="241"/>
      <c r="E30" s="241"/>
      <c r="F30" s="241"/>
      <c r="G30" s="242">
        <v>0.7</v>
      </c>
      <c r="H30" s="242"/>
      <c r="I30" s="242">
        <v>0.875</v>
      </c>
      <c r="J30" s="242"/>
      <c r="K30" s="49"/>
    </row>
    <row r="31" spans="1:11" ht="45" customHeight="1" x14ac:dyDescent="0.35">
      <c r="A31" s="43">
        <v>94</v>
      </c>
      <c r="B31" s="241" t="s">
        <v>208</v>
      </c>
      <c r="C31" s="241"/>
      <c r="D31" s="241"/>
      <c r="E31" s="241"/>
      <c r="F31" s="241"/>
      <c r="G31" s="242">
        <v>0.1</v>
      </c>
      <c r="H31" s="242"/>
      <c r="I31" s="242">
        <v>0.45</v>
      </c>
      <c r="J31" s="242"/>
      <c r="K31" s="49"/>
    </row>
    <row r="32" spans="1:11" ht="45" customHeight="1" x14ac:dyDescent="0.35">
      <c r="A32" s="43">
        <v>96</v>
      </c>
      <c r="B32" s="241" t="s">
        <v>216</v>
      </c>
      <c r="C32" s="241"/>
      <c r="D32" s="241"/>
      <c r="E32" s="241"/>
      <c r="F32" s="241"/>
      <c r="G32" s="242">
        <v>0.57499999999999996</v>
      </c>
      <c r="H32" s="242"/>
      <c r="I32" s="242">
        <v>0.8</v>
      </c>
      <c r="J32" s="242"/>
      <c r="K32" s="49"/>
    </row>
    <row r="33" spans="1:11" ht="45" customHeight="1" x14ac:dyDescent="0.35">
      <c r="A33" s="43">
        <v>101</v>
      </c>
      <c r="B33" s="241" t="s">
        <v>221</v>
      </c>
      <c r="C33" s="241"/>
      <c r="D33" s="241"/>
      <c r="E33" s="241"/>
      <c r="F33" s="241"/>
      <c r="G33" s="242">
        <v>0.65</v>
      </c>
      <c r="H33" s="242"/>
      <c r="I33" s="242">
        <v>0.85</v>
      </c>
      <c r="J33" s="242"/>
      <c r="K33" s="49"/>
    </row>
    <row r="34" spans="1:11" ht="45" customHeight="1" x14ac:dyDescent="0.35">
      <c r="A34" s="43">
        <v>108</v>
      </c>
      <c r="B34" s="241" t="s">
        <v>217</v>
      </c>
      <c r="C34" s="241"/>
      <c r="D34" s="241"/>
      <c r="E34" s="241"/>
      <c r="F34" s="241"/>
      <c r="G34" s="242">
        <v>0.47499999999999998</v>
      </c>
      <c r="H34" s="242"/>
      <c r="I34" s="242">
        <v>0.72499999999999998</v>
      </c>
      <c r="J34" s="242"/>
      <c r="K34" s="49"/>
    </row>
    <row r="35" spans="1:11" ht="45" customHeight="1" x14ac:dyDescent="0.35">
      <c r="A35" s="43">
        <v>109</v>
      </c>
      <c r="B35" s="241" t="s">
        <v>222</v>
      </c>
      <c r="C35" s="241"/>
      <c r="D35" s="241"/>
      <c r="E35" s="241"/>
      <c r="F35" s="241"/>
      <c r="G35" s="242">
        <v>0.63500000000000001</v>
      </c>
      <c r="H35" s="242"/>
      <c r="I35" s="242">
        <v>0.83</v>
      </c>
      <c r="J35" s="242"/>
      <c r="K35" s="49"/>
    </row>
    <row r="36" spans="1:11" ht="45" customHeight="1" x14ac:dyDescent="0.35">
      <c r="A36" s="43">
        <v>110</v>
      </c>
      <c r="B36" s="241" t="s">
        <v>214</v>
      </c>
      <c r="C36" s="241"/>
      <c r="D36" s="241"/>
      <c r="E36" s="241"/>
      <c r="F36" s="241"/>
      <c r="G36" s="242">
        <v>0.72499999999999998</v>
      </c>
      <c r="H36" s="242"/>
      <c r="I36" s="242">
        <v>0.88749999999999996</v>
      </c>
      <c r="J36" s="242"/>
      <c r="K36" s="49"/>
    </row>
    <row r="37" spans="1:11" ht="45" customHeight="1" x14ac:dyDescent="0.35">
      <c r="A37" s="43">
        <v>111</v>
      </c>
      <c r="B37" s="241" t="s">
        <v>211</v>
      </c>
      <c r="C37" s="241"/>
      <c r="D37" s="241"/>
      <c r="E37" s="241"/>
      <c r="F37" s="241"/>
      <c r="G37" s="242">
        <v>0.31874999999999998</v>
      </c>
      <c r="H37" s="242"/>
      <c r="I37" s="242">
        <v>0.61250000000000004</v>
      </c>
      <c r="J37" s="242"/>
      <c r="K37" s="49"/>
    </row>
    <row r="38" spans="1:11" ht="45" customHeight="1" x14ac:dyDescent="0.35">
      <c r="A38" s="43">
        <v>112</v>
      </c>
      <c r="B38" s="241" t="s">
        <v>212</v>
      </c>
      <c r="C38" s="241"/>
      <c r="D38" s="241"/>
      <c r="E38" s="241"/>
      <c r="F38" s="241"/>
      <c r="G38" s="242">
        <v>0.3</v>
      </c>
      <c r="H38" s="242"/>
      <c r="I38" s="242">
        <v>0.6</v>
      </c>
      <c r="J38" s="242"/>
      <c r="K38" s="49"/>
    </row>
    <row r="39" spans="1:11" ht="45" customHeight="1" x14ac:dyDescent="0.35">
      <c r="A39" s="43">
        <v>114</v>
      </c>
      <c r="B39" s="241" t="s">
        <v>212</v>
      </c>
      <c r="C39" s="241"/>
      <c r="D39" s="241"/>
      <c r="E39" s="241"/>
      <c r="F39" s="241"/>
      <c r="G39" s="242">
        <v>0.3</v>
      </c>
      <c r="H39" s="242"/>
      <c r="I39" s="242">
        <v>0.6</v>
      </c>
      <c r="J39" s="242"/>
      <c r="K39" s="49"/>
    </row>
    <row r="40" spans="1:11" ht="45" customHeight="1" x14ac:dyDescent="0.35">
      <c r="A40" s="43">
        <v>118</v>
      </c>
      <c r="B40" s="241" t="s">
        <v>212</v>
      </c>
      <c r="C40" s="241"/>
      <c r="D40" s="241"/>
      <c r="E40" s="241"/>
      <c r="F40" s="241"/>
      <c r="G40" s="242">
        <v>0.3</v>
      </c>
      <c r="H40" s="242"/>
      <c r="I40" s="242">
        <v>0.6</v>
      </c>
      <c r="J40" s="242"/>
      <c r="K40" s="49"/>
    </row>
    <row r="41" spans="1:11" ht="45" customHeight="1" x14ac:dyDescent="0.35">
      <c r="A41" s="43">
        <v>119</v>
      </c>
      <c r="B41" s="241" t="s">
        <v>223</v>
      </c>
      <c r="C41" s="241"/>
      <c r="D41" s="241"/>
      <c r="E41" s="241"/>
      <c r="F41" s="241"/>
      <c r="G41" s="242">
        <v>0.64500000000000002</v>
      </c>
      <c r="H41" s="242"/>
      <c r="I41" s="242">
        <v>0.83499999999999996</v>
      </c>
      <c r="J41" s="242"/>
      <c r="K41" s="49"/>
    </row>
    <row r="42" spans="1:11" ht="45" customHeight="1" x14ac:dyDescent="0.35">
      <c r="A42" s="43">
        <v>120</v>
      </c>
      <c r="B42" s="241" t="s">
        <v>207</v>
      </c>
      <c r="C42" s="241"/>
      <c r="D42" s="241"/>
      <c r="E42" s="241"/>
      <c r="F42" s="241"/>
      <c r="G42" s="242">
        <v>0.75</v>
      </c>
      <c r="H42" s="242"/>
      <c r="I42" s="242">
        <v>0.9</v>
      </c>
      <c r="J42" s="242"/>
      <c r="K42" s="49"/>
    </row>
    <row r="43" spans="1:11" ht="45" customHeight="1" x14ac:dyDescent="0.35">
      <c r="A43" s="43" t="s">
        <v>183</v>
      </c>
      <c r="B43" s="241" t="s">
        <v>216</v>
      </c>
      <c r="C43" s="241"/>
      <c r="D43" s="241"/>
      <c r="E43" s="241"/>
      <c r="F43" s="241"/>
      <c r="G43" s="242">
        <v>0.57499999999999996</v>
      </c>
      <c r="H43" s="242"/>
      <c r="I43" s="242">
        <v>0.8</v>
      </c>
      <c r="J43" s="242"/>
      <c r="K43" s="49"/>
    </row>
    <row r="44" spans="1:11" ht="45" customHeight="1" x14ac:dyDescent="0.35">
      <c r="A44" s="43" t="s">
        <v>184</v>
      </c>
      <c r="B44" s="241" t="s">
        <v>216</v>
      </c>
      <c r="C44" s="241"/>
      <c r="D44" s="241"/>
      <c r="E44" s="241"/>
      <c r="F44" s="241"/>
      <c r="G44" s="242">
        <v>0.57499999999999996</v>
      </c>
      <c r="H44" s="242"/>
      <c r="I44" s="242">
        <v>0.8</v>
      </c>
      <c r="J44" s="242"/>
      <c r="K44" s="49"/>
    </row>
    <row r="45" spans="1:11" ht="45" customHeight="1" x14ac:dyDescent="0.35">
      <c r="A45" s="43" t="s">
        <v>147</v>
      </c>
      <c r="B45" s="241" t="s">
        <v>209</v>
      </c>
      <c r="C45" s="241"/>
      <c r="D45" s="241"/>
      <c r="E45" s="241"/>
      <c r="F45" s="241"/>
      <c r="G45" s="242">
        <v>0.53749999999999998</v>
      </c>
      <c r="H45" s="242"/>
      <c r="I45" s="242">
        <v>0.77500000000000002</v>
      </c>
      <c r="J45" s="242"/>
      <c r="K45" s="49"/>
    </row>
    <row r="46" spans="1:11" ht="45" customHeight="1" thickBot="1" x14ac:dyDescent="0.4">
      <c r="A46" s="50">
        <v>128</v>
      </c>
      <c r="B46" s="243" t="s">
        <v>212</v>
      </c>
      <c r="C46" s="243"/>
      <c r="D46" s="243"/>
      <c r="E46" s="243"/>
      <c r="F46" s="243"/>
      <c r="G46" s="244">
        <v>0.3</v>
      </c>
      <c r="H46" s="244"/>
      <c r="I46" s="244">
        <v>0.6</v>
      </c>
      <c r="J46" s="244"/>
      <c r="K46" s="51"/>
    </row>
  </sheetData>
  <mergeCells count="138">
    <mergeCell ref="B1:F1"/>
    <mergeCell ref="G1:H1"/>
    <mergeCell ref="I1:J1"/>
    <mergeCell ref="B2:F2"/>
    <mergeCell ref="G2:H2"/>
    <mergeCell ref="I2:J2"/>
    <mergeCell ref="B5:F5"/>
    <mergeCell ref="G5:H5"/>
    <mergeCell ref="I5:J5"/>
    <mergeCell ref="B6:F6"/>
    <mergeCell ref="G6:H6"/>
    <mergeCell ref="I6:J6"/>
    <mergeCell ref="B3:F3"/>
    <mergeCell ref="G3:H3"/>
    <mergeCell ref="I3:J3"/>
    <mergeCell ref="B4:F4"/>
    <mergeCell ref="G4:H4"/>
    <mergeCell ref="I4:J4"/>
    <mergeCell ref="B9:F9"/>
    <mergeCell ref="G9:H9"/>
    <mergeCell ref="I9:J9"/>
    <mergeCell ref="B10:F10"/>
    <mergeCell ref="G10:H10"/>
    <mergeCell ref="I10:J10"/>
    <mergeCell ref="B7:F7"/>
    <mergeCell ref="G7:H7"/>
    <mergeCell ref="I7:J7"/>
    <mergeCell ref="B8:F8"/>
    <mergeCell ref="G8:H8"/>
    <mergeCell ref="I8:J8"/>
    <mergeCell ref="B13:F13"/>
    <mergeCell ref="G13:H13"/>
    <mergeCell ref="I13:J13"/>
    <mergeCell ref="B14:F14"/>
    <mergeCell ref="G14:H14"/>
    <mergeCell ref="I14:J14"/>
    <mergeCell ref="B11:F11"/>
    <mergeCell ref="G11:H11"/>
    <mergeCell ref="I11:J11"/>
    <mergeCell ref="B12:F12"/>
    <mergeCell ref="G12:H12"/>
    <mergeCell ref="I12:J12"/>
    <mergeCell ref="B17:F17"/>
    <mergeCell ref="G17:H17"/>
    <mergeCell ref="I17:J17"/>
    <mergeCell ref="B18:F18"/>
    <mergeCell ref="G18:H18"/>
    <mergeCell ref="I18:J18"/>
    <mergeCell ref="B15:F15"/>
    <mergeCell ref="G15:H15"/>
    <mergeCell ref="I15:J15"/>
    <mergeCell ref="B16:F16"/>
    <mergeCell ref="G16:H16"/>
    <mergeCell ref="I16:J16"/>
    <mergeCell ref="B21:F21"/>
    <mergeCell ref="G21:H21"/>
    <mergeCell ref="I21:J21"/>
    <mergeCell ref="B22:F22"/>
    <mergeCell ref="G22:H22"/>
    <mergeCell ref="I22:J22"/>
    <mergeCell ref="B19:F19"/>
    <mergeCell ref="G19:H19"/>
    <mergeCell ref="I19:J19"/>
    <mergeCell ref="B20:F20"/>
    <mergeCell ref="G20:H20"/>
    <mergeCell ref="I20:J20"/>
    <mergeCell ref="B25:F25"/>
    <mergeCell ref="G25:H25"/>
    <mergeCell ref="I25:J25"/>
    <mergeCell ref="B26:F26"/>
    <mergeCell ref="G26:H26"/>
    <mergeCell ref="I26:J26"/>
    <mergeCell ref="B23:F23"/>
    <mergeCell ref="G23:H23"/>
    <mergeCell ref="I23:J23"/>
    <mergeCell ref="B24:F24"/>
    <mergeCell ref="G24:H24"/>
    <mergeCell ref="I24:J24"/>
    <mergeCell ref="B29:F29"/>
    <mergeCell ref="G29:H29"/>
    <mergeCell ref="I29:J29"/>
    <mergeCell ref="B30:F30"/>
    <mergeCell ref="G30:H30"/>
    <mergeCell ref="I30:J30"/>
    <mergeCell ref="B27:F27"/>
    <mergeCell ref="G27:H27"/>
    <mergeCell ref="I27:J27"/>
    <mergeCell ref="B28:F28"/>
    <mergeCell ref="G28:H28"/>
    <mergeCell ref="I28:J28"/>
    <mergeCell ref="B33:F33"/>
    <mergeCell ref="G33:H33"/>
    <mergeCell ref="I33:J33"/>
    <mergeCell ref="B34:F34"/>
    <mergeCell ref="G34:H34"/>
    <mergeCell ref="I34:J34"/>
    <mergeCell ref="B31:F31"/>
    <mergeCell ref="G31:H31"/>
    <mergeCell ref="I31:J31"/>
    <mergeCell ref="B32:F32"/>
    <mergeCell ref="G32:H32"/>
    <mergeCell ref="I32:J32"/>
    <mergeCell ref="B37:F37"/>
    <mergeCell ref="G37:H37"/>
    <mergeCell ref="I37:J37"/>
    <mergeCell ref="B38:F38"/>
    <mergeCell ref="G38:H38"/>
    <mergeCell ref="I38:J38"/>
    <mergeCell ref="B35:F35"/>
    <mergeCell ref="G35:H35"/>
    <mergeCell ref="I35:J35"/>
    <mergeCell ref="B36:F36"/>
    <mergeCell ref="G36:H36"/>
    <mergeCell ref="I36:J36"/>
    <mergeCell ref="B41:F41"/>
    <mergeCell ref="G41:H41"/>
    <mergeCell ref="I41:J41"/>
    <mergeCell ref="B42:F42"/>
    <mergeCell ref="G42:H42"/>
    <mergeCell ref="I42:J42"/>
    <mergeCell ref="B39:F39"/>
    <mergeCell ref="G39:H39"/>
    <mergeCell ref="I39:J39"/>
    <mergeCell ref="B40:F40"/>
    <mergeCell ref="G40:H40"/>
    <mergeCell ref="I40:J40"/>
    <mergeCell ref="B45:F45"/>
    <mergeCell ref="G45:H45"/>
    <mergeCell ref="I45:J45"/>
    <mergeCell ref="B46:F46"/>
    <mergeCell ref="G46:H46"/>
    <mergeCell ref="I46:J46"/>
    <mergeCell ref="B43:F43"/>
    <mergeCell ref="G43:H43"/>
    <mergeCell ref="I43:J43"/>
    <mergeCell ref="B44:F44"/>
    <mergeCell ref="G44:H44"/>
    <mergeCell ref="I44:J44"/>
  </mergeCells>
  <pageMargins left="0.31496062992125984" right="0.31496062992125984" top="0.35433070866141736" bottom="0.35433070866141736" header="0.31496062992125984" footer="0.31496062992125984"/>
  <pageSetup paperSize="9" orientation="landscape" r:id="rId1"/>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3:H4"/>
  <sheetViews>
    <sheetView topLeftCell="A9" zoomScale="115" zoomScaleNormal="115" workbookViewId="0">
      <selection activeCell="A3" sqref="A3:D4"/>
    </sheetView>
  </sheetViews>
  <sheetFormatPr defaultRowHeight="14.5" x14ac:dyDescent="0.35"/>
  <sheetData>
    <row r="3" spans="1:8" x14ac:dyDescent="0.35">
      <c r="A3" s="247" t="s">
        <v>226</v>
      </c>
      <c r="B3" s="248"/>
      <c r="C3" s="248"/>
      <c r="D3" s="249"/>
      <c r="E3" s="253" t="s">
        <v>43</v>
      </c>
      <c r="F3" s="247" t="s">
        <v>225</v>
      </c>
      <c r="G3" s="248"/>
      <c r="H3" s="249"/>
    </row>
    <row r="4" spans="1:8" ht="408.75" customHeight="1" x14ac:dyDescent="0.35">
      <c r="A4" s="250"/>
      <c r="B4" s="251"/>
      <c r="C4" s="251"/>
      <c r="D4" s="252"/>
      <c r="E4" s="254"/>
      <c r="F4" s="250"/>
      <c r="G4" s="251"/>
      <c r="H4" s="252"/>
    </row>
  </sheetData>
  <mergeCells count="3">
    <mergeCell ref="A3:D4"/>
    <mergeCell ref="E3:E4"/>
    <mergeCell ref="F3:H4"/>
  </mergeCells>
  <pageMargins left="0.7" right="0.7" top="0.75" bottom="0.75" header="0.3" footer="0.3"/>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Worksheets</vt:lpstr>
      </vt:variant>
      <vt:variant>
        <vt:i4>8</vt:i4>
      </vt:variant>
      <vt:variant>
        <vt:lpstr>Named Ranges</vt:lpstr>
      </vt:variant>
      <vt:variant>
        <vt:i4>2</vt:i4>
      </vt:variant>
    </vt:vector>
  </HeadingPairs>
  <TitlesOfParts>
    <vt:vector size="10" baseType="lpstr">
      <vt:lpstr>Sheet1</vt:lpstr>
      <vt:lpstr>C%</vt:lpstr>
      <vt:lpstr>pLOT aREA</vt:lpstr>
      <vt:lpstr>Other villa photo</vt:lpstr>
      <vt:lpstr>Wing B</vt:lpstr>
      <vt:lpstr>Wing C</vt:lpstr>
      <vt:lpstr>Sheet2</vt:lpstr>
      <vt:lpstr>Sheet3</vt:lpstr>
      <vt:lpstr>Sheet1!Print_Area</vt:lpstr>
      <vt:lpstr>Sheet2!Print_Area</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Lenovo</dc:creator>
  <cp:lastModifiedBy>Hp Elitebook 840 G6</cp:lastModifiedBy>
  <cp:lastPrinted>2025-02-18T07:44:11Z</cp:lastPrinted>
  <dcterms:created xsi:type="dcterms:W3CDTF">2013-11-23T05:32:33Z</dcterms:created>
  <dcterms:modified xsi:type="dcterms:W3CDTF">2025-08-20T13:27:58Z</dcterms:modified>
</cp:coreProperties>
</file>