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61"/>
  <workbookPr/>
  <mc:AlternateContent xmlns:mc="http://schemas.openxmlformats.org/markup-compatibility/2006">
    <mc:Choice Requires="x15">
      <x15ac:absPath xmlns:x15ac="http://schemas.microsoft.com/office/spreadsheetml/2010/11/ac" url="D:\Gaurav\Aug 25\AXIS\DUMP\"/>
    </mc:Choice>
  </mc:AlternateContent>
  <xr:revisionPtr revIDLastSave="0" documentId="13_ncr:1_{F4776991-B360-4E09-8DF1-5E4EA16D9A40}" xr6:coauthVersionLast="36" xr6:coauthVersionMax="36" xr10:uidLastSave="{00000000-0000-0000-0000-000000000000}"/>
  <bookViews>
    <workbookView xWindow="0" yWindow="0" windowWidth="20490" windowHeight="6825" xr2:uid="{00000000-000D-0000-FFFF-FFFF00000000}"/>
  </bookViews>
  <sheets>
    <sheet name="Report" sheetId="1" r:id="rId1"/>
    <sheet name="Note" sheetId="4" r:id="rId2"/>
    <sheet name="Flat detail" sheetId="3" r:id="rId3"/>
  </sheets>
  <definedNames>
    <definedName name="_xlnm.Print_Area" localSheetId="0">Report!$A$1:$H$214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5" i="1" l="1"/>
  <c r="D95" i="1"/>
  <c r="C95" i="1"/>
  <c r="B60" i="1" l="1"/>
  <c r="J67" i="1" l="1"/>
  <c r="J68" i="1"/>
  <c r="J70" i="1"/>
  <c r="J69" i="1"/>
  <c r="H60" i="1"/>
  <c r="D71" i="1" l="1"/>
  <c r="D67" i="1"/>
  <c r="D70" i="1"/>
  <c r="D66" i="1"/>
  <c r="D65" i="1"/>
  <c r="J62" i="1"/>
  <c r="D72" i="1"/>
  <c r="D68" i="1"/>
  <c r="D69" i="1"/>
  <c r="J64" i="1"/>
  <c r="C63" i="1" s="1"/>
  <c r="J59" i="1"/>
  <c r="J61" i="1" s="1"/>
  <c r="J63" i="1"/>
  <c r="J65" i="1"/>
  <c r="J66" i="1" s="1"/>
  <c r="J71" i="1" s="1"/>
  <c r="J72" i="1" s="1"/>
  <c r="C64" i="1" s="1"/>
  <c r="E63" i="1" l="1"/>
  <c r="D64" i="1"/>
  <c r="G63" i="1"/>
  <c r="D63" i="1"/>
  <c r="I60" i="1" l="1"/>
  <c r="I61" i="1" s="1"/>
  <c r="J60" i="1"/>
  <c r="I59" i="1" l="1"/>
  <c r="C61" i="1" s="1"/>
  <c r="E3" i="1"/>
  <c r="C13" i="1"/>
  <c r="G100" i="1" l="1"/>
  <c r="G107" i="1"/>
  <c r="G112" i="1"/>
  <c r="D105" i="1"/>
  <c r="D115" i="1"/>
  <c r="D108" i="1"/>
  <c r="D114" i="1"/>
  <c r="D113" i="1"/>
  <c r="D112" i="1"/>
  <c r="E109" i="1"/>
  <c r="E110" i="1"/>
  <c r="D110" i="1"/>
  <c r="D109" i="1"/>
  <c r="D107" i="1"/>
  <c r="D104" i="1"/>
  <c r="D103" i="1"/>
  <c r="D102" i="1"/>
  <c r="D101" i="1"/>
  <c r="D100" i="1"/>
  <c r="D94" i="1" l="1"/>
  <c r="C94" i="1"/>
  <c r="D91" i="1"/>
  <c r="F94" i="1"/>
  <c r="F91" i="1"/>
  <c r="C91" i="1"/>
  <c r="E7" i="1" l="1"/>
  <c r="E40" i="1" l="1"/>
  <c r="D130" i="1" l="1"/>
  <c r="F88" i="1"/>
  <c r="E41" i="1"/>
  <c r="D51" i="1" s="1"/>
  <c r="L33" i="3" l="1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L34" i="3" l="1"/>
  <c r="K34" i="3" s="1"/>
  <c r="E34" i="3"/>
  <c r="I34" i="3"/>
  <c r="H34" i="3" s="1"/>
  <c r="D34" i="3" l="1"/>
  <c r="D36" i="3" s="1"/>
  <c r="E36" i="3"/>
</calcChain>
</file>

<file path=xl/sharedStrings.xml><?xml version="1.0" encoding="utf-8"?>
<sst xmlns="http://schemas.openxmlformats.org/spreadsheetml/2006/main" count="280" uniqueCount="216">
  <si>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</si>
  <si>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</si>
  <si>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</si>
  <si>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</si>
  <si>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</si>
  <si>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</si>
  <si>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</si>
  <si>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Contect Details ( Name &amp; Contect No.)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</si>
  <si>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</si>
  <si>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</si>
  <si>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</si>
  <si>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</si>
  <si>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</si>
  <si>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</si>
  <si>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</si>
  <si>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</si>
  <si>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>Near by Landmark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</si>
  <si>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</si>
  <si>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</si>
  <si>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</si>
  <si>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</si>
  <si>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</si>
  <si>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</si>
  <si>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</si>
  <si>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</si>
  <si>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</si>
  <si>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</si>
  <si>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</si>
  <si>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</si>
  <si>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</si>
  <si>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</si>
  <si>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</si>
  <si>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</si>
  <si>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</si>
  <si>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</si>
  <si>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</si>
  <si>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</si>
  <si>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</si>
  <si>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</si>
  <si>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</si>
  <si>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</si>
  <si>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</si>
  <si>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</si>
  <si>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</si>
  <si>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</si>
  <si>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</si>
  <si>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</si>
  <si>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</si>
  <si>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</si>
  <si>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</si>
  <si>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</si>
  <si>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</si>
  <si>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</si>
  <si>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</si>
  <si>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</si>
  <si>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</si>
  <si>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</si>
  <si>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</si>
  <si>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</si>
  <si>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</si>
  <si>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</si>
  <si>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</si>
  <si>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</si>
  <si>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</si>
  <si>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</si>
  <si>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</si>
  <si>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</si>
  <si>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</si>
  <si>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</si>
  <si>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</si>
  <si>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</si>
  <si>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</si>
  <si>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</si>
  <si>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</si>
  <si>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</si>
  <si>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</si>
  <si>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</si>
  <si>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>5) Gross carpet area =  Net Carpet area + Fungible area.</t>
  </si>
  <si>
    <t>6) Fungible Area= Enclosed Balcony + Flower Bed + Covered Balcony + Service Slab + Duct + Chajja + Wheather Shed area.</t>
  </si>
  <si>
    <t xml:space="preserve">PHOTOGRAPHS OF PROPERTY : 
</t>
  </si>
  <si>
    <t>Google Map :</t>
  </si>
  <si>
    <t xml:space="preserve">Remarks:  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</si>
  <si>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</si>
  <si>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</si>
  <si>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</si>
  <si>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</si>
  <si>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</si>
  <si>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</si>
  <si>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</si>
  <si>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</si>
  <si>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</si>
  <si>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</si>
  <si>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</si>
  <si>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</si>
  <si>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</si>
  <si>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</si>
  <si>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</si>
  <si>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</si>
  <si>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</si>
  <si>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</si>
  <si>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</si>
  <si>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</si>
  <si>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</si>
  <si>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</si>
  <si>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</si>
  <si>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Basement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</si>
  <si>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</si>
  <si>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</si>
  <si>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</si>
  <si>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</si>
  <si>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</si>
  <si>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</si>
  <si>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Commercial Area Details :</t>
  </si>
  <si>
    <t>Flat/Shop No.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</si>
  <si>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</si>
  <si>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</si>
  <si>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</si>
  <si>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</si>
  <si>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01 Building</t>
  </si>
  <si>
    <t>Residential + Commercial</t>
  </si>
  <si>
    <t>Recommended rate of the shop Per Sq. Ft. ( on Saleable area)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</si>
  <si>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</si>
  <si>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</si>
  <si>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</si>
  <si>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</si>
  <si>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</si>
  <si>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</si>
  <si>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</si>
  <si>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</si>
  <si>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>60 Years After Completion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</si>
  <si>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</si>
  <si>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</si>
  <si>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</si>
  <si>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</si>
  <si>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</si>
  <si>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</si>
  <si>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</si>
  <si>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</si>
  <si>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</si>
  <si>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</si>
  <si>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Legal Services Charges</t>
  </si>
  <si>
    <t>Gas Connection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</si>
  <si>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</si>
  <si>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</si>
  <si>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</si>
  <si>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</si>
  <si>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</si>
  <si>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in process</t>
  </si>
  <si>
    <t>Plinth completed</t>
  </si>
  <si>
    <t>NA
Approved upto : NA</t>
  </si>
  <si>
    <t>Report By :</t>
  </si>
  <si>
    <t>Axis Goregaon</t>
  </si>
  <si>
    <t>M/s.Jollity Lavanya Developers</t>
  </si>
  <si>
    <t>Jollity Lavanya</t>
  </si>
  <si>
    <t>P99000024506</t>
  </si>
  <si>
    <t>Mahim</t>
  </si>
  <si>
    <t>Village</t>
  </si>
  <si>
    <t>Palghar</t>
  </si>
  <si>
    <t>KR.MAHASUL/K.S1/MJ.1/ANAP/SR/242/18</t>
  </si>
  <si>
    <t>30/05/2019.</t>
  </si>
  <si>
    <t>Shop</t>
  </si>
  <si>
    <t>Ground Floor for Commercial, Residential &amp; Parking</t>
  </si>
  <si>
    <t>1BHK</t>
  </si>
  <si>
    <t>1st Floor</t>
  </si>
  <si>
    <t>2nd, 3rd &amp; 4th Floor</t>
  </si>
  <si>
    <t>Flats</t>
  </si>
  <si>
    <t>Valid Up to: Gr. + 4th Floor</t>
  </si>
  <si>
    <t>Gr. + 4th Floor</t>
  </si>
  <si>
    <t xml:space="preserve">Cement, Aggregate, Steel, etc </t>
  </si>
  <si>
    <t xml:space="preserve">Flats - 17 , Shops - 05 </t>
  </si>
  <si>
    <t>21/09/2020.</t>
  </si>
  <si>
    <t>Middle Class</t>
  </si>
  <si>
    <t>Developing</t>
  </si>
  <si>
    <t>Icon Residency</t>
  </si>
  <si>
    <t>Open Plot</t>
  </si>
  <si>
    <t>Near, Icon Residency</t>
  </si>
  <si>
    <t>Mahim-Palghar Road</t>
  </si>
  <si>
    <t>3.7Km from Palghar Railway Station</t>
  </si>
  <si>
    <t>Wheather the construction is as per approved Building plan : Under Construction</t>
  </si>
  <si>
    <t>Survey No</t>
  </si>
  <si>
    <t>380  &amp; Plot No.116</t>
  </si>
  <si>
    <t>Builder Saleable area</t>
  </si>
  <si>
    <t>JA.KR.SSNR-PALGHAR SHAKHA/BP/M.MAHIM/T.PALGHAR/S.KR.380/B.KR116/RAHIVASI &amp; RASTAYASMUKH DUKANE/372
KR.MAHASUL/K.S1/MJ.1/ANAP/SR/242/18</t>
  </si>
  <si>
    <t>14/02/2019.
30/05/2019.</t>
  </si>
  <si>
    <t>NA order cum Commencement Certificate No.</t>
  </si>
  <si>
    <t>Approved Plans, CC, Sale Plans, Saleable area, Cost Sheet</t>
  </si>
  <si>
    <t>Location Link:</t>
  </si>
  <si>
    <t>https://maps.app.goo.gl/gktTC1Zih2kMxACk7</t>
  </si>
  <si>
    <t>As per RERA -  29/05/2024</t>
  </si>
  <si>
    <t>Construction details:</t>
  </si>
  <si>
    <t>Slab/Floor</t>
  </si>
  <si>
    <t>Piling Work in process</t>
  </si>
  <si>
    <t>Excavation</t>
  </si>
  <si>
    <t>RCC (Including podiums)</t>
  </si>
  <si>
    <t>Brickwork</t>
  </si>
  <si>
    <t>Brickwork &amp; Internal Plaster</t>
  </si>
  <si>
    <t>Internal Plaster</t>
  </si>
  <si>
    <t>Basement 1</t>
  </si>
  <si>
    <t>Ext. Plaster &amp; Plumbing</t>
  </si>
  <si>
    <t>External Plaster &amp; Plumbing</t>
  </si>
  <si>
    <t>Basement 2</t>
  </si>
  <si>
    <t>Flooring &amp; Fitting</t>
  </si>
  <si>
    <t>Basement 3</t>
  </si>
  <si>
    <t>Painting &amp; Wooden</t>
  </si>
  <si>
    <t>Basement 4</t>
  </si>
  <si>
    <t>Building Common Amenities</t>
  </si>
  <si>
    <t>Possession</t>
  </si>
  <si>
    <t>Office No. 1031, Wing J, Akshar Business Park, Plot No. 03 Sector 25, Near APMC Market, Vashi, Navi Mumbai, Maharashtra 400703 TEL: 022-46090378/79/80
Email : vsjcapf@gmail.com. Web site : www.vsjadon.com</t>
  </si>
  <si>
    <t>Water, , Drainages, Sewerage Connection</t>
  </si>
  <si>
    <t>Society Formation Charges, Electricity, Meter Installation &amp; Water Connection Charges</t>
  </si>
  <si>
    <t>OC Charges by Nikhil Dani</t>
  </si>
  <si>
    <t>do not increase any charges</t>
  </si>
  <si>
    <t>Gaurav Panchal</t>
  </si>
  <si>
    <r>
      <t xml:space="preserve">1. Construction work was stopped. Work is same as last visit (06/05/2024).
2. We considered  Saleable area  as per Builder area sheet.
3. We considered Carpet area as per Approved Plan.
4. We considered Gross carpet area = Net carpet + Enclose balcony.
5. We have considered rate by verifying it from market inquire.
6. Car parking is subjected to authentic documentation. 
7. Recommended Rates/Other Charges of the Property have been revised on 27/02/2024.
8. The project has received first CC on 30/05/2019, But construction work is not yet completed.
9. </t>
    </r>
    <r>
      <rPr>
        <b/>
        <sz val="12"/>
        <color rgb="FFFF0000"/>
        <rFont val="Times New Roman"/>
        <family val="1"/>
      </rPr>
      <t>As per RERA, completion period of project Jollity Lavanya is expired on 29/05/2024 but still project is under construction.</t>
    </r>
    <r>
      <rPr>
        <b/>
        <sz val="12"/>
        <rFont val="Times New Roman"/>
        <family val="1"/>
      </rPr>
      <t xml:space="preserve">
10. As checked on RERA portal on date 11/08/2025, we have observed that above project " Jollity Lavanya " is kept under abeyance. Please check from your end.
</t>
    </r>
  </si>
  <si>
    <t>Yadnyesh Patil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</si>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</sst>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2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sz val="11"/>
      <color theme="0"/>
      <name val="Calibri"/>
      <family val="2"/>
    </font>
    <font>
      <b/>
      <sz val="12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2" fillId="0" borderId="0"/>
    <xf numFmtId="0" fontId="4" fillId="0" borderId="0"/>
    <xf numFmtId="0" fontId="1" fillId="0" borderId="0"/>
    <xf numFmtId="9" fontId="17" fillId="0" borderId="0" applyFont="0" applyFill="0" applyBorder="0" applyAlignment="0" applyProtection="0"/>
    <xf numFmtId="0" fontId="18" fillId="0" borderId="0" applyNumberFormat="0" applyFill="0" applyBorder="0" applyAlignment="0" applyProtection="0"/>
  </cellStyleXfs>
  <cellXfs count="152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0" fillId="3" borderId="1" xfId="0" applyFill="1" applyBorder="1"/>
    <xf numFmtId="0" fontId="0" fillId="0" borderId="2" xfId="0" applyBorder="1" applyAlignment="1"/>
    <xf numFmtId="0" fontId="8" fillId="0" borderId="1" xfId="0" applyFont="1" applyBorder="1"/>
    <xf numFmtId="0" fontId="8" fillId="0" borderId="1" xfId="0" applyFont="1" applyBorder="1" applyAlignment="1">
      <alignment horizontal="center"/>
    </xf>
    <xf numFmtId="0" fontId="0" fillId="0" borderId="1" xfId="0" applyBorder="1"/>
    <xf numFmtId="0" fontId="6" fillId="0" borderId="0" xfId="1" applyFont="1"/>
    <xf numFmtId="0" fontId="5" fillId="0" borderId="0" xfId="2" applyFont="1"/>
    <xf numFmtId="0" fontId="6" fillId="0" borderId="0" xfId="0" applyFont="1"/>
    <xf numFmtId="0" fontId="11" fillId="0" borderId="0" xfId="1" applyFont="1"/>
    <xf numFmtId="0" fontId="14" fillId="0" borderId="0" xfId="1" applyFont="1"/>
    <xf numFmtId="0" fontId="15" fillId="0" borderId="0" xfId="1" applyFont="1"/>
    <xf numFmtId="0" fontId="9" fillId="0" borderId="1" xfId="0" applyFont="1" applyBorder="1" applyAlignment="1" applyProtection="1">
      <alignment horizontal="center" vertical="center"/>
      <protection locked="0"/>
    </xf>
    <xf numFmtId="1" fontId="6" fillId="0" borderId="1" xfId="0" applyNumberFormat="1" applyFont="1" applyBorder="1" applyAlignment="1" applyProtection="1">
      <alignment horizontal="center" vertical="center"/>
      <protection locked="0"/>
    </xf>
    <xf numFmtId="1" fontId="3" fillId="0" borderId="1" xfId="1" applyNumberFormat="1" applyFont="1" applyFill="1" applyBorder="1" applyAlignment="1" applyProtection="1">
      <alignment horizontal="center" vertical="top" wrapText="1"/>
      <protection locked="0"/>
    </xf>
    <xf numFmtId="0" fontId="7" fillId="0" borderId="0" xfId="1" applyFont="1" applyBorder="1" applyAlignment="1" applyProtection="1">
      <alignment vertical="top"/>
      <protection locked="0"/>
    </xf>
    <xf numFmtId="0" fontId="7" fillId="0" borderId="0" xfId="1" applyFont="1" applyBorder="1" applyAlignment="1" applyProtection="1">
      <alignment vertical="top" wrapText="1"/>
      <protection locked="0"/>
    </xf>
    <xf numFmtId="0" fontId="6" fillId="0" borderId="0" xfId="1" applyFont="1" applyProtection="1">
      <protection locked="0"/>
    </xf>
    <xf numFmtId="0" fontId="9" fillId="0" borderId="0" xfId="1" applyFont="1" applyProtection="1">
      <protection locked="0"/>
    </xf>
    <xf numFmtId="0" fontId="6" fillId="0" borderId="0" xfId="1" applyFont="1" applyProtection="1">
      <protection hidden="1"/>
    </xf>
    <xf numFmtId="1" fontId="5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7" fillId="0" borderId="1" xfId="1" applyNumberFormat="1" applyFont="1" applyFill="1" applyBorder="1" applyAlignment="1" applyProtection="1">
      <alignment horizontal="center" vertical="top" wrapText="1"/>
      <protection locked="0"/>
    </xf>
    <xf numFmtId="1" fontId="5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1" fillId="2" borderId="1" xfId="1" applyFont="1" applyFill="1" applyBorder="1" applyAlignment="1" applyProtection="1">
      <alignment horizontal="left" vertical="top"/>
      <protection locked="0"/>
    </xf>
    <xf numFmtId="0" fontId="6" fillId="0" borderId="13" xfId="1" applyFont="1" applyBorder="1"/>
    <xf numFmtId="0" fontId="12" fillId="2" borderId="1" xfId="1" applyFont="1" applyFill="1" applyBorder="1" applyAlignment="1" applyProtection="1">
      <alignment horizontal="left" vertical="top"/>
      <protection locked="0"/>
    </xf>
    <xf numFmtId="1" fontId="5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1" fillId="2" borderId="1" xfId="1" applyFont="1" applyFill="1" applyBorder="1" applyAlignment="1" applyProtection="1">
      <alignment horizontal="left" vertical="top"/>
      <protection locked="0"/>
    </xf>
    <xf numFmtId="0" fontId="19" fillId="3" borderId="5" xfId="0" applyFont="1" applyFill="1" applyBorder="1"/>
    <xf numFmtId="0" fontId="20" fillId="0" borderId="6" xfId="0" applyFont="1" applyBorder="1"/>
    <xf numFmtId="0" fontId="11" fillId="0" borderId="7" xfId="1" applyFont="1" applyBorder="1" applyAlignment="1" applyProtection="1">
      <alignment horizontal="center" vertical="top"/>
      <protection locked="0"/>
    </xf>
    <xf numFmtId="0" fontId="11" fillId="0" borderId="1" xfId="1" applyFont="1" applyBorder="1" applyAlignment="1" applyProtection="1">
      <alignment horizontal="center" vertical="top"/>
      <protection locked="0"/>
    </xf>
    <xf numFmtId="0" fontId="5" fillId="0" borderId="1" xfId="1" applyFont="1" applyBorder="1" applyAlignment="1" applyProtection="1">
      <alignment horizontal="center" vertical="top"/>
      <protection locked="0"/>
    </xf>
    <xf numFmtId="0" fontId="11" fillId="0" borderId="8" xfId="1" applyFont="1" applyBorder="1" applyAlignment="1" applyProtection="1">
      <alignment horizontal="center" vertical="top"/>
      <protection locked="0"/>
    </xf>
    <xf numFmtId="0" fontId="20" fillId="0" borderId="1" xfId="0" applyFont="1" applyBorder="1"/>
    <xf numFmtId="0" fontId="20" fillId="0" borderId="8" xfId="0" applyFont="1" applyBorder="1"/>
    <xf numFmtId="0" fontId="6" fillId="0" borderId="1" xfId="1" applyFont="1" applyBorder="1" applyAlignment="1" applyProtection="1">
      <alignment horizontal="center" vertical="top" wrapText="1"/>
      <protection locked="0"/>
    </xf>
    <xf numFmtId="0" fontId="16" fillId="0" borderId="0" xfId="0" applyFont="1" applyProtection="1">
      <protection hidden="1"/>
    </xf>
    <xf numFmtId="9" fontId="6" fillId="0" borderId="1" xfId="4" applyFont="1" applyFill="1" applyBorder="1" applyAlignment="1" applyProtection="1">
      <alignment horizontal="center" vertical="top" wrapText="1"/>
      <protection locked="0"/>
    </xf>
    <xf numFmtId="0" fontId="16" fillId="0" borderId="13" xfId="0" applyFont="1" applyBorder="1" applyProtection="1">
      <protection hidden="1"/>
    </xf>
    <xf numFmtId="1" fontId="0" fillId="0" borderId="13" xfId="0" applyNumberFormat="1" applyBorder="1"/>
    <xf numFmtId="1" fontId="0" fillId="0" borderId="13" xfId="0" applyNumberFormat="1" applyBorder="1" applyAlignment="1">
      <alignment horizontal="right"/>
    </xf>
    <xf numFmtId="0" fontId="6" fillId="0" borderId="10" xfId="1" applyFont="1" applyBorder="1" applyAlignment="1" applyProtection="1">
      <alignment horizontal="center" vertical="top" wrapText="1"/>
      <protection locked="0"/>
    </xf>
    <xf numFmtId="9" fontId="6" fillId="0" borderId="10" xfId="4" applyFont="1" applyFill="1" applyBorder="1" applyAlignment="1" applyProtection="1">
      <alignment horizontal="center" vertical="top" wrapText="1"/>
      <protection locked="0"/>
    </xf>
    <xf numFmtId="0" fontId="16" fillId="0" borderId="14" xfId="0" applyFont="1" applyBorder="1" applyProtection="1">
      <protection hidden="1"/>
    </xf>
    <xf numFmtId="1" fontId="0" fillId="0" borderId="15" xfId="0" applyNumberFormat="1" applyBorder="1"/>
    <xf numFmtId="0" fontId="6" fillId="0" borderId="1" xfId="1" applyFont="1" applyBorder="1" applyAlignment="1" applyProtection="1">
      <alignment horizontal="center" vertical="top"/>
      <protection locked="0"/>
    </xf>
    <xf numFmtId="14" fontId="6" fillId="0" borderId="0" xfId="1" applyNumberFormat="1" applyFont="1"/>
    <xf numFmtId="0" fontId="11" fillId="0" borderId="1" xfId="1" applyFont="1" applyFill="1" applyBorder="1" applyAlignment="1" applyProtection="1">
      <alignment horizontal="left" vertical="top" wrapText="1"/>
      <protection locked="0"/>
    </xf>
    <xf numFmtId="0" fontId="5" fillId="0" borderId="1" xfId="1" applyFont="1" applyFill="1" applyBorder="1" applyAlignment="1" applyProtection="1">
      <alignment horizontal="left" vertical="top"/>
      <protection locked="0"/>
    </xf>
    <xf numFmtId="0" fontId="12" fillId="2" borderId="1" xfId="1" applyFont="1" applyFill="1" applyBorder="1" applyAlignment="1" applyProtection="1">
      <alignment horizontal="left" vertical="top" wrapText="1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0" fontId="11" fillId="0" borderId="1" xfId="1" applyFont="1" applyFill="1" applyBorder="1" applyAlignment="1" applyProtection="1">
      <alignment horizontal="left" vertical="top"/>
      <protection locked="0"/>
    </xf>
    <xf numFmtId="0" fontId="11" fillId="2" borderId="1" xfId="1" applyFont="1" applyFill="1" applyBorder="1" applyAlignment="1" applyProtection="1">
      <alignment horizontal="left" vertical="top"/>
      <protection locked="0"/>
    </xf>
    <xf numFmtId="1" fontId="7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5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5" fillId="0" borderId="16" xfId="1" applyNumberFormat="1" applyFont="1" applyFill="1" applyBorder="1" applyAlignment="1" applyProtection="1">
      <alignment horizontal="center" vertical="center" wrapText="1"/>
      <protection locked="0"/>
    </xf>
    <xf numFmtId="1" fontId="5" fillId="0" borderId="17" xfId="1" applyNumberFormat="1" applyFont="1" applyFill="1" applyBorder="1" applyAlignment="1" applyProtection="1">
      <alignment horizontal="center" vertical="center" wrapText="1"/>
      <protection locked="0"/>
    </xf>
    <xf numFmtId="1" fontId="5" fillId="0" borderId="18" xfId="1" applyNumberFormat="1" applyFont="1" applyFill="1" applyBorder="1" applyAlignment="1" applyProtection="1">
      <alignment horizontal="center" vertical="center" wrapText="1"/>
      <protection locked="0"/>
    </xf>
    <xf numFmtId="1" fontId="5" fillId="0" borderId="19" xfId="1" applyNumberFormat="1" applyFont="1" applyFill="1" applyBorder="1" applyAlignment="1" applyProtection="1">
      <alignment horizontal="center" vertical="center" wrapText="1"/>
      <protection locked="0"/>
    </xf>
    <xf numFmtId="1" fontId="5" fillId="0" borderId="20" xfId="1" applyNumberFormat="1" applyFont="1" applyFill="1" applyBorder="1" applyAlignment="1" applyProtection="1">
      <alignment horizontal="center" vertical="center" wrapText="1"/>
      <protection locked="0"/>
    </xf>
    <xf numFmtId="1" fontId="5" fillId="0" borderId="2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1" fontId="5" fillId="0" borderId="1" xfId="0" applyNumberFormat="1" applyFont="1" applyFill="1" applyBorder="1" applyAlignment="1" applyProtection="1">
      <alignment horizontal="center" vertical="top" wrapText="1"/>
      <protection locked="0"/>
    </xf>
    <xf numFmtId="1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center"/>
      <protection locked="0"/>
    </xf>
    <xf numFmtId="0" fontId="5" fillId="0" borderId="1" xfId="1" applyFont="1" applyFill="1" applyBorder="1" applyAlignment="1" applyProtection="1">
      <alignment horizontal="center" vertical="top"/>
      <protection locked="0"/>
    </xf>
    <xf numFmtId="0" fontId="11" fillId="0" borderId="1" xfId="1" applyFont="1" applyFill="1" applyBorder="1" applyAlignment="1" applyProtection="1">
      <alignment horizontal="center" vertical="top"/>
      <protection locked="0"/>
    </xf>
    <xf numFmtId="0" fontId="11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1" fillId="2" borderId="11" xfId="1" applyFont="1" applyFill="1" applyBorder="1" applyAlignment="1" applyProtection="1">
      <alignment horizontal="left" vertical="top" wrapText="1"/>
      <protection locked="0"/>
    </xf>
    <xf numFmtId="0" fontId="11" fillId="2" borderId="22" xfId="1" applyFont="1" applyFill="1" applyBorder="1" applyAlignment="1" applyProtection="1">
      <alignment horizontal="left" vertical="top" wrapText="1"/>
      <protection locked="0"/>
    </xf>
    <xf numFmtId="0" fontId="11" fillId="2" borderId="12" xfId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7" fillId="0" borderId="1" xfId="1" applyFont="1" applyFill="1" applyBorder="1" applyAlignment="1" applyProtection="1">
      <alignment vertical="top"/>
      <protection locked="0"/>
    </xf>
    <xf numFmtId="0" fontId="11" fillId="2" borderId="1" xfId="1" applyFont="1" applyFill="1" applyBorder="1" applyAlignment="1" applyProtection="1">
      <alignment horizontal="left" vertical="top" wrapText="1"/>
      <protection locked="0"/>
    </xf>
    <xf numFmtId="0" fontId="12" fillId="0" borderId="11" xfId="1" applyFont="1" applyFill="1" applyBorder="1" applyAlignment="1" applyProtection="1">
      <alignment horizontal="left" vertical="top" wrapText="1"/>
      <protection locked="0"/>
    </xf>
    <xf numFmtId="0" fontId="12" fillId="0" borderId="12" xfId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left" vertical="top" wrapText="1"/>
      <protection locked="0"/>
    </xf>
    <xf numFmtId="0" fontId="7" fillId="0" borderId="1" xfId="1" applyFont="1" applyFill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7" fillId="0" borderId="1" xfId="1" applyFont="1" applyFill="1" applyBorder="1" applyAlignment="1" applyProtection="1">
      <alignment horizontal="left" vertical="top"/>
      <protection locked="0"/>
    </xf>
    <xf numFmtId="1" fontId="7" fillId="0" borderId="1" xfId="1" applyNumberFormat="1" applyFont="1" applyFill="1" applyBorder="1" applyAlignment="1" applyProtection="1">
      <alignment horizontal="center" vertical="top" wrapText="1"/>
      <protection locked="0"/>
    </xf>
    <xf numFmtId="1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7" fillId="0" borderId="1" xfId="0" applyNumberFormat="1" applyFont="1" applyFill="1" applyBorder="1" applyAlignment="1" applyProtection="1">
      <alignment horizontal="center" vertical="top" wrapText="1"/>
      <protection locked="0"/>
    </xf>
    <xf numFmtId="1" fontId="7" fillId="0" borderId="1" xfId="0" applyNumberFormat="1" applyFont="1" applyFill="1" applyBorder="1" applyAlignment="1" applyProtection="1">
      <alignment horizontal="left" vertical="top" wrapText="1"/>
      <protection locked="0"/>
    </xf>
    <xf numFmtId="0" fontId="12" fillId="0" borderId="1" xfId="2" applyFont="1" applyBorder="1" applyAlignment="1" applyProtection="1">
      <alignment horizontal="left" vertical="top" wrapText="1"/>
      <protection locked="0"/>
    </xf>
    <xf numFmtId="0" fontId="5" fillId="0" borderId="1" xfId="1" applyFont="1" applyBorder="1" applyAlignment="1" applyProtection="1">
      <alignment vertical="top"/>
      <protection locked="0"/>
    </xf>
    <xf numFmtId="0" fontId="5" fillId="0" borderId="1" xfId="1" applyFont="1" applyBorder="1" applyAlignment="1" applyProtection="1">
      <alignment horizontal="left" vertical="top"/>
      <protection locked="0"/>
    </xf>
    <xf numFmtId="0" fontId="9" fillId="0" borderId="1" xfId="0" applyFont="1" applyBorder="1" applyAlignment="1" applyProtection="1">
      <alignment horizontal="center" vertical="top" wrapText="1"/>
      <protection locked="0"/>
    </xf>
    <xf numFmtId="0" fontId="11" fillId="0" borderId="1" xfId="1" applyFont="1" applyBorder="1" applyAlignment="1" applyProtection="1">
      <alignment horizontal="left"/>
      <protection locked="0"/>
    </xf>
    <xf numFmtId="164" fontId="5" fillId="0" borderId="1" xfId="1" applyNumberFormat="1" applyFont="1" applyFill="1" applyBorder="1" applyAlignment="1" applyProtection="1">
      <alignment horizontal="left" vertical="top"/>
      <protection locked="0"/>
    </xf>
    <xf numFmtId="0" fontId="11" fillId="0" borderId="1" xfId="1" applyFont="1" applyFill="1" applyBorder="1" applyAlignment="1" applyProtection="1">
      <alignment horizontal="left" vertical="center" wrapText="1"/>
      <protection locked="0"/>
    </xf>
    <xf numFmtId="2" fontId="5" fillId="0" borderId="1" xfId="1" applyNumberFormat="1" applyFont="1" applyFill="1" applyBorder="1" applyAlignment="1" applyProtection="1">
      <alignment horizontal="left" vertical="top" wrapText="1"/>
      <protection locked="0"/>
    </xf>
    <xf numFmtId="0" fontId="18" fillId="0" borderId="11" xfId="5" applyBorder="1" applyAlignment="1" applyProtection="1">
      <alignment horizontal="left"/>
      <protection locked="0"/>
    </xf>
    <xf numFmtId="0" fontId="6" fillId="0" borderId="22" xfId="1" applyFont="1" applyBorder="1" applyAlignment="1" applyProtection="1">
      <alignment horizontal="left"/>
      <protection locked="0"/>
    </xf>
    <xf numFmtId="0" fontId="6" fillId="0" borderId="12" xfId="1" applyFont="1" applyBorder="1" applyAlignment="1" applyProtection="1">
      <alignment horizontal="left"/>
      <protection locked="0"/>
    </xf>
    <xf numFmtId="0" fontId="10" fillId="0" borderId="1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/>
      <protection locked="0"/>
    </xf>
    <xf numFmtId="14" fontId="5" fillId="0" borderId="1" xfId="1" applyNumberFormat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left" vertical="top"/>
      <protection locked="0"/>
    </xf>
    <xf numFmtId="14" fontId="11" fillId="0" borderId="1" xfId="1" applyNumberFormat="1" applyFont="1" applyBorder="1" applyAlignment="1" applyProtection="1">
      <alignment horizontal="left" vertical="top"/>
      <protection locked="0"/>
    </xf>
    <xf numFmtId="0" fontId="5" fillId="0" borderId="1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left" vertical="top" wrapText="1"/>
      <protection locked="0"/>
    </xf>
    <xf numFmtId="0" fontId="5" fillId="0" borderId="1" xfId="1" applyFont="1" applyFill="1" applyBorder="1" applyAlignment="1" applyProtection="1">
      <alignment horizontal="left" vertical="top" wrapText="1"/>
      <protection locked="0"/>
    </xf>
    <xf numFmtId="2" fontId="5" fillId="0" borderId="1" xfId="1" applyNumberFormat="1" applyFont="1" applyFill="1" applyBorder="1" applyAlignment="1" applyProtection="1">
      <alignment horizontal="left" vertical="top"/>
      <protection locked="0"/>
    </xf>
    <xf numFmtId="0" fontId="11" fillId="0" borderId="4" xfId="1" applyFont="1" applyFill="1" applyBorder="1" applyAlignment="1" applyProtection="1">
      <alignment horizontal="left" vertical="top"/>
      <protection locked="0"/>
    </xf>
    <xf numFmtId="0" fontId="12" fillId="0" borderId="1" xfId="1" applyFont="1" applyFill="1" applyBorder="1" applyAlignment="1" applyProtection="1">
      <alignment horizontal="left" vertical="top"/>
      <protection locked="0"/>
    </xf>
    <xf numFmtId="0" fontId="6" fillId="0" borderId="7" xfId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center" vertical="top" wrapText="1"/>
      <protection locked="0"/>
    </xf>
    <xf numFmtId="0" fontId="6" fillId="0" borderId="8" xfId="1" applyFont="1" applyBorder="1" applyAlignment="1" applyProtection="1">
      <alignment horizontal="center" vertical="top" wrapText="1"/>
      <protection locked="0"/>
    </xf>
    <xf numFmtId="9" fontId="6" fillId="0" borderId="16" xfId="4" applyFont="1" applyFill="1" applyBorder="1" applyAlignment="1" applyProtection="1">
      <alignment horizontal="center" vertical="center" wrapText="1"/>
      <protection locked="0"/>
    </xf>
    <xf numFmtId="9" fontId="6" fillId="0" borderId="17" xfId="4" applyFont="1" applyFill="1" applyBorder="1" applyAlignment="1" applyProtection="1">
      <alignment horizontal="center" vertical="center" wrapText="1"/>
      <protection locked="0"/>
    </xf>
    <xf numFmtId="9" fontId="6" fillId="0" borderId="18" xfId="4" applyFont="1" applyFill="1" applyBorder="1" applyAlignment="1" applyProtection="1">
      <alignment horizontal="center" vertical="center" wrapText="1"/>
      <protection locked="0"/>
    </xf>
    <xf numFmtId="9" fontId="6" fillId="0" borderId="19" xfId="4" applyFont="1" applyFill="1" applyBorder="1" applyAlignment="1" applyProtection="1">
      <alignment horizontal="center" vertical="center" wrapText="1"/>
      <protection locked="0"/>
    </xf>
    <xf numFmtId="9" fontId="6" fillId="0" borderId="29" xfId="4" applyFont="1" applyFill="1" applyBorder="1" applyAlignment="1" applyProtection="1">
      <alignment horizontal="center" vertical="center" wrapText="1"/>
      <protection locked="0"/>
    </xf>
    <xf numFmtId="9" fontId="6" fillId="0" borderId="30" xfId="4" applyFont="1" applyFill="1" applyBorder="1" applyAlignment="1" applyProtection="1">
      <alignment horizontal="center" vertical="center" wrapText="1"/>
      <protection locked="0"/>
    </xf>
    <xf numFmtId="9" fontId="6" fillId="0" borderId="28" xfId="4" applyFont="1" applyFill="1" applyBorder="1" applyAlignment="1" applyProtection="1">
      <alignment horizontal="center" vertical="center" wrapText="1"/>
      <protection locked="0"/>
    </xf>
    <xf numFmtId="9" fontId="6" fillId="0" borderId="13" xfId="4" applyFont="1" applyFill="1" applyBorder="1" applyAlignment="1" applyProtection="1">
      <alignment horizontal="center" vertical="center" wrapText="1"/>
      <protection locked="0"/>
    </xf>
    <xf numFmtId="9" fontId="6" fillId="0" borderId="15" xfId="4" applyFont="1" applyFill="1" applyBorder="1" applyAlignment="1" applyProtection="1">
      <alignment horizontal="center" vertical="center" wrapText="1"/>
      <protection locked="0"/>
    </xf>
    <xf numFmtId="0" fontId="6" fillId="0" borderId="9" xfId="1" applyFont="1" applyBorder="1" applyAlignment="1" applyProtection="1">
      <alignment horizontal="center" vertical="top" wrapText="1"/>
      <protection locked="0"/>
    </xf>
    <xf numFmtId="0" fontId="6" fillId="0" borderId="10" xfId="1" applyFont="1" applyBorder="1" applyAlignment="1" applyProtection="1">
      <alignment horizontal="center" vertical="top" wrapText="1"/>
      <protection locked="0"/>
    </xf>
    <xf numFmtId="0" fontId="7" fillId="0" borderId="23" xfId="1" applyFont="1" applyBorder="1" applyAlignment="1" applyProtection="1">
      <alignment horizontal="left" vertical="top" wrapText="1"/>
      <protection locked="0"/>
    </xf>
    <xf numFmtId="0" fontId="7" fillId="0" borderId="24" xfId="1" applyFont="1" applyBorder="1" applyAlignment="1" applyProtection="1">
      <alignment horizontal="left" vertical="top" wrapText="1"/>
      <protection locked="0"/>
    </xf>
    <xf numFmtId="0" fontId="7" fillId="0" borderId="25" xfId="1" applyFont="1" applyBorder="1" applyAlignment="1" applyProtection="1">
      <alignment horizontal="left" vertical="top" wrapText="1"/>
      <protection locked="0"/>
    </xf>
    <xf numFmtId="0" fontId="7" fillId="0" borderId="26" xfId="1" applyFont="1" applyBorder="1" applyAlignment="1" applyProtection="1">
      <alignment horizontal="left" vertical="top" wrapText="1"/>
      <protection locked="0"/>
    </xf>
    <xf numFmtId="0" fontId="7" fillId="0" borderId="27" xfId="1" applyFont="1" applyBorder="1" applyAlignment="1" applyProtection="1">
      <alignment horizontal="left" vertical="top" wrapText="1"/>
      <protection locked="0"/>
    </xf>
    <xf numFmtId="0" fontId="12" fillId="0" borderId="7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8" xfId="1" applyFont="1" applyBorder="1" applyAlignment="1" applyProtection="1">
      <alignment horizontal="left" vertical="top" wrapText="1"/>
      <protection locked="0"/>
    </xf>
    <xf numFmtId="0" fontId="11" fillId="0" borderId="3" xfId="1" applyFont="1" applyFill="1" applyBorder="1" applyAlignment="1" applyProtection="1">
      <alignment horizontal="left" vertical="top"/>
      <protection locked="0"/>
    </xf>
    <xf numFmtId="0" fontId="11" fillId="0" borderId="3" xfId="1" applyFont="1" applyFill="1" applyBorder="1" applyAlignment="1" applyProtection="1">
      <alignment horizontal="left" vertical="top" wrapText="1"/>
      <protection locked="0"/>
    </xf>
    <xf numFmtId="0" fontId="0" fillId="3" borderId="1" xfId="0" applyFill="1" applyBorder="1" applyAlignment="1">
      <alignment horizontal="center" wrapText="1"/>
    </xf>
    <xf numFmtId="0" fontId="8" fillId="0" borderId="1" xfId="0" applyFont="1" applyBorder="1" applyAlignment="1">
      <alignment horizontal="center"/>
    </xf>
    <xf numFmtId="1" fontId="5" fillId="0" borderId="3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3" xfId="0" applyNumberFormat="1" applyFont="1" applyBorder="1" applyAlignment="1" applyProtection="1">
      <alignment horizontal="center" vertical="center"/>
      <protection locked="0"/>
    </xf>
    <xf numFmtId="1" fontId="6" fillId="0" borderId="3" xfId="0" applyNumberFormat="1" applyFont="1" applyBorder="1" applyAlignment="1" applyProtection="1">
      <alignment horizontal="center" vertical="top" wrapText="1"/>
      <protection locked="0"/>
    </xf>
    <xf numFmtId="1" fontId="5" fillId="0" borderId="3" xfId="0" applyNumberFormat="1" applyFont="1" applyFill="1" applyBorder="1" applyAlignment="1" applyProtection="1">
      <alignment horizontal="center" vertical="top" wrapText="1"/>
      <protection locked="0"/>
    </xf>
    <xf numFmtId="0" fontId="7" fillId="0" borderId="4" xfId="1" applyFont="1" applyFill="1" applyBorder="1" applyAlignment="1" applyProtection="1">
      <alignment horizontal="center" vertical="top"/>
      <protection locked="0"/>
    </xf>
    <xf numFmtId="1" fontId="7" fillId="0" borderId="31" xfId="0" applyNumberFormat="1" applyFont="1" applyFill="1" applyBorder="1" applyAlignment="1" applyProtection="1">
      <alignment horizontal="center" vertical="center" wrapText="1"/>
      <protection locked="0"/>
    </xf>
    <xf numFmtId="1" fontId="7" fillId="0" borderId="32" xfId="0" applyNumberFormat="1" applyFont="1" applyFill="1" applyBorder="1" applyAlignment="1" applyProtection="1">
      <alignment horizontal="center" vertical="center" wrapText="1"/>
      <protection locked="0"/>
    </xf>
    <xf numFmtId="1" fontId="9" fillId="0" borderId="33" xfId="0" applyNumberFormat="1" applyFont="1" applyBorder="1" applyAlignment="1" applyProtection="1">
      <alignment horizontal="center" vertical="center"/>
      <protection locked="0"/>
    </xf>
    <xf numFmtId="1" fontId="9" fillId="0" borderId="34" xfId="0" applyNumberFormat="1" applyFont="1" applyBorder="1" applyAlignment="1" applyProtection="1">
      <alignment horizontal="center" vertical="top" wrapText="1"/>
      <protection locked="0"/>
    </xf>
    <xf numFmtId="1" fontId="9" fillId="0" borderId="32" xfId="0" applyNumberFormat="1" applyFont="1" applyBorder="1" applyAlignment="1" applyProtection="1">
      <alignment horizontal="center" vertical="top" wrapText="1"/>
      <protection locked="0"/>
    </xf>
    <xf numFmtId="1" fontId="7" fillId="0" borderId="34" xfId="0" applyNumberFormat="1" applyFont="1" applyFill="1" applyBorder="1" applyAlignment="1" applyProtection="1">
      <alignment horizontal="center" vertical="top" wrapText="1"/>
      <protection locked="0"/>
    </xf>
    <xf numFmtId="1" fontId="7" fillId="0" borderId="35" xfId="0" applyNumberFormat="1" applyFont="1" applyFill="1" applyBorder="1" applyAlignment="1" applyProtection="1">
      <alignment horizontal="center" vertical="top" wrapText="1"/>
      <protection locked="0"/>
    </xf>
    <xf numFmtId="1" fontId="7" fillId="0" borderId="36" xfId="0" applyNumberFormat="1" applyFont="1" applyFill="1" applyBorder="1" applyAlignment="1" applyProtection="1">
      <alignment horizontal="center" vertical="top" wrapText="1"/>
      <protection locked="0"/>
    </xf>
  </cellXfs>
  <cellStyles count="6">
    <cellStyle name="Excel Built-in Normal" xfId="2" xr:uid="{00000000-0005-0000-0000-000000000000}"/>
    <cellStyle name="Hyperlink" xfId="5" builtinId="8"/>
    <cellStyle name="Normal" xfId="0" builtinId="0"/>
    <cellStyle name="Normal 2" xfId="3" xr:uid="{00000000-0005-0000-0000-000003000000}"/>
    <cellStyle name="Normal 3" xfId="1" xr:uid="{00000000-0005-0000-0000-000004000000}"/>
    <cellStyle name="Percent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2" Type="http://schemas.openxmlformats.org/officeDocument/2006/relationships/image" Target="../media/image36.emf"/><Relationship Id="rId1" Type="http://schemas.openxmlformats.org/officeDocument/2006/relationships/image" Target="../media/image35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605125</xdr:colOff>
      <xdr:row>174</xdr:row>
      <xdr:rowOff>0</xdr:rowOff>
    </xdr:from>
    <xdr:to>
      <xdr:col>7</xdr:col>
      <xdr:colOff>179931</xdr:colOff>
      <xdr:row>191</xdr:row>
      <xdr:rowOff>171000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5125" y="51748765"/>
          <a:ext cx="5547541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605124</xdr:colOff>
      <xdr:row>192</xdr:row>
      <xdr:rowOff>114458</xdr:rowOff>
    </xdr:from>
    <xdr:to>
      <xdr:col>7</xdr:col>
      <xdr:colOff>179930</xdr:colOff>
      <xdr:row>210</xdr:row>
      <xdr:rowOff>83751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5124" y="55493929"/>
          <a:ext cx="5547541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828675</xdr:colOff>
      <xdr:row>132</xdr:row>
      <xdr:rowOff>19050</xdr:rowOff>
    </xdr:from>
    <xdr:to>
      <xdr:col>16</xdr:col>
      <xdr:colOff>556941</xdr:colOff>
      <xdr:row>171</xdr:row>
      <xdr:rowOff>161153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31C105E0-224D-4B70-B476-01E4A468B6A1}"/>
            </a:ext>
          </a:extLst>
        </xdr:cNvPr>
        <xdr:cNvGrpSpPr/>
      </xdr:nvGrpSpPr>
      <xdr:grpSpPr>
        <a:xfrm>
          <a:off x="7296150" y="32346900"/>
          <a:ext cx="5586141" cy="7933553"/>
          <a:chOff x="706957" y="545123"/>
          <a:chExt cx="5586141" cy="7933553"/>
        </a:xfrm>
      </xdr:grpSpPr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5AAE7F86-34E7-4267-89B7-0C716DFB6A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06957" y="545123"/>
            <a:ext cx="1293750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46D849E7-10E9-4D34-AB4D-FCF1507F71F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135250" y="545123"/>
            <a:ext cx="1293750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6FAA6FF7-F35E-48CE-9FB3-710BABF9E1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63543" y="545123"/>
            <a:ext cx="1293750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1" name="Picture 30">
            <a:extLst>
              <a:ext uri="{FF2B5EF4-FFF2-40B4-BE49-F238E27FC236}">
                <a16:creationId xmlns:a16="http://schemas.microsoft.com/office/drawing/2014/main" id="{AA940D1D-801F-4D47-9879-B5406CEFF82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999348" y="545123"/>
            <a:ext cx="1293750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2" name="Picture 31">
            <a:extLst>
              <a:ext uri="{FF2B5EF4-FFF2-40B4-BE49-F238E27FC236}">
                <a16:creationId xmlns:a16="http://schemas.microsoft.com/office/drawing/2014/main" id="{ED8007E0-1A49-4331-9C87-AE438A27426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30052" y="3558878"/>
            <a:ext cx="970312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3" name="Picture 32">
            <a:extLst>
              <a:ext uri="{FF2B5EF4-FFF2-40B4-BE49-F238E27FC236}">
                <a16:creationId xmlns:a16="http://schemas.microsoft.com/office/drawing/2014/main" id="{5250FFF8-16B8-41A7-8484-0C13961A5D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13384" y="3544754"/>
            <a:ext cx="970312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C0E73E95-8F4E-4140-A010-5ADA915424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114984" y="3544754"/>
            <a:ext cx="970312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68682F5A-70A6-4B4D-B273-A8284EA39D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198316" y="3562339"/>
            <a:ext cx="970312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6" name="Picture 35">
            <a:extLst>
              <a:ext uri="{FF2B5EF4-FFF2-40B4-BE49-F238E27FC236}">
                <a16:creationId xmlns:a16="http://schemas.microsoft.com/office/drawing/2014/main" id="{B6E59407-92B8-4782-9D4B-CB070EB433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53037" y="5838777"/>
            <a:ext cx="3197691" cy="14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7" name="Picture 36">
            <a:extLst>
              <a:ext uri="{FF2B5EF4-FFF2-40B4-BE49-F238E27FC236}">
                <a16:creationId xmlns:a16="http://schemas.microsoft.com/office/drawing/2014/main" id="{70EF2D2E-B38E-47A8-8697-6F1F5EDA0B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014184" y="3558878"/>
            <a:ext cx="970312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8" name="Picture 37">
            <a:extLst>
              <a:ext uri="{FF2B5EF4-FFF2-40B4-BE49-F238E27FC236}">
                <a16:creationId xmlns:a16="http://schemas.microsoft.com/office/drawing/2014/main" id="{FF80AB88-18D0-41F9-917A-5A64C04BA58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62384" y="7398676"/>
            <a:ext cx="486844" cy="10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9" name="Picture 38">
            <a:extLst>
              <a:ext uri="{FF2B5EF4-FFF2-40B4-BE49-F238E27FC236}">
                <a16:creationId xmlns:a16="http://schemas.microsoft.com/office/drawing/2014/main" id="{24B7B92B-BBD8-4389-9F70-2E866319FF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07834" y="7398676"/>
            <a:ext cx="2398268" cy="108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8</xdr:col>
      <xdr:colOff>1352550</xdr:colOff>
      <xdr:row>130</xdr:row>
      <xdr:rowOff>19050</xdr:rowOff>
    </xdr:from>
    <xdr:to>
      <xdr:col>17</xdr:col>
      <xdr:colOff>489355</xdr:colOff>
      <xdr:row>170</xdr:row>
      <xdr:rowOff>171450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D863AA75-B47F-4F21-AAAB-FA91AD3AB59A}"/>
            </a:ext>
          </a:extLst>
        </xdr:cNvPr>
        <xdr:cNvGrpSpPr/>
      </xdr:nvGrpSpPr>
      <xdr:grpSpPr>
        <a:xfrm>
          <a:off x="7820025" y="31946850"/>
          <a:ext cx="5604280" cy="8143875"/>
          <a:chOff x="268930" y="611031"/>
          <a:chExt cx="5604280" cy="8532969"/>
        </a:xfrm>
      </xdr:grpSpPr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63A82F58-695F-4985-913A-7C4BFD1B63D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08881" y="611031"/>
            <a:ext cx="2062691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8E399321-0F4E-4DB3-A04C-DDE1617007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165873" y="611031"/>
            <a:ext cx="2062691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685F63C7-2ACB-4D46-8555-082058B72E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68930" y="3660505"/>
            <a:ext cx="1279903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823DB0AE-D5CB-4CB6-A2F8-DEC5B6CA39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24414" y="3660505"/>
            <a:ext cx="1279903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89637976-7584-4A2E-8DF2-4CCB2BA3BA4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165873" y="3660505"/>
            <a:ext cx="1279903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1D900FAA-5350-4AD3-91D1-02EC2A57A1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607332" y="3660505"/>
            <a:ext cx="1265878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5DDDBBFE-1557-4274-86AB-49305A1021C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34310" y="5809979"/>
            <a:ext cx="4655982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B1B0C688-B9FA-4EFC-AD04-E182630663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34310" y="7704000"/>
            <a:ext cx="2283910" cy="14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CC4FE254-7DC3-403E-980E-9BBC1B341E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206382" y="7704000"/>
            <a:ext cx="2283910" cy="1439999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 editAs="oneCell">
    <xdr:from>
      <xdr:col>8</xdr:col>
      <xdr:colOff>647700</xdr:colOff>
      <xdr:row>1</xdr:row>
      <xdr:rowOff>19050</xdr:rowOff>
    </xdr:from>
    <xdr:to>
      <xdr:col>21</xdr:col>
      <xdr:colOff>258364</xdr:colOff>
      <xdr:row>17</xdr:row>
      <xdr:rowOff>48138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7360468-56F0-4124-BE32-F93B10510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115175" y="609600"/>
          <a:ext cx="8516539" cy="3677163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130</xdr:row>
      <xdr:rowOff>104774</xdr:rowOff>
    </xdr:from>
    <xdr:to>
      <xdr:col>7</xdr:col>
      <xdr:colOff>800100</xdr:colOff>
      <xdr:row>165</xdr:row>
      <xdr:rowOff>80929</xdr:rowOff>
    </xdr:to>
    <xdr:grpSp>
      <xdr:nvGrpSpPr>
        <xdr:cNvPr id="40" name="Group 39">
          <a:extLst>
            <a:ext uri="{FF2B5EF4-FFF2-40B4-BE49-F238E27FC236}">
              <a16:creationId xmlns:a16="http://schemas.microsoft.com/office/drawing/2014/main" id="{E569FC66-4555-4F0A-8B02-D29BC5E24EF8}"/>
            </a:ext>
          </a:extLst>
        </xdr:cNvPr>
        <xdr:cNvGrpSpPr/>
      </xdr:nvGrpSpPr>
      <xdr:grpSpPr>
        <a:xfrm>
          <a:off x="104775" y="32032574"/>
          <a:ext cx="6248400" cy="6967505"/>
          <a:chOff x="3572" y="215153"/>
          <a:chExt cx="6854428" cy="7167530"/>
        </a:xfrm>
      </xdr:grpSpPr>
      <xdr:pic>
        <xdr:nvPicPr>
          <xdr:cNvPr id="41" name="Picture 40">
            <a:extLst>
              <a:ext uri="{FF2B5EF4-FFF2-40B4-BE49-F238E27FC236}">
                <a16:creationId xmlns:a16="http://schemas.microsoft.com/office/drawing/2014/main" id="{96CCE3C7-48F2-4A7E-AD0C-5A996342CA4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72" y="215153"/>
            <a:ext cx="2157750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2" name="Picture 41">
            <a:extLst>
              <a:ext uri="{FF2B5EF4-FFF2-40B4-BE49-F238E27FC236}">
                <a16:creationId xmlns:a16="http://schemas.microsoft.com/office/drawing/2014/main" id="{43EB7F1E-7BF1-45FB-9345-C4C49401BAB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50125" y="215153"/>
            <a:ext cx="2157750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3" name="Picture 42">
            <a:extLst>
              <a:ext uri="{FF2B5EF4-FFF2-40B4-BE49-F238E27FC236}">
                <a16:creationId xmlns:a16="http://schemas.microsoft.com/office/drawing/2014/main" id="{E5EA667C-80D9-4C16-9F6E-E3C95B5712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700250" y="215153"/>
            <a:ext cx="2157750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4" name="Picture 43">
            <a:extLst>
              <a:ext uri="{FF2B5EF4-FFF2-40B4-BE49-F238E27FC236}">
                <a16:creationId xmlns:a16="http://schemas.microsoft.com/office/drawing/2014/main" id="{095123EB-D42B-4475-A965-459BABB1144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0723" y="3258918"/>
            <a:ext cx="1618312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5" name="Picture 44">
            <a:extLst>
              <a:ext uri="{FF2B5EF4-FFF2-40B4-BE49-F238E27FC236}">
                <a16:creationId xmlns:a16="http://schemas.microsoft.com/office/drawing/2014/main" id="{EE0D1B32-6A3F-41C5-975E-B534751A66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068964" y="3258918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6" name="Picture 45">
            <a:extLst>
              <a:ext uri="{FF2B5EF4-FFF2-40B4-BE49-F238E27FC236}">
                <a16:creationId xmlns:a16="http://schemas.microsoft.com/office/drawing/2014/main" id="{46A7D366-48E9-4426-AFAE-BE218415E7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90161" y="3258918"/>
            <a:ext cx="2877678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7" name="Picture 46">
            <a:extLst>
              <a:ext uri="{FF2B5EF4-FFF2-40B4-BE49-F238E27FC236}">
                <a16:creationId xmlns:a16="http://schemas.microsoft.com/office/drawing/2014/main" id="{D7E25ADE-526C-4735-8439-F3E1145B59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94524" y="5582683"/>
            <a:ext cx="2398065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8" name="Picture 47">
            <a:extLst>
              <a:ext uri="{FF2B5EF4-FFF2-40B4-BE49-F238E27FC236}">
                <a16:creationId xmlns:a16="http://schemas.microsoft.com/office/drawing/2014/main" id="{0447C9A0-18FC-49B1-94ED-4B76906183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863802" y="5582683"/>
            <a:ext cx="134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549519</xdr:colOff>
      <xdr:row>3</xdr:row>
      <xdr:rowOff>36634</xdr:rowOff>
    </xdr:from>
    <xdr:to>
      <xdr:col>6</xdr:col>
      <xdr:colOff>389402</xdr:colOff>
      <xdr:row>14</xdr:row>
      <xdr:rowOff>101134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7654" y="608134"/>
          <a:ext cx="2880556" cy="21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526893</xdr:colOff>
      <xdr:row>3</xdr:row>
      <xdr:rowOff>78897</xdr:rowOff>
    </xdr:from>
    <xdr:to>
      <xdr:col>11</xdr:col>
      <xdr:colOff>365310</xdr:colOff>
      <xdr:row>14</xdr:row>
      <xdr:rowOff>143397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5701" y="650397"/>
          <a:ext cx="2879090" cy="21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135631</xdr:colOff>
      <xdr:row>16</xdr:row>
      <xdr:rowOff>85684</xdr:rowOff>
    </xdr:from>
    <xdr:to>
      <xdr:col>4</xdr:col>
      <xdr:colOff>534743</xdr:colOff>
      <xdr:row>27</xdr:row>
      <xdr:rowOff>150184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900" y="3133684"/>
          <a:ext cx="1615381" cy="21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app.goo.gl/gktTC1Zih2kMxACk7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73"/>
  <sheetViews>
    <sheetView tabSelected="1" view="pageBreakPreview" topLeftCell="A77" zoomScaleNormal="100" zoomScaleSheetLayoutView="100" zoomScalePageLayoutView="85" workbookViewId="0">
      <selection activeCell="M96" sqref="M96"/>
    </sheetView>
  </sheetViews>
  <sheetFormatPr defaultColWidth="9.140625" defaultRowHeight="15.75" x14ac:dyDescent="0.25"/>
  <cols>
    <col min="1" max="1" width="11.42578125" style="19" customWidth="1"/>
    <col min="2" max="2" width="11.140625" style="19" customWidth="1"/>
    <col min="3" max="3" width="12.7109375" style="19" customWidth="1"/>
    <col min="4" max="4" width="12.85546875" style="19" customWidth="1"/>
    <col min="5" max="7" width="11.7109375" style="19" customWidth="1"/>
    <col min="8" max="8" width="13.7109375" style="19" customWidth="1"/>
    <col min="9" max="9" width="20.42578125" style="8" customWidth="1"/>
    <col min="10" max="10" width="9.85546875" style="8" bestFit="1" customWidth="1"/>
    <col min="11" max="11" width="11.85546875" style="8" bestFit="1" customWidth="1"/>
    <col min="12" max="252" width="9.140625" style="8"/>
    <col min="253" max="253" width="8.7109375" style="8" customWidth="1"/>
    <col min="254" max="254" width="9.85546875" style="8" customWidth="1"/>
    <col min="255" max="255" width="14.42578125" style="8" customWidth="1"/>
    <col min="256" max="256" width="7.28515625" style="8" customWidth="1"/>
    <col min="257" max="257" width="5.5703125" style="8" customWidth="1"/>
    <col min="258" max="258" width="9" style="8" customWidth="1"/>
    <col min="259" max="260" width="9.85546875" style="8" customWidth="1"/>
    <col min="261" max="261" width="11.140625" style="8" customWidth="1"/>
    <col min="262" max="262" width="2.85546875" style="8" customWidth="1"/>
    <col min="263" max="263" width="3.5703125" style="8" customWidth="1"/>
    <col min="264" max="508" width="9.140625" style="8"/>
    <col min="509" max="509" width="8.7109375" style="8" customWidth="1"/>
    <col min="510" max="510" width="9.85546875" style="8" customWidth="1"/>
    <col min="511" max="511" width="14.42578125" style="8" customWidth="1"/>
    <col min="512" max="512" width="7.28515625" style="8" customWidth="1"/>
    <col min="513" max="513" width="5.5703125" style="8" customWidth="1"/>
    <col min="514" max="514" width="9" style="8" customWidth="1"/>
    <col min="515" max="516" width="9.85546875" style="8" customWidth="1"/>
    <col min="517" max="517" width="11.140625" style="8" customWidth="1"/>
    <col min="518" max="518" width="2.85546875" style="8" customWidth="1"/>
    <col min="519" max="519" width="3.5703125" style="8" customWidth="1"/>
    <col min="520" max="764" width="9.140625" style="8"/>
    <col min="765" max="765" width="8.7109375" style="8" customWidth="1"/>
    <col min="766" max="766" width="9.85546875" style="8" customWidth="1"/>
    <col min="767" max="767" width="14.42578125" style="8" customWidth="1"/>
    <col min="768" max="768" width="7.28515625" style="8" customWidth="1"/>
    <col min="769" max="769" width="5.5703125" style="8" customWidth="1"/>
    <col min="770" max="770" width="9" style="8" customWidth="1"/>
    <col min="771" max="772" width="9.85546875" style="8" customWidth="1"/>
    <col min="773" max="773" width="11.140625" style="8" customWidth="1"/>
    <col min="774" max="774" width="2.85546875" style="8" customWidth="1"/>
    <col min="775" max="775" width="3.5703125" style="8" customWidth="1"/>
    <col min="776" max="1020" width="9.140625" style="8"/>
    <col min="1021" max="1021" width="8.7109375" style="8" customWidth="1"/>
    <col min="1022" max="1022" width="9.85546875" style="8" customWidth="1"/>
    <col min="1023" max="1023" width="14.42578125" style="8" customWidth="1"/>
    <col min="1024" max="1024" width="7.28515625" style="8" customWidth="1"/>
    <col min="1025" max="1025" width="5.5703125" style="8" customWidth="1"/>
    <col min="1026" max="1026" width="9" style="8" customWidth="1"/>
    <col min="1027" max="1028" width="9.85546875" style="8" customWidth="1"/>
    <col min="1029" max="1029" width="11.140625" style="8" customWidth="1"/>
    <col min="1030" max="1030" width="2.85546875" style="8" customWidth="1"/>
    <col min="1031" max="1031" width="3.5703125" style="8" customWidth="1"/>
    <col min="1032" max="1276" width="9.140625" style="8"/>
    <col min="1277" max="1277" width="8.7109375" style="8" customWidth="1"/>
    <col min="1278" max="1278" width="9.85546875" style="8" customWidth="1"/>
    <col min="1279" max="1279" width="14.42578125" style="8" customWidth="1"/>
    <col min="1280" max="1280" width="7.28515625" style="8" customWidth="1"/>
    <col min="1281" max="1281" width="5.5703125" style="8" customWidth="1"/>
    <col min="1282" max="1282" width="9" style="8" customWidth="1"/>
    <col min="1283" max="1284" width="9.85546875" style="8" customWidth="1"/>
    <col min="1285" max="1285" width="11.140625" style="8" customWidth="1"/>
    <col min="1286" max="1286" width="2.85546875" style="8" customWidth="1"/>
    <col min="1287" max="1287" width="3.5703125" style="8" customWidth="1"/>
    <col min="1288" max="1532" width="9.140625" style="8"/>
    <col min="1533" max="1533" width="8.7109375" style="8" customWidth="1"/>
    <col min="1534" max="1534" width="9.85546875" style="8" customWidth="1"/>
    <col min="1535" max="1535" width="14.42578125" style="8" customWidth="1"/>
    <col min="1536" max="1536" width="7.28515625" style="8" customWidth="1"/>
    <col min="1537" max="1537" width="5.5703125" style="8" customWidth="1"/>
    <col min="1538" max="1538" width="9" style="8" customWidth="1"/>
    <col min="1539" max="1540" width="9.85546875" style="8" customWidth="1"/>
    <col min="1541" max="1541" width="11.140625" style="8" customWidth="1"/>
    <col min="1542" max="1542" width="2.85546875" style="8" customWidth="1"/>
    <col min="1543" max="1543" width="3.5703125" style="8" customWidth="1"/>
    <col min="1544" max="1788" width="9.140625" style="8"/>
    <col min="1789" max="1789" width="8.7109375" style="8" customWidth="1"/>
    <col min="1790" max="1790" width="9.85546875" style="8" customWidth="1"/>
    <col min="1791" max="1791" width="14.42578125" style="8" customWidth="1"/>
    <col min="1792" max="1792" width="7.28515625" style="8" customWidth="1"/>
    <col min="1793" max="1793" width="5.5703125" style="8" customWidth="1"/>
    <col min="1794" max="1794" width="9" style="8" customWidth="1"/>
    <col min="1795" max="1796" width="9.85546875" style="8" customWidth="1"/>
    <col min="1797" max="1797" width="11.140625" style="8" customWidth="1"/>
    <col min="1798" max="1798" width="2.85546875" style="8" customWidth="1"/>
    <col min="1799" max="1799" width="3.5703125" style="8" customWidth="1"/>
    <col min="1800" max="2044" width="9.140625" style="8"/>
    <col min="2045" max="2045" width="8.7109375" style="8" customWidth="1"/>
    <col min="2046" max="2046" width="9.85546875" style="8" customWidth="1"/>
    <col min="2047" max="2047" width="14.42578125" style="8" customWidth="1"/>
    <col min="2048" max="2048" width="7.28515625" style="8" customWidth="1"/>
    <col min="2049" max="2049" width="5.5703125" style="8" customWidth="1"/>
    <col min="2050" max="2050" width="9" style="8" customWidth="1"/>
    <col min="2051" max="2052" width="9.85546875" style="8" customWidth="1"/>
    <col min="2053" max="2053" width="11.140625" style="8" customWidth="1"/>
    <col min="2054" max="2054" width="2.85546875" style="8" customWidth="1"/>
    <col min="2055" max="2055" width="3.5703125" style="8" customWidth="1"/>
    <col min="2056" max="2300" width="9.140625" style="8"/>
    <col min="2301" max="2301" width="8.7109375" style="8" customWidth="1"/>
    <col min="2302" max="2302" width="9.85546875" style="8" customWidth="1"/>
    <col min="2303" max="2303" width="14.42578125" style="8" customWidth="1"/>
    <col min="2304" max="2304" width="7.28515625" style="8" customWidth="1"/>
    <col min="2305" max="2305" width="5.5703125" style="8" customWidth="1"/>
    <col min="2306" max="2306" width="9" style="8" customWidth="1"/>
    <col min="2307" max="2308" width="9.85546875" style="8" customWidth="1"/>
    <col min="2309" max="2309" width="11.140625" style="8" customWidth="1"/>
    <col min="2310" max="2310" width="2.85546875" style="8" customWidth="1"/>
    <col min="2311" max="2311" width="3.5703125" style="8" customWidth="1"/>
    <col min="2312" max="2556" width="9.140625" style="8"/>
    <col min="2557" max="2557" width="8.7109375" style="8" customWidth="1"/>
    <col min="2558" max="2558" width="9.85546875" style="8" customWidth="1"/>
    <col min="2559" max="2559" width="14.42578125" style="8" customWidth="1"/>
    <col min="2560" max="2560" width="7.28515625" style="8" customWidth="1"/>
    <col min="2561" max="2561" width="5.5703125" style="8" customWidth="1"/>
    <col min="2562" max="2562" width="9" style="8" customWidth="1"/>
    <col min="2563" max="2564" width="9.85546875" style="8" customWidth="1"/>
    <col min="2565" max="2565" width="11.140625" style="8" customWidth="1"/>
    <col min="2566" max="2566" width="2.85546875" style="8" customWidth="1"/>
    <col min="2567" max="2567" width="3.5703125" style="8" customWidth="1"/>
    <col min="2568" max="2812" width="9.140625" style="8"/>
    <col min="2813" max="2813" width="8.7109375" style="8" customWidth="1"/>
    <col min="2814" max="2814" width="9.85546875" style="8" customWidth="1"/>
    <col min="2815" max="2815" width="14.42578125" style="8" customWidth="1"/>
    <col min="2816" max="2816" width="7.28515625" style="8" customWidth="1"/>
    <col min="2817" max="2817" width="5.5703125" style="8" customWidth="1"/>
    <col min="2818" max="2818" width="9" style="8" customWidth="1"/>
    <col min="2819" max="2820" width="9.85546875" style="8" customWidth="1"/>
    <col min="2821" max="2821" width="11.140625" style="8" customWidth="1"/>
    <col min="2822" max="2822" width="2.85546875" style="8" customWidth="1"/>
    <col min="2823" max="2823" width="3.5703125" style="8" customWidth="1"/>
    <col min="2824" max="3068" width="9.140625" style="8"/>
    <col min="3069" max="3069" width="8.7109375" style="8" customWidth="1"/>
    <col min="3070" max="3070" width="9.85546875" style="8" customWidth="1"/>
    <col min="3071" max="3071" width="14.42578125" style="8" customWidth="1"/>
    <col min="3072" max="3072" width="7.28515625" style="8" customWidth="1"/>
    <col min="3073" max="3073" width="5.5703125" style="8" customWidth="1"/>
    <col min="3074" max="3074" width="9" style="8" customWidth="1"/>
    <col min="3075" max="3076" width="9.85546875" style="8" customWidth="1"/>
    <col min="3077" max="3077" width="11.140625" style="8" customWidth="1"/>
    <col min="3078" max="3078" width="2.85546875" style="8" customWidth="1"/>
    <col min="3079" max="3079" width="3.5703125" style="8" customWidth="1"/>
    <col min="3080" max="3324" width="9.140625" style="8"/>
    <col min="3325" max="3325" width="8.7109375" style="8" customWidth="1"/>
    <col min="3326" max="3326" width="9.85546875" style="8" customWidth="1"/>
    <col min="3327" max="3327" width="14.42578125" style="8" customWidth="1"/>
    <col min="3328" max="3328" width="7.28515625" style="8" customWidth="1"/>
    <col min="3329" max="3329" width="5.5703125" style="8" customWidth="1"/>
    <col min="3330" max="3330" width="9" style="8" customWidth="1"/>
    <col min="3331" max="3332" width="9.85546875" style="8" customWidth="1"/>
    <col min="3333" max="3333" width="11.140625" style="8" customWidth="1"/>
    <col min="3334" max="3334" width="2.85546875" style="8" customWidth="1"/>
    <col min="3335" max="3335" width="3.5703125" style="8" customWidth="1"/>
    <col min="3336" max="3580" width="9.140625" style="8"/>
    <col min="3581" max="3581" width="8.7109375" style="8" customWidth="1"/>
    <col min="3582" max="3582" width="9.85546875" style="8" customWidth="1"/>
    <col min="3583" max="3583" width="14.42578125" style="8" customWidth="1"/>
    <col min="3584" max="3584" width="7.28515625" style="8" customWidth="1"/>
    <col min="3585" max="3585" width="5.5703125" style="8" customWidth="1"/>
    <col min="3586" max="3586" width="9" style="8" customWidth="1"/>
    <col min="3587" max="3588" width="9.85546875" style="8" customWidth="1"/>
    <col min="3589" max="3589" width="11.140625" style="8" customWidth="1"/>
    <col min="3590" max="3590" width="2.85546875" style="8" customWidth="1"/>
    <col min="3591" max="3591" width="3.5703125" style="8" customWidth="1"/>
    <col min="3592" max="3836" width="9.140625" style="8"/>
    <col min="3837" max="3837" width="8.7109375" style="8" customWidth="1"/>
    <col min="3838" max="3838" width="9.85546875" style="8" customWidth="1"/>
    <col min="3839" max="3839" width="14.42578125" style="8" customWidth="1"/>
    <col min="3840" max="3840" width="7.28515625" style="8" customWidth="1"/>
    <col min="3841" max="3841" width="5.5703125" style="8" customWidth="1"/>
    <col min="3842" max="3842" width="9" style="8" customWidth="1"/>
    <col min="3843" max="3844" width="9.85546875" style="8" customWidth="1"/>
    <col min="3845" max="3845" width="11.140625" style="8" customWidth="1"/>
    <col min="3846" max="3846" width="2.85546875" style="8" customWidth="1"/>
    <col min="3847" max="3847" width="3.5703125" style="8" customWidth="1"/>
    <col min="3848" max="4092" width="9.140625" style="8"/>
    <col min="4093" max="4093" width="8.7109375" style="8" customWidth="1"/>
    <col min="4094" max="4094" width="9.85546875" style="8" customWidth="1"/>
    <col min="4095" max="4095" width="14.42578125" style="8" customWidth="1"/>
    <col min="4096" max="4096" width="7.28515625" style="8" customWidth="1"/>
    <col min="4097" max="4097" width="5.5703125" style="8" customWidth="1"/>
    <col min="4098" max="4098" width="9" style="8" customWidth="1"/>
    <col min="4099" max="4100" width="9.85546875" style="8" customWidth="1"/>
    <col min="4101" max="4101" width="11.140625" style="8" customWidth="1"/>
    <col min="4102" max="4102" width="2.85546875" style="8" customWidth="1"/>
    <col min="4103" max="4103" width="3.5703125" style="8" customWidth="1"/>
    <col min="4104" max="4348" width="9.140625" style="8"/>
    <col min="4349" max="4349" width="8.7109375" style="8" customWidth="1"/>
    <col min="4350" max="4350" width="9.85546875" style="8" customWidth="1"/>
    <col min="4351" max="4351" width="14.42578125" style="8" customWidth="1"/>
    <col min="4352" max="4352" width="7.28515625" style="8" customWidth="1"/>
    <col min="4353" max="4353" width="5.5703125" style="8" customWidth="1"/>
    <col min="4354" max="4354" width="9" style="8" customWidth="1"/>
    <col min="4355" max="4356" width="9.85546875" style="8" customWidth="1"/>
    <col min="4357" max="4357" width="11.140625" style="8" customWidth="1"/>
    <col min="4358" max="4358" width="2.85546875" style="8" customWidth="1"/>
    <col min="4359" max="4359" width="3.5703125" style="8" customWidth="1"/>
    <col min="4360" max="4604" width="9.140625" style="8"/>
    <col min="4605" max="4605" width="8.7109375" style="8" customWidth="1"/>
    <col min="4606" max="4606" width="9.85546875" style="8" customWidth="1"/>
    <col min="4607" max="4607" width="14.42578125" style="8" customWidth="1"/>
    <col min="4608" max="4608" width="7.28515625" style="8" customWidth="1"/>
    <col min="4609" max="4609" width="5.5703125" style="8" customWidth="1"/>
    <col min="4610" max="4610" width="9" style="8" customWidth="1"/>
    <col min="4611" max="4612" width="9.85546875" style="8" customWidth="1"/>
    <col min="4613" max="4613" width="11.140625" style="8" customWidth="1"/>
    <col min="4614" max="4614" width="2.85546875" style="8" customWidth="1"/>
    <col min="4615" max="4615" width="3.5703125" style="8" customWidth="1"/>
    <col min="4616" max="4860" width="9.140625" style="8"/>
    <col min="4861" max="4861" width="8.7109375" style="8" customWidth="1"/>
    <col min="4862" max="4862" width="9.85546875" style="8" customWidth="1"/>
    <col min="4863" max="4863" width="14.42578125" style="8" customWidth="1"/>
    <col min="4864" max="4864" width="7.28515625" style="8" customWidth="1"/>
    <col min="4865" max="4865" width="5.5703125" style="8" customWidth="1"/>
    <col min="4866" max="4866" width="9" style="8" customWidth="1"/>
    <col min="4867" max="4868" width="9.85546875" style="8" customWidth="1"/>
    <col min="4869" max="4869" width="11.140625" style="8" customWidth="1"/>
    <col min="4870" max="4870" width="2.85546875" style="8" customWidth="1"/>
    <col min="4871" max="4871" width="3.5703125" style="8" customWidth="1"/>
    <col min="4872" max="5116" width="9.140625" style="8"/>
    <col min="5117" max="5117" width="8.7109375" style="8" customWidth="1"/>
    <col min="5118" max="5118" width="9.85546875" style="8" customWidth="1"/>
    <col min="5119" max="5119" width="14.42578125" style="8" customWidth="1"/>
    <col min="5120" max="5120" width="7.28515625" style="8" customWidth="1"/>
    <col min="5121" max="5121" width="5.5703125" style="8" customWidth="1"/>
    <col min="5122" max="5122" width="9" style="8" customWidth="1"/>
    <col min="5123" max="5124" width="9.85546875" style="8" customWidth="1"/>
    <col min="5125" max="5125" width="11.140625" style="8" customWidth="1"/>
    <col min="5126" max="5126" width="2.85546875" style="8" customWidth="1"/>
    <col min="5127" max="5127" width="3.5703125" style="8" customWidth="1"/>
    <col min="5128" max="5372" width="9.140625" style="8"/>
    <col min="5373" max="5373" width="8.7109375" style="8" customWidth="1"/>
    <col min="5374" max="5374" width="9.85546875" style="8" customWidth="1"/>
    <col min="5375" max="5375" width="14.42578125" style="8" customWidth="1"/>
    <col min="5376" max="5376" width="7.28515625" style="8" customWidth="1"/>
    <col min="5377" max="5377" width="5.5703125" style="8" customWidth="1"/>
    <col min="5378" max="5378" width="9" style="8" customWidth="1"/>
    <col min="5379" max="5380" width="9.85546875" style="8" customWidth="1"/>
    <col min="5381" max="5381" width="11.140625" style="8" customWidth="1"/>
    <col min="5382" max="5382" width="2.85546875" style="8" customWidth="1"/>
    <col min="5383" max="5383" width="3.5703125" style="8" customWidth="1"/>
    <col min="5384" max="5628" width="9.140625" style="8"/>
    <col min="5629" max="5629" width="8.7109375" style="8" customWidth="1"/>
    <col min="5630" max="5630" width="9.85546875" style="8" customWidth="1"/>
    <col min="5631" max="5631" width="14.42578125" style="8" customWidth="1"/>
    <col min="5632" max="5632" width="7.28515625" style="8" customWidth="1"/>
    <col min="5633" max="5633" width="5.5703125" style="8" customWidth="1"/>
    <col min="5634" max="5634" width="9" style="8" customWidth="1"/>
    <col min="5635" max="5636" width="9.85546875" style="8" customWidth="1"/>
    <col min="5637" max="5637" width="11.140625" style="8" customWidth="1"/>
    <col min="5638" max="5638" width="2.85546875" style="8" customWidth="1"/>
    <col min="5639" max="5639" width="3.5703125" style="8" customWidth="1"/>
    <col min="5640" max="5884" width="9.140625" style="8"/>
    <col min="5885" max="5885" width="8.7109375" style="8" customWidth="1"/>
    <col min="5886" max="5886" width="9.85546875" style="8" customWidth="1"/>
    <col min="5887" max="5887" width="14.42578125" style="8" customWidth="1"/>
    <col min="5888" max="5888" width="7.28515625" style="8" customWidth="1"/>
    <col min="5889" max="5889" width="5.5703125" style="8" customWidth="1"/>
    <col min="5890" max="5890" width="9" style="8" customWidth="1"/>
    <col min="5891" max="5892" width="9.85546875" style="8" customWidth="1"/>
    <col min="5893" max="5893" width="11.140625" style="8" customWidth="1"/>
    <col min="5894" max="5894" width="2.85546875" style="8" customWidth="1"/>
    <col min="5895" max="5895" width="3.5703125" style="8" customWidth="1"/>
    <col min="5896" max="6140" width="9.140625" style="8"/>
    <col min="6141" max="6141" width="8.7109375" style="8" customWidth="1"/>
    <col min="6142" max="6142" width="9.85546875" style="8" customWidth="1"/>
    <col min="6143" max="6143" width="14.42578125" style="8" customWidth="1"/>
    <col min="6144" max="6144" width="7.28515625" style="8" customWidth="1"/>
    <col min="6145" max="6145" width="5.5703125" style="8" customWidth="1"/>
    <col min="6146" max="6146" width="9" style="8" customWidth="1"/>
    <col min="6147" max="6148" width="9.85546875" style="8" customWidth="1"/>
    <col min="6149" max="6149" width="11.140625" style="8" customWidth="1"/>
    <col min="6150" max="6150" width="2.85546875" style="8" customWidth="1"/>
    <col min="6151" max="6151" width="3.5703125" style="8" customWidth="1"/>
    <col min="6152" max="6396" width="9.140625" style="8"/>
    <col min="6397" max="6397" width="8.7109375" style="8" customWidth="1"/>
    <col min="6398" max="6398" width="9.85546875" style="8" customWidth="1"/>
    <col min="6399" max="6399" width="14.42578125" style="8" customWidth="1"/>
    <col min="6400" max="6400" width="7.28515625" style="8" customWidth="1"/>
    <col min="6401" max="6401" width="5.5703125" style="8" customWidth="1"/>
    <col min="6402" max="6402" width="9" style="8" customWidth="1"/>
    <col min="6403" max="6404" width="9.85546875" style="8" customWidth="1"/>
    <col min="6405" max="6405" width="11.140625" style="8" customWidth="1"/>
    <col min="6406" max="6406" width="2.85546875" style="8" customWidth="1"/>
    <col min="6407" max="6407" width="3.5703125" style="8" customWidth="1"/>
    <col min="6408" max="6652" width="9.140625" style="8"/>
    <col min="6653" max="6653" width="8.7109375" style="8" customWidth="1"/>
    <col min="6654" max="6654" width="9.85546875" style="8" customWidth="1"/>
    <col min="6655" max="6655" width="14.42578125" style="8" customWidth="1"/>
    <col min="6656" max="6656" width="7.28515625" style="8" customWidth="1"/>
    <col min="6657" max="6657" width="5.5703125" style="8" customWidth="1"/>
    <col min="6658" max="6658" width="9" style="8" customWidth="1"/>
    <col min="6659" max="6660" width="9.85546875" style="8" customWidth="1"/>
    <col min="6661" max="6661" width="11.140625" style="8" customWidth="1"/>
    <col min="6662" max="6662" width="2.85546875" style="8" customWidth="1"/>
    <col min="6663" max="6663" width="3.5703125" style="8" customWidth="1"/>
    <col min="6664" max="6908" width="9.140625" style="8"/>
    <col min="6909" max="6909" width="8.7109375" style="8" customWidth="1"/>
    <col min="6910" max="6910" width="9.85546875" style="8" customWidth="1"/>
    <col min="6911" max="6911" width="14.42578125" style="8" customWidth="1"/>
    <col min="6912" max="6912" width="7.28515625" style="8" customWidth="1"/>
    <col min="6913" max="6913" width="5.5703125" style="8" customWidth="1"/>
    <col min="6914" max="6914" width="9" style="8" customWidth="1"/>
    <col min="6915" max="6916" width="9.85546875" style="8" customWidth="1"/>
    <col min="6917" max="6917" width="11.140625" style="8" customWidth="1"/>
    <col min="6918" max="6918" width="2.85546875" style="8" customWidth="1"/>
    <col min="6919" max="6919" width="3.5703125" style="8" customWidth="1"/>
    <col min="6920" max="7164" width="9.140625" style="8"/>
    <col min="7165" max="7165" width="8.7109375" style="8" customWidth="1"/>
    <col min="7166" max="7166" width="9.85546875" style="8" customWidth="1"/>
    <col min="7167" max="7167" width="14.42578125" style="8" customWidth="1"/>
    <col min="7168" max="7168" width="7.28515625" style="8" customWidth="1"/>
    <col min="7169" max="7169" width="5.5703125" style="8" customWidth="1"/>
    <col min="7170" max="7170" width="9" style="8" customWidth="1"/>
    <col min="7171" max="7172" width="9.85546875" style="8" customWidth="1"/>
    <col min="7173" max="7173" width="11.140625" style="8" customWidth="1"/>
    <col min="7174" max="7174" width="2.85546875" style="8" customWidth="1"/>
    <col min="7175" max="7175" width="3.5703125" style="8" customWidth="1"/>
    <col min="7176" max="7420" width="9.140625" style="8"/>
    <col min="7421" max="7421" width="8.7109375" style="8" customWidth="1"/>
    <col min="7422" max="7422" width="9.85546875" style="8" customWidth="1"/>
    <col min="7423" max="7423" width="14.42578125" style="8" customWidth="1"/>
    <col min="7424" max="7424" width="7.28515625" style="8" customWidth="1"/>
    <col min="7425" max="7425" width="5.5703125" style="8" customWidth="1"/>
    <col min="7426" max="7426" width="9" style="8" customWidth="1"/>
    <col min="7427" max="7428" width="9.85546875" style="8" customWidth="1"/>
    <col min="7429" max="7429" width="11.140625" style="8" customWidth="1"/>
    <col min="7430" max="7430" width="2.85546875" style="8" customWidth="1"/>
    <col min="7431" max="7431" width="3.5703125" style="8" customWidth="1"/>
    <col min="7432" max="7676" width="9.140625" style="8"/>
    <col min="7677" max="7677" width="8.7109375" style="8" customWidth="1"/>
    <col min="7678" max="7678" width="9.85546875" style="8" customWidth="1"/>
    <col min="7679" max="7679" width="14.42578125" style="8" customWidth="1"/>
    <col min="7680" max="7680" width="7.28515625" style="8" customWidth="1"/>
    <col min="7681" max="7681" width="5.5703125" style="8" customWidth="1"/>
    <col min="7682" max="7682" width="9" style="8" customWidth="1"/>
    <col min="7683" max="7684" width="9.85546875" style="8" customWidth="1"/>
    <col min="7685" max="7685" width="11.140625" style="8" customWidth="1"/>
    <col min="7686" max="7686" width="2.85546875" style="8" customWidth="1"/>
    <col min="7687" max="7687" width="3.5703125" style="8" customWidth="1"/>
    <col min="7688" max="7932" width="9.140625" style="8"/>
    <col min="7933" max="7933" width="8.7109375" style="8" customWidth="1"/>
    <col min="7934" max="7934" width="9.85546875" style="8" customWidth="1"/>
    <col min="7935" max="7935" width="14.42578125" style="8" customWidth="1"/>
    <col min="7936" max="7936" width="7.28515625" style="8" customWidth="1"/>
    <col min="7937" max="7937" width="5.5703125" style="8" customWidth="1"/>
    <col min="7938" max="7938" width="9" style="8" customWidth="1"/>
    <col min="7939" max="7940" width="9.85546875" style="8" customWidth="1"/>
    <col min="7941" max="7941" width="11.140625" style="8" customWidth="1"/>
    <col min="7942" max="7942" width="2.85546875" style="8" customWidth="1"/>
    <col min="7943" max="7943" width="3.5703125" style="8" customWidth="1"/>
    <col min="7944" max="8188" width="9.140625" style="8"/>
    <col min="8189" max="8189" width="8.7109375" style="8" customWidth="1"/>
    <col min="8190" max="8190" width="9.85546875" style="8" customWidth="1"/>
    <col min="8191" max="8191" width="14.42578125" style="8" customWidth="1"/>
    <col min="8192" max="8192" width="7.28515625" style="8" customWidth="1"/>
    <col min="8193" max="8193" width="5.5703125" style="8" customWidth="1"/>
    <col min="8194" max="8194" width="9" style="8" customWidth="1"/>
    <col min="8195" max="8196" width="9.85546875" style="8" customWidth="1"/>
    <col min="8197" max="8197" width="11.140625" style="8" customWidth="1"/>
    <col min="8198" max="8198" width="2.85546875" style="8" customWidth="1"/>
    <col min="8199" max="8199" width="3.5703125" style="8" customWidth="1"/>
    <col min="8200" max="8444" width="9.140625" style="8"/>
    <col min="8445" max="8445" width="8.7109375" style="8" customWidth="1"/>
    <col min="8446" max="8446" width="9.85546875" style="8" customWidth="1"/>
    <col min="8447" max="8447" width="14.42578125" style="8" customWidth="1"/>
    <col min="8448" max="8448" width="7.28515625" style="8" customWidth="1"/>
    <col min="8449" max="8449" width="5.5703125" style="8" customWidth="1"/>
    <col min="8450" max="8450" width="9" style="8" customWidth="1"/>
    <col min="8451" max="8452" width="9.85546875" style="8" customWidth="1"/>
    <col min="8453" max="8453" width="11.140625" style="8" customWidth="1"/>
    <col min="8454" max="8454" width="2.85546875" style="8" customWidth="1"/>
    <col min="8455" max="8455" width="3.5703125" style="8" customWidth="1"/>
    <col min="8456" max="8700" width="9.140625" style="8"/>
    <col min="8701" max="8701" width="8.7109375" style="8" customWidth="1"/>
    <col min="8702" max="8702" width="9.85546875" style="8" customWidth="1"/>
    <col min="8703" max="8703" width="14.42578125" style="8" customWidth="1"/>
    <col min="8704" max="8704" width="7.28515625" style="8" customWidth="1"/>
    <col min="8705" max="8705" width="5.5703125" style="8" customWidth="1"/>
    <col min="8706" max="8706" width="9" style="8" customWidth="1"/>
    <col min="8707" max="8708" width="9.85546875" style="8" customWidth="1"/>
    <col min="8709" max="8709" width="11.140625" style="8" customWidth="1"/>
    <col min="8710" max="8710" width="2.85546875" style="8" customWidth="1"/>
    <col min="8711" max="8711" width="3.5703125" style="8" customWidth="1"/>
    <col min="8712" max="8956" width="9.140625" style="8"/>
    <col min="8957" max="8957" width="8.7109375" style="8" customWidth="1"/>
    <col min="8958" max="8958" width="9.85546875" style="8" customWidth="1"/>
    <col min="8959" max="8959" width="14.42578125" style="8" customWidth="1"/>
    <col min="8960" max="8960" width="7.28515625" style="8" customWidth="1"/>
    <col min="8961" max="8961" width="5.5703125" style="8" customWidth="1"/>
    <col min="8962" max="8962" width="9" style="8" customWidth="1"/>
    <col min="8963" max="8964" width="9.85546875" style="8" customWidth="1"/>
    <col min="8965" max="8965" width="11.140625" style="8" customWidth="1"/>
    <col min="8966" max="8966" width="2.85546875" style="8" customWidth="1"/>
    <col min="8967" max="8967" width="3.5703125" style="8" customWidth="1"/>
    <col min="8968" max="9212" width="9.140625" style="8"/>
    <col min="9213" max="9213" width="8.7109375" style="8" customWidth="1"/>
    <col min="9214" max="9214" width="9.85546875" style="8" customWidth="1"/>
    <col min="9215" max="9215" width="14.42578125" style="8" customWidth="1"/>
    <col min="9216" max="9216" width="7.28515625" style="8" customWidth="1"/>
    <col min="9217" max="9217" width="5.5703125" style="8" customWidth="1"/>
    <col min="9218" max="9218" width="9" style="8" customWidth="1"/>
    <col min="9219" max="9220" width="9.85546875" style="8" customWidth="1"/>
    <col min="9221" max="9221" width="11.140625" style="8" customWidth="1"/>
    <col min="9222" max="9222" width="2.85546875" style="8" customWidth="1"/>
    <col min="9223" max="9223" width="3.5703125" style="8" customWidth="1"/>
    <col min="9224" max="9468" width="9.140625" style="8"/>
    <col min="9469" max="9469" width="8.7109375" style="8" customWidth="1"/>
    <col min="9470" max="9470" width="9.85546875" style="8" customWidth="1"/>
    <col min="9471" max="9471" width="14.42578125" style="8" customWidth="1"/>
    <col min="9472" max="9472" width="7.28515625" style="8" customWidth="1"/>
    <col min="9473" max="9473" width="5.5703125" style="8" customWidth="1"/>
    <col min="9474" max="9474" width="9" style="8" customWidth="1"/>
    <col min="9475" max="9476" width="9.85546875" style="8" customWidth="1"/>
    <col min="9477" max="9477" width="11.140625" style="8" customWidth="1"/>
    <col min="9478" max="9478" width="2.85546875" style="8" customWidth="1"/>
    <col min="9479" max="9479" width="3.5703125" style="8" customWidth="1"/>
    <col min="9480" max="9724" width="9.140625" style="8"/>
    <col min="9725" max="9725" width="8.7109375" style="8" customWidth="1"/>
    <col min="9726" max="9726" width="9.85546875" style="8" customWidth="1"/>
    <col min="9727" max="9727" width="14.42578125" style="8" customWidth="1"/>
    <col min="9728" max="9728" width="7.28515625" style="8" customWidth="1"/>
    <col min="9729" max="9729" width="5.5703125" style="8" customWidth="1"/>
    <col min="9730" max="9730" width="9" style="8" customWidth="1"/>
    <col min="9731" max="9732" width="9.85546875" style="8" customWidth="1"/>
    <col min="9733" max="9733" width="11.140625" style="8" customWidth="1"/>
    <col min="9734" max="9734" width="2.85546875" style="8" customWidth="1"/>
    <col min="9735" max="9735" width="3.5703125" style="8" customWidth="1"/>
    <col min="9736" max="9980" width="9.140625" style="8"/>
    <col min="9981" max="9981" width="8.7109375" style="8" customWidth="1"/>
    <col min="9982" max="9982" width="9.85546875" style="8" customWidth="1"/>
    <col min="9983" max="9983" width="14.42578125" style="8" customWidth="1"/>
    <col min="9984" max="9984" width="7.28515625" style="8" customWidth="1"/>
    <col min="9985" max="9985" width="5.5703125" style="8" customWidth="1"/>
    <col min="9986" max="9986" width="9" style="8" customWidth="1"/>
    <col min="9987" max="9988" width="9.85546875" style="8" customWidth="1"/>
    <col min="9989" max="9989" width="11.140625" style="8" customWidth="1"/>
    <col min="9990" max="9990" width="2.85546875" style="8" customWidth="1"/>
    <col min="9991" max="9991" width="3.5703125" style="8" customWidth="1"/>
    <col min="9992" max="10236" width="9.140625" style="8"/>
    <col min="10237" max="10237" width="8.7109375" style="8" customWidth="1"/>
    <col min="10238" max="10238" width="9.85546875" style="8" customWidth="1"/>
    <col min="10239" max="10239" width="14.42578125" style="8" customWidth="1"/>
    <col min="10240" max="10240" width="7.28515625" style="8" customWidth="1"/>
    <col min="10241" max="10241" width="5.5703125" style="8" customWidth="1"/>
    <col min="10242" max="10242" width="9" style="8" customWidth="1"/>
    <col min="10243" max="10244" width="9.85546875" style="8" customWidth="1"/>
    <col min="10245" max="10245" width="11.140625" style="8" customWidth="1"/>
    <col min="10246" max="10246" width="2.85546875" style="8" customWidth="1"/>
    <col min="10247" max="10247" width="3.5703125" style="8" customWidth="1"/>
    <col min="10248" max="10492" width="9.140625" style="8"/>
    <col min="10493" max="10493" width="8.7109375" style="8" customWidth="1"/>
    <col min="10494" max="10494" width="9.85546875" style="8" customWidth="1"/>
    <col min="10495" max="10495" width="14.42578125" style="8" customWidth="1"/>
    <col min="10496" max="10496" width="7.28515625" style="8" customWidth="1"/>
    <col min="10497" max="10497" width="5.5703125" style="8" customWidth="1"/>
    <col min="10498" max="10498" width="9" style="8" customWidth="1"/>
    <col min="10499" max="10500" width="9.85546875" style="8" customWidth="1"/>
    <col min="10501" max="10501" width="11.140625" style="8" customWidth="1"/>
    <col min="10502" max="10502" width="2.85546875" style="8" customWidth="1"/>
    <col min="10503" max="10503" width="3.5703125" style="8" customWidth="1"/>
    <col min="10504" max="10748" width="9.140625" style="8"/>
    <col min="10749" max="10749" width="8.7109375" style="8" customWidth="1"/>
    <col min="10750" max="10750" width="9.85546875" style="8" customWidth="1"/>
    <col min="10751" max="10751" width="14.42578125" style="8" customWidth="1"/>
    <col min="10752" max="10752" width="7.28515625" style="8" customWidth="1"/>
    <col min="10753" max="10753" width="5.5703125" style="8" customWidth="1"/>
    <col min="10754" max="10754" width="9" style="8" customWidth="1"/>
    <col min="10755" max="10756" width="9.85546875" style="8" customWidth="1"/>
    <col min="10757" max="10757" width="11.140625" style="8" customWidth="1"/>
    <col min="10758" max="10758" width="2.85546875" style="8" customWidth="1"/>
    <col min="10759" max="10759" width="3.5703125" style="8" customWidth="1"/>
    <col min="10760" max="11004" width="9.140625" style="8"/>
    <col min="11005" max="11005" width="8.7109375" style="8" customWidth="1"/>
    <col min="11006" max="11006" width="9.85546875" style="8" customWidth="1"/>
    <col min="11007" max="11007" width="14.42578125" style="8" customWidth="1"/>
    <col min="11008" max="11008" width="7.28515625" style="8" customWidth="1"/>
    <col min="11009" max="11009" width="5.5703125" style="8" customWidth="1"/>
    <col min="11010" max="11010" width="9" style="8" customWidth="1"/>
    <col min="11011" max="11012" width="9.85546875" style="8" customWidth="1"/>
    <col min="11013" max="11013" width="11.140625" style="8" customWidth="1"/>
    <col min="11014" max="11014" width="2.85546875" style="8" customWidth="1"/>
    <col min="11015" max="11015" width="3.5703125" style="8" customWidth="1"/>
    <col min="11016" max="11260" width="9.140625" style="8"/>
    <col min="11261" max="11261" width="8.7109375" style="8" customWidth="1"/>
    <col min="11262" max="11262" width="9.85546875" style="8" customWidth="1"/>
    <col min="11263" max="11263" width="14.42578125" style="8" customWidth="1"/>
    <col min="11264" max="11264" width="7.28515625" style="8" customWidth="1"/>
    <col min="11265" max="11265" width="5.5703125" style="8" customWidth="1"/>
    <col min="11266" max="11266" width="9" style="8" customWidth="1"/>
    <col min="11267" max="11268" width="9.85546875" style="8" customWidth="1"/>
    <col min="11269" max="11269" width="11.140625" style="8" customWidth="1"/>
    <col min="11270" max="11270" width="2.85546875" style="8" customWidth="1"/>
    <col min="11271" max="11271" width="3.5703125" style="8" customWidth="1"/>
    <col min="11272" max="11516" width="9.140625" style="8"/>
    <col min="11517" max="11517" width="8.7109375" style="8" customWidth="1"/>
    <col min="11518" max="11518" width="9.85546875" style="8" customWidth="1"/>
    <col min="11519" max="11519" width="14.42578125" style="8" customWidth="1"/>
    <col min="11520" max="11520" width="7.28515625" style="8" customWidth="1"/>
    <col min="11521" max="11521" width="5.5703125" style="8" customWidth="1"/>
    <col min="11522" max="11522" width="9" style="8" customWidth="1"/>
    <col min="11523" max="11524" width="9.85546875" style="8" customWidth="1"/>
    <col min="11525" max="11525" width="11.140625" style="8" customWidth="1"/>
    <col min="11526" max="11526" width="2.85546875" style="8" customWidth="1"/>
    <col min="11527" max="11527" width="3.5703125" style="8" customWidth="1"/>
    <col min="11528" max="11772" width="9.140625" style="8"/>
    <col min="11773" max="11773" width="8.7109375" style="8" customWidth="1"/>
    <col min="11774" max="11774" width="9.85546875" style="8" customWidth="1"/>
    <col min="11775" max="11775" width="14.42578125" style="8" customWidth="1"/>
    <col min="11776" max="11776" width="7.28515625" style="8" customWidth="1"/>
    <col min="11777" max="11777" width="5.5703125" style="8" customWidth="1"/>
    <col min="11778" max="11778" width="9" style="8" customWidth="1"/>
    <col min="11779" max="11780" width="9.85546875" style="8" customWidth="1"/>
    <col min="11781" max="11781" width="11.140625" style="8" customWidth="1"/>
    <col min="11782" max="11782" width="2.85546875" style="8" customWidth="1"/>
    <col min="11783" max="11783" width="3.5703125" style="8" customWidth="1"/>
    <col min="11784" max="12028" width="9.140625" style="8"/>
    <col min="12029" max="12029" width="8.7109375" style="8" customWidth="1"/>
    <col min="12030" max="12030" width="9.85546875" style="8" customWidth="1"/>
    <col min="12031" max="12031" width="14.42578125" style="8" customWidth="1"/>
    <col min="12032" max="12032" width="7.28515625" style="8" customWidth="1"/>
    <col min="12033" max="12033" width="5.5703125" style="8" customWidth="1"/>
    <col min="12034" max="12034" width="9" style="8" customWidth="1"/>
    <col min="12035" max="12036" width="9.85546875" style="8" customWidth="1"/>
    <col min="12037" max="12037" width="11.140625" style="8" customWidth="1"/>
    <col min="12038" max="12038" width="2.85546875" style="8" customWidth="1"/>
    <col min="12039" max="12039" width="3.5703125" style="8" customWidth="1"/>
    <col min="12040" max="12284" width="9.140625" style="8"/>
    <col min="12285" max="12285" width="8.7109375" style="8" customWidth="1"/>
    <col min="12286" max="12286" width="9.85546875" style="8" customWidth="1"/>
    <col min="12287" max="12287" width="14.42578125" style="8" customWidth="1"/>
    <col min="12288" max="12288" width="7.28515625" style="8" customWidth="1"/>
    <col min="12289" max="12289" width="5.5703125" style="8" customWidth="1"/>
    <col min="12290" max="12290" width="9" style="8" customWidth="1"/>
    <col min="12291" max="12292" width="9.85546875" style="8" customWidth="1"/>
    <col min="12293" max="12293" width="11.140625" style="8" customWidth="1"/>
    <col min="12294" max="12294" width="2.85546875" style="8" customWidth="1"/>
    <col min="12295" max="12295" width="3.5703125" style="8" customWidth="1"/>
    <col min="12296" max="12540" width="9.140625" style="8"/>
    <col min="12541" max="12541" width="8.7109375" style="8" customWidth="1"/>
    <col min="12542" max="12542" width="9.85546875" style="8" customWidth="1"/>
    <col min="12543" max="12543" width="14.42578125" style="8" customWidth="1"/>
    <col min="12544" max="12544" width="7.28515625" style="8" customWidth="1"/>
    <col min="12545" max="12545" width="5.5703125" style="8" customWidth="1"/>
    <col min="12546" max="12546" width="9" style="8" customWidth="1"/>
    <col min="12547" max="12548" width="9.85546875" style="8" customWidth="1"/>
    <col min="12549" max="12549" width="11.140625" style="8" customWidth="1"/>
    <col min="12550" max="12550" width="2.85546875" style="8" customWidth="1"/>
    <col min="12551" max="12551" width="3.5703125" style="8" customWidth="1"/>
    <col min="12552" max="12796" width="9.140625" style="8"/>
    <col min="12797" max="12797" width="8.7109375" style="8" customWidth="1"/>
    <col min="12798" max="12798" width="9.85546875" style="8" customWidth="1"/>
    <col min="12799" max="12799" width="14.42578125" style="8" customWidth="1"/>
    <col min="12800" max="12800" width="7.28515625" style="8" customWidth="1"/>
    <col min="12801" max="12801" width="5.5703125" style="8" customWidth="1"/>
    <col min="12802" max="12802" width="9" style="8" customWidth="1"/>
    <col min="12803" max="12804" width="9.85546875" style="8" customWidth="1"/>
    <col min="12805" max="12805" width="11.140625" style="8" customWidth="1"/>
    <col min="12806" max="12806" width="2.85546875" style="8" customWidth="1"/>
    <col min="12807" max="12807" width="3.5703125" style="8" customWidth="1"/>
    <col min="12808" max="13052" width="9.140625" style="8"/>
    <col min="13053" max="13053" width="8.7109375" style="8" customWidth="1"/>
    <col min="13054" max="13054" width="9.85546875" style="8" customWidth="1"/>
    <col min="13055" max="13055" width="14.42578125" style="8" customWidth="1"/>
    <col min="13056" max="13056" width="7.28515625" style="8" customWidth="1"/>
    <col min="13057" max="13057" width="5.5703125" style="8" customWidth="1"/>
    <col min="13058" max="13058" width="9" style="8" customWidth="1"/>
    <col min="13059" max="13060" width="9.85546875" style="8" customWidth="1"/>
    <col min="13061" max="13061" width="11.140625" style="8" customWidth="1"/>
    <col min="13062" max="13062" width="2.85546875" style="8" customWidth="1"/>
    <col min="13063" max="13063" width="3.5703125" style="8" customWidth="1"/>
    <col min="13064" max="13308" width="9.140625" style="8"/>
    <col min="13309" max="13309" width="8.7109375" style="8" customWidth="1"/>
    <col min="13310" max="13310" width="9.85546875" style="8" customWidth="1"/>
    <col min="13311" max="13311" width="14.42578125" style="8" customWidth="1"/>
    <col min="13312" max="13312" width="7.28515625" style="8" customWidth="1"/>
    <col min="13313" max="13313" width="5.5703125" style="8" customWidth="1"/>
    <col min="13314" max="13314" width="9" style="8" customWidth="1"/>
    <col min="13315" max="13316" width="9.85546875" style="8" customWidth="1"/>
    <col min="13317" max="13317" width="11.140625" style="8" customWidth="1"/>
    <col min="13318" max="13318" width="2.85546875" style="8" customWidth="1"/>
    <col min="13319" max="13319" width="3.5703125" style="8" customWidth="1"/>
    <col min="13320" max="13564" width="9.140625" style="8"/>
    <col min="13565" max="13565" width="8.7109375" style="8" customWidth="1"/>
    <col min="13566" max="13566" width="9.85546875" style="8" customWidth="1"/>
    <col min="13567" max="13567" width="14.42578125" style="8" customWidth="1"/>
    <col min="13568" max="13568" width="7.28515625" style="8" customWidth="1"/>
    <col min="13569" max="13569" width="5.5703125" style="8" customWidth="1"/>
    <col min="13570" max="13570" width="9" style="8" customWidth="1"/>
    <col min="13571" max="13572" width="9.85546875" style="8" customWidth="1"/>
    <col min="13573" max="13573" width="11.140625" style="8" customWidth="1"/>
    <col min="13574" max="13574" width="2.85546875" style="8" customWidth="1"/>
    <col min="13575" max="13575" width="3.5703125" style="8" customWidth="1"/>
    <col min="13576" max="13820" width="9.140625" style="8"/>
    <col min="13821" max="13821" width="8.7109375" style="8" customWidth="1"/>
    <col min="13822" max="13822" width="9.85546875" style="8" customWidth="1"/>
    <col min="13823" max="13823" width="14.42578125" style="8" customWidth="1"/>
    <col min="13824" max="13824" width="7.28515625" style="8" customWidth="1"/>
    <col min="13825" max="13825" width="5.5703125" style="8" customWidth="1"/>
    <col min="13826" max="13826" width="9" style="8" customWidth="1"/>
    <col min="13827" max="13828" width="9.85546875" style="8" customWidth="1"/>
    <col min="13829" max="13829" width="11.140625" style="8" customWidth="1"/>
    <col min="13830" max="13830" width="2.85546875" style="8" customWidth="1"/>
    <col min="13831" max="13831" width="3.5703125" style="8" customWidth="1"/>
    <col min="13832" max="14076" width="9.140625" style="8"/>
    <col min="14077" max="14077" width="8.7109375" style="8" customWidth="1"/>
    <col min="14078" max="14078" width="9.85546875" style="8" customWidth="1"/>
    <col min="14079" max="14079" width="14.42578125" style="8" customWidth="1"/>
    <col min="14080" max="14080" width="7.28515625" style="8" customWidth="1"/>
    <col min="14081" max="14081" width="5.5703125" style="8" customWidth="1"/>
    <col min="14082" max="14082" width="9" style="8" customWidth="1"/>
    <col min="14083" max="14084" width="9.85546875" style="8" customWidth="1"/>
    <col min="14085" max="14085" width="11.140625" style="8" customWidth="1"/>
    <col min="14086" max="14086" width="2.85546875" style="8" customWidth="1"/>
    <col min="14087" max="14087" width="3.5703125" style="8" customWidth="1"/>
    <col min="14088" max="14332" width="9.140625" style="8"/>
    <col min="14333" max="14333" width="8.7109375" style="8" customWidth="1"/>
    <col min="14334" max="14334" width="9.85546875" style="8" customWidth="1"/>
    <col min="14335" max="14335" width="14.42578125" style="8" customWidth="1"/>
    <col min="14336" max="14336" width="7.28515625" style="8" customWidth="1"/>
    <col min="14337" max="14337" width="5.5703125" style="8" customWidth="1"/>
    <col min="14338" max="14338" width="9" style="8" customWidth="1"/>
    <col min="14339" max="14340" width="9.85546875" style="8" customWidth="1"/>
    <col min="14341" max="14341" width="11.140625" style="8" customWidth="1"/>
    <col min="14342" max="14342" width="2.85546875" style="8" customWidth="1"/>
    <col min="14343" max="14343" width="3.5703125" style="8" customWidth="1"/>
    <col min="14344" max="14588" width="9.140625" style="8"/>
    <col min="14589" max="14589" width="8.7109375" style="8" customWidth="1"/>
    <col min="14590" max="14590" width="9.85546875" style="8" customWidth="1"/>
    <col min="14591" max="14591" width="14.42578125" style="8" customWidth="1"/>
    <col min="14592" max="14592" width="7.28515625" style="8" customWidth="1"/>
    <col min="14593" max="14593" width="5.5703125" style="8" customWidth="1"/>
    <col min="14594" max="14594" width="9" style="8" customWidth="1"/>
    <col min="14595" max="14596" width="9.85546875" style="8" customWidth="1"/>
    <col min="14597" max="14597" width="11.140625" style="8" customWidth="1"/>
    <col min="14598" max="14598" width="2.85546875" style="8" customWidth="1"/>
    <col min="14599" max="14599" width="3.5703125" style="8" customWidth="1"/>
    <col min="14600" max="14844" width="9.140625" style="8"/>
    <col min="14845" max="14845" width="8.7109375" style="8" customWidth="1"/>
    <col min="14846" max="14846" width="9.85546875" style="8" customWidth="1"/>
    <col min="14847" max="14847" width="14.42578125" style="8" customWidth="1"/>
    <col min="14848" max="14848" width="7.28515625" style="8" customWidth="1"/>
    <col min="14849" max="14849" width="5.5703125" style="8" customWidth="1"/>
    <col min="14850" max="14850" width="9" style="8" customWidth="1"/>
    <col min="14851" max="14852" width="9.85546875" style="8" customWidth="1"/>
    <col min="14853" max="14853" width="11.140625" style="8" customWidth="1"/>
    <col min="14854" max="14854" width="2.85546875" style="8" customWidth="1"/>
    <col min="14855" max="14855" width="3.5703125" style="8" customWidth="1"/>
    <col min="14856" max="15100" width="9.140625" style="8"/>
    <col min="15101" max="15101" width="8.7109375" style="8" customWidth="1"/>
    <col min="15102" max="15102" width="9.85546875" style="8" customWidth="1"/>
    <col min="15103" max="15103" width="14.42578125" style="8" customWidth="1"/>
    <col min="15104" max="15104" width="7.28515625" style="8" customWidth="1"/>
    <col min="15105" max="15105" width="5.5703125" style="8" customWidth="1"/>
    <col min="15106" max="15106" width="9" style="8" customWidth="1"/>
    <col min="15107" max="15108" width="9.85546875" style="8" customWidth="1"/>
    <col min="15109" max="15109" width="11.140625" style="8" customWidth="1"/>
    <col min="15110" max="15110" width="2.85546875" style="8" customWidth="1"/>
    <col min="15111" max="15111" width="3.5703125" style="8" customWidth="1"/>
    <col min="15112" max="15356" width="9.140625" style="8"/>
    <col min="15357" max="15357" width="8.7109375" style="8" customWidth="1"/>
    <col min="15358" max="15358" width="9.85546875" style="8" customWidth="1"/>
    <col min="15359" max="15359" width="14.42578125" style="8" customWidth="1"/>
    <col min="15360" max="15360" width="7.28515625" style="8" customWidth="1"/>
    <col min="15361" max="15361" width="5.5703125" style="8" customWidth="1"/>
    <col min="15362" max="15362" width="9" style="8" customWidth="1"/>
    <col min="15363" max="15364" width="9.85546875" style="8" customWidth="1"/>
    <col min="15365" max="15365" width="11.140625" style="8" customWidth="1"/>
    <col min="15366" max="15366" width="2.85546875" style="8" customWidth="1"/>
    <col min="15367" max="15367" width="3.5703125" style="8" customWidth="1"/>
    <col min="15368" max="15612" width="9.140625" style="8"/>
    <col min="15613" max="15613" width="8.7109375" style="8" customWidth="1"/>
    <col min="15614" max="15614" width="9.85546875" style="8" customWidth="1"/>
    <col min="15615" max="15615" width="14.42578125" style="8" customWidth="1"/>
    <col min="15616" max="15616" width="7.28515625" style="8" customWidth="1"/>
    <col min="15617" max="15617" width="5.5703125" style="8" customWidth="1"/>
    <col min="15618" max="15618" width="9" style="8" customWidth="1"/>
    <col min="15619" max="15620" width="9.85546875" style="8" customWidth="1"/>
    <col min="15621" max="15621" width="11.140625" style="8" customWidth="1"/>
    <col min="15622" max="15622" width="2.85546875" style="8" customWidth="1"/>
    <col min="15623" max="15623" width="3.5703125" style="8" customWidth="1"/>
    <col min="15624" max="15868" width="9.140625" style="8"/>
    <col min="15869" max="15869" width="8.7109375" style="8" customWidth="1"/>
    <col min="15870" max="15870" width="9.85546875" style="8" customWidth="1"/>
    <col min="15871" max="15871" width="14.42578125" style="8" customWidth="1"/>
    <col min="15872" max="15872" width="7.28515625" style="8" customWidth="1"/>
    <col min="15873" max="15873" width="5.5703125" style="8" customWidth="1"/>
    <col min="15874" max="15874" width="9" style="8" customWidth="1"/>
    <col min="15875" max="15876" width="9.85546875" style="8" customWidth="1"/>
    <col min="15877" max="15877" width="11.140625" style="8" customWidth="1"/>
    <col min="15878" max="15878" width="2.85546875" style="8" customWidth="1"/>
    <col min="15879" max="15879" width="3.5703125" style="8" customWidth="1"/>
    <col min="15880" max="16124" width="9.140625" style="8"/>
    <col min="16125" max="16125" width="8.7109375" style="8" customWidth="1"/>
    <col min="16126" max="16126" width="9.85546875" style="8" customWidth="1"/>
    <col min="16127" max="16127" width="14.42578125" style="8" customWidth="1"/>
    <col min="16128" max="16128" width="7.28515625" style="8" customWidth="1"/>
    <col min="16129" max="16129" width="5.5703125" style="8" customWidth="1"/>
    <col min="16130" max="16130" width="9" style="8" customWidth="1"/>
    <col min="16131" max="16132" width="9.85546875" style="8" customWidth="1"/>
    <col min="16133" max="16133" width="11.140625" style="8" customWidth="1"/>
    <col min="16134" max="16134" width="2.85546875" style="8" customWidth="1"/>
    <col min="16135" max="16135" width="3.5703125" style="8" customWidth="1"/>
    <col min="16136" max="16384" width="9.140625" style="8"/>
  </cols>
  <sheetData>
    <row r="1" spans="1:8" ht="46.5" customHeight="1" x14ac:dyDescent="0.25">
      <c r="A1" s="100" t="s">
        <v>207</v>
      </c>
      <c r="B1" s="100"/>
      <c r="C1" s="100"/>
      <c r="D1" s="100"/>
      <c r="E1" s="100"/>
      <c r="F1" s="100"/>
      <c r="G1" s="100"/>
      <c r="H1" s="100"/>
    </row>
    <row r="2" spans="1:8" ht="16.5" customHeight="1" x14ac:dyDescent="0.25">
      <c r="A2" s="101" t="s">
        <v>0</v>
      </c>
      <c r="B2" s="101"/>
      <c r="C2" s="101"/>
      <c r="D2" s="101"/>
      <c r="E2" s="101"/>
      <c r="F2" s="101"/>
      <c r="G2" s="101"/>
      <c r="H2" s="101"/>
    </row>
    <row r="3" spans="1:8" x14ac:dyDescent="0.25">
      <c r="A3" s="91" t="s">
        <v>1</v>
      </c>
      <c r="B3" s="91"/>
      <c r="C3" s="91"/>
      <c r="D3" s="91"/>
      <c r="E3" s="102" t="str">
        <f ca="1">TEXT(TODAY(),"DD/MM/YYYY")</f>
        <v>11/08/2025</v>
      </c>
      <c r="F3" s="102"/>
      <c r="G3" s="102"/>
      <c r="H3" s="102"/>
    </row>
    <row r="4" spans="1:8" ht="15" customHeight="1" x14ac:dyDescent="0.25">
      <c r="A4" s="91" t="s">
        <v>2</v>
      </c>
      <c r="B4" s="91"/>
      <c r="C4" s="91"/>
      <c r="D4" s="91"/>
      <c r="E4" s="95" t="s">
        <v>151</v>
      </c>
      <c r="F4" s="95"/>
      <c r="G4" s="95"/>
      <c r="H4" s="95"/>
    </row>
    <row r="5" spans="1:8" x14ac:dyDescent="0.25">
      <c r="A5" s="91" t="s">
        <v>3</v>
      </c>
      <c r="B5" s="91"/>
      <c r="C5" s="91"/>
      <c r="D5" s="91"/>
      <c r="E5" s="105">
        <v>45880</v>
      </c>
      <c r="F5" s="105"/>
      <c r="G5" s="105"/>
      <c r="H5" s="105"/>
    </row>
    <row r="6" spans="1:8" ht="16.5" customHeight="1" x14ac:dyDescent="0.25">
      <c r="A6" s="91" t="s">
        <v>4</v>
      </c>
      <c r="B6" s="91"/>
      <c r="C6" s="91"/>
      <c r="D6" s="91"/>
      <c r="E6" s="106" t="s">
        <v>152</v>
      </c>
      <c r="F6" s="106"/>
      <c r="G6" s="106"/>
      <c r="H6" s="106"/>
    </row>
    <row r="7" spans="1:8" ht="15" customHeight="1" x14ac:dyDescent="0.25">
      <c r="A7" s="91" t="s">
        <v>5</v>
      </c>
      <c r="B7" s="91"/>
      <c r="C7" s="91"/>
      <c r="D7" s="91"/>
      <c r="E7" s="106" t="str">
        <f>E6</f>
        <v>M/s.Jollity Lavanya Developers</v>
      </c>
      <c r="F7" s="106"/>
      <c r="G7" s="106"/>
      <c r="H7" s="106"/>
    </row>
    <row r="8" spans="1:8" x14ac:dyDescent="0.25">
      <c r="A8" s="91" t="s">
        <v>6</v>
      </c>
      <c r="B8" s="91"/>
      <c r="C8" s="91"/>
      <c r="D8" s="91"/>
      <c r="E8" s="103" t="s">
        <v>153</v>
      </c>
      <c r="F8" s="103"/>
      <c r="G8" s="103"/>
      <c r="H8" s="103"/>
    </row>
    <row r="9" spans="1:8" x14ac:dyDescent="0.25">
      <c r="A9" s="104" t="s">
        <v>7</v>
      </c>
      <c r="B9" s="104"/>
      <c r="C9" s="104"/>
      <c r="D9" s="104"/>
      <c r="E9" s="104">
        <v>9763407741</v>
      </c>
      <c r="F9" s="104"/>
      <c r="G9" s="104"/>
      <c r="H9" s="104"/>
    </row>
    <row r="10" spans="1:8" x14ac:dyDescent="0.25">
      <c r="A10" s="104" t="s">
        <v>8</v>
      </c>
      <c r="B10" s="104"/>
      <c r="C10" s="104"/>
      <c r="D10" s="104"/>
      <c r="E10" s="104" t="s">
        <v>118</v>
      </c>
      <c r="F10" s="104"/>
      <c r="G10" s="104"/>
      <c r="H10" s="104"/>
    </row>
    <row r="11" spans="1:8" ht="32.25" customHeight="1" x14ac:dyDescent="0.25">
      <c r="A11" s="104" t="s">
        <v>9</v>
      </c>
      <c r="B11" s="104"/>
      <c r="C11" s="104"/>
      <c r="D11" s="104"/>
      <c r="E11" s="107" t="s">
        <v>185</v>
      </c>
      <c r="F11" s="107"/>
      <c r="G11" s="107"/>
      <c r="H11" s="107"/>
    </row>
    <row r="12" spans="1:8" x14ac:dyDescent="0.25">
      <c r="A12" s="104" t="s">
        <v>10</v>
      </c>
      <c r="B12" s="104"/>
      <c r="C12" s="104"/>
      <c r="D12" s="104"/>
      <c r="E12" s="107" t="s">
        <v>154</v>
      </c>
      <c r="F12" s="104"/>
      <c r="G12" s="104"/>
      <c r="H12" s="104"/>
    </row>
    <row r="13" spans="1:8" ht="34.5" customHeight="1" x14ac:dyDescent="0.25">
      <c r="A13" s="107" t="s">
        <v>11</v>
      </c>
      <c r="B13" s="107"/>
      <c r="C13" s="107" t="str">
        <f>CONCATENATE((IF(OR(E8="",E8="NA"),"",E8)),", ",(IF(OR(A14="",A14="NA"),"",A14)),".",(IF(OR(C14="",C14="NA"),"",C14)),", ",(IF(OR(C15="",C15="NA"),"",C15)),", ",(IF(OR(G15="",G15="NA"),"",G15)),", ",(IF(OR(C16="",C16="NA"),"",C16)),", ",(IF(OR(C17="",C17="NA"),"",C17)),", ",(IF(OR(G16="",G16="NA"),"",G16)),".")</f>
        <v>Jollity Lavanya, Survey No.380  &amp; Plot No.116, Mahim-Palghar Road, Mahim, Palghar, Palghar, Palghar.</v>
      </c>
      <c r="D13" s="107"/>
      <c r="E13" s="107"/>
      <c r="F13" s="107"/>
      <c r="G13" s="107"/>
      <c r="H13" s="107"/>
    </row>
    <row r="14" spans="1:8" ht="15.75" customHeight="1" x14ac:dyDescent="0.25">
      <c r="A14" s="50" t="s">
        <v>179</v>
      </c>
      <c r="B14" s="50"/>
      <c r="C14" s="50" t="s">
        <v>180</v>
      </c>
      <c r="D14" s="50"/>
      <c r="E14" s="50"/>
      <c r="F14" s="50"/>
      <c r="G14" s="50"/>
      <c r="H14" s="50"/>
    </row>
    <row r="15" spans="1:8" ht="15.75" customHeight="1" x14ac:dyDescent="0.25">
      <c r="A15" s="50" t="s">
        <v>12</v>
      </c>
      <c r="B15" s="50"/>
      <c r="C15" s="54" t="s">
        <v>176</v>
      </c>
      <c r="D15" s="54"/>
      <c r="E15" s="50" t="s">
        <v>156</v>
      </c>
      <c r="F15" s="50"/>
      <c r="G15" s="50" t="s">
        <v>155</v>
      </c>
      <c r="H15" s="50"/>
    </row>
    <row r="16" spans="1:8" x14ac:dyDescent="0.25">
      <c r="A16" s="54" t="s">
        <v>14</v>
      </c>
      <c r="B16" s="54"/>
      <c r="C16" s="50" t="s">
        <v>157</v>
      </c>
      <c r="D16" s="50"/>
      <c r="E16" s="50" t="s">
        <v>13</v>
      </c>
      <c r="F16" s="50"/>
      <c r="G16" s="93" t="s">
        <v>157</v>
      </c>
      <c r="H16" s="93"/>
    </row>
    <row r="17" spans="1:8" x14ac:dyDescent="0.25">
      <c r="A17" s="54" t="s">
        <v>108</v>
      </c>
      <c r="B17" s="54"/>
      <c r="C17" s="50" t="s">
        <v>157</v>
      </c>
      <c r="D17" s="50"/>
      <c r="E17" s="50" t="s">
        <v>15</v>
      </c>
      <c r="F17" s="50"/>
      <c r="G17" s="50">
        <v>401402</v>
      </c>
      <c r="H17" s="50"/>
    </row>
    <row r="18" spans="1:8" ht="32.25" customHeight="1" x14ac:dyDescent="0.25">
      <c r="A18" s="54" t="s">
        <v>16</v>
      </c>
      <c r="B18" s="54"/>
      <c r="C18" s="77" t="s">
        <v>175</v>
      </c>
      <c r="D18" s="77"/>
      <c r="E18" s="50" t="s">
        <v>17</v>
      </c>
      <c r="F18" s="50"/>
      <c r="G18" s="50" t="s">
        <v>177</v>
      </c>
      <c r="H18" s="50"/>
    </row>
    <row r="19" spans="1:8" ht="15" customHeight="1" x14ac:dyDescent="0.25">
      <c r="A19" s="108" t="s">
        <v>114</v>
      </c>
      <c r="B19" s="108"/>
      <c r="C19" s="108"/>
      <c r="D19" s="108"/>
      <c r="E19" s="54" t="s">
        <v>18</v>
      </c>
      <c r="F19" s="54"/>
      <c r="G19" s="54"/>
      <c r="H19" s="54"/>
    </row>
    <row r="20" spans="1:8" ht="18.75" customHeight="1" x14ac:dyDescent="0.25">
      <c r="A20" s="108"/>
      <c r="B20" s="108"/>
      <c r="C20" s="108"/>
      <c r="D20" s="108"/>
      <c r="E20" s="54"/>
      <c r="F20" s="54"/>
      <c r="G20" s="54"/>
      <c r="H20" s="54"/>
    </row>
    <row r="21" spans="1:8" ht="15" customHeight="1" x14ac:dyDescent="0.25">
      <c r="A21" s="50" t="s">
        <v>19</v>
      </c>
      <c r="B21" s="50"/>
      <c r="C21" s="50"/>
      <c r="D21" s="50"/>
      <c r="E21" s="50" t="s">
        <v>20</v>
      </c>
      <c r="F21" s="50"/>
      <c r="G21" s="50"/>
      <c r="H21" s="50"/>
    </row>
    <row r="22" spans="1:8" ht="15" customHeight="1" x14ac:dyDescent="0.25">
      <c r="A22" s="54" t="s">
        <v>21</v>
      </c>
      <c r="B22" s="54"/>
      <c r="C22" s="54"/>
      <c r="D22" s="54"/>
      <c r="E22" s="50" t="s">
        <v>171</v>
      </c>
      <c r="F22" s="50"/>
      <c r="G22" s="50"/>
      <c r="H22" s="50"/>
    </row>
    <row r="23" spans="1:8" x14ac:dyDescent="0.25">
      <c r="A23" s="54" t="s">
        <v>22</v>
      </c>
      <c r="B23" s="54"/>
      <c r="C23" s="54"/>
      <c r="D23" s="54"/>
      <c r="E23" s="50" t="s">
        <v>23</v>
      </c>
      <c r="F23" s="50"/>
      <c r="G23" s="50"/>
      <c r="H23" s="50"/>
    </row>
    <row r="24" spans="1:8" x14ac:dyDescent="0.25">
      <c r="A24" s="54" t="s">
        <v>24</v>
      </c>
      <c r="B24" s="54"/>
      <c r="C24" s="54"/>
      <c r="D24" s="54"/>
      <c r="E24" s="50" t="s">
        <v>172</v>
      </c>
      <c r="F24" s="50"/>
      <c r="G24" s="50"/>
      <c r="H24" s="50"/>
    </row>
    <row r="25" spans="1:8" x14ac:dyDescent="0.25">
      <c r="A25" s="54" t="s">
        <v>25</v>
      </c>
      <c r="B25" s="54"/>
      <c r="C25" s="54"/>
      <c r="D25" s="54"/>
      <c r="E25" s="50" t="s">
        <v>26</v>
      </c>
      <c r="F25" s="50"/>
      <c r="G25" s="50"/>
      <c r="H25" s="50"/>
    </row>
    <row r="26" spans="1:8" x14ac:dyDescent="0.25">
      <c r="A26" s="54" t="s">
        <v>122</v>
      </c>
      <c r="B26" s="54"/>
      <c r="C26" s="54"/>
      <c r="D26" s="54"/>
      <c r="E26" s="50" t="s">
        <v>123</v>
      </c>
      <c r="F26" s="50"/>
      <c r="G26" s="50"/>
      <c r="H26" s="50"/>
    </row>
    <row r="27" spans="1:8" ht="15" customHeight="1" x14ac:dyDescent="0.25">
      <c r="A27" s="50" t="s">
        <v>37</v>
      </c>
      <c r="B27" s="50"/>
      <c r="C27" s="50"/>
      <c r="D27" s="50"/>
      <c r="E27" s="95" t="s">
        <v>119</v>
      </c>
      <c r="F27" s="95"/>
      <c r="G27" s="95"/>
      <c r="H27" s="95"/>
    </row>
    <row r="28" spans="1:8" x14ac:dyDescent="0.25">
      <c r="A28" s="50" t="s">
        <v>135</v>
      </c>
      <c r="B28" s="50"/>
      <c r="C28" s="50"/>
      <c r="D28" s="50"/>
      <c r="E28" s="50" t="s">
        <v>38</v>
      </c>
      <c r="F28" s="50"/>
      <c r="G28" s="50"/>
      <c r="H28" s="50"/>
    </row>
    <row r="29" spans="1:8" s="12" customFormat="1" x14ac:dyDescent="0.25">
      <c r="A29" s="71" t="s">
        <v>136</v>
      </c>
      <c r="B29" s="71"/>
      <c r="C29" s="75" t="s">
        <v>31</v>
      </c>
      <c r="D29" s="75"/>
      <c r="E29" s="75"/>
      <c r="F29" s="75" t="s">
        <v>33</v>
      </c>
      <c r="G29" s="75"/>
      <c r="H29" s="75"/>
    </row>
    <row r="30" spans="1:8" s="12" customFormat="1" x14ac:dyDescent="0.25">
      <c r="A30" s="70" t="s">
        <v>27</v>
      </c>
      <c r="B30" s="70" t="s">
        <v>32</v>
      </c>
      <c r="C30" s="69" t="s">
        <v>32</v>
      </c>
      <c r="D30" s="69"/>
      <c r="E30" s="69"/>
      <c r="F30" s="69" t="s">
        <v>173</v>
      </c>
      <c r="G30" s="69"/>
      <c r="H30" s="69"/>
    </row>
    <row r="31" spans="1:8" x14ac:dyDescent="0.25">
      <c r="A31" s="70" t="s">
        <v>28</v>
      </c>
      <c r="B31" s="70" t="s">
        <v>32</v>
      </c>
      <c r="C31" s="69" t="s">
        <v>32</v>
      </c>
      <c r="D31" s="69"/>
      <c r="E31" s="69"/>
      <c r="F31" s="69" t="s">
        <v>176</v>
      </c>
      <c r="G31" s="69"/>
      <c r="H31" s="69"/>
    </row>
    <row r="32" spans="1:8" s="12" customFormat="1" x14ac:dyDescent="0.25">
      <c r="A32" s="70" t="s">
        <v>30</v>
      </c>
      <c r="B32" s="70" t="s">
        <v>32</v>
      </c>
      <c r="C32" s="69" t="s">
        <v>32</v>
      </c>
      <c r="D32" s="69"/>
      <c r="E32" s="69"/>
      <c r="F32" s="69" t="s">
        <v>174</v>
      </c>
      <c r="G32" s="69"/>
      <c r="H32" s="69"/>
    </row>
    <row r="33" spans="1:8" x14ac:dyDescent="0.25">
      <c r="A33" s="70" t="s">
        <v>29</v>
      </c>
      <c r="B33" s="70" t="s">
        <v>32</v>
      </c>
      <c r="C33" s="69" t="s">
        <v>32</v>
      </c>
      <c r="D33" s="69"/>
      <c r="E33" s="69"/>
      <c r="F33" s="69" t="s">
        <v>174</v>
      </c>
      <c r="G33" s="69"/>
      <c r="H33" s="69"/>
    </row>
    <row r="34" spans="1:8" x14ac:dyDescent="0.25">
      <c r="A34" s="51" t="s">
        <v>34</v>
      </c>
      <c r="B34" s="51"/>
      <c r="C34" s="51"/>
      <c r="D34" s="51"/>
      <c r="E34" s="51"/>
      <c r="F34" s="51"/>
      <c r="G34" s="51"/>
      <c r="H34" s="51"/>
    </row>
    <row r="35" spans="1:8" ht="15.75" customHeight="1" x14ac:dyDescent="0.25">
      <c r="A35" s="81" t="s">
        <v>35</v>
      </c>
      <c r="B35" s="81"/>
      <c r="C35" s="67">
        <v>19.6766386</v>
      </c>
      <c r="D35" s="67"/>
      <c r="E35" s="81" t="s">
        <v>36</v>
      </c>
      <c r="F35" s="81"/>
      <c r="G35" s="68">
        <v>72.746120399999995</v>
      </c>
      <c r="H35" s="68"/>
    </row>
    <row r="36" spans="1:8" ht="15.75" customHeight="1" x14ac:dyDescent="0.25">
      <c r="A36" s="81" t="s">
        <v>186</v>
      </c>
      <c r="B36" s="81"/>
      <c r="C36" s="97" t="s">
        <v>187</v>
      </c>
      <c r="D36" s="98"/>
      <c r="E36" s="98"/>
      <c r="F36" s="98"/>
      <c r="G36" s="98"/>
      <c r="H36" s="99"/>
    </row>
    <row r="37" spans="1:8" x14ac:dyDescent="0.25">
      <c r="A37" s="84" t="s">
        <v>39</v>
      </c>
      <c r="B37" s="84"/>
      <c r="C37" s="84"/>
      <c r="D37" s="84"/>
      <c r="E37" s="84"/>
      <c r="F37" s="84"/>
      <c r="G37" s="84"/>
      <c r="H37" s="84"/>
    </row>
    <row r="38" spans="1:8" x14ac:dyDescent="0.25">
      <c r="A38" s="51" t="s">
        <v>40</v>
      </c>
      <c r="B38" s="51"/>
      <c r="C38" s="51"/>
      <c r="D38" s="51"/>
      <c r="E38" s="96">
        <v>556</v>
      </c>
      <c r="F38" s="96"/>
      <c r="G38" s="96"/>
      <c r="H38" s="96"/>
    </row>
    <row r="39" spans="1:8" x14ac:dyDescent="0.25">
      <c r="A39" s="51" t="s">
        <v>41</v>
      </c>
      <c r="B39" s="51"/>
      <c r="C39" s="51"/>
      <c r="D39" s="51"/>
      <c r="E39" s="94">
        <v>1.19</v>
      </c>
      <c r="F39" s="94"/>
      <c r="G39" s="94"/>
      <c r="H39" s="94"/>
    </row>
    <row r="40" spans="1:8" x14ac:dyDescent="0.25">
      <c r="A40" s="51" t="s">
        <v>42</v>
      </c>
      <c r="B40" s="51"/>
      <c r="C40" s="51"/>
      <c r="D40" s="51"/>
      <c r="E40" s="94">
        <f>E42/E38-E39</f>
        <v>1.0000000000000231E-2</v>
      </c>
      <c r="F40" s="94"/>
      <c r="G40" s="94"/>
      <c r="H40" s="94"/>
    </row>
    <row r="41" spans="1:8" x14ac:dyDescent="0.25">
      <c r="A41" s="51" t="s">
        <v>43</v>
      </c>
      <c r="B41" s="51"/>
      <c r="C41" s="51"/>
      <c r="D41" s="51"/>
      <c r="E41" s="94">
        <f>E39+E40</f>
        <v>1.2000000000000002</v>
      </c>
      <c r="F41" s="94"/>
      <c r="G41" s="94"/>
      <c r="H41" s="94"/>
    </row>
    <row r="42" spans="1:8" x14ac:dyDescent="0.25">
      <c r="A42" s="51" t="s">
        <v>134</v>
      </c>
      <c r="B42" s="51"/>
      <c r="C42" s="51"/>
      <c r="D42" s="51"/>
      <c r="E42" s="109">
        <v>667.2</v>
      </c>
      <c r="F42" s="109"/>
      <c r="G42" s="109"/>
      <c r="H42" s="109"/>
    </row>
    <row r="43" spans="1:8" x14ac:dyDescent="0.25">
      <c r="A43" s="54" t="s">
        <v>44</v>
      </c>
      <c r="B43" s="54"/>
      <c r="C43" s="54"/>
      <c r="D43" s="54"/>
      <c r="E43" s="54" t="s">
        <v>118</v>
      </c>
      <c r="F43" s="54"/>
      <c r="G43" s="54"/>
      <c r="H43" s="54"/>
    </row>
    <row r="44" spans="1:8" x14ac:dyDescent="0.25">
      <c r="A44" s="84" t="s">
        <v>45</v>
      </c>
      <c r="B44" s="84"/>
      <c r="C44" s="84"/>
      <c r="D44" s="84"/>
      <c r="E44" s="84"/>
      <c r="F44" s="84"/>
      <c r="G44" s="84"/>
      <c r="H44" s="84"/>
    </row>
    <row r="45" spans="1:8" ht="112.5" customHeight="1" x14ac:dyDescent="0.25">
      <c r="A45" s="50" t="s">
        <v>46</v>
      </c>
      <c r="B45" s="50"/>
      <c r="C45" s="77" t="s">
        <v>182</v>
      </c>
      <c r="D45" s="77"/>
      <c r="E45" s="77"/>
      <c r="F45" s="25" t="s">
        <v>47</v>
      </c>
      <c r="G45" s="50" t="s">
        <v>183</v>
      </c>
      <c r="H45" s="50"/>
    </row>
    <row r="46" spans="1:8" ht="114.75" customHeight="1" x14ac:dyDescent="0.25">
      <c r="A46" s="50" t="s">
        <v>48</v>
      </c>
      <c r="B46" s="50"/>
      <c r="C46" s="77" t="s">
        <v>182</v>
      </c>
      <c r="D46" s="77"/>
      <c r="E46" s="77"/>
      <c r="F46" s="29" t="s">
        <v>47</v>
      </c>
      <c r="G46" s="50" t="s">
        <v>183</v>
      </c>
      <c r="H46" s="50"/>
    </row>
    <row r="47" spans="1:8" s="11" customFormat="1" ht="32.25" customHeight="1" x14ac:dyDescent="0.25">
      <c r="A47" s="50" t="s">
        <v>184</v>
      </c>
      <c r="B47" s="50"/>
      <c r="C47" s="77" t="s">
        <v>158</v>
      </c>
      <c r="D47" s="77"/>
      <c r="E47" s="77"/>
      <c r="F47" s="29" t="s">
        <v>47</v>
      </c>
      <c r="G47" s="50" t="s">
        <v>159</v>
      </c>
      <c r="H47" s="50"/>
    </row>
    <row r="48" spans="1:8" s="11" customFormat="1" ht="15.75" customHeight="1" x14ac:dyDescent="0.25">
      <c r="A48" s="50"/>
      <c r="B48" s="50"/>
      <c r="C48" s="72" t="s">
        <v>166</v>
      </c>
      <c r="D48" s="73"/>
      <c r="E48" s="73"/>
      <c r="F48" s="73"/>
      <c r="G48" s="73"/>
      <c r="H48" s="74"/>
    </row>
    <row r="49" spans="1:19" x14ac:dyDescent="0.25">
      <c r="A49" s="80" t="s">
        <v>49</v>
      </c>
      <c r="B49" s="80"/>
      <c r="C49" s="52" t="s">
        <v>149</v>
      </c>
      <c r="D49" s="53"/>
      <c r="E49" s="53" t="s">
        <v>50</v>
      </c>
      <c r="F49" s="27" t="s">
        <v>47</v>
      </c>
      <c r="G49" s="78" t="s">
        <v>32</v>
      </c>
      <c r="H49" s="79"/>
    </row>
    <row r="50" spans="1:19" x14ac:dyDescent="0.25">
      <c r="A50" s="76" t="s">
        <v>52</v>
      </c>
      <c r="B50" s="76"/>
      <c r="C50" s="76"/>
      <c r="D50" s="76"/>
      <c r="E50" s="76"/>
      <c r="F50" s="76"/>
      <c r="G50" s="76"/>
      <c r="H50" s="76"/>
    </row>
    <row r="51" spans="1:19" x14ac:dyDescent="0.25">
      <c r="A51" s="50" t="s">
        <v>133</v>
      </c>
      <c r="B51" s="50"/>
      <c r="C51" s="50"/>
      <c r="D51" s="54">
        <f>E42</f>
        <v>667.2</v>
      </c>
      <c r="E51" s="54"/>
      <c r="F51" s="54"/>
      <c r="G51" s="54"/>
      <c r="H51" s="54"/>
    </row>
    <row r="52" spans="1:19" x14ac:dyDescent="0.25">
      <c r="A52" s="50" t="s">
        <v>53</v>
      </c>
      <c r="B52" s="54"/>
      <c r="C52" s="54"/>
      <c r="D52" s="54" t="s">
        <v>169</v>
      </c>
      <c r="E52" s="54"/>
      <c r="F52" s="54"/>
      <c r="G52" s="54"/>
      <c r="H52" s="54"/>
    </row>
    <row r="53" spans="1:19" x14ac:dyDescent="0.25">
      <c r="A53" s="50" t="s">
        <v>54</v>
      </c>
      <c r="B53" s="54"/>
      <c r="C53" s="54"/>
      <c r="D53" s="54" t="s">
        <v>167</v>
      </c>
      <c r="E53" s="54"/>
      <c r="F53" s="54"/>
      <c r="G53" s="54"/>
      <c r="H53" s="54"/>
    </row>
    <row r="54" spans="1:19" x14ac:dyDescent="0.25">
      <c r="A54" s="50" t="s">
        <v>131</v>
      </c>
      <c r="B54" s="54"/>
      <c r="C54" s="54"/>
      <c r="D54" s="54" t="s">
        <v>167</v>
      </c>
      <c r="E54" s="54"/>
      <c r="F54" s="54"/>
      <c r="G54" s="54"/>
      <c r="H54" s="54"/>
    </row>
    <row r="55" spans="1:19" ht="15.75" customHeight="1" x14ac:dyDescent="0.25">
      <c r="A55" s="54" t="s">
        <v>51</v>
      </c>
      <c r="B55" s="54"/>
      <c r="C55" s="54"/>
      <c r="D55" s="50" t="s">
        <v>188</v>
      </c>
      <c r="E55" s="50"/>
      <c r="F55" s="50"/>
      <c r="G55" s="50"/>
      <c r="H55" s="50"/>
    </row>
    <row r="56" spans="1:19" ht="15.75" customHeight="1" x14ac:dyDescent="0.25">
      <c r="A56" s="54" t="s">
        <v>128</v>
      </c>
      <c r="B56" s="54"/>
      <c r="C56" s="54"/>
      <c r="D56" s="50" t="s">
        <v>129</v>
      </c>
      <c r="E56" s="50"/>
      <c r="F56" s="50"/>
      <c r="G56" s="50"/>
      <c r="H56" s="50"/>
    </row>
    <row r="57" spans="1:19" ht="15.75" customHeight="1" x14ac:dyDescent="0.25">
      <c r="A57" s="54" t="s">
        <v>130</v>
      </c>
      <c r="B57" s="54"/>
      <c r="C57" s="54"/>
      <c r="D57" s="50" t="s">
        <v>26</v>
      </c>
      <c r="E57" s="50"/>
      <c r="F57" s="50"/>
      <c r="G57" s="50"/>
      <c r="H57" s="50"/>
      <c r="J57" s="21"/>
      <c r="K57" s="21"/>
    </row>
    <row r="58" spans="1:19" ht="18.75" customHeight="1" thickBot="1" x14ac:dyDescent="0.3">
      <c r="A58" s="135" t="s">
        <v>127</v>
      </c>
      <c r="B58" s="135"/>
      <c r="C58" s="135"/>
      <c r="D58" s="136" t="s">
        <v>168</v>
      </c>
      <c r="E58" s="136"/>
      <c r="F58" s="136"/>
      <c r="G58" s="136"/>
      <c r="H58" s="136"/>
      <c r="J58" s="21"/>
      <c r="K58" s="21"/>
    </row>
    <row r="59" spans="1:19" ht="15.75" customHeight="1" x14ac:dyDescent="0.25">
      <c r="A59" s="126" t="s">
        <v>189</v>
      </c>
      <c r="B59" s="127"/>
      <c r="C59" s="128" t="s">
        <v>167</v>
      </c>
      <c r="D59" s="129"/>
      <c r="E59" s="129"/>
      <c r="F59" s="129"/>
      <c r="G59" s="129"/>
      <c r="H59" s="130"/>
      <c r="I59" s="30" t="str">
        <f ca="1">IF(D72=100%,"All work Completed. Possession granted to the Building.",IF(D71=100%,"All work Completed, Waiting for OC",I60&amp;""&amp;I61&amp;""&amp;J60&amp;""&amp;J59&amp;" "&amp;J61))</f>
        <v>Excavation, Plinth, RCC Slab, Brickwork Completed, Internal Plaster upto 3.5 Floor, External Plaster upto 3 Floor Completed</v>
      </c>
      <c r="J59" s="31" t="str">
        <f ca="1">(IF(C65=(D60+F60+H60),"",IF(C65&gt;0,", RCC upto "&amp;C65&amp;" Slab","")))&amp;(IF(C66=H60,"",IF(C66&gt;0,", Brickwork upto "&amp;C66&amp;" Floor","")))&amp;(IF(C67=H60,"",IF(C67&gt;0,", Internal Plaster upto "&amp;C67&amp;" Floor","")))&amp;(IF(C68=H60,"",IF(C68&gt;0,", External Plaster upto "&amp;C68&amp;" Floor","")))&amp;(IF(C69=H60,"",IF(C69&gt;0,", Flooring upto "&amp;C69&amp;" Floor","")))&amp;(IF(C70=H60,"",IF(C70&gt;0,", Painting upto "&amp;C70&amp;" Floor","")))&amp;(IF(C71=H60,"",IF(C71&gt;0,", Finishing upto "&amp;C71&amp;" Floor","")))&amp;(IF(C72=H60,"",IF(C72&gt;0,", Possession upto "&amp;C72&amp;" Floor","")))</f>
        <v>, Internal Plaster upto 3.5 Floor, External Plaster upto 3 Floor</v>
      </c>
      <c r="S59"/>
    </row>
    <row r="60" spans="1:19" x14ac:dyDescent="0.25">
      <c r="A60" s="32" t="s">
        <v>105</v>
      </c>
      <c r="B60" s="33">
        <f>IF(AND(ISNUMBER(SEARCH("1B",C59))),1,IF(AND(ISNUMBER(SEARCH("2B",C59))),2,IF(AND(ISNUMBER(SEARCH("3B",C59))),3,IF(AND(ISNUMBER(SEARCH("4B",C59))),4,IF(ISNUMBER(SEARCH("5B",C59)),5,0)))))</f>
        <v>0</v>
      </c>
      <c r="C60" s="33" t="s">
        <v>107</v>
      </c>
      <c r="D60" s="33">
        <v>1</v>
      </c>
      <c r="E60" s="33" t="s">
        <v>106</v>
      </c>
      <c r="F60" s="48">
        <v>0</v>
      </c>
      <c r="G60" s="34" t="s">
        <v>121</v>
      </c>
      <c r="H60" s="35">
        <f ca="1">--TRIM(RIGHT(SUBSTITUTE(LEFT(C59,_xlfn.AGGREGATE(16,6,FIND({0,1,2,3,4,5,6,7,8,9},C59,ROW(INDIRECT("1:"&amp;LEN(C59)))),1))," ",REPT(" ",LEN(C59))),LEN(C59)))</f>
        <v>4</v>
      </c>
      <c r="I60" s="36" t="str">
        <f ca="1">IF(D63=100%,"Excavation","")&amp;IF(D64=100%,", Plinth","")&amp;IF(D65=100%,", RCC Slab","")&amp;IF(D66=100%,", Brickwork","")&amp;IF(D67=100%,", Internal Plaster","")&amp;IF(D68=100%,", External Plaster","")&amp;IF(D69=100%,", Flooring","")&amp;IF(D70=100%,", Painting","")&amp;IF(D71=100%,", Building common Amenities","")</f>
        <v>Excavation, Plinth, RCC Slab, Brickwork</v>
      </c>
      <c r="J60" s="37" t="str">
        <f ca="1">(IF(C63=0,"Work not yet Started.",IF(D63=25%,"Piling work in process",IF(D63=50%,"Excavation work in process",IF(D63=100%,"","0")))))&amp;(IF(C64=0%,"",IF(C64=J65,", Footing work is process",IF(C64=J66,", Footing work Completed",IF(C64=J67,", 1st Basement Completed",IF(C64=J68,", 1st &amp; 2nd Basement Completed",IF(C64=J69,", 1st to 3rd Basement Completed",IF(C64=J70,", 1st to 4th Basement Completed",IF(C64=J71,", Plinth work is process",IF(C64=J72,"","0"))))))))))</f>
        <v/>
      </c>
      <c r="S60"/>
    </row>
    <row r="61" spans="1:19" ht="36.75" customHeight="1" x14ac:dyDescent="0.25">
      <c r="A61" s="131" t="s">
        <v>132</v>
      </c>
      <c r="B61" s="132"/>
      <c r="C61" s="133" t="str">
        <f ca="1">I59</f>
        <v>Excavation, Plinth, RCC Slab, Brickwork Completed, Internal Plaster upto 3.5 Floor, External Plaster upto 3 Floor Completed</v>
      </c>
      <c r="D61" s="133"/>
      <c r="E61" s="133"/>
      <c r="F61" s="133"/>
      <c r="G61" s="133"/>
      <c r="H61" s="134"/>
      <c r="I61" s="36" t="str">
        <f ca="1">IF(I60&lt;&gt;""," Completed","")</f>
        <v xml:space="preserve"> Completed</v>
      </c>
      <c r="J61" s="37" t="str">
        <f ca="1">IF(J59&lt;&gt;"","Completed","")</f>
        <v>Completed</v>
      </c>
      <c r="S61"/>
    </row>
    <row r="62" spans="1:19" ht="15.75" customHeight="1" x14ac:dyDescent="0.25">
      <c r="A62" s="112" t="s">
        <v>55</v>
      </c>
      <c r="B62" s="113"/>
      <c r="C62" s="38" t="s">
        <v>190</v>
      </c>
      <c r="D62" s="38" t="s">
        <v>124</v>
      </c>
      <c r="E62" s="113" t="s">
        <v>126</v>
      </c>
      <c r="F62" s="113"/>
      <c r="G62" s="113" t="s">
        <v>125</v>
      </c>
      <c r="H62" s="114"/>
      <c r="I62" s="39" t="s">
        <v>191</v>
      </c>
      <c r="J62" s="26">
        <f ca="1">H60*25%</f>
        <v>1</v>
      </c>
      <c r="S62"/>
    </row>
    <row r="63" spans="1:19" x14ac:dyDescent="0.25">
      <c r="A63" s="112" t="s">
        <v>192</v>
      </c>
      <c r="B63" s="113"/>
      <c r="C63" s="38">
        <f ca="1">J64</f>
        <v>4</v>
      </c>
      <c r="D63" s="40">
        <f ca="1">((100/H60)*C63)/100</f>
        <v>1</v>
      </c>
      <c r="E63" s="115">
        <f ca="1">(((C64/H60*10)+(40/(D60+F60+H60)*C65)+(7.5/(H60)*C66)+(7.5/(H60)*C67)+(10/H60*C68)+(10/H60*C69)+(5/H60*C70)+(5/H60*C71)+(5/H60*C72))/100)</f>
        <v>0.71562499999999996</v>
      </c>
      <c r="F63" s="116"/>
      <c r="G63" s="115">
        <f ca="1">((((C63/H60)*20)+((C64/H60)*25)+(30/(H60+F60+D60)*C65)+(5/H60*C66)+(5/H60*C67)+(5/H60*C68)+(5/H60*C69)+(0/H60*C70)+(0/H60*C71)+(5/H60*C72))/100)</f>
        <v>0.88124999999999998</v>
      </c>
      <c r="H63" s="121"/>
      <c r="I63" s="39" t="s">
        <v>143</v>
      </c>
      <c r="J63" s="41">
        <f ca="1">H60*50%</f>
        <v>2</v>
      </c>
    </row>
    <row r="64" spans="1:19" x14ac:dyDescent="0.25">
      <c r="A64" s="112" t="s">
        <v>56</v>
      </c>
      <c r="B64" s="113"/>
      <c r="C64" s="38">
        <f ca="1">J72</f>
        <v>4</v>
      </c>
      <c r="D64" s="40">
        <f ca="1">((100/H60)*C64)/100</f>
        <v>1</v>
      </c>
      <c r="E64" s="117"/>
      <c r="F64" s="118"/>
      <c r="G64" s="117"/>
      <c r="H64" s="122"/>
      <c r="I64" s="39" t="s">
        <v>144</v>
      </c>
      <c r="J64" s="41">
        <f ca="1">H60</f>
        <v>4</v>
      </c>
      <c r="S64"/>
    </row>
    <row r="65" spans="1:19" ht="15.75" customHeight="1" x14ac:dyDescent="0.25">
      <c r="A65" s="112" t="s">
        <v>193</v>
      </c>
      <c r="B65" s="113"/>
      <c r="C65" s="38">
        <v>5</v>
      </c>
      <c r="D65" s="40">
        <f ca="1">((100/(D60+F60+H60))*C65)/100</f>
        <v>1</v>
      </c>
      <c r="E65" s="117"/>
      <c r="F65" s="118"/>
      <c r="G65" s="117"/>
      <c r="H65" s="122"/>
      <c r="I65" s="39" t="s">
        <v>145</v>
      </c>
      <c r="J65" s="42">
        <f ca="1">(IF(B60&gt;1,(H60/(B60+2)),H60/4))</f>
        <v>1</v>
      </c>
      <c r="S65"/>
    </row>
    <row r="66" spans="1:19" ht="15.75" customHeight="1" x14ac:dyDescent="0.25">
      <c r="A66" s="112" t="s">
        <v>194</v>
      </c>
      <c r="B66" s="113" t="s">
        <v>195</v>
      </c>
      <c r="C66" s="38">
        <v>4</v>
      </c>
      <c r="D66" s="40">
        <f ca="1">((100/H60)*C66)/100</f>
        <v>1</v>
      </c>
      <c r="E66" s="117"/>
      <c r="F66" s="118"/>
      <c r="G66" s="117"/>
      <c r="H66" s="122"/>
      <c r="I66" s="39" t="s">
        <v>146</v>
      </c>
      <c r="J66" s="42">
        <f ca="1">(IF(B60&gt;1,(H60/(B60+2)+J65),H60/4+J65))</f>
        <v>2</v>
      </c>
    </row>
    <row r="67" spans="1:19" ht="15.75" customHeight="1" x14ac:dyDescent="0.25">
      <c r="A67" s="112" t="s">
        <v>196</v>
      </c>
      <c r="B67" s="113" t="s">
        <v>195</v>
      </c>
      <c r="C67" s="38">
        <v>3.5</v>
      </c>
      <c r="D67" s="40">
        <f ca="1">((100/H60)*C67)/100</f>
        <v>0.875</v>
      </c>
      <c r="E67" s="117"/>
      <c r="F67" s="118"/>
      <c r="G67" s="117"/>
      <c r="H67" s="122"/>
      <c r="I67" s="39" t="s">
        <v>197</v>
      </c>
      <c r="J67" s="42">
        <f>(IF(B60&gt;1,(H60/(B60+2)+J66),0))</f>
        <v>0</v>
      </c>
    </row>
    <row r="68" spans="1:19" ht="15" customHeight="1" x14ac:dyDescent="0.25">
      <c r="A68" s="112" t="s">
        <v>198</v>
      </c>
      <c r="B68" s="113" t="s">
        <v>199</v>
      </c>
      <c r="C68" s="38">
        <v>3</v>
      </c>
      <c r="D68" s="40">
        <f ca="1">((100/(H60))*C68)/100</f>
        <v>0.75</v>
      </c>
      <c r="E68" s="117"/>
      <c r="F68" s="118"/>
      <c r="G68" s="117"/>
      <c r="H68" s="122"/>
      <c r="I68" s="39" t="s">
        <v>200</v>
      </c>
      <c r="J68" s="42">
        <f>(IF(B60&gt;2,(H60/(B60+2)+J67),0))</f>
        <v>0</v>
      </c>
    </row>
    <row r="69" spans="1:19" ht="15.75" customHeight="1" x14ac:dyDescent="0.25">
      <c r="A69" s="112" t="s">
        <v>201</v>
      </c>
      <c r="B69" s="113" t="s">
        <v>201</v>
      </c>
      <c r="C69" s="38">
        <v>0</v>
      </c>
      <c r="D69" s="40">
        <f ca="1">((100/H60)*C69)/100</f>
        <v>0</v>
      </c>
      <c r="E69" s="117"/>
      <c r="F69" s="118"/>
      <c r="G69" s="117"/>
      <c r="H69" s="122"/>
      <c r="I69" s="39" t="s">
        <v>202</v>
      </c>
      <c r="J69" s="43">
        <f>(IF(B60&gt;3,(H60/(B60+2)+J68),0))</f>
        <v>0</v>
      </c>
    </row>
    <row r="70" spans="1:19" ht="15.75" customHeight="1" x14ac:dyDescent="0.25">
      <c r="A70" s="112" t="s">
        <v>203</v>
      </c>
      <c r="B70" s="113"/>
      <c r="C70" s="38">
        <v>0</v>
      </c>
      <c r="D70" s="40">
        <f ca="1">((100/H60)*C70)/100</f>
        <v>0</v>
      </c>
      <c r="E70" s="117"/>
      <c r="F70" s="118"/>
      <c r="G70" s="117"/>
      <c r="H70" s="122"/>
      <c r="I70" s="39" t="s">
        <v>204</v>
      </c>
      <c r="J70" s="42">
        <f>(IF(B60&gt;4,(H60/(B60+2)+J69),0))</f>
        <v>0</v>
      </c>
    </row>
    <row r="71" spans="1:19" ht="15.75" customHeight="1" x14ac:dyDescent="0.25">
      <c r="A71" s="112" t="s">
        <v>205</v>
      </c>
      <c r="B71" s="113" t="s">
        <v>205</v>
      </c>
      <c r="C71" s="38">
        <v>0</v>
      </c>
      <c r="D71" s="40">
        <f ca="1">((100/(H60))*C71)/100</f>
        <v>0</v>
      </c>
      <c r="E71" s="117"/>
      <c r="F71" s="118"/>
      <c r="G71" s="117"/>
      <c r="H71" s="122"/>
      <c r="I71" s="39" t="s">
        <v>147</v>
      </c>
      <c r="J71" s="42">
        <f ca="1">(IF(B60=1,(H60/(B60+3)+J66),IF(B60=0,(H60/4+J66),IF(B60&gt;1,0))))</f>
        <v>3</v>
      </c>
    </row>
    <row r="72" spans="1:19" ht="16.5" thickBot="1" x14ac:dyDescent="0.3">
      <c r="A72" s="124" t="s">
        <v>206</v>
      </c>
      <c r="B72" s="125"/>
      <c r="C72" s="44">
        <v>0</v>
      </c>
      <c r="D72" s="45">
        <f ca="1">((100/(H60))*C72)/100</f>
        <v>0</v>
      </c>
      <c r="E72" s="119"/>
      <c r="F72" s="120"/>
      <c r="G72" s="119"/>
      <c r="H72" s="123"/>
      <c r="I72" s="46" t="s">
        <v>148</v>
      </c>
      <c r="J72" s="47">
        <f ca="1">(IF(B60&gt;1.5,(H60/(B60+2)+J66+MAX(0,J67-J66)+MAX(0,J68-J67)+MAX(0,J69-J68)+MAX(0,J70-J69)+MAX(0,J71-J70)),IF(B60=1,(H60/(B60+3)+J71),IF(B60=0,H60/4+J71))))</f>
        <v>4</v>
      </c>
    </row>
    <row r="73" spans="1:19" x14ac:dyDescent="0.25">
      <c r="A73" s="110" t="s">
        <v>178</v>
      </c>
      <c r="B73" s="110"/>
      <c r="C73" s="110"/>
      <c r="D73" s="110"/>
      <c r="E73" s="110"/>
      <c r="F73" s="110"/>
      <c r="G73" s="110"/>
      <c r="H73" s="110"/>
    </row>
    <row r="74" spans="1:19" x14ac:dyDescent="0.25">
      <c r="A74" s="54" t="s">
        <v>57</v>
      </c>
      <c r="B74" s="54"/>
      <c r="C74" s="54"/>
      <c r="D74" s="54"/>
      <c r="E74" s="54"/>
      <c r="F74" s="54"/>
      <c r="G74" s="54"/>
      <c r="H74" s="54"/>
    </row>
    <row r="75" spans="1:19" ht="15" customHeight="1" x14ac:dyDescent="0.25">
      <c r="A75" s="111" t="s">
        <v>109</v>
      </c>
      <c r="B75" s="111"/>
      <c r="C75" s="80" t="s">
        <v>110</v>
      </c>
      <c r="D75" s="80"/>
      <c r="E75" s="80"/>
      <c r="F75" s="80"/>
      <c r="G75" s="80"/>
      <c r="H75" s="80"/>
    </row>
    <row r="76" spans="1:19" x14ac:dyDescent="0.25">
      <c r="A76" s="84" t="s">
        <v>58</v>
      </c>
      <c r="B76" s="84"/>
      <c r="C76" s="84"/>
      <c r="D76" s="84"/>
      <c r="E76" s="84"/>
      <c r="F76" s="84"/>
      <c r="G76" s="84"/>
      <c r="H76" s="84"/>
    </row>
    <row r="77" spans="1:19" x14ac:dyDescent="0.25">
      <c r="A77" s="54" t="s">
        <v>111</v>
      </c>
      <c r="B77" s="54"/>
      <c r="C77" s="54"/>
      <c r="D77" s="54"/>
      <c r="E77" s="54"/>
      <c r="F77" s="55">
        <v>3500</v>
      </c>
      <c r="G77" s="55"/>
      <c r="H77" s="55"/>
      <c r="I77" s="8" t="s">
        <v>210</v>
      </c>
      <c r="K77" s="49">
        <v>45349</v>
      </c>
    </row>
    <row r="78" spans="1:19" x14ac:dyDescent="0.25">
      <c r="A78" s="54" t="s">
        <v>120</v>
      </c>
      <c r="B78" s="54"/>
      <c r="C78" s="54"/>
      <c r="D78" s="54"/>
      <c r="E78" s="54"/>
      <c r="F78" s="55">
        <v>6000</v>
      </c>
      <c r="G78" s="55"/>
      <c r="H78" s="55"/>
      <c r="I78" s="8" t="s">
        <v>211</v>
      </c>
    </row>
    <row r="79" spans="1:19" s="13" customFormat="1" hidden="1" x14ac:dyDescent="0.25">
      <c r="A79" s="51" t="s">
        <v>137</v>
      </c>
      <c r="B79" s="51"/>
      <c r="C79" s="51"/>
      <c r="D79" s="51"/>
      <c r="E79" s="51"/>
      <c r="F79" s="55" t="s">
        <v>32</v>
      </c>
      <c r="G79" s="55"/>
      <c r="H79" s="55"/>
    </row>
    <row r="80" spans="1:19" s="13" customFormat="1" x14ac:dyDescent="0.25">
      <c r="A80" s="51" t="s">
        <v>138</v>
      </c>
      <c r="B80" s="51"/>
      <c r="C80" s="51"/>
      <c r="D80" s="51"/>
      <c r="E80" s="51"/>
      <c r="F80" s="55">
        <v>100000</v>
      </c>
      <c r="G80" s="55"/>
      <c r="H80" s="55"/>
    </row>
    <row r="81" spans="1:8" s="13" customFormat="1" hidden="1" x14ac:dyDescent="0.25">
      <c r="A81" s="51" t="s">
        <v>139</v>
      </c>
      <c r="B81" s="51"/>
      <c r="C81" s="51"/>
      <c r="D81" s="51"/>
      <c r="E81" s="51"/>
      <c r="F81" s="55" t="s">
        <v>32</v>
      </c>
      <c r="G81" s="55"/>
      <c r="H81" s="55"/>
    </row>
    <row r="82" spans="1:8" s="13" customFormat="1" hidden="1" x14ac:dyDescent="0.25">
      <c r="A82" s="51" t="s">
        <v>140</v>
      </c>
      <c r="B82" s="51"/>
      <c r="C82" s="51"/>
      <c r="D82" s="51"/>
      <c r="E82" s="51"/>
      <c r="F82" s="55" t="s">
        <v>32</v>
      </c>
      <c r="G82" s="55"/>
      <c r="H82" s="55"/>
    </row>
    <row r="83" spans="1:8" s="13" customFormat="1" hidden="1" x14ac:dyDescent="0.25">
      <c r="A83" s="51" t="s">
        <v>141</v>
      </c>
      <c r="B83" s="51"/>
      <c r="C83" s="51"/>
      <c r="D83" s="51"/>
      <c r="E83" s="51"/>
      <c r="F83" s="55" t="s">
        <v>32</v>
      </c>
      <c r="G83" s="55"/>
      <c r="H83" s="55"/>
    </row>
    <row r="84" spans="1:8" s="13" customFormat="1" hidden="1" x14ac:dyDescent="0.25">
      <c r="A84" s="51" t="s">
        <v>208</v>
      </c>
      <c r="B84" s="51"/>
      <c r="C84" s="51"/>
      <c r="D84" s="51"/>
      <c r="E84" s="51"/>
      <c r="F84" s="55" t="s">
        <v>32</v>
      </c>
      <c r="G84" s="55"/>
      <c r="H84" s="55"/>
    </row>
    <row r="85" spans="1:8" s="13" customFormat="1" ht="30.75" customHeight="1" x14ac:dyDescent="0.25">
      <c r="A85" s="108" t="s">
        <v>209</v>
      </c>
      <c r="B85" s="108"/>
      <c r="C85" s="108"/>
      <c r="D85" s="108"/>
      <c r="E85" s="108"/>
      <c r="F85" s="55">
        <v>100000</v>
      </c>
      <c r="G85" s="55"/>
      <c r="H85" s="55"/>
    </row>
    <row r="86" spans="1:8" s="13" customFormat="1" hidden="1" x14ac:dyDescent="0.25">
      <c r="A86" s="51" t="s">
        <v>142</v>
      </c>
      <c r="B86" s="51"/>
      <c r="C86" s="51"/>
      <c r="D86" s="51"/>
      <c r="E86" s="51"/>
      <c r="F86" s="55" t="s">
        <v>32</v>
      </c>
      <c r="G86" s="55"/>
      <c r="H86" s="55"/>
    </row>
    <row r="87" spans="1:8" x14ac:dyDescent="0.25">
      <c r="A87" s="51" t="s">
        <v>59</v>
      </c>
      <c r="B87" s="51"/>
      <c r="C87" s="51"/>
      <c r="D87" s="51"/>
      <c r="E87" s="51"/>
      <c r="F87" s="77">
        <v>100000</v>
      </c>
      <c r="G87" s="77"/>
      <c r="H87" s="77"/>
    </row>
    <row r="88" spans="1:8" s="9" customFormat="1" x14ac:dyDescent="0.25">
      <c r="A88" s="84" t="s">
        <v>60</v>
      </c>
      <c r="B88" s="84"/>
      <c r="C88" s="84"/>
      <c r="D88" s="84"/>
      <c r="E88" s="84"/>
      <c r="F88" s="55">
        <f>F77*0.8</f>
        <v>2800</v>
      </c>
      <c r="G88" s="55"/>
      <c r="H88" s="55"/>
    </row>
    <row r="89" spans="1:8" s="1" customFormat="1" ht="15.75" customHeight="1" x14ac:dyDescent="0.25">
      <c r="A89" s="66" t="s">
        <v>112</v>
      </c>
      <c r="B89" s="66"/>
      <c r="C89" s="66"/>
      <c r="D89" s="66"/>
      <c r="E89" s="66"/>
      <c r="F89" s="66"/>
      <c r="G89" s="66"/>
      <c r="H89" s="66"/>
    </row>
    <row r="90" spans="1:8" s="1" customFormat="1" ht="15.75" customHeight="1" x14ac:dyDescent="0.25">
      <c r="A90" s="87" t="s">
        <v>61</v>
      </c>
      <c r="B90" s="87"/>
      <c r="C90" s="14" t="s">
        <v>116</v>
      </c>
      <c r="D90" s="92" t="s">
        <v>62</v>
      </c>
      <c r="E90" s="92"/>
      <c r="F90" s="87" t="s">
        <v>63</v>
      </c>
      <c r="G90" s="87"/>
      <c r="H90" s="87"/>
    </row>
    <row r="91" spans="1:8" s="1" customFormat="1" x14ac:dyDescent="0.25">
      <c r="A91" s="86" t="s">
        <v>160</v>
      </c>
      <c r="B91" s="86"/>
      <c r="C91" s="15">
        <f>COUNT(D100:D104)</f>
        <v>5</v>
      </c>
      <c r="D91" s="64">
        <f>SUM(D100:D104)</f>
        <v>525.60611999999992</v>
      </c>
      <c r="E91" s="64"/>
      <c r="F91" s="65">
        <f>SUM(F100:F104)</f>
        <v>1057.5</v>
      </c>
      <c r="G91" s="65"/>
      <c r="H91" s="65"/>
    </row>
    <row r="92" spans="1:8" s="1" customFormat="1" x14ac:dyDescent="0.25">
      <c r="A92" s="66" t="s">
        <v>104</v>
      </c>
      <c r="B92" s="66"/>
      <c r="C92" s="66"/>
      <c r="D92" s="66"/>
      <c r="E92" s="66"/>
      <c r="F92" s="66"/>
      <c r="G92" s="66"/>
      <c r="H92" s="66"/>
    </row>
    <row r="93" spans="1:8" s="1" customFormat="1" x14ac:dyDescent="0.25">
      <c r="A93" s="87" t="s">
        <v>61</v>
      </c>
      <c r="B93" s="87"/>
      <c r="C93" s="14" t="s">
        <v>116</v>
      </c>
      <c r="D93" s="92" t="s">
        <v>62</v>
      </c>
      <c r="E93" s="92"/>
      <c r="F93" s="87" t="s">
        <v>63</v>
      </c>
      <c r="G93" s="87"/>
      <c r="H93" s="87"/>
    </row>
    <row r="94" spans="1:8" s="1" customFormat="1" ht="16.5" thickBot="1" x14ac:dyDescent="0.3">
      <c r="A94" s="139" t="s">
        <v>165</v>
      </c>
      <c r="B94" s="139"/>
      <c r="C94" s="140">
        <f>1+COUNT(D107:D110)+COUNT(D112:D115)*3</f>
        <v>17</v>
      </c>
      <c r="D94" s="141">
        <f>D105+SUM(D107:D110)+SUM(D112:D115)*3</f>
        <v>6217.7169599999988</v>
      </c>
      <c r="E94" s="141"/>
      <c r="F94" s="142">
        <f>F105+SUM(F107:F110)+SUM(F112:F115)*3</f>
        <v>9068</v>
      </c>
      <c r="G94" s="142"/>
      <c r="H94" s="142"/>
    </row>
    <row r="95" spans="1:8" s="1" customFormat="1" ht="16.5" thickBot="1" x14ac:dyDescent="0.3">
      <c r="A95" s="144" t="s">
        <v>215</v>
      </c>
      <c r="B95" s="145"/>
      <c r="C95" s="146">
        <f>C91+C94</f>
        <v>22</v>
      </c>
      <c r="D95" s="147">
        <f>D91+D94</f>
        <v>6743.3230799999983</v>
      </c>
      <c r="E95" s="148"/>
      <c r="F95" s="149">
        <f>F91+F94</f>
        <v>10125.5</v>
      </c>
      <c r="G95" s="150"/>
      <c r="H95" s="151"/>
    </row>
    <row r="96" spans="1:8" s="9" customFormat="1" x14ac:dyDescent="0.25">
      <c r="A96" s="143" t="s">
        <v>66</v>
      </c>
      <c r="B96" s="143"/>
      <c r="C96" s="143"/>
      <c r="D96" s="143"/>
      <c r="E96" s="143"/>
      <c r="F96" s="143"/>
      <c r="G96" s="143"/>
      <c r="H96" s="143"/>
    </row>
    <row r="97" spans="1:8" x14ac:dyDescent="0.25">
      <c r="A97" s="81" t="s">
        <v>67</v>
      </c>
      <c r="B97" s="81"/>
      <c r="C97" s="81"/>
      <c r="D97" s="81"/>
      <c r="E97" s="81"/>
      <c r="F97" s="81"/>
      <c r="G97" s="81"/>
      <c r="H97" s="81"/>
    </row>
    <row r="98" spans="1:8" ht="47.25" customHeight="1" x14ac:dyDescent="0.25">
      <c r="A98" s="85" t="s">
        <v>113</v>
      </c>
      <c r="B98" s="85"/>
      <c r="C98" s="23" t="s">
        <v>68</v>
      </c>
      <c r="D98" s="23" t="s">
        <v>69</v>
      </c>
      <c r="E98" s="16" t="s">
        <v>70</v>
      </c>
      <c r="F98" s="23" t="s">
        <v>181</v>
      </c>
      <c r="G98" s="85" t="s">
        <v>71</v>
      </c>
      <c r="H98" s="85"/>
    </row>
    <row r="99" spans="1:8" s="2" customFormat="1" x14ac:dyDescent="0.25">
      <c r="A99" s="56" t="s">
        <v>161</v>
      </c>
      <c r="B99" s="56"/>
      <c r="C99" s="56"/>
      <c r="D99" s="56"/>
      <c r="E99" s="56"/>
      <c r="F99" s="56"/>
      <c r="G99" s="56"/>
      <c r="H99" s="56"/>
    </row>
    <row r="100" spans="1:8" s="2" customFormat="1" x14ac:dyDescent="0.25">
      <c r="A100" s="57">
        <v>1</v>
      </c>
      <c r="B100" s="57"/>
      <c r="C100" s="22" t="s">
        <v>160</v>
      </c>
      <c r="D100" s="22">
        <f>9.98*10.764</f>
        <v>107.42471999999999</v>
      </c>
      <c r="E100" s="22">
        <v>0</v>
      </c>
      <c r="F100" s="22">
        <v>211.5</v>
      </c>
      <c r="G100" s="58" t="str">
        <f>A99</f>
        <v>Ground Floor for Commercial, Residential &amp; Parking</v>
      </c>
      <c r="H100" s="59"/>
    </row>
    <row r="101" spans="1:8" s="2" customFormat="1" x14ac:dyDescent="0.25">
      <c r="A101" s="57">
        <v>2</v>
      </c>
      <c r="B101" s="57"/>
      <c r="C101" s="24" t="s">
        <v>160</v>
      </c>
      <c r="D101" s="22">
        <f>9.58*10.764</f>
        <v>103.11912</v>
      </c>
      <c r="E101" s="24">
        <v>0</v>
      </c>
      <c r="F101" s="28">
        <v>211.5</v>
      </c>
      <c r="G101" s="60"/>
      <c r="H101" s="61"/>
    </row>
    <row r="102" spans="1:8" s="2" customFormat="1" x14ac:dyDescent="0.25">
      <c r="A102" s="57">
        <v>3</v>
      </c>
      <c r="B102" s="57"/>
      <c r="C102" s="24" t="s">
        <v>160</v>
      </c>
      <c r="D102" s="22">
        <f>9.98*10.764</f>
        <v>107.42471999999999</v>
      </c>
      <c r="E102" s="24">
        <v>0</v>
      </c>
      <c r="F102" s="28">
        <v>211.5</v>
      </c>
      <c r="G102" s="60"/>
      <c r="H102" s="61"/>
    </row>
    <row r="103" spans="1:8" s="2" customFormat="1" x14ac:dyDescent="0.25">
      <c r="A103" s="57">
        <v>4</v>
      </c>
      <c r="B103" s="57"/>
      <c r="C103" s="24" t="s">
        <v>160</v>
      </c>
      <c r="D103" s="22">
        <f>9.72*10.764</f>
        <v>104.62608</v>
      </c>
      <c r="E103" s="24">
        <v>0</v>
      </c>
      <c r="F103" s="28">
        <v>211.5</v>
      </c>
      <c r="G103" s="60"/>
      <c r="H103" s="61"/>
    </row>
    <row r="104" spans="1:8" s="2" customFormat="1" x14ac:dyDescent="0.25">
      <c r="A104" s="57">
        <v>5</v>
      </c>
      <c r="B104" s="57"/>
      <c r="C104" s="24" t="s">
        <v>160</v>
      </c>
      <c r="D104" s="22">
        <f>9.57*10.764</f>
        <v>103.01147999999999</v>
      </c>
      <c r="E104" s="24">
        <v>0</v>
      </c>
      <c r="F104" s="28">
        <v>211.5</v>
      </c>
      <c r="G104" s="60"/>
      <c r="H104" s="61"/>
    </row>
    <row r="105" spans="1:8" s="2" customFormat="1" x14ac:dyDescent="0.25">
      <c r="A105" s="57">
        <v>1</v>
      </c>
      <c r="B105" s="57"/>
      <c r="C105" s="24" t="s">
        <v>162</v>
      </c>
      <c r="D105" s="22">
        <f>(30.68)*10.764</f>
        <v>330.23951999999997</v>
      </c>
      <c r="E105" s="24">
        <v>0</v>
      </c>
      <c r="F105" s="24">
        <v>500</v>
      </c>
      <c r="G105" s="62"/>
      <c r="H105" s="63"/>
    </row>
    <row r="106" spans="1:8" s="2" customFormat="1" x14ac:dyDescent="0.25">
      <c r="A106" s="56" t="s">
        <v>163</v>
      </c>
      <c r="B106" s="56"/>
      <c r="C106" s="56"/>
      <c r="D106" s="56"/>
      <c r="E106" s="56"/>
      <c r="F106" s="56"/>
      <c r="G106" s="56"/>
      <c r="H106" s="56"/>
    </row>
    <row r="107" spans="1:8" s="2" customFormat="1" x14ac:dyDescent="0.25">
      <c r="A107" s="57">
        <v>1</v>
      </c>
      <c r="B107" s="57"/>
      <c r="C107" s="22" t="s">
        <v>162</v>
      </c>
      <c r="D107" s="22">
        <f>(27.92+0.95+2.75)*10.764</f>
        <v>340.35768000000002</v>
      </c>
      <c r="E107" s="22">
        <v>0</v>
      </c>
      <c r="F107" s="22">
        <v>500</v>
      </c>
      <c r="G107" s="58" t="str">
        <f>A106</f>
        <v>1st Floor</v>
      </c>
      <c r="H107" s="59"/>
    </row>
    <row r="108" spans="1:8" s="2" customFormat="1" x14ac:dyDescent="0.25">
      <c r="A108" s="57">
        <v>2</v>
      </c>
      <c r="B108" s="57"/>
      <c r="C108" s="24" t="s">
        <v>162</v>
      </c>
      <c r="D108" s="22">
        <f>(29.1+0.95+5.49)*10.764</f>
        <v>382.55255999999997</v>
      </c>
      <c r="E108" s="22">
        <v>0</v>
      </c>
      <c r="F108" s="24">
        <v>552</v>
      </c>
      <c r="G108" s="60"/>
      <c r="H108" s="61"/>
    </row>
    <row r="109" spans="1:8" s="2" customFormat="1" x14ac:dyDescent="0.25">
      <c r="A109" s="57">
        <v>3</v>
      </c>
      <c r="B109" s="57"/>
      <c r="C109" s="24" t="s">
        <v>162</v>
      </c>
      <c r="D109" s="22">
        <f>(29.1+0.95+5.49)*10.764</f>
        <v>382.55255999999997</v>
      </c>
      <c r="E109" s="22">
        <f>5.74*10.764</f>
        <v>61.785359999999997</v>
      </c>
      <c r="F109" s="24">
        <v>556</v>
      </c>
      <c r="G109" s="60"/>
      <c r="H109" s="61"/>
    </row>
    <row r="110" spans="1:8" s="2" customFormat="1" x14ac:dyDescent="0.25">
      <c r="A110" s="57">
        <v>4</v>
      </c>
      <c r="B110" s="57"/>
      <c r="C110" s="24" t="s">
        <v>162</v>
      </c>
      <c r="D110" s="22">
        <f>(27.59+0.95+5.5)*10.764</f>
        <v>366.40655999999996</v>
      </c>
      <c r="E110" s="22">
        <f>1.44*10.764</f>
        <v>15.500159999999999</v>
      </c>
      <c r="F110" s="24">
        <v>537</v>
      </c>
      <c r="G110" s="62"/>
      <c r="H110" s="63"/>
    </row>
    <row r="111" spans="1:8" s="2" customFormat="1" x14ac:dyDescent="0.25">
      <c r="A111" s="56" t="s">
        <v>164</v>
      </c>
      <c r="B111" s="56"/>
      <c r="C111" s="56"/>
      <c r="D111" s="56"/>
      <c r="E111" s="56"/>
      <c r="F111" s="56"/>
      <c r="G111" s="56"/>
      <c r="H111" s="56"/>
    </row>
    <row r="112" spans="1:8" s="2" customFormat="1" x14ac:dyDescent="0.25">
      <c r="A112" s="57">
        <v>1</v>
      </c>
      <c r="B112" s="57"/>
      <c r="C112" s="24" t="s">
        <v>162</v>
      </c>
      <c r="D112" s="24">
        <f>(27.92+0.95+2.75)*10.764</f>
        <v>340.35768000000002</v>
      </c>
      <c r="E112" s="24">
        <v>0</v>
      </c>
      <c r="F112" s="24">
        <v>500</v>
      </c>
      <c r="G112" s="58" t="str">
        <f>A111</f>
        <v>2nd, 3rd &amp; 4th Floor</v>
      </c>
      <c r="H112" s="59"/>
    </row>
    <row r="113" spans="1:8" s="2" customFormat="1" x14ac:dyDescent="0.25">
      <c r="A113" s="57">
        <v>2</v>
      </c>
      <c r="B113" s="57"/>
      <c r="C113" s="24" t="s">
        <v>162</v>
      </c>
      <c r="D113" s="24">
        <f>(29.1+0.95+5.49)*10.764</f>
        <v>382.55255999999997</v>
      </c>
      <c r="E113" s="24">
        <v>0</v>
      </c>
      <c r="F113" s="24">
        <v>552</v>
      </c>
      <c r="G113" s="60"/>
      <c r="H113" s="61"/>
    </row>
    <row r="114" spans="1:8" s="2" customFormat="1" x14ac:dyDescent="0.25">
      <c r="A114" s="57">
        <v>3</v>
      </c>
      <c r="B114" s="57"/>
      <c r="C114" s="24" t="s">
        <v>162</v>
      </c>
      <c r="D114" s="24">
        <f>(29.1+0.95+5.49)*10.764</f>
        <v>382.55255999999997</v>
      </c>
      <c r="E114" s="24">
        <v>0</v>
      </c>
      <c r="F114" s="24">
        <v>552</v>
      </c>
      <c r="G114" s="60"/>
      <c r="H114" s="61"/>
    </row>
    <row r="115" spans="1:8" s="2" customFormat="1" x14ac:dyDescent="0.25">
      <c r="A115" s="57">
        <v>4</v>
      </c>
      <c r="B115" s="57"/>
      <c r="C115" s="24" t="s">
        <v>162</v>
      </c>
      <c r="D115" s="24">
        <f>(27.59+0.95+5.5)*10.764</f>
        <v>366.40655999999996</v>
      </c>
      <c r="E115" s="24">
        <v>0</v>
      </c>
      <c r="F115" s="24">
        <v>537</v>
      </c>
      <c r="G115" s="62"/>
      <c r="H115" s="63"/>
    </row>
    <row r="116" spans="1:8" s="1" customFormat="1" x14ac:dyDescent="0.25">
      <c r="A116" s="88" t="s">
        <v>81</v>
      </c>
      <c r="B116" s="88"/>
      <c r="C116" s="88"/>
      <c r="D116" s="88"/>
      <c r="E116" s="88"/>
      <c r="F116" s="88"/>
      <c r="G116" s="88"/>
      <c r="H116" s="88"/>
    </row>
    <row r="117" spans="1:8" s="10" customFormat="1" ht="191.25" customHeight="1" x14ac:dyDescent="0.25">
      <c r="A117" s="89" t="s">
        <v>213</v>
      </c>
      <c r="B117" s="89"/>
      <c r="C117" s="89"/>
      <c r="D117" s="89"/>
      <c r="E117" s="89"/>
      <c r="F117" s="89"/>
      <c r="G117" s="89"/>
      <c r="H117" s="89"/>
    </row>
    <row r="118" spans="1:8" x14ac:dyDescent="0.25">
      <c r="A118" s="90" t="s">
        <v>72</v>
      </c>
      <c r="B118" s="90"/>
      <c r="C118" s="90"/>
      <c r="D118" s="90"/>
      <c r="E118" s="90"/>
      <c r="F118" s="90"/>
      <c r="G118" s="90"/>
      <c r="H118" s="90"/>
    </row>
    <row r="119" spans="1:8" x14ac:dyDescent="0.25">
      <c r="A119" s="91" t="s">
        <v>73</v>
      </c>
      <c r="B119" s="91"/>
      <c r="C119" s="91"/>
      <c r="D119" s="91"/>
      <c r="E119" s="91"/>
      <c r="F119" s="91"/>
      <c r="G119" s="91"/>
      <c r="H119" s="91"/>
    </row>
    <row r="120" spans="1:8" ht="15.75" customHeight="1" x14ac:dyDescent="0.25">
      <c r="A120" s="90" t="s">
        <v>74</v>
      </c>
      <c r="B120" s="90"/>
      <c r="C120" s="90"/>
      <c r="D120" s="90"/>
      <c r="E120" s="90"/>
      <c r="F120" s="90"/>
      <c r="G120" s="90"/>
      <c r="H120" s="90"/>
    </row>
    <row r="121" spans="1:8" x14ac:dyDescent="0.25">
      <c r="A121" s="91" t="s">
        <v>75</v>
      </c>
      <c r="B121" s="91"/>
      <c r="C121" s="91"/>
      <c r="D121" s="91"/>
      <c r="E121" s="91"/>
      <c r="F121" s="91"/>
      <c r="G121" s="91"/>
      <c r="H121" s="91"/>
    </row>
    <row r="122" spans="1:8" x14ac:dyDescent="0.25">
      <c r="A122" s="91" t="s">
        <v>76</v>
      </c>
      <c r="B122" s="91"/>
      <c r="C122" s="91"/>
      <c r="D122" s="91"/>
      <c r="E122" s="91"/>
      <c r="F122" s="91"/>
      <c r="G122" s="91"/>
      <c r="H122" s="91"/>
    </row>
    <row r="123" spans="1:8" x14ac:dyDescent="0.25">
      <c r="A123" s="91" t="s">
        <v>77</v>
      </c>
      <c r="B123" s="91"/>
      <c r="C123" s="91"/>
      <c r="D123" s="91"/>
      <c r="E123" s="91"/>
      <c r="F123" s="91"/>
      <c r="G123" s="91"/>
      <c r="H123" s="91"/>
    </row>
    <row r="124" spans="1:8" ht="35.25" customHeight="1" x14ac:dyDescent="0.25">
      <c r="A124" s="106" t="s">
        <v>78</v>
      </c>
      <c r="B124" s="106"/>
      <c r="C124" s="106"/>
      <c r="D124" s="106"/>
      <c r="E124" s="106"/>
      <c r="F124" s="106"/>
      <c r="G124" s="106"/>
      <c r="H124" s="106"/>
    </row>
    <row r="125" spans="1:8" x14ac:dyDescent="0.25">
      <c r="A125" s="83" t="s">
        <v>115</v>
      </c>
      <c r="B125" s="83"/>
      <c r="C125" s="83" t="s">
        <v>214</v>
      </c>
      <c r="D125" s="83"/>
      <c r="E125" s="83" t="s">
        <v>150</v>
      </c>
      <c r="F125" s="83"/>
      <c r="G125" s="83" t="s">
        <v>212</v>
      </c>
      <c r="H125" s="83"/>
    </row>
    <row r="126" spans="1:8" x14ac:dyDescent="0.25">
      <c r="A126" s="82" t="s">
        <v>117</v>
      </c>
      <c r="B126" s="82"/>
      <c r="C126" s="82"/>
      <c r="D126" s="82"/>
      <c r="E126" s="82"/>
      <c r="F126" s="82"/>
      <c r="G126" s="82"/>
      <c r="H126" s="82"/>
    </row>
    <row r="127" spans="1:8" x14ac:dyDescent="0.25">
      <c r="A127" s="82"/>
      <c r="B127" s="82"/>
      <c r="C127" s="82"/>
      <c r="D127" s="82"/>
      <c r="E127" s="82"/>
      <c r="F127" s="82"/>
      <c r="G127" s="82"/>
      <c r="H127" s="82"/>
    </row>
    <row r="128" spans="1:8" x14ac:dyDescent="0.25">
      <c r="A128" s="82"/>
      <c r="B128" s="82"/>
      <c r="C128" s="82"/>
      <c r="D128" s="82"/>
      <c r="E128" s="82"/>
      <c r="F128" s="82"/>
      <c r="G128" s="82"/>
      <c r="H128" s="82"/>
    </row>
    <row r="129" spans="1:8" x14ac:dyDescent="0.25">
      <c r="A129" s="82"/>
      <c r="B129" s="82"/>
      <c r="C129" s="82"/>
      <c r="D129" s="82"/>
      <c r="E129" s="82"/>
      <c r="F129" s="82"/>
      <c r="G129" s="82"/>
      <c r="H129" s="82"/>
    </row>
    <row r="130" spans="1:8" x14ac:dyDescent="0.25">
      <c r="A130" s="17" t="s">
        <v>79</v>
      </c>
      <c r="B130" s="18"/>
      <c r="C130" s="18"/>
      <c r="D130" s="17" t="str">
        <f>E8</f>
        <v>Jollity Lavanya</v>
      </c>
      <c r="F130" s="18"/>
      <c r="G130" s="18"/>
      <c r="H130" s="18"/>
    </row>
    <row r="131" spans="1:8" x14ac:dyDescent="0.25">
      <c r="A131" s="18"/>
      <c r="B131" s="18"/>
      <c r="C131" s="18"/>
      <c r="D131" s="18"/>
      <c r="E131" s="18"/>
      <c r="F131" s="18"/>
      <c r="G131" s="18"/>
      <c r="H131" s="18"/>
    </row>
    <row r="132" spans="1:8" x14ac:dyDescent="0.25">
      <c r="A132" s="18"/>
      <c r="B132" s="18"/>
      <c r="C132" s="18"/>
      <c r="D132" s="18"/>
      <c r="E132" s="18"/>
      <c r="F132" s="18"/>
      <c r="G132" s="18"/>
      <c r="H132" s="18"/>
    </row>
    <row r="133" spans="1:8" ht="15" customHeight="1" x14ac:dyDescent="0.25"/>
    <row r="173" spans="1:1" x14ac:dyDescent="0.25">
      <c r="A173" s="20" t="s">
        <v>80</v>
      </c>
    </row>
  </sheetData>
  <mergeCells count="229">
    <mergeCell ref="A59:B59"/>
    <mergeCell ref="C59:H59"/>
    <mergeCell ref="A61:B61"/>
    <mergeCell ref="C61:H61"/>
    <mergeCell ref="A58:C58"/>
    <mergeCell ref="D58:H58"/>
    <mergeCell ref="A57:C57"/>
    <mergeCell ref="A95:B95"/>
    <mergeCell ref="D95:E95"/>
    <mergeCell ref="F95:H95"/>
    <mergeCell ref="A62:B62"/>
    <mergeCell ref="E62:F62"/>
    <mergeCell ref="G62:H62"/>
    <mergeCell ref="A63:B63"/>
    <mergeCell ref="E63:F72"/>
    <mergeCell ref="G63:H72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H73"/>
    <mergeCell ref="A76:H76"/>
    <mergeCell ref="A77:E77"/>
    <mergeCell ref="F77:H77"/>
    <mergeCell ref="A74:H74"/>
    <mergeCell ref="A75:B75"/>
    <mergeCell ref="C75:H75"/>
    <mergeCell ref="F78:H78"/>
    <mergeCell ref="A90:B90"/>
    <mergeCell ref="A78:E78"/>
    <mergeCell ref="F86:H86"/>
    <mergeCell ref="A79:E79"/>
    <mergeCell ref="F84:H84"/>
    <mergeCell ref="A85:E85"/>
    <mergeCell ref="A86:E86"/>
    <mergeCell ref="A123:H123"/>
    <mergeCell ref="A124:H124"/>
    <mergeCell ref="D93:E93"/>
    <mergeCell ref="G98:H98"/>
    <mergeCell ref="A101:B101"/>
    <mergeCell ref="A102:B102"/>
    <mergeCell ref="A103:B103"/>
    <mergeCell ref="A104:B104"/>
    <mergeCell ref="A105:B105"/>
    <mergeCell ref="A107:B107"/>
    <mergeCell ref="A108:B108"/>
    <mergeCell ref="A109:B109"/>
    <mergeCell ref="A110:B110"/>
    <mergeCell ref="A97:H97"/>
    <mergeCell ref="F93:H93"/>
    <mergeCell ref="A113:B113"/>
    <mergeCell ref="A114:B114"/>
    <mergeCell ref="A115:B115"/>
    <mergeCell ref="A120:H120"/>
    <mergeCell ref="A121:H121"/>
    <mergeCell ref="A122:H122"/>
    <mergeCell ref="A15:B15"/>
    <mergeCell ref="C15:D15"/>
    <mergeCell ref="E15:F15"/>
    <mergeCell ref="G15:H15"/>
    <mergeCell ref="A23:D23"/>
    <mergeCell ref="A24:D24"/>
    <mergeCell ref="E24:H24"/>
    <mergeCell ref="E23:H23"/>
    <mergeCell ref="A25:D25"/>
    <mergeCell ref="E25:H25"/>
    <mergeCell ref="A22:D22"/>
    <mergeCell ref="E22:H22"/>
    <mergeCell ref="A17:B17"/>
    <mergeCell ref="C17:D17"/>
    <mergeCell ref="E17:F17"/>
    <mergeCell ref="G17:H17"/>
    <mergeCell ref="A18:B18"/>
    <mergeCell ref="C18:D18"/>
    <mergeCell ref="E18:F18"/>
    <mergeCell ref="G18:H18"/>
    <mergeCell ref="A19:D20"/>
    <mergeCell ref="E19:H20"/>
    <mergeCell ref="A21:D21"/>
    <mergeCell ref="E21:H21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E12:H12"/>
    <mergeCell ref="A13:B13"/>
    <mergeCell ref="C13:H13"/>
    <mergeCell ref="C14:H14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6:B16"/>
    <mergeCell ref="C16:D16"/>
    <mergeCell ref="E16:F16"/>
    <mergeCell ref="G16:H16"/>
    <mergeCell ref="A26:D26"/>
    <mergeCell ref="E26:H26"/>
    <mergeCell ref="A39:D39"/>
    <mergeCell ref="E39:H39"/>
    <mergeCell ref="A27:D27"/>
    <mergeCell ref="E27:H27"/>
    <mergeCell ref="A34:H34"/>
    <mergeCell ref="A33:B33"/>
    <mergeCell ref="A28:D28"/>
    <mergeCell ref="E28:H28"/>
    <mergeCell ref="A37:H37"/>
    <mergeCell ref="A38:D38"/>
    <mergeCell ref="E38:H38"/>
    <mergeCell ref="F30:H30"/>
    <mergeCell ref="F31:H31"/>
    <mergeCell ref="C29:E29"/>
    <mergeCell ref="A36:B36"/>
    <mergeCell ref="C36:H36"/>
    <mergeCell ref="C30:E30"/>
    <mergeCell ref="A31:B31"/>
    <mergeCell ref="A126:H129"/>
    <mergeCell ref="A125:B125"/>
    <mergeCell ref="E125:F125"/>
    <mergeCell ref="C125:D125"/>
    <mergeCell ref="G125:H125"/>
    <mergeCell ref="A89:H89"/>
    <mergeCell ref="A87:E87"/>
    <mergeCell ref="F87:H87"/>
    <mergeCell ref="A88:E88"/>
    <mergeCell ref="F88:H88"/>
    <mergeCell ref="D94:E94"/>
    <mergeCell ref="F94:H94"/>
    <mergeCell ref="A98:B98"/>
    <mergeCell ref="A99:H99"/>
    <mergeCell ref="A94:B94"/>
    <mergeCell ref="A96:H96"/>
    <mergeCell ref="A93:B93"/>
    <mergeCell ref="A116:H116"/>
    <mergeCell ref="A117:H117"/>
    <mergeCell ref="A118:H118"/>
    <mergeCell ref="A119:H119"/>
    <mergeCell ref="D90:E90"/>
    <mergeCell ref="F90:H90"/>
    <mergeCell ref="A91:B91"/>
    <mergeCell ref="C31:E31"/>
    <mergeCell ref="A32:B32"/>
    <mergeCell ref="C32:E32"/>
    <mergeCell ref="C33:E33"/>
    <mergeCell ref="A29:B29"/>
    <mergeCell ref="C48:H48"/>
    <mergeCell ref="A56:C56"/>
    <mergeCell ref="D55:H55"/>
    <mergeCell ref="D56:H56"/>
    <mergeCell ref="F32:H32"/>
    <mergeCell ref="F33:H33"/>
    <mergeCell ref="F29:H29"/>
    <mergeCell ref="A30:B30"/>
    <mergeCell ref="A50:H50"/>
    <mergeCell ref="A51:C51"/>
    <mergeCell ref="G45:H45"/>
    <mergeCell ref="G46:H46"/>
    <mergeCell ref="A46:B46"/>
    <mergeCell ref="C46:E46"/>
    <mergeCell ref="C47:E47"/>
    <mergeCell ref="G49:H49"/>
    <mergeCell ref="A49:B49"/>
    <mergeCell ref="A35:B35"/>
    <mergeCell ref="E35:F35"/>
    <mergeCell ref="C35:D35"/>
    <mergeCell ref="G35:H35"/>
    <mergeCell ref="A47:B48"/>
    <mergeCell ref="G47:H47"/>
    <mergeCell ref="D53:H53"/>
    <mergeCell ref="A53:C53"/>
    <mergeCell ref="A54:C54"/>
    <mergeCell ref="D54:H54"/>
    <mergeCell ref="A52:C52"/>
    <mergeCell ref="D52:H52"/>
    <mergeCell ref="D51:H51"/>
    <mergeCell ref="A40:D40"/>
    <mergeCell ref="E40:H40"/>
    <mergeCell ref="E41:H41"/>
    <mergeCell ref="E42:H42"/>
    <mergeCell ref="E43:H43"/>
    <mergeCell ref="A41:D41"/>
    <mergeCell ref="A42:D42"/>
    <mergeCell ref="A43:D43"/>
    <mergeCell ref="A44:H44"/>
    <mergeCell ref="A45:B45"/>
    <mergeCell ref="C45:E45"/>
    <mergeCell ref="D57:H57"/>
    <mergeCell ref="A84:E84"/>
    <mergeCell ref="C49:E49"/>
    <mergeCell ref="A55:C55"/>
    <mergeCell ref="F79:H79"/>
    <mergeCell ref="A80:E80"/>
    <mergeCell ref="F80:H80"/>
    <mergeCell ref="A111:H111"/>
    <mergeCell ref="A112:B112"/>
    <mergeCell ref="G112:H115"/>
    <mergeCell ref="G107:H110"/>
    <mergeCell ref="A106:H106"/>
    <mergeCell ref="G100:H105"/>
    <mergeCell ref="F85:H85"/>
    <mergeCell ref="A81:E81"/>
    <mergeCell ref="F81:H81"/>
    <mergeCell ref="A82:E82"/>
    <mergeCell ref="F82:H82"/>
    <mergeCell ref="A83:E83"/>
    <mergeCell ref="F83:H83"/>
    <mergeCell ref="D91:E91"/>
    <mergeCell ref="F91:H91"/>
    <mergeCell ref="A92:H92"/>
    <mergeCell ref="A100:B100"/>
  </mergeCells>
  <dataValidations count="1">
    <dataValidation type="whole" allowBlank="1" showInputMessage="1" showErrorMessage="1" sqref="C68" xr:uid="{00000000-0002-0000-0000-000000000000}">
      <formula1>0</formula1>
      <formula2>H60</formula2>
    </dataValidation>
  </dataValidations>
  <hyperlinks>
    <hyperlink ref="C36" r:id="rId1" xr:uid="{00000000-0004-0000-0000-000000000000}"/>
  </hyperlinks>
  <printOptions horizontalCentered="1"/>
  <pageMargins left="0.39370078740157483" right="0.39370078740157483" top="0.78740157480314965" bottom="0.78740157480314965" header="0.19685039370078741" footer="0.19685039370078741"/>
  <pageSetup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36" max="16383" man="1"/>
    <brk id="58" max="16383" man="1"/>
    <brk id="129" max="16383" man="1"/>
    <brk id="172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="130" zoomScaleNormal="130" workbookViewId="0">
      <selection activeCell="G24" sqref="G24"/>
    </sheetView>
  </sheetViews>
  <sheetFormatPr defaultRowHeight="15" x14ac:dyDescent="0.25"/>
  <sheetData>
    <row r="1" spans="1:1" x14ac:dyDescent="0.25">
      <c r="A1" t="s">
        <v>170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L36"/>
  <sheetViews>
    <sheetView topLeftCell="A13" zoomScale="85" zoomScaleNormal="85" workbookViewId="0">
      <selection activeCell="D28" sqref="D28"/>
    </sheetView>
  </sheetViews>
  <sheetFormatPr defaultRowHeight="15" x14ac:dyDescent="0.25"/>
  <cols>
    <col min="2" max="2" width="12.28515625" customWidth="1"/>
  </cols>
  <sheetData>
    <row r="2" spans="1:12" x14ac:dyDescent="0.25">
      <c r="B2" s="3" t="s">
        <v>82</v>
      </c>
      <c r="C2" s="137"/>
      <c r="D2" s="137"/>
    </row>
    <row r="3" spans="1:12" x14ac:dyDescent="0.25">
      <c r="D3" s="4"/>
      <c r="E3" s="4"/>
      <c r="F3" s="4"/>
      <c r="G3" s="4"/>
      <c r="H3" s="4"/>
      <c r="I3" s="4"/>
    </row>
    <row r="4" spans="1:12" x14ac:dyDescent="0.25">
      <c r="A4" s="3" t="s">
        <v>83</v>
      </c>
      <c r="B4" s="5" t="s">
        <v>84</v>
      </c>
      <c r="C4" s="138" t="s">
        <v>85</v>
      </c>
      <c r="D4" s="138"/>
      <c r="E4" s="138"/>
      <c r="F4" s="6"/>
      <c r="G4" s="138" t="s">
        <v>86</v>
      </c>
      <c r="H4" s="138"/>
      <c r="I4" s="138"/>
      <c r="J4" s="138" t="s">
        <v>87</v>
      </c>
      <c r="K4" s="138"/>
      <c r="L4" s="138"/>
    </row>
    <row r="5" spans="1:12" x14ac:dyDescent="0.25">
      <c r="A5" s="3">
        <v>202</v>
      </c>
      <c r="B5" s="5"/>
      <c r="C5" s="5" t="s">
        <v>88</v>
      </c>
      <c r="D5" s="5" t="s">
        <v>89</v>
      </c>
      <c r="E5" s="5" t="s">
        <v>64</v>
      </c>
      <c r="F5" s="5"/>
      <c r="G5" s="5" t="s">
        <v>88</v>
      </c>
      <c r="H5" s="5" t="s">
        <v>89</v>
      </c>
      <c r="I5" s="5" t="s">
        <v>64</v>
      </c>
      <c r="J5" s="5" t="s">
        <v>88</v>
      </c>
      <c r="K5" s="5" t="s">
        <v>89</v>
      </c>
      <c r="L5" s="5" t="s">
        <v>64</v>
      </c>
    </row>
    <row r="6" spans="1:12" x14ac:dyDescent="0.25">
      <c r="B6" s="7" t="s">
        <v>90</v>
      </c>
      <c r="C6" s="7">
        <v>2.75</v>
      </c>
      <c r="D6" s="7">
        <v>3.83</v>
      </c>
      <c r="E6" s="7">
        <f>C6*D6</f>
        <v>10.532500000000001</v>
      </c>
      <c r="F6" s="7" t="s">
        <v>91</v>
      </c>
      <c r="G6" s="7"/>
      <c r="H6" s="7"/>
      <c r="I6" s="7">
        <f>G6*H6</f>
        <v>0</v>
      </c>
      <c r="J6" s="7"/>
      <c r="K6" s="7"/>
      <c r="L6" s="7">
        <f>J6*K6</f>
        <v>0</v>
      </c>
    </row>
    <row r="7" spans="1:12" x14ac:dyDescent="0.25">
      <c r="B7" s="7"/>
      <c r="C7" s="7"/>
      <c r="D7" s="7"/>
      <c r="E7" s="7">
        <f t="shared" ref="E7:E33" si="0">C7*D7</f>
        <v>0</v>
      </c>
      <c r="F7" s="7" t="s">
        <v>92</v>
      </c>
      <c r="G7" s="7"/>
      <c r="H7" s="7"/>
      <c r="I7" s="7">
        <f t="shared" ref="I7:I29" si="1">G7*H7</f>
        <v>0</v>
      </c>
      <c r="J7" s="7"/>
      <c r="K7" s="7"/>
      <c r="L7" s="7">
        <f t="shared" ref="L7:L29" si="2">J7*K7</f>
        <v>0</v>
      </c>
    </row>
    <row r="8" spans="1:12" x14ac:dyDescent="0.25">
      <c r="B8" s="7"/>
      <c r="C8" s="7"/>
      <c r="D8" s="7"/>
      <c r="E8" s="7">
        <f t="shared" si="0"/>
        <v>0</v>
      </c>
      <c r="F8" s="7"/>
      <c r="G8" s="7"/>
      <c r="H8" s="7"/>
      <c r="I8" s="7">
        <f t="shared" si="1"/>
        <v>0</v>
      </c>
      <c r="J8" s="7"/>
      <c r="K8" s="7"/>
      <c r="L8" s="7">
        <f t="shared" si="2"/>
        <v>0</v>
      </c>
    </row>
    <row r="9" spans="1:12" x14ac:dyDescent="0.25">
      <c r="B9" s="7" t="s">
        <v>93</v>
      </c>
      <c r="C9" s="7">
        <v>2.13</v>
      </c>
      <c r="D9" s="7">
        <v>2.25</v>
      </c>
      <c r="E9" s="7">
        <f t="shared" si="0"/>
        <v>4.7924999999999995</v>
      </c>
      <c r="F9" s="7" t="s">
        <v>91</v>
      </c>
      <c r="G9" s="7"/>
      <c r="H9" s="7"/>
      <c r="I9" s="7">
        <f t="shared" si="1"/>
        <v>0</v>
      </c>
      <c r="J9" s="7"/>
      <c r="K9" s="7"/>
      <c r="L9" s="7">
        <f t="shared" si="2"/>
        <v>0</v>
      </c>
    </row>
    <row r="10" spans="1:12" x14ac:dyDescent="0.25">
      <c r="B10" s="7"/>
      <c r="C10" s="7"/>
      <c r="D10" s="7"/>
      <c r="E10" s="7">
        <f t="shared" si="0"/>
        <v>0</v>
      </c>
      <c r="F10" s="7" t="s">
        <v>92</v>
      </c>
      <c r="G10" s="7"/>
      <c r="H10" s="7"/>
      <c r="I10" s="7">
        <f t="shared" si="1"/>
        <v>0</v>
      </c>
      <c r="J10" s="7"/>
      <c r="K10" s="7"/>
      <c r="L10" s="7">
        <f t="shared" si="2"/>
        <v>0</v>
      </c>
    </row>
    <row r="11" spans="1:12" x14ac:dyDescent="0.25">
      <c r="B11" s="7"/>
      <c r="C11" s="7"/>
      <c r="D11" s="7"/>
      <c r="E11" s="7">
        <f t="shared" si="0"/>
        <v>0</v>
      </c>
      <c r="F11" s="7"/>
      <c r="G11" s="7"/>
      <c r="H11" s="7"/>
      <c r="I11" s="7">
        <f t="shared" si="1"/>
        <v>0</v>
      </c>
      <c r="J11" s="7"/>
      <c r="K11" s="7"/>
      <c r="L11" s="7">
        <f t="shared" si="2"/>
        <v>0</v>
      </c>
    </row>
    <row r="12" spans="1:12" x14ac:dyDescent="0.25">
      <c r="B12" s="7"/>
      <c r="C12" s="7"/>
      <c r="D12" s="7"/>
      <c r="E12" s="7">
        <f t="shared" si="0"/>
        <v>0</v>
      </c>
      <c r="F12" s="7"/>
      <c r="G12" s="7"/>
      <c r="H12" s="7"/>
      <c r="I12" s="7">
        <f t="shared" si="1"/>
        <v>0</v>
      </c>
      <c r="J12" s="7"/>
      <c r="K12" s="7"/>
      <c r="L12" s="7">
        <f t="shared" si="2"/>
        <v>0</v>
      </c>
    </row>
    <row r="13" spans="1:12" x14ac:dyDescent="0.25">
      <c r="B13" s="7" t="s">
        <v>94</v>
      </c>
      <c r="C13" s="7">
        <v>2.75</v>
      </c>
      <c r="D13" s="7">
        <v>2.4</v>
      </c>
      <c r="E13" s="7">
        <f t="shared" si="0"/>
        <v>6.6</v>
      </c>
      <c r="F13" s="7" t="s">
        <v>91</v>
      </c>
      <c r="G13" s="7"/>
      <c r="H13" s="7"/>
      <c r="I13" s="7">
        <f t="shared" si="1"/>
        <v>0</v>
      </c>
      <c r="J13" s="7"/>
      <c r="K13" s="7"/>
      <c r="L13" s="7">
        <f t="shared" si="2"/>
        <v>0</v>
      </c>
    </row>
    <row r="14" spans="1:12" x14ac:dyDescent="0.25">
      <c r="B14" s="7"/>
      <c r="C14" s="7"/>
      <c r="D14" s="7"/>
      <c r="E14" s="7">
        <f t="shared" si="0"/>
        <v>0</v>
      </c>
      <c r="F14" s="7" t="s">
        <v>92</v>
      </c>
      <c r="G14" s="7"/>
      <c r="H14" s="7"/>
      <c r="I14" s="7">
        <f t="shared" si="1"/>
        <v>0</v>
      </c>
      <c r="J14" s="7"/>
      <c r="K14" s="7"/>
      <c r="L14" s="7">
        <f t="shared" si="2"/>
        <v>0</v>
      </c>
    </row>
    <row r="15" spans="1:12" x14ac:dyDescent="0.25">
      <c r="B15" s="7"/>
      <c r="C15" s="7"/>
      <c r="D15" s="7"/>
      <c r="E15" s="7">
        <f t="shared" si="0"/>
        <v>0</v>
      </c>
      <c r="F15" s="7"/>
      <c r="G15" s="7"/>
      <c r="H15" s="7"/>
      <c r="I15" s="7">
        <f t="shared" si="1"/>
        <v>0</v>
      </c>
      <c r="J15" s="7"/>
      <c r="K15" s="7"/>
      <c r="L15" s="7">
        <f t="shared" si="2"/>
        <v>0</v>
      </c>
    </row>
    <row r="16" spans="1:12" x14ac:dyDescent="0.25">
      <c r="B16" s="7"/>
      <c r="C16" s="7"/>
      <c r="D16" s="7"/>
      <c r="E16" s="7">
        <f t="shared" si="0"/>
        <v>0</v>
      </c>
      <c r="F16" s="7"/>
      <c r="G16" s="7"/>
      <c r="H16" s="7"/>
      <c r="I16" s="7">
        <f t="shared" si="1"/>
        <v>0</v>
      </c>
      <c r="J16" s="7"/>
      <c r="K16" s="7"/>
      <c r="L16" s="7">
        <f t="shared" si="2"/>
        <v>0</v>
      </c>
    </row>
    <row r="17" spans="2:12" x14ac:dyDescent="0.25">
      <c r="B17" s="7" t="s">
        <v>95</v>
      </c>
      <c r="C17" s="7"/>
      <c r="D17" s="7"/>
      <c r="E17" s="7">
        <f t="shared" si="0"/>
        <v>0</v>
      </c>
      <c r="F17" s="7" t="s">
        <v>91</v>
      </c>
      <c r="G17" s="7"/>
      <c r="H17" s="7"/>
      <c r="I17" s="7">
        <f t="shared" si="1"/>
        <v>0</v>
      </c>
      <c r="J17" s="7"/>
      <c r="K17" s="7"/>
      <c r="L17" s="7">
        <f t="shared" si="2"/>
        <v>0</v>
      </c>
    </row>
    <row r="18" spans="2:12" x14ac:dyDescent="0.25">
      <c r="B18" s="7"/>
      <c r="C18" s="7"/>
      <c r="D18" s="7"/>
      <c r="E18" s="7">
        <f t="shared" si="0"/>
        <v>0</v>
      </c>
      <c r="F18" s="7" t="s">
        <v>92</v>
      </c>
      <c r="G18" s="7"/>
      <c r="H18" s="7"/>
      <c r="I18" s="7">
        <f t="shared" si="1"/>
        <v>0</v>
      </c>
      <c r="J18" s="7"/>
      <c r="K18" s="7"/>
      <c r="L18" s="7">
        <f t="shared" si="2"/>
        <v>0</v>
      </c>
    </row>
    <row r="19" spans="2:12" x14ac:dyDescent="0.25">
      <c r="B19" s="7"/>
      <c r="C19" s="7"/>
      <c r="D19" s="7"/>
      <c r="E19" s="7">
        <f t="shared" si="0"/>
        <v>0</v>
      </c>
      <c r="F19" s="7"/>
      <c r="G19" s="7"/>
      <c r="H19" s="7"/>
      <c r="I19" s="7">
        <f t="shared" si="1"/>
        <v>0</v>
      </c>
      <c r="J19" s="7"/>
      <c r="K19" s="7"/>
      <c r="L19" s="7">
        <f t="shared" si="2"/>
        <v>0</v>
      </c>
    </row>
    <row r="20" spans="2:12" x14ac:dyDescent="0.25">
      <c r="B20" s="7" t="s">
        <v>95</v>
      </c>
      <c r="C20" s="7"/>
      <c r="D20" s="7"/>
      <c r="E20" s="7">
        <f t="shared" si="0"/>
        <v>0</v>
      </c>
      <c r="F20" s="7" t="s">
        <v>91</v>
      </c>
      <c r="G20" s="7"/>
      <c r="H20" s="7"/>
      <c r="I20" s="7">
        <f t="shared" si="1"/>
        <v>0</v>
      </c>
      <c r="J20" s="7"/>
      <c r="K20" s="7"/>
      <c r="L20" s="7">
        <f t="shared" si="2"/>
        <v>0</v>
      </c>
    </row>
    <row r="21" spans="2:12" x14ac:dyDescent="0.25">
      <c r="B21" s="7"/>
      <c r="C21" s="7"/>
      <c r="D21" s="7"/>
      <c r="E21" s="7">
        <f t="shared" si="0"/>
        <v>0</v>
      </c>
      <c r="F21" s="7" t="s">
        <v>92</v>
      </c>
      <c r="G21" s="7"/>
      <c r="H21" s="7"/>
      <c r="I21" s="7">
        <f t="shared" si="1"/>
        <v>0</v>
      </c>
      <c r="J21" s="7"/>
      <c r="K21" s="7"/>
      <c r="L21" s="7">
        <f t="shared" si="2"/>
        <v>0</v>
      </c>
    </row>
    <row r="22" spans="2:12" x14ac:dyDescent="0.25">
      <c r="B22" s="7"/>
      <c r="C22" s="7"/>
      <c r="D22" s="7"/>
      <c r="E22" s="7">
        <f t="shared" si="0"/>
        <v>0</v>
      </c>
      <c r="F22" s="7"/>
      <c r="G22" s="7"/>
      <c r="H22" s="7"/>
      <c r="I22" s="7">
        <f t="shared" si="1"/>
        <v>0</v>
      </c>
      <c r="J22" s="7"/>
      <c r="K22" s="7"/>
      <c r="L22" s="7">
        <f t="shared" si="2"/>
        <v>0</v>
      </c>
    </row>
    <row r="23" spans="2:12" x14ac:dyDescent="0.25">
      <c r="B23" s="7" t="s">
        <v>96</v>
      </c>
      <c r="C23" s="7">
        <v>1.77</v>
      </c>
      <c r="D23" s="7">
        <v>1.2</v>
      </c>
      <c r="E23" s="7">
        <f t="shared" si="0"/>
        <v>2.1240000000000001</v>
      </c>
      <c r="F23" s="7" t="s">
        <v>97</v>
      </c>
      <c r="G23" s="7"/>
      <c r="H23" s="7"/>
      <c r="I23" s="7">
        <f t="shared" si="1"/>
        <v>0</v>
      </c>
      <c r="J23" s="7"/>
      <c r="K23" s="7"/>
      <c r="L23" s="7">
        <f t="shared" si="2"/>
        <v>0</v>
      </c>
    </row>
    <row r="24" spans="2:12" x14ac:dyDescent="0.25">
      <c r="B24" s="7" t="s">
        <v>98</v>
      </c>
      <c r="C24" s="7">
        <v>1.75</v>
      </c>
      <c r="D24" s="7">
        <v>1.2</v>
      </c>
      <c r="E24" s="7">
        <f t="shared" si="0"/>
        <v>2.1</v>
      </c>
      <c r="F24" s="7" t="s">
        <v>97</v>
      </c>
      <c r="G24" s="7"/>
      <c r="H24" s="7"/>
      <c r="I24" s="7">
        <f t="shared" si="1"/>
        <v>0</v>
      </c>
      <c r="J24" s="7"/>
      <c r="K24" s="7"/>
      <c r="L24" s="7">
        <f t="shared" si="2"/>
        <v>0</v>
      </c>
    </row>
    <row r="25" spans="2:12" x14ac:dyDescent="0.25">
      <c r="B25" s="7" t="s">
        <v>99</v>
      </c>
      <c r="C25" s="7"/>
      <c r="D25" s="7"/>
      <c r="E25" s="7">
        <f t="shared" si="0"/>
        <v>0</v>
      </c>
      <c r="F25" s="7" t="s">
        <v>97</v>
      </c>
      <c r="G25" s="7"/>
      <c r="H25" s="7"/>
      <c r="I25" s="7">
        <f t="shared" si="1"/>
        <v>0</v>
      </c>
      <c r="J25" s="7"/>
      <c r="K25" s="7"/>
      <c r="L25" s="7">
        <f t="shared" si="2"/>
        <v>0</v>
      </c>
    </row>
    <row r="26" spans="2:12" x14ac:dyDescent="0.25">
      <c r="B26" s="7"/>
      <c r="C26" s="7"/>
      <c r="D26" s="7"/>
      <c r="E26" s="7">
        <f t="shared" si="0"/>
        <v>0</v>
      </c>
      <c r="F26" s="7"/>
      <c r="G26" s="7"/>
      <c r="H26" s="7"/>
      <c r="I26" s="7">
        <f t="shared" si="1"/>
        <v>0</v>
      </c>
      <c r="J26" s="7"/>
      <c r="K26" s="7"/>
      <c r="L26" s="7">
        <f t="shared" si="2"/>
        <v>0</v>
      </c>
    </row>
    <row r="27" spans="2:12" x14ac:dyDescent="0.25">
      <c r="B27" s="7" t="s">
        <v>100</v>
      </c>
      <c r="C27" s="7">
        <v>0.49</v>
      </c>
      <c r="D27" s="7">
        <v>2.1</v>
      </c>
      <c r="E27" s="7">
        <f t="shared" si="0"/>
        <v>1.0289999999999999</v>
      </c>
      <c r="F27" s="7"/>
      <c r="G27" s="7"/>
      <c r="H27" s="7"/>
      <c r="I27" s="7">
        <f t="shared" si="1"/>
        <v>0</v>
      </c>
      <c r="J27" s="7"/>
      <c r="K27" s="7"/>
      <c r="L27" s="7">
        <f t="shared" si="2"/>
        <v>0</v>
      </c>
    </row>
    <row r="28" spans="2:12" x14ac:dyDescent="0.25">
      <c r="B28" s="7" t="s">
        <v>101</v>
      </c>
      <c r="C28" s="7"/>
      <c r="D28" s="7"/>
      <c r="E28" s="7">
        <f t="shared" si="0"/>
        <v>0</v>
      </c>
      <c r="F28" s="7"/>
      <c r="G28" s="7"/>
      <c r="H28" s="7"/>
      <c r="I28" s="7">
        <f t="shared" si="1"/>
        <v>0</v>
      </c>
      <c r="J28" s="7"/>
      <c r="K28" s="7"/>
      <c r="L28" s="7">
        <f t="shared" si="2"/>
        <v>0</v>
      </c>
    </row>
    <row r="29" spans="2:12" x14ac:dyDescent="0.25">
      <c r="B29" s="7" t="s">
        <v>102</v>
      </c>
      <c r="C29" s="7"/>
      <c r="D29" s="7"/>
      <c r="E29" s="7">
        <f t="shared" si="0"/>
        <v>0</v>
      </c>
      <c r="F29" s="7"/>
      <c r="G29" s="7"/>
      <c r="H29" s="7"/>
      <c r="I29" s="7">
        <f t="shared" si="1"/>
        <v>0</v>
      </c>
      <c r="J29" s="7"/>
      <c r="K29" s="7"/>
      <c r="L29" s="7">
        <f t="shared" si="2"/>
        <v>0</v>
      </c>
    </row>
    <row r="30" spans="2:12" x14ac:dyDescent="0.25">
      <c r="B30" s="7" t="s">
        <v>103</v>
      </c>
      <c r="C30" s="7"/>
      <c r="D30" s="7"/>
      <c r="E30" s="7">
        <f t="shared" si="0"/>
        <v>0</v>
      </c>
      <c r="F30" s="7"/>
      <c r="G30" s="7"/>
      <c r="H30" s="7"/>
      <c r="I30" s="7">
        <f>G30*H30</f>
        <v>0</v>
      </c>
      <c r="J30" s="7"/>
      <c r="K30" s="7"/>
      <c r="L30" s="7">
        <f>J30*K30</f>
        <v>0</v>
      </c>
    </row>
    <row r="31" spans="2:12" x14ac:dyDescent="0.25">
      <c r="B31" s="7"/>
      <c r="C31" s="7"/>
      <c r="D31" s="7"/>
      <c r="E31" s="7">
        <f t="shared" si="0"/>
        <v>0</v>
      </c>
      <c r="F31" s="7"/>
      <c r="G31" s="7"/>
      <c r="H31" s="7"/>
      <c r="I31" s="7">
        <f>G31*H31</f>
        <v>0</v>
      </c>
      <c r="J31" s="7"/>
      <c r="K31" s="7"/>
      <c r="L31" s="7">
        <f>J31*K31</f>
        <v>0</v>
      </c>
    </row>
    <row r="32" spans="2:12" x14ac:dyDescent="0.25">
      <c r="B32" s="7"/>
      <c r="C32" s="7"/>
      <c r="D32" s="7"/>
      <c r="E32" s="7">
        <f t="shared" si="0"/>
        <v>0</v>
      </c>
      <c r="F32" s="7"/>
      <c r="G32" s="7"/>
      <c r="H32" s="7"/>
      <c r="I32" s="7">
        <f>G32*H32</f>
        <v>0</v>
      </c>
      <c r="J32" s="7"/>
      <c r="K32" s="7"/>
      <c r="L32" s="7">
        <f>J32*K32</f>
        <v>0</v>
      </c>
    </row>
    <row r="33" spans="2:12" x14ac:dyDescent="0.25">
      <c r="B33" s="7"/>
      <c r="C33" s="7"/>
      <c r="D33" s="7"/>
      <c r="E33" s="7">
        <f t="shared" si="0"/>
        <v>0</v>
      </c>
      <c r="F33" s="7"/>
      <c r="G33" s="7"/>
      <c r="H33" s="7"/>
      <c r="I33" s="7">
        <f>G33*H33</f>
        <v>0</v>
      </c>
      <c r="J33" s="7"/>
      <c r="K33" s="7"/>
      <c r="L33" s="7">
        <f>J33*K33</f>
        <v>0</v>
      </c>
    </row>
    <row r="34" spans="2:12" x14ac:dyDescent="0.25">
      <c r="B34" s="7" t="s">
        <v>65</v>
      </c>
      <c r="C34" s="7"/>
      <c r="D34" s="7">
        <f>E34*10.764</f>
        <v>292.54399199999995</v>
      </c>
      <c r="E34" s="7">
        <f>SUM(E6:E33)</f>
        <v>27.177999999999997</v>
      </c>
      <c r="F34" s="7"/>
      <c r="G34" s="7"/>
      <c r="H34" s="7">
        <f>I34*10.764</f>
        <v>0</v>
      </c>
      <c r="I34" s="7">
        <f>SUM(I6:I33)</f>
        <v>0</v>
      </c>
      <c r="J34" s="7"/>
      <c r="K34" s="7">
        <f>L34*10.764</f>
        <v>0</v>
      </c>
      <c r="L34" s="7">
        <f>SUM(L6:L33)</f>
        <v>0</v>
      </c>
    </row>
    <row r="36" spans="2:12" x14ac:dyDescent="0.25">
      <c r="D36">
        <f>D34+H34</f>
        <v>292.54399199999995</v>
      </c>
      <c r="E36">
        <f>E34+I34</f>
        <v>27.177999999999997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Note</vt:lpstr>
      <vt:lpstr>Flat detail</vt:lpstr>
      <vt:lpstr>Report!Print_Area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</cp:lastModifiedBy>
  <cp:lastPrinted>2025-08-11T11:23:04Z</cp:lastPrinted>
  <dcterms:created xsi:type="dcterms:W3CDTF">2019-07-16T09:29:46Z</dcterms:created>
  <dcterms:modified xsi:type="dcterms:W3CDTF">2025-08-11T11:24:01Z</dcterms:modified>
</cp:coreProperties>
</file>