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Dump\Aug 2025\18-08-2025\"/>
    </mc:Choice>
  </mc:AlternateContent>
  <bookViews>
    <workbookView xWindow="0" yWindow="0" windowWidth="19200" windowHeight="6640"/>
  </bookViews>
  <sheets>
    <sheet name="Sheet1" sheetId="1" r:id="rId1"/>
    <sheet name="C %1(A,B)" sheetId="14" r:id="rId2"/>
    <sheet name="C%2" sheetId="19" r:id="rId3"/>
    <sheet name="C%3 " sheetId="20" r:id="rId4"/>
    <sheet name="C% 4" sheetId="18" r:id="rId5"/>
    <sheet name="C% 5" sheetId="15" r:id="rId6"/>
    <sheet name="C% 6" sheetId="17" r:id="rId7"/>
    <sheet name="Wing A" sheetId="11" r:id="rId8"/>
    <sheet name="C% 8" sheetId="16" r:id="rId9"/>
    <sheet name="Wing B" sheetId="12" r:id="rId10"/>
    <sheet name="Wing C" sheetId="13" r:id="rId11"/>
  </sheets>
  <definedNames>
    <definedName name="_xlnm.Print_Area" localSheetId="0">Sheet1!$A$1:$J$631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8" i="1" l="1"/>
  <c r="C162" i="1" l="1"/>
  <c r="C102" i="1"/>
  <c r="F3" i="1" l="1"/>
  <c r="D172" i="1" l="1"/>
  <c r="D358" i="1" l="1"/>
  <c r="D357" i="1"/>
  <c r="D356" i="1"/>
  <c r="D355" i="1"/>
  <c r="D354" i="1"/>
  <c r="D352" i="1"/>
  <c r="D351" i="1"/>
  <c r="D350" i="1"/>
  <c r="D349" i="1"/>
  <c r="F346" i="1"/>
  <c r="D346" i="1"/>
  <c r="F345" i="1"/>
  <c r="D345" i="1"/>
  <c r="F344" i="1"/>
  <c r="D344" i="1"/>
  <c r="D343" i="1"/>
  <c r="F342" i="1"/>
  <c r="D342" i="1"/>
  <c r="F340" i="1"/>
  <c r="D340" i="1"/>
  <c r="D339" i="1"/>
  <c r="D338" i="1"/>
  <c r="F337" i="1"/>
  <c r="D337" i="1"/>
  <c r="D332" i="1"/>
  <c r="D331" i="1"/>
  <c r="D330" i="1"/>
  <c r="D329" i="1"/>
  <c r="D327" i="1"/>
  <c r="D326" i="1"/>
  <c r="D325" i="1"/>
  <c r="D324" i="1"/>
  <c r="D322" i="1"/>
  <c r="D321" i="1"/>
  <c r="D320" i="1"/>
  <c r="D319" i="1"/>
  <c r="F316" i="1"/>
  <c r="D316" i="1"/>
  <c r="D315" i="1"/>
  <c r="D314" i="1"/>
  <c r="F313" i="1"/>
  <c r="D313" i="1"/>
  <c r="F311" i="1"/>
  <c r="D311" i="1"/>
  <c r="F310" i="1"/>
  <c r="D310" i="1"/>
  <c r="F309" i="1"/>
  <c r="D309" i="1"/>
  <c r="F308" i="1"/>
  <c r="D308" i="1"/>
  <c r="F306" i="1"/>
  <c r="D306" i="1"/>
  <c r="F305" i="1"/>
  <c r="D305" i="1"/>
  <c r="F304" i="1"/>
  <c r="D304" i="1"/>
  <c r="F303" i="1"/>
  <c r="D303" i="1"/>
  <c r="D298" i="1"/>
  <c r="D297" i="1"/>
  <c r="D296" i="1"/>
  <c r="D295" i="1"/>
  <c r="D293" i="1" l="1"/>
  <c r="D292" i="1"/>
  <c r="D291" i="1"/>
  <c r="D290" i="1"/>
  <c r="D288" i="1"/>
  <c r="D287" i="1"/>
  <c r="D286" i="1"/>
  <c r="D285" i="1"/>
  <c r="D283" i="1"/>
  <c r="D282" i="1"/>
  <c r="D281" i="1"/>
  <c r="D280" i="1"/>
  <c r="F277" i="1"/>
  <c r="D277" i="1"/>
  <c r="D276" i="1"/>
  <c r="D275" i="1"/>
  <c r="F274" i="1"/>
  <c r="D274" i="1"/>
  <c r="F272" i="1"/>
  <c r="D272" i="1"/>
  <c r="D271" i="1"/>
  <c r="F270" i="1"/>
  <c r="D270" i="1"/>
  <c r="F269" i="1"/>
  <c r="D269" i="1"/>
  <c r="F267" i="1"/>
  <c r="D267" i="1"/>
  <c r="F266" i="1"/>
  <c r="D266" i="1"/>
  <c r="F265" i="1"/>
  <c r="D265" i="1"/>
  <c r="F264" i="1"/>
  <c r="D264" i="1"/>
  <c r="F262" i="1"/>
  <c r="D262" i="1"/>
  <c r="F261" i="1"/>
  <c r="D261" i="1"/>
  <c r="F260" i="1"/>
  <c r="D260" i="1"/>
  <c r="F259" i="1"/>
  <c r="D259" i="1"/>
  <c r="H46" i="1" l="1"/>
  <c r="C46" i="1"/>
  <c r="D173" i="1" l="1"/>
  <c r="M172" i="1"/>
  <c r="M171" i="1"/>
  <c r="D171" i="1"/>
  <c r="M170" i="1"/>
  <c r="D170" i="1"/>
  <c r="M169" i="1"/>
  <c r="D169" i="1"/>
  <c r="D168" i="1"/>
  <c r="M167" i="1"/>
  <c r="D167" i="1"/>
  <c r="M166" i="1"/>
  <c r="D166" i="1"/>
  <c r="D165" i="1"/>
  <c r="H164" i="1"/>
  <c r="D164" i="1"/>
  <c r="D159" i="1"/>
  <c r="M158" i="1"/>
  <c r="D158" i="1"/>
  <c r="M157" i="1"/>
  <c r="D157" i="1"/>
  <c r="M156" i="1"/>
  <c r="D156" i="1"/>
  <c r="M155" i="1"/>
  <c r="D155" i="1"/>
  <c r="D154" i="1"/>
  <c r="M153" i="1"/>
  <c r="D153" i="1"/>
  <c r="M152" i="1"/>
  <c r="D152" i="1"/>
  <c r="D150" i="1"/>
  <c r="D145" i="1"/>
  <c r="M144" i="1"/>
  <c r="C137" i="1" s="1"/>
  <c r="D137" i="1" s="1"/>
  <c r="D144" i="1"/>
  <c r="M143" i="1"/>
  <c r="D143" i="1"/>
  <c r="M142" i="1"/>
  <c r="D142" i="1"/>
  <c r="M141" i="1"/>
  <c r="D141" i="1"/>
  <c r="D140" i="1"/>
  <c r="M139" i="1"/>
  <c r="C136" i="1" s="1"/>
  <c r="D139" i="1"/>
  <c r="M138" i="1"/>
  <c r="D138" i="1"/>
  <c r="D129" i="1"/>
  <c r="M128" i="1"/>
  <c r="C121" i="1" s="1"/>
  <c r="D121" i="1" s="1"/>
  <c r="D128" i="1"/>
  <c r="M127" i="1"/>
  <c r="D127" i="1"/>
  <c r="M126" i="1"/>
  <c r="D126" i="1"/>
  <c r="M125" i="1"/>
  <c r="D125" i="1"/>
  <c r="D124" i="1"/>
  <c r="M123" i="1"/>
  <c r="C120" i="1" s="1"/>
  <c r="D123" i="1"/>
  <c r="M122" i="1"/>
  <c r="D122" i="1"/>
  <c r="D113" i="1"/>
  <c r="M112" i="1"/>
  <c r="C105" i="1" s="1"/>
  <c r="D112" i="1"/>
  <c r="M111" i="1"/>
  <c r="D111" i="1"/>
  <c r="M110" i="1"/>
  <c r="D110" i="1"/>
  <c r="M109" i="1"/>
  <c r="D109" i="1"/>
  <c r="D108" i="1"/>
  <c r="M107" i="1"/>
  <c r="C104" i="1" s="1"/>
  <c r="D107" i="1"/>
  <c r="M106" i="1"/>
  <c r="D106" i="1"/>
  <c r="D99" i="1"/>
  <c r="M98" i="1"/>
  <c r="C91" i="1" s="1"/>
  <c r="D98" i="1"/>
  <c r="M97" i="1"/>
  <c r="D97" i="1"/>
  <c r="M96" i="1"/>
  <c r="D96" i="1"/>
  <c r="M95" i="1"/>
  <c r="D95" i="1"/>
  <c r="D94" i="1"/>
  <c r="M93" i="1"/>
  <c r="C90" i="1" s="1"/>
  <c r="D90" i="1" s="1"/>
  <c r="D93" i="1"/>
  <c r="M92" i="1"/>
  <c r="D92" i="1"/>
  <c r="D85" i="1"/>
  <c r="M84" i="1"/>
  <c r="C77" i="1" s="1"/>
  <c r="D77" i="1" s="1"/>
  <c r="D84" i="1"/>
  <c r="M83" i="1"/>
  <c r="D83" i="1"/>
  <c r="M82" i="1"/>
  <c r="D82" i="1"/>
  <c r="M81" i="1"/>
  <c r="D81" i="1"/>
  <c r="D80" i="1"/>
  <c r="M79" i="1"/>
  <c r="C76" i="1" s="1"/>
  <c r="D79" i="1"/>
  <c r="M78" i="1"/>
  <c r="D78" i="1"/>
  <c r="D71" i="1"/>
  <c r="M70" i="1"/>
  <c r="C63" i="1" s="1"/>
  <c r="D70" i="1"/>
  <c r="M69" i="1"/>
  <c r="D69" i="1"/>
  <c r="M68" i="1"/>
  <c r="D68" i="1"/>
  <c r="M67" i="1"/>
  <c r="D67" i="1"/>
  <c r="D66" i="1"/>
  <c r="M65" i="1"/>
  <c r="C62" i="1" s="1"/>
  <c r="D62" i="1" s="1"/>
  <c r="D65" i="1"/>
  <c r="M64" i="1"/>
  <c r="D64" i="1"/>
  <c r="K160" i="1" l="1"/>
  <c r="F164" i="1" s="1"/>
  <c r="H76" i="1"/>
  <c r="H120" i="1"/>
  <c r="H136" i="1"/>
  <c r="D105" i="1"/>
  <c r="H104" i="1"/>
  <c r="H90" i="1"/>
  <c r="D151" i="1"/>
  <c r="K146" i="1" s="1"/>
  <c r="C148" i="1" s="1"/>
  <c r="F150" i="1" s="1"/>
  <c r="H150" i="1"/>
  <c r="D136" i="1"/>
  <c r="K132" i="1" s="1"/>
  <c r="C134" i="1" s="1"/>
  <c r="F136" i="1" s="1"/>
  <c r="D120" i="1"/>
  <c r="K116" i="1" s="1"/>
  <c r="F120" i="1" s="1"/>
  <c r="D104" i="1"/>
  <c r="D91" i="1"/>
  <c r="K86" i="1" s="1"/>
  <c r="C88" i="1" s="1"/>
  <c r="F90" i="1" s="1"/>
  <c r="D76" i="1"/>
  <c r="K72" i="1" s="1"/>
  <c r="C74" i="1" s="1"/>
  <c r="F76" i="1" s="1"/>
  <c r="H62" i="1"/>
  <c r="D63" i="1"/>
  <c r="K58" i="1" s="1"/>
  <c r="B16" i="20"/>
  <c r="O6" i="20" s="1"/>
  <c r="G19" i="20" s="1"/>
  <c r="B14" i="20"/>
  <c r="E9" i="20" s="1"/>
  <c r="B12" i="20"/>
  <c r="M7" i="20" s="1"/>
  <c r="H17" i="20" s="1"/>
  <c r="B10" i="20"/>
  <c r="L6" i="20" s="1"/>
  <c r="G16" i="20" s="1"/>
  <c r="B8" i="20"/>
  <c r="E6" i="20" s="1"/>
  <c r="M6" i="20"/>
  <c r="G17" i="20" s="1"/>
  <c r="I6" i="20"/>
  <c r="G13" i="20" s="1"/>
  <c r="B6" i="20"/>
  <c r="J7" i="20" s="1"/>
  <c r="H14" i="20" s="1"/>
  <c r="E4" i="20"/>
  <c r="B16" i="19"/>
  <c r="O6" i="19" s="1"/>
  <c r="G19" i="19" s="1"/>
  <c r="B14" i="19"/>
  <c r="E9" i="19" s="1"/>
  <c r="B12" i="19"/>
  <c r="E8" i="19" s="1"/>
  <c r="B10" i="19"/>
  <c r="L7" i="19" s="1"/>
  <c r="H16" i="19" s="1"/>
  <c r="B8" i="19"/>
  <c r="E6" i="19" s="1"/>
  <c r="I6" i="19"/>
  <c r="I7" i="19" s="1"/>
  <c r="H13" i="19" s="1"/>
  <c r="B6" i="19"/>
  <c r="E5" i="19" s="1"/>
  <c r="J7" i="19"/>
  <c r="H14" i="19" s="1"/>
  <c r="E4" i="19"/>
  <c r="B16" i="18"/>
  <c r="O6" i="18" s="1"/>
  <c r="G19" i="18" s="1"/>
  <c r="B14" i="18"/>
  <c r="N6" i="18" s="1"/>
  <c r="G18" i="18" s="1"/>
  <c r="B12" i="18"/>
  <c r="E8" i="18" s="1"/>
  <c r="B10" i="18"/>
  <c r="E7" i="18" s="1"/>
  <c r="B8" i="18"/>
  <c r="K6" i="18" s="1"/>
  <c r="G15" i="18" s="1"/>
  <c r="I6" i="18"/>
  <c r="G13" i="18" s="1"/>
  <c r="B6" i="18"/>
  <c r="J6" i="18" s="1"/>
  <c r="G14" i="18" s="1"/>
  <c r="E4" i="18"/>
  <c r="B16" i="17"/>
  <c r="O6" i="17"/>
  <c r="G19" i="17" s="1"/>
  <c r="B14" i="17"/>
  <c r="E9" i="17" s="1"/>
  <c r="B12" i="17"/>
  <c r="M7" i="17" s="1"/>
  <c r="H17" i="17" s="1"/>
  <c r="E10" i="17"/>
  <c r="B10" i="17"/>
  <c r="L6" i="17" s="1"/>
  <c r="G16" i="17" s="1"/>
  <c r="B8" i="17"/>
  <c r="E6" i="17" s="1"/>
  <c r="O7" i="17"/>
  <c r="H19" i="17" s="1"/>
  <c r="I6" i="17"/>
  <c r="G13" i="17" s="1"/>
  <c r="B6" i="17"/>
  <c r="E5" i="17" s="1"/>
  <c r="E4" i="17"/>
  <c r="B16" i="16"/>
  <c r="E10" i="16" s="1"/>
  <c r="B14" i="16"/>
  <c r="E9" i="16" s="1"/>
  <c r="B12" i="16"/>
  <c r="E8" i="16" s="1"/>
  <c r="B10" i="16"/>
  <c r="E7" i="16" s="1"/>
  <c r="B8" i="16"/>
  <c r="K7" i="16" s="1"/>
  <c r="H15" i="16" s="1"/>
  <c r="M6" i="16"/>
  <c r="G17" i="16" s="1"/>
  <c r="I6" i="16"/>
  <c r="G13" i="16" s="1"/>
  <c r="B6" i="16"/>
  <c r="E5" i="16" s="1"/>
  <c r="E4" i="16"/>
  <c r="B16" i="15"/>
  <c r="O7" i="15" s="1"/>
  <c r="H19" i="15" s="1"/>
  <c r="B14" i="15"/>
  <c r="N6" i="15" s="1"/>
  <c r="G18" i="15" s="1"/>
  <c r="B12" i="15"/>
  <c r="E8" i="15" s="1"/>
  <c r="B10" i="15"/>
  <c r="L7" i="15" s="1"/>
  <c r="H16" i="15" s="1"/>
  <c r="B8" i="15"/>
  <c r="K7" i="15" s="1"/>
  <c r="H15" i="15" s="1"/>
  <c r="M6" i="15"/>
  <c r="G17" i="15" s="1"/>
  <c r="K6" i="15"/>
  <c r="G15" i="15" s="1"/>
  <c r="I6" i="15"/>
  <c r="I7" i="15" s="1"/>
  <c r="H13" i="15" s="1"/>
  <c r="B6" i="15"/>
  <c r="E5" i="15" s="1"/>
  <c r="E4" i="15"/>
  <c r="B16" i="14"/>
  <c r="O7" i="14" s="1"/>
  <c r="H19" i="14" s="1"/>
  <c r="B14" i="14"/>
  <c r="N7" i="14" s="1"/>
  <c r="H18" i="14" s="1"/>
  <c r="B12" i="14"/>
  <c r="M7" i="14" s="1"/>
  <c r="H17" i="14" s="1"/>
  <c r="B10" i="14"/>
  <c r="L7" i="14" s="1"/>
  <c r="H16" i="14" s="1"/>
  <c r="B8" i="14"/>
  <c r="E6" i="14" s="1"/>
  <c r="I6" i="14"/>
  <c r="G13" i="14" s="1"/>
  <c r="B6" i="14"/>
  <c r="J7" i="14" s="1"/>
  <c r="H14" i="14" s="1"/>
  <c r="E4" i="14"/>
  <c r="F477" i="1"/>
  <c r="F476" i="1"/>
  <c r="F475" i="1"/>
  <c r="F474" i="1"/>
  <c r="F472" i="1"/>
  <c r="F471" i="1"/>
  <c r="F470" i="1"/>
  <c r="F469" i="1"/>
  <c r="D477" i="1"/>
  <c r="D476" i="1"/>
  <c r="D475" i="1"/>
  <c r="D474" i="1"/>
  <c r="D472" i="1"/>
  <c r="D471" i="1"/>
  <c r="D470" i="1"/>
  <c r="D469" i="1"/>
  <c r="F466" i="1"/>
  <c r="F465" i="1"/>
  <c r="F464" i="1"/>
  <c r="F463" i="1"/>
  <c r="D466" i="1"/>
  <c r="D465" i="1"/>
  <c r="D464" i="1"/>
  <c r="D463" i="1"/>
  <c r="F461" i="1"/>
  <c r="F460" i="1"/>
  <c r="F459" i="1"/>
  <c r="F458" i="1"/>
  <c r="D461" i="1"/>
  <c r="D460" i="1"/>
  <c r="D459" i="1"/>
  <c r="D458" i="1"/>
  <c r="F452" i="1"/>
  <c r="D452" i="1"/>
  <c r="F451" i="1"/>
  <c r="D451" i="1"/>
  <c r="D450" i="1"/>
  <c r="F449" i="1"/>
  <c r="D449" i="1"/>
  <c r="F448" i="1"/>
  <c r="D448" i="1"/>
  <c r="D447" i="1"/>
  <c r="F445" i="1"/>
  <c r="D445" i="1"/>
  <c r="F444" i="1"/>
  <c r="D444" i="1"/>
  <c r="D443" i="1"/>
  <c r="F442" i="1"/>
  <c r="D442" i="1"/>
  <c r="F436" i="1"/>
  <c r="F435" i="1"/>
  <c r="F433" i="1"/>
  <c r="F432" i="1"/>
  <c r="F429" i="1"/>
  <c r="F428" i="1"/>
  <c r="F426" i="1"/>
  <c r="F439" i="1"/>
  <c r="D439" i="1"/>
  <c r="D438" i="1"/>
  <c r="D436" i="1"/>
  <c r="D435" i="1"/>
  <c r="D434" i="1"/>
  <c r="D433" i="1"/>
  <c r="D432" i="1"/>
  <c r="D431" i="1"/>
  <c r="D429" i="1"/>
  <c r="D428" i="1"/>
  <c r="D427" i="1"/>
  <c r="D426" i="1"/>
  <c r="D423" i="1"/>
  <c r="D422" i="1"/>
  <c r="F420" i="1"/>
  <c r="F419" i="1"/>
  <c r="F418" i="1"/>
  <c r="F417" i="1"/>
  <c r="F416" i="1"/>
  <c r="F415" i="1"/>
  <c r="D418" i="1"/>
  <c r="D419" i="1"/>
  <c r="D420" i="1"/>
  <c r="D417" i="1"/>
  <c r="D416" i="1"/>
  <c r="D415" i="1"/>
  <c r="F412" i="1"/>
  <c r="F411" i="1"/>
  <c r="D411" i="1"/>
  <c r="D412" i="1"/>
  <c r="D413" i="1"/>
  <c r="D410" i="1"/>
  <c r="D407" i="1"/>
  <c r="D406" i="1"/>
  <c r="D402" i="1"/>
  <c r="D401" i="1"/>
  <c r="D400" i="1"/>
  <c r="F398" i="1"/>
  <c r="F397" i="1"/>
  <c r="D397" i="1"/>
  <c r="D398" i="1"/>
  <c r="D396" i="1"/>
  <c r="D392" i="1"/>
  <c r="D391" i="1"/>
  <c r="D390" i="1"/>
  <c r="D389" i="1"/>
  <c r="D387" i="1"/>
  <c r="D386" i="1"/>
  <c r="D385" i="1"/>
  <c r="D384" i="1"/>
  <c r="D382" i="1"/>
  <c r="D381" i="1"/>
  <c r="D380" i="1"/>
  <c r="D379" i="1"/>
  <c r="D376" i="1"/>
  <c r="D375" i="1"/>
  <c r="D374" i="1"/>
  <c r="D373" i="1"/>
  <c r="F371" i="1"/>
  <c r="D371" i="1"/>
  <c r="F370" i="1"/>
  <c r="D370" i="1"/>
  <c r="F369" i="1"/>
  <c r="D369" i="1"/>
  <c r="F368" i="1"/>
  <c r="D368" i="1"/>
  <c r="F366" i="1"/>
  <c r="F365" i="1"/>
  <c r="F364" i="1"/>
  <c r="F363" i="1"/>
  <c r="D364" i="1"/>
  <c r="D365" i="1"/>
  <c r="D366" i="1"/>
  <c r="D363" i="1"/>
  <c r="F254" i="1"/>
  <c r="F253" i="1"/>
  <c r="F252" i="1"/>
  <c r="F251" i="1"/>
  <c r="F249" i="1"/>
  <c r="F248" i="1"/>
  <c r="F247" i="1"/>
  <c r="F246" i="1"/>
  <c r="D254" i="1"/>
  <c r="D253" i="1"/>
  <c r="D252" i="1"/>
  <c r="D251" i="1"/>
  <c r="D249" i="1"/>
  <c r="D248" i="1"/>
  <c r="D247" i="1"/>
  <c r="D246" i="1"/>
  <c r="F243" i="1"/>
  <c r="F242" i="1"/>
  <c r="F241" i="1"/>
  <c r="F240" i="1"/>
  <c r="F238" i="1"/>
  <c r="F237" i="1"/>
  <c r="F236" i="1"/>
  <c r="F235" i="1"/>
  <c r="D243" i="1"/>
  <c r="D242" i="1"/>
  <c r="D241" i="1"/>
  <c r="D240" i="1"/>
  <c r="D238" i="1"/>
  <c r="D237" i="1"/>
  <c r="D236" i="1"/>
  <c r="D235" i="1"/>
  <c r="F229" i="1"/>
  <c r="F227" i="1"/>
  <c r="F224" i="1"/>
  <c r="D232" i="1"/>
  <c r="D231" i="1"/>
  <c r="D230" i="1"/>
  <c r="D229" i="1"/>
  <c r="D227" i="1"/>
  <c r="D226" i="1"/>
  <c r="D225" i="1"/>
  <c r="D224" i="1"/>
  <c r="F221" i="1"/>
  <c r="D221" i="1"/>
  <c r="F220" i="1"/>
  <c r="D220" i="1"/>
  <c r="F219" i="1"/>
  <c r="D219" i="1"/>
  <c r="F218" i="1"/>
  <c r="D218" i="1"/>
  <c r="F216" i="1"/>
  <c r="F215" i="1"/>
  <c r="F214" i="1"/>
  <c r="F213" i="1"/>
  <c r="D214" i="1"/>
  <c r="D215" i="1"/>
  <c r="D216" i="1"/>
  <c r="D213" i="1"/>
  <c r="G197" i="1"/>
  <c r="G198" i="1"/>
  <c r="G199" i="1"/>
  <c r="G200" i="1"/>
  <c r="G201" i="1"/>
  <c r="G202" i="1"/>
  <c r="G203" i="1"/>
  <c r="G204" i="1"/>
  <c r="G205" i="1"/>
  <c r="G206" i="1"/>
  <c r="G207" i="1"/>
  <c r="G208" i="1"/>
  <c r="G209" i="1"/>
  <c r="G210" i="1"/>
  <c r="G196" i="1"/>
  <c r="H45" i="1"/>
  <c r="C45" i="1"/>
  <c r="D53" i="1"/>
  <c r="D51" i="1"/>
  <c r="G190"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G13" i="15"/>
  <c r="J6" i="15"/>
  <c r="G14" i="15" s="1"/>
  <c r="I7" i="17"/>
  <c r="H13" i="17" s="1"/>
  <c r="N6" i="17"/>
  <c r="G18" i="17" s="1"/>
  <c r="N6" i="19"/>
  <c r="G18" i="19" s="1"/>
  <c r="N7" i="18"/>
  <c r="H18" i="18" s="1"/>
  <c r="I7" i="14"/>
  <c r="H13" i="14" s="1"/>
  <c r="N6" i="20"/>
  <c r="G18" i="20" s="1"/>
  <c r="N7" i="20"/>
  <c r="H18" i="20" s="1"/>
  <c r="K6" i="20"/>
  <c r="G15" i="20" s="1"/>
  <c r="G13" i="19" l="1"/>
  <c r="J7" i="17"/>
  <c r="H14" i="17" s="1"/>
  <c r="I7" i="20"/>
  <c r="H13" i="20" s="1"/>
  <c r="C60" i="1"/>
  <c r="F62" i="1" s="1"/>
  <c r="K7" i="14"/>
  <c r="H15" i="14" s="1"/>
  <c r="E9" i="15"/>
  <c r="J7" i="18"/>
  <c r="H14" i="18" s="1"/>
  <c r="E10" i="18"/>
  <c r="K7" i="20"/>
  <c r="H15" i="20" s="1"/>
  <c r="M7" i="16"/>
  <c r="H17" i="16" s="1"/>
  <c r="J6" i="16"/>
  <c r="G14" i="16" s="1"/>
  <c r="M7" i="15"/>
  <c r="H17" i="15" s="1"/>
  <c r="L7" i="18"/>
  <c r="H16" i="18" s="1"/>
  <c r="N35" i="13"/>
  <c r="M35" i="13" s="1"/>
  <c r="E5" i="18"/>
  <c r="O7" i="16"/>
  <c r="H19" i="16" s="1"/>
  <c r="N7" i="15"/>
  <c r="H18" i="15" s="1"/>
  <c r="M7" i="18"/>
  <c r="H17" i="18" s="1"/>
  <c r="J6" i="20"/>
  <c r="G14" i="20" s="1"/>
  <c r="O6" i="16"/>
  <c r="G19" i="16" s="1"/>
  <c r="E6" i="15"/>
  <c r="J7" i="16"/>
  <c r="H14" i="16" s="1"/>
  <c r="L7" i="17"/>
  <c r="H16" i="17" s="1"/>
  <c r="L6" i="19"/>
  <c r="G16" i="19" s="1"/>
  <c r="I7" i="16"/>
  <c r="H13" i="16" s="1"/>
  <c r="G35" i="13"/>
  <c r="F35" i="13" s="1"/>
  <c r="F35" i="12"/>
  <c r="E35" i="12" s="1"/>
  <c r="K7" i="17"/>
  <c r="H15" i="17" s="1"/>
  <c r="M35" i="12"/>
  <c r="L35" i="12" s="1"/>
  <c r="E9" i="18"/>
  <c r="E10" i="15"/>
  <c r="J7" i="15"/>
  <c r="H14" i="15" s="1"/>
  <c r="M34" i="11"/>
  <c r="L34" i="11" s="1"/>
  <c r="E7" i="20"/>
  <c r="E10" i="20"/>
  <c r="E5" i="14"/>
  <c r="J6" i="14"/>
  <c r="G14" i="14" s="1"/>
  <c r="K6" i="14"/>
  <c r="G15" i="14" s="1"/>
  <c r="F34" i="11"/>
  <c r="E34" i="11" s="1"/>
  <c r="E6" i="18"/>
  <c r="L6" i="18"/>
  <c r="G16" i="18" s="1"/>
  <c r="E7" i="19"/>
  <c r="I7" i="18"/>
  <c r="H13" i="18" s="1"/>
  <c r="J35" i="12"/>
  <c r="I35" i="12" s="1"/>
  <c r="K35" i="13"/>
  <c r="J35" i="13" s="1"/>
  <c r="O6" i="15"/>
  <c r="G19" i="15" s="1"/>
  <c r="E10" i="14"/>
  <c r="N7" i="16"/>
  <c r="H18" i="16" s="1"/>
  <c r="J6" i="17"/>
  <c r="G14" i="17" s="1"/>
  <c r="N6" i="14"/>
  <c r="G18" i="14" s="1"/>
  <c r="J34" i="11"/>
  <c r="I34" i="11" s="1"/>
  <c r="E7" i="17"/>
  <c r="K7" i="18"/>
  <c r="H15" i="18" s="1"/>
  <c r="K7" i="19"/>
  <c r="H15" i="19" s="1"/>
  <c r="K100" i="1"/>
  <c r="F104" i="1" s="1"/>
  <c r="G20" i="20"/>
  <c r="L6" i="14"/>
  <c r="G16" i="14" s="1"/>
  <c r="M6" i="17"/>
  <c r="G17" i="17" s="1"/>
  <c r="E6" i="16"/>
  <c r="E5" i="20"/>
  <c r="N6" i="16"/>
  <c r="G18" i="16" s="1"/>
  <c r="E8" i="17"/>
  <c r="K6" i="19"/>
  <c r="G15" i="19" s="1"/>
  <c r="J6" i="19"/>
  <c r="G14" i="19" s="1"/>
  <c r="K6" i="17"/>
  <c r="G15" i="17" s="1"/>
  <c r="K6" i="16"/>
  <c r="G15" i="16" s="1"/>
  <c r="M6" i="18"/>
  <c r="G17" i="18" s="1"/>
  <c r="G20" i="18" s="1"/>
  <c r="O7" i="18"/>
  <c r="H19" i="18" s="1"/>
  <c r="E8" i="20"/>
  <c r="E7" i="15"/>
  <c r="O6" i="14"/>
  <c r="G19" i="14" s="1"/>
  <c r="N7" i="19"/>
  <c r="H18" i="19" s="1"/>
  <c r="N7" i="17"/>
  <c r="H18" i="17" s="1"/>
  <c r="L6" i="15"/>
  <c r="G16" i="15" s="1"/>
  <c r="E7" i="14"/>
  <c r="E8" i="14"/>
  <c r="L6" i="16"/>
  <c r="G16" i="16" s="1"/>
  <c r="L7" i="16"/>
  <c r="H16" i="16" s="1"/>
  <c r="M7" i="19"/>
  <c r="H17" i="19" s="1"/>
  <c r="E10" i="19"/>
  <c r="L7" i="20"/>
  <c r="H16" i="20" s="1"/>
  <c r="O7" i="20"/>
  <c r="H19" i="20" s="1"/>
  <c r="M6" i="19"/>
  <c r="G17" i="19" s="1"/>
  <c r="O7" i="19"/>
  <c r="H19" i="19" s="1"/>
  <c r="H20" i="14"/>
  <c r="E9" i="14"/>
  <c r="M6" i="14"/>
  <c r="G17" i="14" s="1"/>
  <c r="G20" i="19" l="1"/>
  <c r="H20" i="17"/>
  <c r="H20" i="15"/>
  <c r="G20" i="16"/>
  <c r="H20" i="19"/>
  <c r="H20" i="16"/>
  <c r="G20" i="15"/>
  <c r="G20" i="14"/>
  <c r="H20" i="18"/>
  <c r="G20" i="17"/>
  <c r="H20" i="20"/>
</calcChain>
</file>

<file path=xl/sharedStrings.xml><?xml version="1.0" encoding="utf-8"?>
<sst xmlns="http://schemas.openxmlformats.org/spreadsheetml/2006/main" count="1571" uniqueCount="276">
  <si>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</si>
  <si>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</si>
  <si>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</si>
  <si>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</si>
  <si>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</si>
  <si>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</si>
  <si>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</si>
  <si>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</si>
  <si>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</si>
  <si>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</si>
  <si>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</si>
  <si>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</si>
  <si>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</si>
  <si>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</si>
  <si>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</si>
  <si>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</si>
  <si>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</si>
  <si>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</si>
  <si>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</si>
  <si>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</si>
  <si>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</si>
  <si>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</si>
  <si>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</si>
  <si>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</si>
  <si>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</si>
  <si>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</si>
  <si>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</si>
  <si>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</si>
  <si>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</si>
  <si>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</si>
  <si>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</si>
  <si>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</si>
  <si>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</si>
  <si>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</si>
  <si>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</si>
  <si>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</si>
  <si>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</si>
  <si>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</si>
  <si>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</si>
  <si>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</si>
  <si>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</si>
  <si>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</si>
  <si>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</si>
  <si>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</si>
  <si>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</si>
  <si>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</si>
  <si>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</si>
  <si>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</si>
  <si>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</si>
  <si>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</si>
  <si>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</si>
  <si>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</si>
  <si>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</si>
  <si>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</si>
  <si>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</si>
  <si>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</si>
  <si>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</si>
  <si>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</si>
  <si>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</si>
  <si>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 xml:space="preserve">4)  The saleable area is as per Our Calculation.  </t>
  </si>
  <si>
    <t>Does the boundaries at site match, as mentioned in the Docoumentation: NA</t>
  </si>
  <si>
    <t>all available at  1 to 2 km.</t>
  </si>
  <si>
    <t>Dated</t>
  </si>
  <si>
    <t xml:space="preserve">Project location details       </t>
  </si>
  <si>
    <t>District</t>
  </si>
  <si>
    <t>Pin Code</t>
  </si>
  <si>
    <t>Near by Landmark</t>
  </si>
  <si>
    <t>Good</t>
  </si>
  <si>
    <t>Total land area of the project in Sq. Mt.</t>
  </si>
  <si>
    <t>Total Approved Builtup area of the project in Sq. Mt.</t>
  </si>
  <si>
    <t xml:space="preserve">Approval Detail : Plan approval </t>
  </si>
  <si>
    <t>Expected Completion</t>
  </si>
  <si>
    <t>Approved no of units residential</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</si>
  <si>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</si>
  <si>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</si>
  <si>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</si>
  <si>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</si>
  <si>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</si>
  <si>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</si>
  <si>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</si>
  <si>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</si>
  <si>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</si>
  <si>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</si>
  <si>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</si>
  <si>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</si>
  <si>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</si>
  <si>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</si>
  <si>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</si>
  <si>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</si>
  <si>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</si>
  <si>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</si>
  <si>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</si>
  <si>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</si>
  <si>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</si>
  <si>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</si>
  <si>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</si>
  <si>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</si>
  <si>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</si>
  <si>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</si>
  <si>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</si>
  <si>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</si>
  <si>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</si>
  <si>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</si>
  <si>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</si>
  <si>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</si>
  <si>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Name / no of the Building</t>
  </si>
  <si>
    <t>Plot No</t>
  </si>
  <si>
    <t>S No /G. No/ Khasra No./CTS No.</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</si>
  <si>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</si>
  <si>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</si>
  <si>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</si>
  <si>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</si>
  <si>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</si>
  <si>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CIDCO/NAINA/Panvel/Chindran/BP-202/CC/2018/1310</t>
  </si>
  <si>
    <t>Flat/Shop No.</t>
  </si>
  <si>
    <t>Building No.1</t>
  </si>
  <si>
    <t>Shop</t>
  </si>
  <si>
    <t>Gr.</t>
  </si>
  <si>
    <t>1st Floor</t>
  </si>
  <si>
    <t>Ground Floor For Parking &amp; Commercial (A &amp; B )</t>
  </si>
  <si>
    <t>A Wing</t>
  </si>
  <si>
    <t>2BHK</t>
  </si>
  <si>
    <t>1st</t>
  </si>
  <si>
    <t>B Wing</t>
  </si>
  <si>
    <t>2nd Floor</t>
  </si>
  <si>
    <t>3rd Floor</t>
  </si>
  <si>
    <t>4th Floor</t>
  </si>
  <si>
    <t>Building No.2</t>
  </si>
  <si>
    <t>1st &amp; 3rd Floor</t>
  </si>
  <si>
    <t>1RK</t>
  </si>
  <si>
    <t>1st &amp; 3rd</t>
  </si>
  <si>
    <t>2nd &amp; 4th Floor</t>
  </si>
  <si>
    <t>Ground Floor For Parking (A, B, C &amp; D)</t>
  </si>
  <si>
    <t>C Wing</t>
  </si>
  <si>
    <t>D Wing</t>
  </si>
  <si>
    <t>Building No.3</t>
  </si>
  <si>
    <t xml:space="preserve">2nd </t>
  </si>
  <si>
    <t>2nd &amp; 4th</t>
  </si>
  <si>
    <t>4th</t>
  </si>
  <si>
    <t>3rd</t>
  </si>
  <si>
    <t>2nd</t>
  </si>
  <si>
    <t>Ground Floor For Parking (A, B, C)</t>
  </si>
  <si>
    <t>Building No.6</t>
  </si>
  <si>
    <t xml:space="preserve">Ground Floor For Parking </t>
  </si>
  <si>
    <t xml:space="preserve">1st </t>
  </si>
  <si>
    <t>Building No.7</t>
  </si>
  <si>
    <t>Ground Floor For Parking &amp; Residential (A, B, C)</t>
  </si>
  <si>
    <t>1BHK</t>
  </si>
  <si>
    <t xml:space="preserve">C Wing For Terrace Area </t>
  </si>
  <si>
    <t>Building No.8</t>
  </si>
  <si>
    <t>Ground Floor For Parking (A &amp; B)</t>
  </si>
  <si>
    <t>Axis Sanpada</t>
  </si>
  <si>
    <t>M/s. Konnark Buildcon</t>
  </si>
  <si>
    <t>Konnark Meadows</t>
  </si>
  <si>
    <t>Konnark Meadows, S. No.5/9, 5/11, 5/12, 5/14, at Village-Chindran, Tal.Panvel, Dist.Raigad.</t>
  </si>
  <si>
    <t>Village-Chindran Road</t>
  </si>
  <si>
    <t>Raigad.</t>
  </si>
  <si>
    <t>Navi Mumbai.</t>
  </si>
  <si>
    <t xml:space="preserve">Near Taloja MIDC </t>
  </si>
  <si>
    <t>410 206.</t>
  </si>
  <si>
    <t>Middle class</t>
  </si>
  <si>
    <t>Developing</t>
  </si>
  <si>
    <t>Meadows Garden</t>
  </si>
  <si>
    <t>Open</t>
  </si>
  <si>
    <t>Type of Structure : RCC(U/C)</t>
  </si>
  <si>
    <t xml:space="preserve">Approved usage of the Property: Commercial &amp; Residential
(Restrictive Covenants in regard to Land Use, if any)                                                                                                                                                </t>
  </si>
  <si>
    <t xml:space="preserve">CIDCO/NAINA/Panvel/Chindran/BP-202/CC/2018/1309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</si>
  <si>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</si>
  <si>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</si>
  <si>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</si>
  <si>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</si>
  <si>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</si>
  <si>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</si>
  <si>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</si>
  <si>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</si>
  <si>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</si>
  <si>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</si>
  <si>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</si>
  <si>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</si>
  <si>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</si>
  <si>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</si>
  <si>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</si>
  <si>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</si>
  <si>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</si>
  <si>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</si>
  <si>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</si>
  <si>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</si>
  <si>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</si>
  <si>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Google Maps : </t>
  </si>
  <si>
    <t>5/9, 5/11, 5/12, 5/14</t>
  </si>
  <si>
    <t>Recommended rate of the flat Per Sq. Ft. ( on Saleable area)</t>
  </si>
  <si>
    <t>Recommended rate of the Shop Per Sq. Ft. ( on Saleable area)</t>
  </si>
  <si>
    <t>Development charges</t>
  </si>
  <si>
    <t>55000/-</t>
  </si>
  <si>
    <t>Other Charges</t>
  </si>
  <si>
    <t>Saleable area</t>
  </si>
  <si>
    <t xml:space="preserve">PHOTOGRAPHS OF PROPERTY : </t>
  </si>
  <si>
    <t>Wheather the construction is as per approved Building plan : under construction</t>
  </si>
  <si>
    <t>Excavation in process</t>
  </si>
  <si>
    <t>Excavation Completed</t>
  </si>
  <si>
    <t>Footing in Process</t>
  </si>
  <si>
    <t>Footing Completed</t>
  </si>
  <si>
    <t>Plinth in process</t>
  </si>
  <si>
    <t>Plinth completed</t>
  </si>
  <si>
    <t>1.Approved Layout 2. Approved Building Plan 3.CC
4.Cost Sheet.</t>
  </si>
  <si>
    <t>RERA No.</t>
  </si>
  <si>
    <t xml:space="preserve">P52000015880
</t>
  </si>
  <si>
    <t>Proposed no of Floors</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</si>
  <si>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</si>
  <si>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</si>
  <si>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</si>
  <si>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</si>
  <si>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</si>
  <si>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</si>
  <si>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</si>
  <si>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</si>
  <si>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</si>
  <si>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</si>
  <si>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</si>
  <si>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</si>
  <si>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</si>
  <si>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</si>
  <si>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</si>
  <si>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</si>
  <si>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</si>
  <si>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</si>
  <si>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</si>
  <si>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</si>
  <si>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</si>
  <si>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Bldg no.1, 2, 3, 7 = (Gr.+1st to 4th Floor)
Bldg No. 4, 5, 8 = (Gr.+1st to 3rd Floor)
Bldg No.6 = (Gr.+1st to 2nd Floor)</t>
  </si>
  <si>
    <t xml:space="preserve">RCC </t>
  </si>
  <si>
    <t>Construction details: Building no. 1 (A &amp; B wings) = Gr.+1st to 4th Floor</t>
  </si>
  <si>
    <t>Construction details:Building no. 2 (A, B, C &amp; D wings) = Gr.+1st to 4th Floor</t>
  </si>
  <si>
    <t>Construction details:Building no.7 (A, B, C wings)  = Gr.+1st to 4th Floor</t>
  </si>
  <si>
    <t xml:space="preserve">Remarks:  </t>
  </si>
  <si>
    <t>Construction details:Building no.5 (A, B, C wings)  = Gr.+ 1st to 3rd Floor</t>
  </si>
  <si>
    <t>Construction details:Building no.6  = Gr.+1st to 2nd Floor</t>
  </si>
  <si>
    <t>CIDCO/NAINA/Panvel/Chindran/BP-00202/ACC/2020/0043</t>
  </si>
  <si>
    <t>Layout Approval No     
Building No. 2, 3 &amp; 4</t>
  </si>
  <si>
    <t>Layout Approval No     
Building No.1, 5, 6, 7 &amp; 8</t>
  </si>
  <si>
    <t xml:space="preserve">Building plan approval No 
Building No.1, 5, 6, 7 &amp; 8   </t>
  </si>
  <si>
    <t xml:space="preserve">Building plan approval No
Building No. 2, 3 &amp; 4    </t>
  </si>
  <si>
    <t>Commencement Certificate No.
Building No. 2, 3 &amp; 4</t>
  </si>
  <si>
    <t>Commencement Certificate No.
Building No.1, 5, 6, 7 &amp; 8</t>
  </si>
  <si>
    <t>Ground Floor For Parking (A, B &amp; C)</t>
  </si>
  <si>
    <t xml:space="preserve">Building No.4 </t>
  </si>
  <si>
    <t>Ground Floor For Parking (A &amp; B Wing)</t>
  </si>
  <si>
    <t>Building No. 5</t>
  </si>
  <si>
    <t>Construction details:Building no.4 ( A &amp; B wings) = Gr.+ 1st to 3rd Floor</t>
  </si>
  <si>
    <t>Construction details:Building no. 3 (A, B &amp; C wings) = Gr.+1st to 4th Floor</t>
  </si>
  <si>
    <t>25000/-</t>
  </si>
  <si>
    <t>CIDCO/NAINA/Panvel/Chindharan/BP-00202/PCC/Part/2021/0117</t>
  </si>
  <si>
    <t>Plinth Completion Certificate No. Building No. 2, 3, 4 &amp; 6</t>
  </si>
  <si>
    <t>6500/-</t>
  </si>
  <si>
    <t>Building No. 1, 4 &amp; 8 (Wing A &amp; B)
Building No. 3, 5 &amp; 7 (Wing A to C)
Building No. 2 (A to D)
Building No. 6</t>
  </si>
  <si>
    <t>8.7 Km from Navade Road Railway Station</t>
  </si>
  <si>
    <t>20 Wings</t>
  </si>
  <si>
    <t>Bldg no.1, 2, 3, 7(Gr. + 1st to 4th Floor)
Bldg No. 4, 5, 7(C Wing), 8 (Gr. + 1st to 3rd Floor)
Bldg No.6 (Gr. + 1st to 2nd Floor)</t>
  </si>
  <si>
    <t>Construction details:Building no 8 (A &amp; B Wing)  = Gr.+1st to 3rd Floor</t>
  </si>
  <si>
    <t>Location Link</t>
  </si>
  <si>
    <t>Chindran</t>
  </si>
  <si>
    <t>Village</t>
  </si>
  <si>
    <t>https://goo.gl/maps/kL1KTKj17nNbrDfA9?coh=178572&amp;entry=tt</t>
  </si>
  <si>
    <t>Site Person - Contact Details ( Name &amp; Contact No.)</t>
  </si>
  <si>
    <t>Mr. Deepak 9920732532</t>
  </si>
  <si>
    <t xml:space="preserve">Office No. 1031, Wing J, Akshar Business Park, Plot No. 03 Sector 25, Near APMC Market, Vashi, 
Navi Mumbai, Maharashtra 400703 TEL: 022-46090378/79/80
Email : vsjcapf@gmail.com. Web site : www.vsjadon.com
</t>
  </si>
  <si>
    <t>Building No. 7</t>
  </si>
  <si>
    <t>All work Completed. Please provide OC.</t>
  </si>
  <si>
    <t>Building No. 6</t>
  </si>
  <si>
    <t>Building No. 4, 5 &amp; 8</t>
  </si>
  <si>
    <t xml:space="preserve">Finishing Work is pending. </t>
  </si>
  <si>
    <t>Work is same as Last visit dtd. 04/05/2024.</t>
  </si>
  <si>
    <t>Building No. 1, 2, 3 &amp; 6</t>
  </si>
  <si>
    <t>Finishing work is pending.</t>
  </si>
  <si>
    <t>Construction work has recently resumed.</t>
  </si>
  <si>
    <t>2. We considered saleable area of Flat as per Builder area sheet.
3. We have considered rate by verifying it from market inquire.
4. We have considered Other charges from cost sheet.
5. Car parking is subjected to authentic documentation.
6. We have updated Approved plans &amp; CC of Building No. 2, 3 &amp; 4 (on 08/09/2021).
As per the revised approved plan dtd. 28/07/2020 Building No. 3 Wing D &amp; Building No. 4 Wing C is eliminated from the project.
7. Since the project has received first CC on 23/02/2018., But construction work of Building No. 7 is under construction.
8. On site we met Mr. Sanjay : 9920732532.
7. On site we meet Mr. Deepak Jadhav - 9920732532.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</si>
</sst>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b/>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sz val="11"/>
      <color theme="1"/>
      <name val="Calibri"/>
      <family val="2"/>
      <scheme val="minor"/>
    </font>
    <font>
      <sz val="12"/>
      <color theme="1"/>
      <name val="Times New Roman"/>
      <family val="1"/>
    </font>
    <font>
      <sz val="12"/>
      <name val="Times New Roman"/>
      <family val="1"/>
    </font>
    <font>
      <b/>
      <sz val="12"/>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s>
  <cellStyleXfs count="4">
    <xf numFmtId="0" fontId="0" fillId="0" borderId="0"/>
    <xf numFmtId="0" fontId="1" fillId="0" borderId="0"/>
    <xf numFmtId="0" fontId="17" fillId="0" borderId="0"/>
    <xf numFmtId="0" fontId="21" fillId="0" borderId="0" applyNumberFormat="0" applyFill="0" applyBorder="0" applyAlignment="0" applyProtection="0"/>
  </cellStyleXfs>
  <cellXfs count="229">
    <xf numFmtId="0" fontId="0" fillId="0" borderId="0" xfId="0"/>
    <xf numFmtId="0" fontId="1" fillId="0" borderId="0" xfId="1"/>
    <xf numFmtId="0" fontId="3" fillId="0" borderId="1" xfId="0" applyFont="1" applyBorder="1" applyAlignment="1">
      <alignment vertical="top"/>
    </xf>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3" fillId="0" borderId="2" xfId="0" applyFont="1" applyBorder="1"/>
    <xf numFmtId="0" fontId="0" fillId="0" borderId="3" xfId="0" applyBorder="1"/>
    <xf numFmtId="0" fontId="0" fillId="3" borderId="2" xfId="0" applyFill="1" applyBorder="1"/>
    <xf numFmtId="0" fontId="13" fillId="0" borderId="2" xfId="0" applyFont="1" applyBorder="1" applyAlignment="1">
      <alignment horizontal="center"/>
    </xf>
    <xf numFmtId="1" fontId="9"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1" fontId="9" fillId="0" borderId="4" xfId="0" applyNumberFormat="1" applyFont="1" applyBorder="1" applyAlignment="1">
      <alignment horizontal="center" vertical="center" wrapText="1"/>
    </xf>
    <xf numFmtId="0" fontId="13" fillId="3" borderId="2" xfId="0" applyFont="1" applyFill="1" applyBorder="1"/>
    <xf numFmtId="0" fontId="13" fillId="3" borderId="0" xfId="0" applyFont="1" applyFill="1"/>
    <xf numFmtId="1" fontId="0" fillId="0" borderId="0" xfId="0" applyNumberFormat="1"/>
    <xf numFmtId="0" fontId="0" fillId="0" borderId="6" xfId="0" applyBorder="1"/>
    <xf numFmtId="0" fontId="0" fillId="0" borderId="0" xfId="0" applyAlignment="1">
      <alignment wrapText="1"/>
    </xf>
    <xf numFmtId="0" fontId="0" fillId="0" borderId="2" xfId="0" applyBorder="1" applyAlignment="1">
      <alignment wrapText="1"/>
    </xf>
    <xf numFmtId="1" fontId="0" fillId="0" borderId="2" xfId="0" applyNumberFormat="1" applyBorder="1"/>
    <xf numFmtId="0" fontId="3" fillId="0" borderId="4" xfId="0" applyFont="1" applyBorder="1" applyAlignment="1">
      <alignment vertical="top"/>
    </xf>
    <xf numFmtId="0" fontId="15" fillId="0" borderId="0" xfId="0" applyFont="1"/>
    <xf numFmtId="0" fontId="16" fillId="0" borderId="0" xfId="0" applyFont="1"/>
    <xf numFmtId="9" fontId="16" fillId="0" borderId="0" xfId="0" applyNumberFormat="1" applyFont="1"/>
    <xf numFmtId="0" fontId="18" fillId="0" borderId="17" xfId="2" applyFont="1" applyBorder="1" applyProtection="1">
      <protection hidden="1"/>
    </xf>
    <xf numFmtId="0" fontId="18" fillId="0" borderId="18" xfId="2" applyFont="1" applyBorder="1" applyProtection="1">
      <protection hidden="1"/>
    </xf>
    <xf numFmtId="0" fontId="18" fillId="0" borderId="0" xfId="2" applyFont="1" applyProtection="1">
      <protection hidden="1"/>
    </xf>
    <xf numFmtId="0" fontId="18" fillId="0" borderId="21" xfId="2" applyFont="1" applyBorder="1" applyProtection="1">
      <protection hidden="1"/>
    </xf>
    <xf numFmtId="0" fontId="18" fillId="0" borderId="0" xfId="2" applyFont="1"/>
    <xf numFmtId="0" fontId="18" fillId="0" borderId="21" xfId="2" applyFont="1" applyBorder="1"/>
    <xf numFmtId="0" fontId="16" fillId="0" borderId="0" xfId="0" applyFont="1" applyProtection="1">
      <protection hidden="1"/>
    </xf>
    <xf numFmtId="9" fontId="16" fillId="0" borderId="0" xfId="0" applyNumberFormat="1" applyFont="1" applyProtection="1">
      <protection hidden="1"/>
    </xf>
    <xf numFmtId="0" fontId="16" fillId="0" borderId="21" xfId="0" applyFont="1" applyBorder="1" applyProtection="1">
      <protection hidden="1"/>
    </xf>
    <xf numFmtId="0" fontId="0" fillId="0" borderId="26" xfId="0" applyBorder="1"/>
    <xf numFmtId="0" fontId="0" fillId="0" borderId="27" xfId="0" applyBorder="1"/>
    <xf numFmtId="0" fontId="19" fillId="0" borderId="2" xfId="2" applyFont="1" applyBorder="1" applyAlignment="1" applyProtection="1">
      <alignment horizontal="center" vertical="top"/>
      <protection locked="0"/>
    </xf>
    <xf numFmtId="0" fontId="19" fillId="0" borderId="2" xfId="2" applyFont="1" applyBorder="1" applyAlignment="1" applyProtection="1">
      <alignment horizontal="center" vertical="top" wrapText="1"/>
      <protection locked="0"/>
    </xf>
    <xf numFmtId="0" fontId="19" fillId="0" borderId="2" xfId="2" applyFont="1" applyBorder="1" applyAlignment="1" applyProtection="1">
      <alignment horizontal="center" wrapText="1"/>
      <protection locked="0"/>
    </xf>
    <xf numFmtId="1" fontId="19" fillId="0" borderId="2" xfId="2" applyNumberFormat="1" applyFont="1" applyBorder="1" applyAlignment="1" applyProtection="1">
      <alignment horizontal="center" wrapText="1"/>
      <protection locked="0"/>
    </xf>
    <xf numFmtId="0" fontId="19" fillId="0" borderId="24" xfId="2" applyFont="1" applyBorder="1" applyAlignment="1" applyProtection="1">
      <alignment horizontal="center" wrapText="1"/>
      <protection locked="0"/>
    </xf>
    <xf numFmtId="1" fontId="19" fillId="0" borderId="2" xfId="0" applyNumberFormat="1" applyFont="1" applyBorder="1" applyAlignment="1">
      <alignment horizontal="center" vertical="center" wrapText="1"/>
    </xf>
    <xf numFmtId="0" fontId="18" fillId="0" borderId="21" xfId="2" applyFont="1" applyBorder="1" applyAlignment="1" applyProtection="1">
      <alignment horizontal="center" vertical="center"/>
      <protection hidden="1"/>
    </xf>
    <xf numFmtId="0" fontId="18" fillId="0" borderId="0" xfId="2" applyFont="1" applyAlignment="1">
      <alignment horizontal="center" vertical="center"/>
    </xf>
    <xf numFmtId="0" fontId="19" fillId="0" borderId="2" xfId="2" applyFont="1" applyBorder="1" applyAlignment="1" applyProtection="1">
      <alignment horizontal="center" vertical="top"/>
      <protection locked="0"/>
    </xf>
    <xf numFmtId="0" fontId="18" fillId="0" borderId="2" xfId="2" applyFont="1" applyBorder="1" applyAlignment="1" applyProtection="1">
      <alignment horizontal="center" vertical="top" wrapText="1"/>
      <protection locked="0"/>
    </xf>
    <xf numFmtId="1" fontId="7" fillId="0" borderId="1" xfId="0" applyNumberFormat="1" applyFont="1" applyBorder="1" applyAlignment="1">
      <alignment horizontal="left" vertical="top" wrapText="1"/>
    </xf>
    <xf numFmtId="1" fontId="7" fillId="0" borderId="4" xfId="0" applyNumberFormat="1" applyFont="1" applyBorder="1" applyAlignment="1">
      <alignment horizontal="left" vertical="top" wrapText="1"/>
    </xf>
    <xf numFmtId="1" fontId="7" fillId="0" borderId="5" xfId="0" applyNumberFormat="1" applyFont="1" applyBorder="1" applyAlignment="1">
      <alignment horizontal="left" vertical="top" wrapText="1"/>
    </xf>
    <xf numFmtId="0" fontId="2" fillId="0" borderId="0" xfId="0" applyFont="1" applyAlignment="1">
      <alignment horizontal="left" vertical="top"/>
    </xf>
    <xf numFmtId="0" fontId="3"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10" fillId="0" borderId="2" xfId="0" applyFont="1" applyBorder="1" applyAlignment="1">
      <alignment horizontal="left" vertical="top" wrapText="1"/>
    </xf>
    <xf numFmtId="0" fontId="14" fillId="0" borderId="2" xfId="0" applyFont="1" applyBorder="1" applyAlignment="1">
      <alignment horizontal="center" vertical="top" wrapText="1"/>
    </xf>
    <xf numFmtId="1" fontId="20" fillId="0" borderId="2" xfId="0" applyNumberFormat="1" applyFont="1" applyBorder="1" applyAlignment="1">
      <alignment horizontal="left"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2" fillId="2" borderId="1"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9" fontId="19" fillId="2" borderId="2" xfId="2" applyNumberFormat="1" applyFont="1" applyFill="1" applyBorder="1" applyAlignment="1" applyProtection="1">
      <alignment horizontal="center" vertical="center" wrapText="1"/>
      <protection hidden="1"/>
    </xf>
    <xf numFmtId="0" fontId="19" fillId="0" borderId="19" xfId="2" applyFont="1" applyBorder="1" applyAlignment="1" applyProtection="1">
      <alignment horizontal="center" vertical="top" wrapText="1"/>
      <protection locked="0"/>
    </xf>
    <xf numFmtId="0" fontId="19" fillId="0" borderId="2" xfId="2" applyFont="1" applyBorder="1" applyAlignment="1" applyProtection="1">
      <alignment horizontal="center" vertical="top" wrapText="1"/>
      <protection locked="0"/>
    </xf>
    <xf numFmtId="0" fontId="19" fillId="0" borderId="19" xfId="2" applyFont="1" applyBorder="1" applyAlignment="1" applyProtection="1">
      <alignment horizontal="center" vertical="top"/>
      <protection locked="0"/>
    </xf>
    <xf numFmtId="0" fontId="19" fillId="0" borderId="2" xfId="2" applyFont="1" applyBorder="1" applyAlignment="1" applyProtection="1">
      <alignment horizontal="center" vertical="top"/>
      <protection locked="0"/>
    </xf>
    <xf numFmtId="0" fontId="19" fillId="0" borderId="20" xfId="2" applyFont="1" applyBorder="1" applyAlignment="1" applyProtection="1">
      <alignment horizontal="center" vertical="top"/>
      <protection locked="0"/>
    </xf>
    <xf numFmtId="0" fontId="20" fillId="0" borderId="19" xfId="2" applyFont="1" applyBorder="1" applyAlignment="1" applyProtection="1">
      <alignment horizontal="left" vertical="top"/>
      <protection locked="0"/>
    </xf>
    <xf numFmtId="0" fontId="20" fillId="0" borderId="2" xfId="2" applyFont="1" applyBorder="1" applyAlignment="1" applyProtection="1">
      <alignment horizontal="left" vertical="top"/>
      <protection locked="0"/>
    </xf>
    <xf numFmtId="0" fontId="20" fillId="0" borderId="1" xfId="2" applyFont="1" applyBorder="1" applyAlignment="1" applyProtection="1">
      <alignment horizontal="left" vertical="top" wrapText="1"/>
      <protection locked="0"/>
    </xf>
    <xf numFmtId="0" fontId="20" fillId="0" borderId="4" xfId="2" applyFont="1" applyBorder="1" applyAlignment="1" applyProtection="1">
      <alignment horizontal="left" vertical="top" wrapText="1"/>
      <protection locked="0"/>
    </xf>
    <xf numFmtId="0" fontId="20" fillId="0" borderId="22" xfId="2" applyFont="1" applyBorder="1" applyAlignment="1" applyProtection="1">
      <alignment horizontal="left" vertical="top" wrapText="1"/>
      <protection locked="0"/>
    </xf>
    <xf numFmtId="0" fontId="20" fillId="0" borderId="30" xfId="2" applyFont="1" applyBorder="1" applyAlignment="1" applyProtection="1">
      <alignment horizontal="center" vertical="center" wrapText="1"/>
      <protection locked="0"/>
    </xf>
    <xf numFmtId="0" fontId="20" fillId="0" borderId="31" xfId="2" applyFont="1" applyBorder="1" applyAlignment="1" applyProtection="1">
      <alignment horizontal="center" vertical="center" wrapText="1"/>
      <protection locked="0"/>
    </xf>
    <xf numFmtId="0" fontId="20" fillId="0" borderId="29" xfId="2" applyFont="1" applyBorder="1" applyAlignment="1" applyProtection="1">
      <alignment horizontal="center" vertical="center" wrapText="1"/>
      <protection locked="0"/>
    </xf>
    <xf numFmtId="0" fontId="20" fillId="0" borderId="28" xfId="2" applyFont="1" applyBorder="1" applyAlignment="1" applyProtection="1">
      <alignment horizontal="center" vertical="center" wrapText="1"/>
      <protection locked="0"/>
    </xf>
    <xf numFmtId="9" fontId="20" fillId="0" borderId="30" xfId="2" applyNumberFormat="1" applyFont="1" applyBorder="1" applyAlignment="1" applyProtection="1">
      <alignment horizontal="center" vertical="center" wrapText="1"/>
      <protection locked="0"/>
    </xf>
    <xf numFmtId="0" fontId="20" fillId="0" borderId="18" xfId="2" applyFont="1" applyBorder="1" applyAlignment="1" applyProtection="1">
      <alignment horizontal="center" vertical="center" wrapText="1"/>
      <protection locked="0"/>
    </xf>
    <xf numFmtId="0" fontId="20" fillId="0" borderId="27" xfId="2" applyFont="1" applyBorder="1" applyAlignment="1" applyProtection="1">
      <alignment horizontal="center" vertical="center" wrapText="1"/>
      <protection locked="0"/>
    </xf>
    <xf numFmtId="9" fontId="20" fillId="0" borderId="15" xfId="2" applyNumberFormat="1" applyFont="1" applyBorder="1" applyAlignment="1" applyProtection="1">
      <alignment horizontal="center" vertical="center" wrapText="1"/>
      <protection locked="0"/>
    </xf>
    <xf numFmtId="9" fontId="20" fillId="0" borderId="24" xfId="2" applyNumberFormat="1" applyFont="1" applyBorder="1" applyAlignment="1" applyProtection="1">
      <alignment horizontal="center" vertical="center" wrapText="1"/>
      <protection locked="0"/>
    </xf>
    <xf numFmtId="0" fontId="20" fillId="0" borderId="14" xfId="2" applyFont="1" applyBorder="1" applyAlignment="1" applyProtection="1">
      <alignment horizontal="center" vertical="center"/>
      <protection locked="0"/>
    </xf>
    <xf numFmtId="0" fontId="20" fillId="0" borderId="15" xfId="2" applyFont="1" applyBorder="1" applyAlignment="1" applyProtection="1">
      <alignment horizontal="center" vertical="center"/>
      <protection locked="0"/>
    </xf>
    <xf numFmtId="0" fontId="20" fillId="0" borderId="23" xfId="2" applyFont="1" applyBorder="1" applyAlignment="1" applyProtection="1">
      <alignment horizontal="center" vertical="center"/>
      <protection locked="0"/>
    </xf>
    <xf numFmtId="0" fontId="20" fillId="0" borderId="24" xfId="2" applyFont="1" applyBorder="1" applyAlignment="1" applyProtection="1">
      <alignment horizontal="center" vertical="center"/>
      <protection locked="0"/>
    </xf>
    <xf numFmtId="14" fontId="3" fillId="2" borderId="1" xfId="0" applyNumberFormat="1"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4" xfId="0" applyFont="1" applyBorder="1" applyAlignment="1">
      <alignment horizontal="left" vertical="top" wrapText="1"/>
    </xf>
    <xf numFmtId="0" fontId="19" fillId="0" borderId="20" xfId="2" applyFont="1" applyBorder="1" applyAlignment="1" applyProtection="1">
      <alignment horizontal="center" vertical="top" wrapText="1"/>
      <protection locked="0"/>
    </xf>
    <xf numFmtId="0" fontId="3" fillId="0" borderId="2" xfId="0" applyFont="1" applyBorder="1" applyAlignment="1">
      <alignment horizontal="left" vertical="top"/>
    </xf>
    <xf numFmtId="0" fontId="19" fillId="0" borderId="23" xfId="2" applyFont="1" applyBorder="1" applyAlignment="1" applyProtection="1">
      <alignment horizontal="center" vertical="top" wrapText="1"/>
      <protection locked="0"/>
    </xf>
    <xf numFmtId="0" fontId="19" fillId="0" borderId="24" xfId="2" applyFont="1" applyBorder="1" applyAlignment="1" applyProtection="1">
      <alignment horizontal="center" vertical="top" wrapText="1"/>
      <protection locked="0"/>
    </xf>
    <xf numFmtId="9" fontId="19" fillId="2" borderId="24" xfId="2" applyNumberFormat="1" applyFont="1" applyFill="1" applyBorder="1" applyAlignment="1" applyProtection="1">
      <alignment horizontal="center" vertical="center" wrapText="1"/>
      <protection hidden="1"/>
    </xf>
    <xf numFmtId="0" fontId="20" fillId="0" borderId="14" xfId="2" applyFont="1" applyBorder="1" applyAlignment="1" applyProtection="1">
      <alignment horizontal="left" vertical="top" wrapText="1"/>
      <protection locked="0"/>
    </xf>
    <xf numFmtId="0" fontId="20" fillId="0" borderId="15" xfId="2" applyFont="1" applyBorder="1" applyAlignment="1" applyProtection="1">
      <alignment horizontal="left" vertical="top" wrapText="1"/>
      <protection locked="0"/>
    </xf>
    <xf numFmtId="0" fontId="20" fillId="0" borderId="16" xfId="2" applyFont="1" applyBorder="1" applyAlignment="1" applyProtection="1">
      <alignment horizontal="left" vertical="top" wrapText="1"/>
      <protection locked="0"/>
    </xf>
    <xf numFmtId="0" fontId="4" fillId="0" borderId="1"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21" fillId="0" borderId="10" xfId="3" applyFill="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0" fillId="0" borderId="5" xfId="0" applyBorder="1" applyAlignment="1">
      <alignment horizontal="left"/>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9" fontId="19" fillId="2" borderId="20" xfId="2" applyNumberFormat="1" applyFont="1" applyFill="1" applyBorder="1" applyAlignment="1" applyProtection="1">
      <alignment horizontal="center" vertical="center" wrapText="1"/>
      <protection hidden="1"/>
    </xf>
    <xf numFmtId="9" fontId="19" fillId="2" borderId="25" xfId="2" applyNumberFormat="1" applyFont="1" applyFill="1" applyBorder="1" applyAlignment="1" applyProtection="1">
      <alignment horizontal="center" vertical="center" wrapText="1"/>
      <protection hidden="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8" fillId="0" borderId="2" xfId="0" applyFont="1" applyBorder="1" applyAlignment="1">
      <alignment horizontal="center" vertical="top" wrapText="1"/>
    </xf>
    <xf numFmtId="0" fontId="14" fillId="0" borderId="1" xfId="0"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3" fillId="2" borderId="1" xfId="0" applyFont="1" applyFill="1" applyBorder="1" applyAlignment="1">
      <alignment horizontal="left" vertical="top"/>
    </xf>
    <xf numFmtId="0" fontId="11" fillId="0" borderId="1"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3" xfId="0" applyFont="1" applyBorder="1" applyAlignment="1">
      <alignment vertical="top" wrapText="1"/>
    </xf>
    <xf numFmtId="0" fontId="7" fillId="0" borderId="13" xfId="0" applyFont="1" applyBorder="1" applyAlignment="1">
      <alignment vertical="top" wrapText="1"/>
    </xf>
    <xf numFmtId="0" fontId="6" fillId="0" borderId="1" xfId="0" applyFont="1" applyBorder="1" applyAlignment="1">
      <alignment horizontal="left" vertical="top"/>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vertical="top"/>
    </xf>
    <xf numFmtId="0" fontId="7" fillId="0" borderId="2" xfId="1" applyFont="1" applyBorder="1" applyAlignment="1">
      <alignment horizontal="left" vertical="top" wrapText="1"/>
    </xf>
    <xf numFmtId="14" fontId="3" fillId="2" borderId="4" xfId="0" applyNumberFormat="1" applyFont="1" applyFill="1" applyBorder="1" applyAlignment="1">
      <alignment horizontal="left" vertical="top"/>
    </xf>
    <xf numFmtId="14" fontId="3" fillId="2" borderId="5" xfId="0" applyNumberFormat="1" applyFont="1" applyFill="1" applyBorder="1" applyAlignment="1">
      <alignment horizontal="left" vertical="top"/>
    </xf>
    <xf numFmtId="14" fontId="3" fillId="0" borderId="1" xfId="0" applyNumberFormat="1" applyFont="1" applyBorder="1" applyAlignment="1">
      <alignment horizontal="left" vertical="top"/>
    </xf>
    <xf numFmtId="0" fontId="2" fillId="0" borderId="1"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14" fontId="3" fillId="0" borderId="4" xfId="0" applyNumberFormat="1" applyFont="1" applyBorder="1" applyAlignment="1">
      <alignment horizontal="left" vertical="top"/>
    </xf>
    <xf numFmtId="14" fontId="3" fillId="0" borderId="5" xfId="0" applyNumberFormat="1" applyFont="1" applyBorder="1" applyAlignment="1">
      <alignment horizontal="left" vertical="top"/>
    </xf>
    <xf numFmtId="0" fontId="8" fillId="0" borderId="2" xfId="0" applyFont="1" applyBorder="1" applyAlignment="1">
      <alignment horizontal="left" vertical="top" wrapText="1"/>
    </xf>
    <xf numFmtId="0" fontId="3" fillId="2" borderId="2" xfId="0" applyFont="1" applyFill="1" applyBorder="1" applyAlignment="1">
      <alignment horizontal="left" vertical="top"/>
    </xf>
    <xf numFmtId="0" fontId="3" fillId="0" borderId="2" xfId="0" applyFont="1" applyBorder="1" applyAlignment="1">
      <alignment horizontal="left" vertical="top" wrapText="1"/>
    </xf>
    <xf numFmtId="0" fontId="18" fillId="0" borderId="2" xfId="2" applyFont="1" applyBorder="1" applyAlignment="1" applyProtection="1">
      <alignment horizontal="center" vertical="top" wrapText="1"/>
      <protection locked="0"/>
    </xf>
    <xf numFmtId="0" fontId="0" fillId="3" borderId="2" xfId="0" applyFill="1" applyBorder="1" applyAlignment="1">
      <alignment horizontal="center" wrapText="1"/>
    </xf>
    <xf numFmtId="0" fontId="13" fillId="0" borderId="2" xfId="0" applyFont="1" applyBorder="1" applyAlignment="1">
      <alignment horizontal="center"/>
    </xf>
    <xf numFmtId="14" fontId="3" fillId="0" borderId="2" xfId="0" applyNumberFormat="1" applyFont="1" applyBorder="1" applyAlignment="1">
      <alignment horizontal="center" vertical="top"/>
    </xf>
    <xf numFmtId="0" fontId="20" fillId="0" borderId="32" xfId="2" applyFont="1" applyBorder="1" applyAlignment="1" applyProtection="1">
      <alignment horizontal="center" vertical="center"/>
      <protection locked="0"/>
    </xf>
    <xf numFmtId="0" fontId="20" fillId="0" borderId="6" xfId="2" applyFont="1" applyBorder="1" applyAlignment="1" applyProtection="1">
      <alignment horizontal="center" vertical="center"/>
      <protection locked="0"/>
    </xf>
    <xf numFmtId="9" fontId="20" fillId="0" borderId="6" xfId="2" applyNumberFormat="1" applyFont="1" applyBorder="1" applyAlignment="1" applyProtection="1">
      <alignment horizontal="center" vertical="center" wrapText="1"/>
      <protection locked="0"/>
    </xf>
    <xf numFmtId="0" fontId="20" fillId="0" borderId="10" xfId="2" applyFont="1" applyBorder="1" applyAlignment="1" applyProtection="1">
      <alignment horizontal="center" vertical="center" wrapText="1"/>
      <protection locked="0"/>
    </xf>
    <xf numFmtId="0" fontId="20" fillId="0" borderId="11" xfId="2" applyFont="1" applyBorder="1" applyAlignment="1" applyProtection="1">
      <alignment horizontal="center" vertical="center" wrapText="1"/>
      <protection locked="0"/>
    </xf>
    <xf numFmtId="0" fontId="20" fillId="0" borderId="21" xfId="2" applyFont="1" applyBorder="1" applyAlignment="1" applyProtection="1">
      <alignment horizontal="center" vertical="center" wrapText="1"/>
      <protection locked="0"/>
    </xf>
    <xf numFmtId="0" fontId="20" fillId="0" borderId="2" xfId="2" applyFont="1" applyFill="1" applyBorder="1" applyAlignment="1" applyProtection="1">
      <alignment horizontal="left" vertical="top" wrapText="1"/>
      <protection locked="0"/>
    </xf>
    <xf numFmtId="0" fontId="20" fillId="0" borderId="2" xfId="2" applyFont="1" applyBorder="1" applyAlignment="1" applyProtection="1">
      <alignment horizontal="left" vertical="top" wrapText="1"/>
      <protection locked="0"/>
    </xf>
    <xf numFmtId="0" fontId="20" fillId="0" borderId="2" xfId="2" applyFont="1" applyBorder="1" applyAlignment="1" applyProtection="1">
      <alignment horizontal="center" vertical="center"/>
      <protection locked="0"/>
    </xf>
    <xf numFmtId="9" fontId="20" fillId="0" borderId="2" xfId="2" applyNumberFormat="1" applyFont="1" applyBorder="1" applyAlignment="1" applyProtection="1">
      <alignment horizontal="center" vertical="center" wrapText="1"/>
      <protection locked="0"/>
    </xf>
    <xf numFmtId="0" fontId="20" fillId="0" borderId="2" xfId="2" applyFont="1" applyBorder="1" applyAlignment="1" applyProtection="1">
      <alignment horizontal="center" vertical="center" wrapText="1"/>
      <protection locked="0"/>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_rels/drawing2.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6.png"/><Relationship Id="rId1"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588</xdr:row>
      <xdr:rowOff>131854</xdr:rowOff>
    </xdr:from>
    <xdr:to>
      <xdr:col>9</xdr:col>
      <xdr:colOff>215527</xdr:colOff>
      <xdr:row>606</xdr:row>
      <xdr:rowOff>55653</xdr:rowOff>
    </xdr:to>
    <xdr:pic>
      <xdr:nvPicPr>
        <xdr:cNvPr id="5021" name="Picture 10">
          <a:extLst>
            <a:ext uri="{FF2B5EF4-FFF2-40B4-BE49-F238E27FC236}">
              <a16:creationId xmlns:a16="http://schemas.microsoft.com/office/drawing/2014/main" id="{00000000-0008-0000-0000-00009D13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60400" y="119784904"/>
          <a:ext cx="5720977" cy="323849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39594</xdr:colOff>
      <xdr:row>607</xdr:row>
      <xdr:rowOff>12696</xdr:rowOff>
    </xdr:from>
    <xdr:to>
      <xdr:col>9</xdr:col>
      <xdr:colOff>204321</xdr:colOff>
      <xdr:row>623</xdr:row>
      <xdr:rowOff>165097</xdr:rowOff>
    </xdr:to>
    <xdr:pic>
      <xdr:nvPicPr>
        <xdr:cNvPr id="5022" name="Picture 11">
          <a:extLst>
            <a:ext uri="{FF2B5EF4-FFF2-40B4-BE49-F238E27FC236}">
              <a16:creationId xmlns:a16="http://schemas.microsoft.com/office/drawing/2014/main" id="{00000000-0008-0000-0000-00009E13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49194" y="123164596"/>
          <a:ext cx="5720977" cy="3098801"/>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384678</xdr:colOff>
      <xdr:row>579</xdr:row>
      <xdr:rowOff>31412</xdr:rowOff>
    </xdr:from>
    <xdr:to>
      <xdr:col>20</xdr:col>
      <xdr:colOff>267479</xdr:colOff>
      <xdr:row>586</xdr:row>
      <xdr:rowOff>14862</xdr:rowOff>
    </xdr:to>
    <xdr:pic>
      <xdr:nvPicPr>
        <xdr:cNvPr id="85" name="Picture 84" descr="https://vsjcllp.vsjadon.com/upload/insp-217001-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3562796" y="117704383"/>
          <a:ext cx="1093036" cy="14626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487056</xdr:colOff>
      <xdr:row>495</xdr:row>
      <xdr:rowOff>47624</xdr:rowOff>
    </xdr:from>
    <xdr:to>
      <xdr:col>18</xdr:col>
      <xdr:colOff>584696</xdr:colOff>
      <xdr:row>537</xdr:row>
      <xdr:rowOff>9526</xdr:rowOff>
    </xdr:to>
    <xdr:grpSp>
      <xdr:nvGrpSpPr>
        <xdr:cNvPr id="4" name="Group 3"/>
        <xdr:cNvGrpSpPr/>
      </xdr:nvGrpSpPr>
      <xdr:grpSpPr>
        <a:xfrm>
          <a:off x="8119756" y="97380424"/>
          <a:ext cx="6111090" cy="7689852"/>
          <a:chOff x="535081" y="102305303"/>
          <a:chExt cx="6016748" cy="7949294"/>
        </a:xfrm>
      </xdr:grpSpPr>
      <xdr:pic>
        <xdr:nvPicPr>
          <xdr:cNvPr id="86" name="Picture 85" descr="https://vsjcllp.vsjadon.com/upload/insp-217001-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554131" y="102305303"/>
            <a:ext cx="1934980" cy="2577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7" name="Picture 86" descr="https://vsjcllp.vsjadon.com/upload/insp-217001-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574471" y="102305303"/>
            <a:ext cx="1934261" cy="2577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descr="https://vsjcllp.vsjadon.com/upload/insp-217001-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595613" y="104968220"/>
            <a:ext cx="1941579" cy="2593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17001-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574471" y="104968220"/>
            <a:ext cx="1943421" cy="2593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17001-86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95613" y="102305303"/>
            <a:ext cx="1932419" cy="2577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2" name="Picture 91" descr="https://vsjcllp.vsjadon.com/upload/insp-217001-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544606" y="104968220"/>
            <a:ext cx="1944140" cy="2593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https://vsjcllp.vsjadon.com/upload/insp-217001-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583996" y="107654270"/>
            <a:ext cx="1943421" cy="2593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4" name="Picture 93" descr="https://vsjcllp.vsjadon.com/upload/insp-217001-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605137" y="107654271"/>
            <a:ext cx="1946692" cy="26003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https://vsjcllp.vsjadon.com/upload/insp-217001-88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535081" y="107644745"/>
            <a:ext cx="1944140" cy="2593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15</xdr:col>
      <xdr:colOff>144481</xdr:colOff>
      <xdr:row>579</xdr:row>
      <xdr:rowOff>28119</xdr:rowOff>
    </xdr:from>
    <xdr:to>
      <xdr:col>18</xdr:col>
      <xdr:colOff>302966</xdr:colOff>
      <xdr:row>586</xdr:row>
      <xdr:rowOff>18999</xdr:rowOff>
    </xdr:to>
    <xdr:pic>
      <xdr:nvPicPr>
        <xdr:cNvPr id="100" name="Picture 99" descr="https://vsjcllp.vsjadon.com/upload/insp-217001-93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1507246" y="117701090"/>
          <a:ext cx="1973838" cy="14700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176273</xdr:colOff>
      <xdr:row>579</xdr:row>
      <xdr:rowOff>29231</xdr:rowOff>
    </xdr:from>
    <xdr:to>
      <xdr:col>15</xdr:col>
      <xdr:colOff>61656</xdr:colOff>
      <xdr:row>586</xdr:row>
      <xdr:rowOff>18999</xdr:rowOff>
    </xdr:to>
    <xdr:pic>
      <xdr:nvPicPr>
        <xdr:cNvPr id="105" name="Picture 10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0328802" y="117702202"/>
          <a:ext cx="1095619" cy="1468945"/>
        </a:xfrm>
        <a:prstGeom prst="rect">
          <a:avLst/>
        </a:prstGeom>
        <a:ln>
          <a:solidFill>
            <a:schemeClr val="tx1"/>
          </a:solidFill>
        </a:ln>
      </xdr:spPr>
    </xdr:pic>
    <xdr:clientData/>
  </xdr:twoCellAnchor>
  <xdr:twoCellAnchor editAs="oneCell">
    <xdr:from>
      <xdr:col>11</xdr:col>
      <xdr:colOff>1848287</xdr:colOff>
      <xdr:row>579</xdr:row>
      <xdr:rowOff>32543</xdr:rowOff>
    </xdr:from>
    <xdr:to>
      <xdr:col>13</xdr:col>
      <xdr:colOff>86407</xdr:colOff>
      <xdr:row>586</xdr:row>
      <xdr:rowOff>22311</xdr:rowOff>
    </xdr:to>
    <xdr:pic>
      <xdr:nvPicPr>
        <xdr:cNvPr id="106" name="Picture 10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9143316" y="117705514"/>
          <a:ext cx="1095620" cy="1468945"/>
        </a:xfrm>
        <a:prstGeom prst="rect">
          <a:avLst/>
        </a:prstGeom>
        <a:ln>
          <a:solidFill>
            <a:schemeClr val="tx1"/>
          </a:solidFill>
        </a:ln>
      </xdr:spPr>
    </xdr:pic>
    <xdr:clientData/>
  </xdr:twoCellAnchor>
  <xdr:twoCellAnchor>
    <xdr:from>
      <xdr:col>11</xdr:col>
      <xdr:colOff>1687642</xdr:colOff>
      <xdr:row>541</xdr:row>
      <xdr:rowOff>5443</xdr:rowOff>
    </xdr:from>
    <xdr:to>
      <xdr:col>22</xdr:col>
      <xdr:colOff>16605</xdr:colOff>
      <xdr:row>578</xdr:row>
      <xdr:rowOff>26046</xdr:rowOff>
    </xdr:to>
    <xdr:grpSp>
      <xdr:nvGrpSpPr>
        <xdr:cNvPr id="3" name="Group 2"/>
        <xdr:cNvGrpSpPr/>
      </xdr:nvGrpSpPr>
      <xdr:grpSpPr>
        <a:xfrm>
          <a:off x="9320342" y="105802793"/>
          <a:ext cx="6780813" cy="6916703"/>
          <a:chOff x="8967463" y="111012514"/>
          <a:chExt cx="6697356" cy="7137139"/>
        </a:xfrm>
      </xdr:grpSpPr>
      <xdr:pic>
        <xdr:nvPicPr>
          <xdr:cNvPr id="95" name="Picture 94" descr="https://vsjcllp.vsjadon.com/upload/insp-217001-87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0655754" y="115980482"/>
            <a:ext cx="1622395" cy="21519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https://vsjcllp.vsjadon.com/upload/insp-217001-94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0827203" y="111022039"/>
            <a:ext cx="1693219" cy="22504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7" name="Picture 96" descr="https://vsjcllp.vsjadon.com/upload/insp-217001-1022.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8967463" y="115970957"/>
            <a:ext cx="1616952" cy="21519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9" name="Picture 98" descr="https://vsjcllp.vsjadon.com/upload/insp-217001-883.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9371239" y="113361107"/>
            <a:ext cx="1903639" cy="25426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1" name="Picture 100" descr="https://vsjcllp.vsjadon.com/upload/insp-217001-91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1374210" y="113361107"/>
            <a:ext cx="1903640" cy="25426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2" name="Picture 101" descr="https://vsjcllp.vsjadon.com/upload/insp-217001-919.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13392150" y="113370632"/>
            <a:ext cx="1895475" cy="25426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3" name="Picture 102" descr="https://vsjcllp.vsjadon.com/upload/insp-217001-92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9047389" y="111022039"/>
            <a:ext cx="1687776" cy="22504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 name="Picture 1"/>
          <xdr:cNvPicPr>
            <a:picLocks noChangeAspect="1"/>
          </xdr:cNvPicPr>
        </xdr:nvPicPr>
        <xdr:blipFill>
          <a:blip xmlns:r="http://schemas.openxmlformats.org/officeDocument/2006/relationships" r:embed="rId23"/>
          <a:stretch>
            <a:fillRect/>
          </a:stretch>
        </xdr:blipFill>
        <xdr:spPr>
          <a:xfrm>
            <a:off x="12612460" y="111012514"/>
            <a:ext cx="3018065" cy="2273992"/>
          </a:xfrm>
          <a:prstGeom prst="rect">
            <a:avLst/>
          </a:prstGeom>
        </xdr:spPr>
      </xdr:pic>
      <xdr:pic>
        <xdr:nvPicPr>
          <xdr:cNvPr id="104" name="Picture 103"/>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2347002" y="115990836"/>
            <a:ext cx="1621184" cy="2158817"/>
          </a:xfrm>
          <a:prstGeom prst="rect">
            <a:avLst/>
          </a:prstGeom>
          <a:ln>
            <a:solidFill>
              <a:schemeClr val="tx1"/>
            </a:solidFill>
          </a:ln>
        </xdr:spPr>
      </xdr:pic>
      <xdr:pic>
        <xdr:nvPicPr>
          <xdr:cNvPr id="107" name="Picture 10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4047777" y="115984210"/>
            <a:ext cx="1617042" cy="2158817"/>
          </a:xfrm>
          <a:prstGeom prst="rect">
            <a:avLst/>
          </a:prstGeom>
          <a:ln>
            <a:solidFill>
              <a:schemeClr val="tx1"/>
            </a:solidFill>
          </a:ln>
        </xdr:spPr>
      </xdr:pic>
    </xdr:grpSp>
    <xdr:clientData/>
  </xdr:twoCellAnchor>
  <xdr:oneCellAnchor>
    <xdr:from>
      <xdr:col>11</xdr:col>
      <xdr:colOff>603250</xdr:colOff>
      <xdr:row>493</xdr:row>
      <xdr:rowOff>50800</xdr:rowOff>
    </xdr:from>
    <xdr:ext cx="379527" cy="311496"/>
    <xdr:sp macro="" textlink="">
      <xdr:nvSpPr>
        <xdr:cNvPr id="6" name="TextBox 5"/>
        <xdr:cNvSpPr txBox="1"/>
      </xdr:nvSpPr>
      <xdr:spPr>
        <a:xfrm>
          <a:off x="8235950" y="96831150"/>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1A</a:t>
          </a:r>
        </a:p>
      </xdr:txBody>
    </xdr:sp>
    <xdr:clientData/>
  </xdr:oneCellAnchor>
  <xdr:twoCellAnchor>
    <xdr:from>
      <xdr:col>0</xdr:col>
      <xdr:colOff>393700</xdr:colOff>
      <xdr:row>495</xdr:row>
      <xdr:rowOff>76200</xdr:rowOff>
    </xdr:from>
    <xdr:to>
      <xdr:col>9</xdr:col>
      <xdr:colOff>754061</xdr:colOff>
      <xdr:row>539</xdr:row>
      <xdr:rowOff>83592</xdr:rowOff>
    </xdr:to>
    <xdr:grpSp>
      <xdr:nvGrpSpPr>
        <xdr:cNvPr id="9" name="Group 8"/>
        <xdr:cNvGrpSpPr/>
      </xdr:nvGrpSpPr>
      <xdr:grpSpPr>
        <a:xfrm>
          <a:off x="393700" y="97409000"/>
          <a:ext cx="6526211" cy="8103642"/>
          <a:chOff x="393700" y="97224850"/>
          <a:chExt cx="6526211" cy="8103642"/>
        </a:xfrm>
      </xdr:grpSpPr>
      <xdr:pic>
        <xdr:nvPicPr>
          <xdr:cNvPr id="44" name="Picture 43"/>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68857" y="97224850"/>
            <a:ext cx="1510425" cy="201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113630" y="97224850"/>
            <a:ext cx="1510425" cy="201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762365" y="97224850"/>
            <a:ext cx="1510425" cy="201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5404549" y="97224850"/>
            <a:ext cx="1510425" cy="201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468857" y="99326064"/>
            <a:ext cx="1510425" cy="201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2113629" y="99320347"/>
            <a:ext cx="1510425" cy="201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3756977" y="99320347"/>
            <a:ext cx="1510425" cy="201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5404548" y="99320347"/>
            <a:ext cx="1510425" cy="201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468856" y="101427278"/>
            <a:ext cx="1510425" cy="201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2113628" y="101427278"/>
            <a:ext cx="1510425" cy="201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3756976" y="101427278"/>
            <a:ext cx="1510425" cy="201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5400324" y="101427278"/>
            <a:ext cx="1510425" cy="2016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393700" y="103528492"/>
            <a:ext cx="1348594" cy="180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3262442" y="103522775"/>
            <a:ext cx="2231806" cy="180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a:ext>
            </a:extLst>
          </a:blip>
          <a:stretch>
            <a:fillRect/>
          </a:stretch>
        </xdr:blipFill>
        <xdr:spPr>
          <a:xfrm>
            <a:off x="1836779" y="103522775"/>
            <a:ext cx="1348594" cy="180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a:ext>
            </a:extLst>
          </a:blip>
          <a:stretch>
            <a:fillRect/>
          </a:stretch>
        </xdr:blipFill>
        <xdr:spPr>
          <a:xfrm>
            <a:off x="5571317" y="103522775"/>
            <a:ext cx="1348594" cy="1800000"/>
          </a:xfrm>
          <a:prstGeom prst="rect">
            <a:avLst/>
          </a:prstGeom>
          <a:ln>
            <a:solidFill>
              <a:schemeClr val="tx1"/>
            </a:solidFill>
          </a:ln>
        </xdr:spPr>
      </xdr:pic>
      <xdr:sp macro="" textlink="">
        <xdr:nvSpPr>
          <xdr:cNvPr id="74" name="TextBox 73"/>
          <xdr:cNvSpPr txBox="1"/>
        </xdr:nvSpPr>
        <xdr:spPr>
          <a:xfrm>
            <a:off x="1230857" y="98171000"/>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1A</a:t>
            </a:r>
          </a:p>
        </xdr:txBody>
      </xdr:sp>
      <xdr:sp macro="" textlink="">
        <xdr:nvSpPr>
          <xdr:cNvPr id="75" name="TextBox 74"/>
          <xdr:cNvSpPr txBox="1"/>
        </xdr:nvSpPr>
        <xdr:spPr>
          <a:xfrm>
            <a:off x="2399380" y="98291650"/>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1B</a:t>
            </a:r>
          </a:p>
        </xdr:txBody>
      </xdr:sp>
      <xdr:sp macro="" textlink="">
        <xdr:nvSpPr>
          <xdr:cNvPr id="76" name="TextBox 75"/>
          <xdr:cNvSpPr txBox="1"/>
        </xdr:nvSpPr>
        <xdr:spPr>
          <a:xfrm>
            <a:off x="4346565" y="98793300"/>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2A</a:t>
            </a:r>
          </a:p>
        </xdr:txBody>
      </xdr:sp>
      <xdr:sp macro="" textlink="">
        <xdr:nvSpPr>
          <xdr:cNvPr id="77" name="TextBox 76"/>
          <xdr:cNvSpPr txBox="1"/>
        </xdr:nvSpPr>
        <xdr:spPr>
          <a:xfrm>
            <a:off x="5969699" y="98355150"/>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2B</a:t>
            </a:r>
          </a:p>
        </xdr:txBody>
      </xdr:sp>
      <xdr:sp macro="" textlink="">
        <xdr:nvSpPr>
          <xdr:cNvPr id="78" name="TextBox 77"/>
          <xdr:cNvSpPr txBox="1"/>
        </xdr:nvSpPr>
        <xdr:spPr>
          <a:xfrm>
            <a:off x="1065757" y="100551614"/>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2C</a:t>
            </a:r>
          </a:p>
        </xdr:txBody>
      </xdr:sp>
      <xdr:sp macro="" textlink="">
        <xdr:nvSpPr>
          <xdr:cNvPr id="79" name="TextBox 78"/>
          <xdr:cNvSpPr txBox="1"/>
        </xdr:nvSpPr>
        <xdr:spPr>
          <a:xfrm>
            <a:off x="2672429" y="100437947"/>
            <a:ext cx="3861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2D</a:t>
            </a:r>
          </a:p>
        </xdr:txBody>
      </xdr:sp>
      <xdr:sp macro="" textlink="">
        <xdr:nvSpPr>
          <xdr:cNvPr id="80" name="TextBox 79"/>
          <xdr:cNvSpPr txBox="1"/>
        </xdr:nvSpPr>
        <xdr:spPr>
          <a:xfrm>
            <a:off x="4284027" y="100476047"/>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3A</a:t>
            </a:r>
          </a:p>
        </xdr:txBody>
      </xdr:sp>
      <xdr:sp macro="" textlink="">
        <xdr:nvSpPr>
          <xdr:cNvPr id="81" name="TextBox 80"/>
          <xdr:cNvSpPr txBox="1"/>
        </xdr:nvSpPr>
        <xdr:spPr>
          <a:xfrm>
            <a:off x="5944298" y="100431597"/>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3B</a:t>
            </a:r>
          </a:p>
        </xdr:txBody>
      </xdr:sp>
      <xdr:sp macro="" textlink="">
        <xdr:nvSpPr>
          <xdr:cNvPr id="82" name="TextBox 81"/>
          <xdr:cNvSpPr txBox="1"/>
        </xdr:nvSpPr>
        <xdr:spPr>
          <a:xfrm>
            <a:off x="1046706" y="102462328"/>
            <a:ext cx="37952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3C</a:t>
            </a:r>
          </a:p>
        </xdr:txBody>
      </xdr:sp>
      <xdr:sp macro="" textlink="">
        <xdr:nvSpPr>
          <xdr:cNvPr id="83" name="TextBox 82"/>
          <xdr:cNvSpPr txBox="1"/>
        </xdr:nvSpPr>
        <xdr:spPr>
          <a:xfrm>
            <a:off x="2198729" y="103560875"/>
            <a:ext cx="27565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6</a:t>
            </a:r>
          </a:p>
        </xdr:txBody>
      </xdr:sp>
      <xdr:sp macro="" textlink="">
        <xdr:nvSpPr>
          <xdr:cNvPr id="84" name="TextBox 83"/>
          <xdr:cNvSpPr txBox="1"/>
        </xdr:nvSpPr>
        <xdr:spPr>
          <a:xfrm>
            <a:off x="4297492" y="104653075"/>
            <a:ext cx="27565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6</a:t>
            </a:r>
          </a:p>
        </xdr:txBody>
      </xdr:sp>
    </xdr:grpSp>
    <xdr:clientData/>
  </xdr:twoCellAnchor>
  <xdr:twoCellAnchor>
    <xdr:from>
      <xdr:col>0</xdr:col>
      <xdr:colOff>317500</xdr:colOff>
      <xdr:row>541</xdr:row>
      <xdr:rowOff>95250</xdr:rowOff>
    </xdr:from>
    <xdr:to>
      <xdr:col>9</xdr:col>
      <xdr:colOff>797000</xdr:colOff>
      <xdr:row>585</xdr:row>
      <xdr:rowOff>38100</xdr:rowOff>
    </xdr:to>
    <xdr:grpSp>
      <xdr:nvGrpSpPr>
        <xdr:cNvPr id="8" name="Group 7"/>
        <xdr:cNvGrpSpPr/>
      </xdr:nvGrpSpPr>
      <xdr:grpSpPr>
        <a:xfrm>
          <a:off x="317500" y="105892600"/>
          <a:ext cx="6645350" cy="8337550"/>
          <a:chOff x="317500" y="105708450"/>
          <a:chExt cx="6645350" cy="8337550"/>
        </a:xfrm>
      </xdr:grpSpPr>
      <xdr:pic>
        <xdr:nvPicPr>
          <xdr:cNvPr id="60" name="Picture 59"/>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a:ext>
            </a:extLst>
          </a:blip>
          <a:stretch>
            <a:fillRect/>
          </a:stretch>
        </xdr:blipFill>
        <xdr:spPr>
          <a:xfrm>
            <a:off x="3115835" y="112733282"/>
            <a:ext cx="1240706" cy="1312718"/>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a:ext>
            </a:extLst>
          </a:blip>
          <a:stretch>
            <a:fillRect/>
          </a:stretch>
        </xdr:blipFill>
        <xdr:spPr>
          <a:xfrm>
            <a:off x="317500" y="110977074"/>
            <a:ext cx="2208000" cy="1656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a:ext>
            </a:extLst>
          </a:blip>
          <a:stretch>
            <a:fillRect/>
          </a:stretch>
        </xdr:blipFill>
        <xdr:spPr>
          <a:xfrm>
            <a:off x="4946876" y="109220866"/>
            <a:ext cx="2015974" cy="1656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a:ext>
            </a:extLst>
          </a:blip>
          <a:stretch>
            <a:fillRect/>
          </a:stretch>
        </xdr:blipFill>
        <xdr:spPr>
          <a:xfrm>
            <a:off x="2632188" y="109220866"/>
            <a:ext cx="2208000" cy="165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a:ext>
            </a:extLst>
          </a:blip>
          <a:stretch>
            <a:fillRect/>
          </a:stretch>
        </xdr:blipFill>
        <xdr:spPr>
          <a:xfrm>
            <a:off x="317500" y="109220866"/>
            <a:ext cx="2208000" cy="165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a:ext>
            </a:extLst>
          </a:blip>
          <a:stretch>
            <a:fillRect/>
          </a:stretch>
        </xdr:blipFill>
        <xdr:spPr>
          <a:xfrm>
            <a:off x="317500" y="105708450"/>
            <a:ext cx="2208000" cy="165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a:ext>
            </a:extLst>
          </a:blip>
          <a:stretch>
            <a:fillRect/>
          </a:stretch>
        </xdr:blipFill>
        <xdr:spPr>
          <a:xfrm>
            <a:off x="2632188" y="105708450"/>
            <a:ext cx="2208000" cy="165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a:ext>
            </a:extLst>
          </a:blip>
          <a:stretch>
            <a:fillRect/>
          </a:stretch>
        </xdr:blipFill>
        <xdr:spPr>
          <a:xfrm>
            <a:off x="4946876" y="105708450"/>
            <a:ext cx="2015974" cy="165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a:ext>
            </a:extLst>
          </a:blip>
          <a:stretch>
            <a:fillRect/>
          </a:stretch>
        </xdr:blipFill>
        <xdr:spPr>
          <a:xfrm>
            <a:off x="317500" y="107464658"/>
            <a:ext cx="2208000" cy="165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a:ext>
            </a:extLst>
          </a:blip>
          <a:stretch>
            <a:fillRect/>
          </a:stretch>
        </xdr:blipFill>
        <xdr:spPr>
          <a:xfrm>
            <a:off x="2632188" y="107464658"/>
            <a:ext cx="2208000" cy="1656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a:ext>
            </a:extLst>
          </a:blip>
          <a:stretch>
            <a:fillRect/>
          </a:stretch>
        </xdr:blipFill>
        <xdr:spPr>
          <a:xfrm>
            <a:off x="4946876" y="107464658"/>
            <a:ext cx="2015974" cy="1656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a:ext>
            </a:extLst>
          </a:blip>
          <a:stretch>
            <a:fillRect/>
          </a:stretch>
        </xdr:blipFill>
        <xdr:spPr>
          <a:xfrm>
            <a:off x="2632188" y="110977074"/>
            <a:ext cx="2208000" cy="1656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a:ext>
            </a:extLst>
          </a:blip>
          <a:stretch>
            <a:fillRect/>
          </a:stretch>
        </xdr:blipFill>
        <xdr:spPr>
          <a:xfrm>
            <a:off x="4946876" y="110977074"/>
            <a:ext cx="2015974" cy="1656000"/>
          </a:xfrm>
          <a:prstGeom prst="rect">
            <a:avLst/>
          </a:prstGeom>
          <a:ln>
            <a:solidFill>
              <a:schemeClr val="tx1"/>
            </a:solidFill>
          </a:ln>
        </xdr:spPr>
      </xdr:pic>
      <xdr:sp macro="" textlink="">
        <xdr:nvSpPr>
          <xdr:cNvPr id="89" name="TextBox 88"/>
          <xdr:cNvSpPr txBox="1"/>
        </xdr:nvSpPr>
        <xdr:spPr>
          <a:xfrm>
            <a:off x="1060450" y="10685780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1" name="TextBox 120"/>
          <xdr:cNvSpPr txBox="1"/>
        </xdr:nvSpPr>
        <xdr:spPr>
          <a:xfrm>
            <a:off x="3559288" y="10688955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2" name="TextBox 121"/>
          <xdr:cNvSpPr txBox="1"/>
        </xdr:nvSpPr>
        <xdr:spPr>
          <a:xfrm>
            <a:off x="5099276" y="106787950"/>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3" name="TextBox 122"/>
          <xdr:cNvSpPr txBox="1"/>
        </xdr:nvSpPr>
        <xdr:spPr>
          <a:xfrm>
            <a:off x="965200" y="108404458"/>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4" name="TextBox 123"/>
          <xdr:cNvSpPr txBox="1"/>
        </xdr:nvSpPr>
        <xdr:spPr>
          <a:xfrm>
            <a:off x="3432288" y="108518758"/>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5" name="TextBox 124"/>
          <xdr:cNvSpPr txBox="1"/>
        </xdr:nvSpPr>
        <xdr:spPr>
          <a:xfrm>
            <a:off x="5480276" y="108283808"/>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6" name="TextBox 125"/>
          <xdr:cNvSpPr txBox="1"/>
        </xdr:nvSpPr>
        <xdr:spPr>
          <a:xfrm>
            <a:off x="723900" y="110065416"/>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7" name="TextBox 126"/>
          <xdr:cNvSpPr txBox="1"/>
        </xdr:nvSpPr>
        <xdr:spPr>
          <a:xfrm>
            <a:off x="2962388" y="110363866"/>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8" name="TextBox 127"/>
          <xdr:cNvSpPr txBox="1"/>
        </xdr:nvSpPr>
        <xdr:spPr>
          <a:xfrm>
            <a:off x="5150076" y="110014616"/>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sp macro="" textlink="">
        <xdr:nvSpPr>
          <xdr:cNvPr id="129" name="TextBox 128"/>
          <xdr:cNvSpPr txBox="1"/>
        </xdr:nvSpPr>
        <xdr:spPr>
          <a:xfrm>
            <a:off x="806450" y="112126424"/>
            <a:ext cx="8898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Bldg No.7</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22</xdr:row>
      <xdr:rowOff>19050</xdr:rowOff>
    </xdr:from>
    <xdr:to>
      <xdr:col>7</xdr:col>
      <xdr:colOff>400050</xdr:colOff>
      <xdr:row>33</xdr:row>
      <xdr:rowOff>82550</xdr:rowOff>
    </xdr:to>
    <xdr:pic>
      <xdr:nvPicPr>
        <xdr:cNvPr id="5238" name="Picture 1">
          <a:extLst>
            <a:ext uri="{FF2B5EF4-FFF2-40B4-BE49-F238E27FC236}">
              <a16:creationId xmlns:a16="http://schemas.microsoft.com/office/drawing/2014/main" id="{00000000-0008-0000-0100-000076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4386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552450</xdr:colOff>
      <xdr:row>22</xdr:row>
      <xdr:rowOff>19050</xdr:rowOff>
    </xdr:from>
    <xdr:to>
      <xdr:col>10</xdr:col>
      <xdr:colOff>342900</xdr:colOff>
      <xdr:row>33</xdr:row>
      <xdr:rowOff>82550</xdr:rowOff>
    </xdr:to>
    <xdr:pic>
      <xdr:nvPicPr>
        <xdr:cNvPr id="5239" name="Picture 2">
          <a:extLst>
            <a:ext uri="{FF2B5EF4-FFF2-40B4-BE49-F238E27FC236}">
              <a16:creationId xmlns:a16="http://schemas.microsoft.com/office/drawing/2014/main" id="{00000000-0008-0000-0100-0000771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50" y="44386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552450</xdr:colOff>
      <xdr:row>22</xdr:row>
      <xdr:rowOff>0</xdr:rowOff>
    </xdr:from>
    <xdr:to>
      <xdr:col>13</xdr:col>
      <xdr:colOff>355600</xdr:colOff>
      <xdr:row>33</xdr:row>
      <xdr:rowOff>63500</xdr:rowOff>
    </xdr:to>
    <xdr:pic>
      <xdr:nvPicPr>
        <xdr:cNvPr id="5240" name="Picture 3">
          <a:extLst>
            <a:ext uri="{FF2B5EF4-FFF2-40B4-BE49-F238E27FC236}">
              <a16:creationId xmlns:a16="http://schemas.microsoft.com/office/drawing/2014/main" id="{00000000-0008-0000-0100-000078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48450" y="4419600"/>
          <a:ext cx="16319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kL1KTKj17nNbrDfA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7"/>
  <sheetViews>
    <sheetView tabSelected="1" view="pageBreakPreview" zoomScaleNormal="100" zoomScaleSheetLayoutView="100" zoomScalePageLayoutView="85" workbookViewId="0">
      <selection activeCell="L483" sqref="L483"/>
    </sheetView>
  </sheetViews>
  <sheetFormatPr defaultRowHeight="14.5" x14ac:dyDescent="0.35"/>
  <cols>
    <col min="1" max="1" width="8.7265625" customWidth="1"/>
    <col min="2" max="2" width="13.1796875" customWidth="1"/>
    <col min="3" max="3" width="14.453125" customWidth="1"/>
    <col min="4" max="4" width="7.26953125" customWidth="1"/>
    <col min="5" max="5" width="5.54296875" customWidth="1"/>
    <col min="6" max="6" width="9" customWidth="1"/>
    <col min="7" max="8" width="9.81640625" customWidth="1"/>
    <col min="9" max="9" width="10.453125" customWidth="1"/>
    <col min="10" max="10" width="17.453125" customWidth="1"/>
    <col min="11" max="11" width="3.54296875" customWidth="1"/>
    <col min="12" max="12" width="33.7265625" customWidth="1"/>
  </cols>
  <sheetData>
    <row r="1" spans="1:10" ht="43.9" customHeight="1" x14ac:dyDescent="0.35">
      <c r="A1" s="146" t="s">
        <v>265</v>
      </c>
      <c r="B1" s="147"/>
      <c r="C1" s="147"/>
      <c r="D1" s="147"/>
      <c r="E1" s="147"/>
      <c r="F1" s="147"/>
      <c r="G1" s="147"/>
      <c r="H1" s="147"/>
      <c r="I1" s="147"/>
      <c r="J1" s="148"/>
    </row>
    <row r="2" spans="1:10" x14ac:dyDescent="0.35">
      <c r="A2" s="172" t="s">
        <v>46</v>
      </c>
      <c r="B2" s="173"/>
      <c r="C2" s="173"/>
      <c r="D2" s="173"/>
      <c r="E2" s="173"/>
      <c r="F2" s="173"/>
      <c r="G2" s="173"/>
      <c r="H2" s="173"/>
      <c r="I2" s="173"/>
      <c r="J2" s="174"/>
    </row>
    <row r="3" spans="1:10" x14ac:dyDescent="0.35">
      <c r="A3" s="114" t="s">
        <v>0</v>
      </c>
      <c r="B3" s="56"/>
      <c r="C3" s="56"/>
      <c r="D3" s="56"/>
      <c r="E3" s="57"/>
      <c r="F3" s="196" t="str">
        <f ca="1">TEXT(TODAY(),"DD/MM/YYYY")</f>
        <v>18/08/2025</v>
      </c>
      <c r="G3" s="209"/>
      <c r="H3" s="209"/>
      <c r="I3" s="209"/>
      <c r="J3" s="210"/>
    </row>
    <row r="4" spans="1:10" x14ac:dyDescent="0.35">
      <c r="A4" s="114" t="s">
        <v>1</v>
      </c>
      <c r="B4" s="56"/>
      <c r="C4" s="56"/>
      <c r="D4" s="56"/>
      <c r="E4" s="57"/>
      <c r="F4" s="55" t="s">
        <v>151</v>
      </c>
      <c r="G4" s="58"/>
      <c r="H4" s="58"/>
      <c r="I4" s="58"/>
      <c r="J4" s="59"/>
    </row>
    <row r="5" spans="1:10" x14ac:dyDescent="0.35">
      <c r="A5" s="114" t="s">
        <v>2</v>
      </c>
      <c r="B5" s="56"/>
      <c r="C5" s="56"/>
      <c r="D5" s="56"/>
      <c r="E5" s="57"/>
      <c r="F5" s="196">
        <v>45880</v>
      </c>
      <c r="G5" s="209"/>
      <c r="H5" s="209"/>
      <c r="I5" s="209"/>
      <c r="J5" s="210"/>
    </row>
    <row r="6" spans="1:10" ht="16.5" customHeight="1" x14ac:dyDescent="0.35">
      <c r="A6" s="114" t="s">
        <v>3</v>
      </c>
      <c r="B6" s="56"/>
      <c r="C6" s="56"/>
      <c r="D6" s="56"/>
      <c r="E6" s="57"/>
      <c r="F6" s="100" t="s">
        <v>152</v>
      </c>
      <c r="G6" s="105"/>
      <c r="H6" s="105"/>
      <c r="I6" s="105"/>
      <c r="J6" s="101"/>
    </row>
    <row r="7" spans="1:10" ht="15" customHeight="1" x14ac:dyDescent="0.35">
      <c r="A7" s="114" t="s">
        <v>4</v>
      </c>
      <c r="B7" s="56"/>
      <c r="C7" s="56"/>
      <c r="D7" s="56"/>
      <c r="E7" s="57"/>
      <c r="F7" s="100" t="s">
        <v>152</v>
      </c>
      <c r="G7" s="105"/>
      <c r="H7" s="105"/>
      <c r="I7" s="105"/>
      <c r="J7" s="101"/>
    </row>
    <row r="8" spans="1:10" x14ac:dyDescent="0.35">
      <c r="A8" s="114" t="s">
        <v>5</v>
      </c>
      <c r="B8" s="56"/>
      <c r="C8" s="56"/>
      <c r="D8" s="56"/>
      <c r="E8" s="57"/>
      <c r="F8" s="115" t="s">
        <v>153</v>
      </c>
      <c r="G8" s="116"/>
      <c r="H8" s="116"/>
      <c r="I8" s="116"/>
      <c r="J8" s="117"/>
    </row>
    <row r="9" spans="1:10" x14ac:dyDescent="0.35">
      <c r="A9" s="55" t="s">
        <v>104</v>
      </c>
      <c r="B9" s="56"/>
      <c r="C9" s="56"/>
      <c r="D9" s="56"/>
      <c r="E9" s="57"/>
      <c r="F9" s="55">
        <v>9920732532</v>
      </c>
      <c r="G9" s="58"/>
      <c r="H9" s="58"/>
      <c r="I9" s="58"/>
      <c r="J9" s="59"/>
    </row>
    <row r="10" spans="1:10" hidden="1" x14ac:dyDescent="0.35">
      <c r="A10" s="55" t="s">
        <v>263</v>
      </c>
      <c r="B10" s="56"/>
      <c r="C10" s="56"/>
      <c r="D10" s="56"/>
      <c r="E10" s="57"/>
      <c r="F10" s="55" t="s">
        <v>264</v>
      </c>
      <c r="G10" s="58"/>
      <c r="H10" s="58"/>
      <c r="I10" s="58"/>
      <c r="J10" s="59"/>
    </row>
    <row r="11" spans="1:10" ht="61.5" customHeight="1" x14ac:dyDescent="0.35">
      <c r="A11" s="55" t="s">
        <v>105</v>
      </c>
      <c r="B11" s="58"/>
      <c r="C11" s="58"/>
      <c r="D11" s="58"/>
      <c r="E11" s="59"/>
      <c r="F11" s="100" t="s">
        <v>254</v>
      </c>
      <c r="G11" s="58"/>
      <c r="H11" s="58"/>
      <c r="I11" s="58"/>
      <c r="J11" s="59"/>
    </row>
    <row r="12" spans="1:10" ht="32.25" customHeight="1" x14ac:dyDescent="0.35">
      <c r="A12" s="114" t="s">
        <v>6</v>
      </c>
      <c r="B12" s="56"/>
      <c r="C12" s="56"/>
      <c r="D12" s="56"/>
      <c r="E12" s="57"/>
      <c r="F12" s="100" t="s">
        <v>204</v>
      </c>
      <c r="G12" s="105"/>
      <c r="H12" s="105"/>
      <c r="I12" s="105"/>
      <c r="J12" s="101"/>
    </row>
    <row r="13" spans="1:10" x14ac:dyDescent="0.35">
      <c r="A13" s="55" t="s">
        <v>205</v>
      </c>
      <c r="B13" s="56"/>
      <c r="C13" s="56"/>
      <c r="D13" s="56"/>
      <c r="E13" s="57"/>
      <c r="F13" s="100" t="s">
        <v>206</v>
      </c>
      <c r="G13" s="105"/>
      <c r="H13" s="105"/>
      <c r="I13" s="105"/>
      <c r="J13" s="101"/>
    </row>
    <row r="14" spans="1:10" ht="31.5" customHeight="1" x14ac:dyDescent="0.35">
      <c r="A14" s="107" t="s">
        <v>63</v>
      </c>
      <c r="B14" s="107"/>
      <c r="C14" s="100" t="s">
        <v>154</v>
      </c>
      <c r="D14" s="105"/>
      <c r="E14" s="105"/>
      <c r="F14" s="105"/>
      <c r="G14" s="105"/>
      <c r="H14" s="105"/>
      <c r="I14" s="105"/>
      <c r="J14" s="101"/>
    </row>
    <row r="15" spans="1:10" ht="25.5" customHeight="1" x14ac:dyDescent="0.35">
      <c r="A15" s="2" t="s">
        <v>106</v>
      </c>
      <c r="B15" s="4" t="s">
        <v>52</v>
      </c>
      <c r="C15" s="60" t="s">
        <v>107</v>
      </c>
      <c r="D15" s="60"/>
      <c r="E15" s="60"/>
      <c r="F15" s="61" t="s">
        <v>189</v>
      </c>
      <c r="G15" s="61"/>
      <c r="H15" s="5" t="s">
        <v>261</v>
      </c>
      <c r="I15" s="191" t="s">
        <v>260</v>
      </c>
      <c r="J15" s="138"/>
    </row>
    <row r="16" spans="1:10" x14ac:dyDescent="0.35">
      <c r="A16" s="3" t="s">
        <v>7</v>
      </c>
      <c r="B16" s="55" t="s">
        <v>155</v>
      </c>
      <c r="C16" s="58"/>
      <c r="D16" s="58"/>
      <c r="E16" s="59"/>
      <c r="F16" s="4" t="s">
        <v>64</v>
      </c>
      <c r="G16" s="55" t="s">
        <v>156</v>
      </c>
      <c r="H16" s="58"/>
      <c r="I16" s="58"/>
      <c r="J16" s="59"/>
    </row>
    <row r="17" spans="1:11" x14ac:dyDescent="0.35">
      <c r="A17" s="3" t="s">
        <v>8</v>
      </c>
      <c r="B17" s="55" t="s">
        <v>157</v>
      </c>
      <c r="C17" s="58"/>
      <c r="D17" s="58"/>
      <c r="E17" s="59"/>
      <c r="F17" s="4" t="s">
        <v>65</v>
      </c>
      <c r="G17" s="55" t="s">
        <v>159</v>
      </c>
      <c r="H17" s="58"/>
      <c r="I17" s="58"/>
      <c r="J17" s="59"/>
    </row>
    <row r="18" spans="1:11" ht="32.25" customHeight="1" x14ac:dyDescent="0.35">
      <c r="A18" s="107" t="s">
        <v>66</v>
      </c>
      <c r="B18" s="107"/>
      <c r="C18" s="212" t="s">
        <v>158</v>
      </c>
      <c r="D18" s="212"/>
      <c r="E18" s="212"/>
      <c r="F18" s="213" t="s">
        <v>54</v>
      </c>
      <c r="G18" s="213"/>
      <c r="H18" s="105" t="s">
        <v>255</v>
      </c>
      <c r="I18" s="105"/>
      <c r="J18" s="101"/>
    </row>
    <row r="19" spans="1:11" ht="15" customHeight="1" x14ac:dyDescent="0.35">
      <c r="A19" s="139" t="s">
        <v>108</v>
      </c>
      <c r="B19" s="142"/>
      <c r="C19" s="142"/>
      <c r="D19" s="142"/>
      <c r="E19" s="143"/>
      <c r="F19" s="130" t="s">
        <v>61</v>
      </c>
      <c r="G19" s="131"/>
      <c r="H19" s="131"/>
      <c r="I19" s="131"/>
      <c r="J19" s="132"/>
    </row>
    <row r="20" spans="1:11" ht="18" customHeight="1" x14ac:dyDescent="0.35">
      <c r="A20" s="188"/>
      <c r="B20" s="189"/>
      <c r="C20" s="189"/>
      <c r="D20" s="189"/>
      <c r="E20" s="190"/>
      <c r="F20" s="133"/>
      <c r="G20" s="134"/>
      <c r="H20" s="134"/>
      <c r="I20" s="134"/>
      <c r="J20" s="135"/>
    </row>
    <row r="21" spans="1:11" ht="15" customHeight="1" x14ac:dyDescent="0.35">
      <c r="A21" s="139" t="s">
        <v>109</v>
      </c>
      <c r="B21" s="140"/>
      <c r="C21" s="140"/>
      <c r="D21" s="140"/>
      <c r="E21" s="141"/>
      <c r="F21" s="139" t="s">
        <v>48</v>
      </c>
      <c r="G21" s="142"/>
      <c r="H21" s="142"/>
      <c r="I21" s="142"/>
      <c r="J21" s="143"/>
    </row>
    <row r="22" spans="1:11" x14ac:dyDescent="0.35">
      <c r="A22" s="114" t="s">
        <v>9</v>
      </c>
      <c r="B22" s="56"/>
      <c r="C22" s="56"/>
      <c r="D22" s="56"/>
      <c r="E22" s="57"/>
      <c r="F22" s="122" t="s">
        <v>160</v>
      </c>
      <c r="G22" s="123"/>
      <c r="H22" s="123"/>
      <c r="I22" s="123"/>
      <c r="J22" s="124"/>
    </row>
    <row r="23" spans="1:11" x14ac:dyDescent="0.35">
      <c r="A23" s="114" t="s">
        <v>10</v>
      </c>
      <c r="B23" s="56"/>
      <c r="C23" s="56"/>
      <c r="D23" s="56"/>
      <c r="E23" s="57"/>
      <c r="F23" s="125" t="s">
        <v>55</v>
      </c>
      <c r="G23" s="126"/>
      <c r="H23" s="126"/>
      <c r="I23" s="126"/>
      <c r="J23" s="127"/>
    </row>
    <row r="24" spans="1:11" ht="19.5" customHeight="1" x14ac:dyDescent="0.35">
      <c r="A24" s="114" t="s">
        <v>11</v>
      </c>
      <c r="B24" s="56"/>
      <c r="C24" s="56"/>
      <c r="D24" s="56"/>
      <c r="E24" s="57"/>
      <c r="F24" s="122" t="s">
        <v>161</v>
      </c>
      <c r="G24" s="123"/>
      <c r="H24" s="123"/>
      <c r="I24" s="123"/>
      <c r="J24" s="124"/>
    </row>
    <row r="25" spans="1:11" x14ac:dyDescent="0.35">
      <c r="A25" s="114" t="s">
        <v>28</v>
      </c>
      <c r="B25" s="56"/>
      <c r="C25" s="56"/>
      <c r="D25" s="56"/>
      <c r="E25" s="57"/>
      <c r="F25" s="125" t="s">
        <v>67</v>
      </c>
      <c r="G25" s="153"/>
      <c r="H25" s="153"/>
      <c r="I25" s="153"/>
      <c r="J25" s="154"/>
    </row>
    <row r="26" spans="1:11" x14ac:dyDescent="0.35">
      <c r="A26" s="120" t="s">
        <v>12</v>
      </c>
      <c r="B26" s="121"/>
      <c r="C26" s="120" t="s">
        <v>13</v>
      </c>
      <c r="D26" s="121"/>
      <c r="E26" s="118" t="s">
        <v>14</v>
      </c>
      <c r="F26" s="121"/>
      <c r="G26" s="118" t="s">
        <v>53</v>
      </c>
      <c r="H26" s="119"/>
      <c r="I26" s="120" t="s">
        <v>15</v>
      </c>
      <c r="J26" s="121"/>
    </row>
    <row r="27" spans="1:11" x14ac:dyDescent="0.35">
      <c r="A27" s="118" t="s">
        <v>16</v>
      </c>
      <c r="B27" s="119"/>
      <c r="C27" s="118" t="s">
        <v>52</v>
      </c>
      <c r="D27" s="119"/>
      <c r="E27" s="118" t="s">
        <v>52</v>
      </c>
      <c r="F27" s="119"/>
      <c r="G27" s="118" t="s">
        <v>52</v>
      </c>
      <c r="H27" s="119"/>
      <c r="I27" s="118" t="s">
        <v>52</v>
      </c>
      <c r="J27" s="119"/>
    </row>
    <row r="28" spans="1:11" x14ac:dyDescent="0.35">
      <c r="A28" s="120" t="s">
        <v>17</v>
      </c>
      <c r="B28" s="121"/>
      <c r="C28" s="118" t="s">
        <v>162</v>
      </c>
      <c r="D28" s="119"/>
      <c r="E28" s="118" t="s">
        <v>163</v>
      </c>
      <c r="F28" s="119"/>
      <c r="G28" s="118" t="s">
        <v>163</v>
      </c>
      <c r="H28" s="119"/>
      <c r="I28" s="118" t="s">
        <v>163</v>
      </c>
      <c r="J28" s="119"/>
    </row>
    <row r="29" spans="1:11" x14ac:dyDescent="0.35">
      <c r="A29" s="55" t="s">
        <v>60</v>
      </c>
      <c r="B29" s="58"/>
      <c r="C29" s="58"/>
      <c r="D29" s="58"/>
      <c r="E29" s="58"/>
      <c r="F29" s="58"/>
      <c r="G29" s="58"/>
      <c r="H29" s="58"/>
      <c r="I29" s="58"/>
      <c r="J29" s="59"/>
    </row>
    <row r="30" spans="1:11" x14ac:dyDescent="0.35">
      <c r="A30" s="55" t="s">
        <v>164</v>
      </c>
      <c r="B30" s="58"/>
      <c r="C30" s="58"/>
      <c r="D30" s="58"/>
      <c r="E30" s="58"/>
      <c r="F30" s="58"/>
      <c r="G30" s="58"/>
      <c r="H30" s="58"/>
      <c r="I30" s="58"/>
      <c r="J30" s="59"/>
    </row>
    <row r="31" spans="1:11" x14ac:dyDescent="0.35">
      <c r="A31" s="55" t="s">
        <v>41</v>
      </c>
      <c r="B31" s="59"/>
      <c r="C31" s="118" t="s">
        <v>42</v>
      </c>
      <c r="D31" s="119"/>
      <c r="E31" s="120">
        <v>19.0714519</v>
      </c>
      <c r="F31" s="121"/>
      <c r="G31" s="118" t="s">
        <v>43</v>
      </c>
      <c r="H31" s="119"/>
      <c r="I31" s="120">
        <v>73.152337099999997</v>
      </c>
      <c r="J31" s="121"/>
    </row>
    <row r="32" spans="1:11" x14ac:dyDescent="0.35">
      <c r="A32" s="55" t="s">
        <v>259</v>
      </c>
      <c r="B32" s="59"/>
      <c r="C32" s="128" t="s">
        <v>262</v>
      </c>
      <c r="D32" s="129"/>
      <c r="E32" s="129"/>
      <c r="F32" s="129"/>
      <c r="G32" s="129"/>
      <c r="H32" s="129"/>
      <c r="I32" s="129"/>
      <c r="J32" s="129"/>
      <c r="K32" s="129"/>
    </row>
    <row r="33" spans="1:10" x14ac:dyDescent="0.35">
      <c r="A33" s="115" t="s">
        <v>18</v>
      </c>
      <c r="B33" s="116"/>
      <c r="C33" s="116"/>
      <c r="D33" s="116"/>
      <c r="E33" s="116"/>
      <c r="F33" s="116"/>
      <c r="G33" s="116"/>
      <c r="H33" s="116"/>
      <c r="I33" s="116"/>
      <c r="J33" s="117"/>
    </row>
    <row r="34" spans="1:10" ht="15" customHeight="1" x14ac:dyDescent="0.35">
      <c r="A34" s="139" t="s">
        <v>165</v>
      </c>
      <c r="B34" s="142"/>
      <c r="C34" s="142"/>
      <c r="D34" s="142"/>
      <c r="E34" s="142"/>
      <c r="F34" s="142"/>
      <c r="G34" s="142"/>
      <c r="H34" s="142"/>
      <c r="I34" s="142"/>
      <c r="J34" s="143"/>
    </row>
    <row r="35" spans="1:10" x14ac:dyDescent="0.35">
      <c r="A35" s="188"/>
      <c r="B35" s="189"/>
      <c r="C35" s="189"/>
      <c r="D35" s="189"/>
      <c r="E35" s="189"/>
      <c r="F35" s="189"/>
      <c r="G35" s="189"/>
      <c r="H35" s="189"/>
      <c r="I35" s="189"/>
      <c r="J35" s="190"/>
    </row>
    <row r="36" spans="1:10" ht="16.5" customHeight="1" x14ac:dyDescent="0.35">
      <c r="A36" s="55" t="s">
        <v>68</v>
      </c>
      <c r="B36" s="56"/>
      <c r="C36" s="56"/>
      <c r="D36" s="56"/>
      <c r="E36" s="57"/>
      <c r="F36" s="100">
        <v>10600</v>
      </c>
      <c r="G36" s="105"/>
      <c r="H36" s="105"/>
      <c r="I36" s="105"/>
      <c r="J36" s="101"/>
    </row>
    <row r="37" spans="1:10" x14ac:dyDescent="0.35">
      <c r="A37" s="114" t="s">
        <v>19</v>
      </c>
      <c r="B37" s="56"/>
      <c r="C37" s="56"/>
      <c r="D37" s="56"/>
      <c r="E37" s="57"/>
      <c r="F37" s="55">
        <v>0.7</v>
      </c>
      <c r="G37" s="58"/>
      <c r="H37" s="58"/>
      <c r="I37" s="58"/>
      <c r="J37" s="59"/>
    </row>
    <row r="38" spans="1:10" x14ac:dyDescent="0.35">
      <c r="A38" s="114" t="s">
        <v>20</v>
      </c>
      <c r="B38" s="56"/>
      <c r="C38" s="56"/>
      <c r="D38" s="56"/>
      <c r="E38" s="57"/>
      <c r="F38" s="55">
        <v>0.3</v>
      </c>
      <c r="G38" s="58"/>
      <c r="H38" s="58"/>
      <c r="I38" s="58"/>
      <c r="J38" s="59"/>
    </row>
    <row r="39" spans="1:10" x14ac:dyDescent="0.35">
      <c r="A39" s="114" t="s">
        <v>21</v>
      </c>
      <c r="B39" s="56"/>
      <c r="C39" s="56"/>
      <c r="D39" s="56"/>
      <c r="E39" s="57"/>
      <c r="F39" s="55">
        <v>1</v>
      </c>
      <c r="G39" s="58"/>
      <c r="H39" s="58"/>
      <c r="I39" s="58"/>
      <c r="J39" s="59"/>
    </row>
    <row r="40" spans="1:10" x14ac:dyDescent="0.35">
      <c r="A40" s="55" t="s">
        <v>69</v>
      </c>
      <c r="B40" s="56"/>
      <c r="C40" s="56"/>
      <c r="D40" s="56"/>
      <c r="E40" s="57"/>
      <c r="F40" s="55">
        <v>10600</v>
      </c>
      <c r="G40" s="58"/>
      <c r="H40" s="58"/>
      <c r="I40" s="58"/>
      <c r="J40" s="59"/>
    </row>
    <row r="41" spans="1:10" x14ac:dyDescent="0.35">
      <c r="A41" s="114" t="s">
        <v>22</v>
      </c>
      <c r="B41" s="56"/>
      <c r="C41" s="56"/>
      <c r="D41" s="56"/>
      <c r="E41" s="57"/>
      <c r="F41" s="150" t="s">
        <v>256</v>
      </c>
      <c r="G41" s="151"/>
      <c r="H41" s="151"/>
      <c r="I41" s="151"/>
      <c r="J41" s="152"/>
    </row>
    <row r="42" spans="1:10" x14ac:dyDescent="0.35">
      <c r="A42" s="115" t="s">
        <v>70</v>
      </c>
      <c r="B42" s="116"/>
      <c r="C42" s="116"/>
      <c r="D42" s="116"/>
      <c r="E42" s="116"/>
      <c r="F42" s="116"/>
      <c r="G42" s="116"/>
      <c r="H42" s="116"/>
      <c r="I42" s="116"/>
      <c r="J42" s="117"/>
    </row>
    <row r="43" spans="1:10" ht="32.25" customHeight="1" x14ac:dyDescent="0.35">
      <c r="A43" s="100" t="s">
        <v>239</v>
      </c>
      <c r="B43" s="101"/>
      <c r="C43" s="102" t="s">
        <v>113</v>
      </c>
      <c r="D43" s="103"/>
      <c r="E43" s="103"/>
      <c r="F43" s="104"/>
      <c r="G43" s="6" t="s">
        <v>62</v>
      </c>
      <c r="H43" s="97">
        <v>43154</v>
      </c>
      <c r="I43" s="98"/>
      <c r="J43" s="99"/>
    </row>
    <row r="44" spans="1:10" ht="32.25" customHeight="1" x14ac:dyDescent="0.35">
      <c r="A44" s="100" t="s">
        <v>238</v>
      </c>
      <c r="B44" s="101"/>
      <c r="C44" s="102" t="s">
        <v>237</v>
      </c>
      <c r="D44" s="103"/>
      <c r="E44" s="103"/>
      <c r="F44" s="104"/>
      <c r="G44" s="6" t="s">
        <v>62</v>
      </c>
      <c r="H44" s="97">
        <v>44040</v>
      </c>
      <c r="I44" s="98"/>
      <c r="J44" s="99"/>
    </row>
    <row r="45" spans="1:10" ht="31.5" customHeight="1" x14ac:dyDescent="0.35">
      <c r="A45" s="100" t="s">
        <v>240</v>
      </c>
      <c r="B45" s="101"/>
      <c r="C45" s="102" t="str">
        <f>C43</f>
        <v>CIDCO/NAINA/Panvel/Chindran/BP-202/CC/2018/1310</v>
      </c>
      <c r="D45" s="103"/>
      <c r="E45" s="103"/>
      <c r="F45" s="104"/>
      <c r="G45" s="6" t="s">
        <v>62</v>
      </c>
      <c r="H45" s="97">
        <f>H43</f>
        <v>43154</v>
      </c>
      <c r="I45" s="194" t="s">
        <v>49</v>
      </c>
      <c r="J45" s="195"/>
    </row>
    <row r="46" spans="1:10" ht="31.5" customHeight="1" x14ac:dyDescent="0.35">
      <c r="A46" s="100" t="s">
        <v>241</v>
      </c>
      <c r="B46" s="101"/>
      <c r="C46" s="102" t="str">
        <f>C44</f>
        <v>CIDCO/NAINA/Panvel/Chindran/BP-00202/ACC/2020/0043</v>
      </c>
      <c r="D46" s="103"/>
      <c r="E46" s="103"/>
      <c r="F46" s="104"/>
      <c r="G46" s="6" t="s">
        <v>62</v>
      </c>
      <c r="H46" s="97">
        <f>H44</f>
        <v>44040</v>
      </c>
      <c r="I46" s="98" t="s">
        <v>49</v>
      </c>
      <c r="J46" s="99"/>
    </row>
    <row r="47" spans="1:10" ht="48.75" customHeight="1" x14ac:dyDescent="0.35">
      <c r="A47" s="100" t="s">
        <v>243</v>
      </c>
      <c r="B47" s="101"/>
      <c r="C47" s="102" t="s">
        <v>166</v>
      </c>
      <c r="D47" s="103"/>
      <c r="E47" s="103"/>
      <c r="F47" s="104"/>
      <c r="G47" s="6" t="s">
        <v>62</v>
      </c>
      <c r="H47" s="97">
        <v>43154</v>
      </c>
      <c r="I47" s="98"/>
      <c r="J47" s="99"/>
    </row>
    <row r="48" spans="1:10" ht="48.75" customHeight="1" x14ac:dyDescent="0.35">
      <c r="A48" s="100" t="s">
        <v>242</v>
      </c>
      <c r="B48" s="101"/>
      <c r="C48" s="102" t="s">
        <v>237</v>
      </c>
      <c r="D48" s="103"/>
      <c r="E48" s="103"/>
      <c r="F48" s="104"/>
      <c r="G48" s="6" t="s">
        <v>62</v>
      </c>
      <c r="H48" s="97">
        <v>44040</v>
      </c>
      <c r="I48" s="98"/>
      <c r="J48" s="99"/>
    </row>
    <row r="49" spans="1:13" ht="48.75" customHeight="1" x14ac:dyDescent="0.35">
      <c r="A49" s="100" t="s">
        <v>252</v>
      </c>
      <c r="B49" s="101"/>
      <c r="C49" s="102" t="s">
        <v>251</v>
      </c>
      <c r="D49" s="103"/>
      <c r="E49" s="103"/>
      <c r="F49" s="104"/>
      <c r="G49" s="6" t="s">
        <v>62</v>
      </c>
      <c r="H49" s="97">
        <v>44481</v>
      </c>
      <c r="I49" s="98"/>
      <c r="J49" s="99"/>
    </row>
    <row r="50" spans="1:13" x14ac:dyDescent="0.35">
      <c r="A50" s="55" t="s">
        <v>102</v>
      </c>
      <c r="B50" s="58"/>
      <c r="C50" s="58"/>
      <c r="D50" s="58"/>
      <c r="E50" s="59"/>
      <c r="F50" s="4" t="s">
        <v>103</v>
      </c>
      <c r="G50" s="4"/>
      <c r="H50" s="107" t="s">
        <v>56</v>
      </c>
      <c r="I50" s="107"/>
      <c r="J50" s="107"/>
    </row>
    <row r="51" spans="1:13" x14ac:dyDescent="0.35">
      <c r="A51" s="107" t="s">
        <v>75</v>
      </c>
      <c r="B51" s="107"/>
      <c r="C51" s="107"/>
      <c r="D51" s="217">
        <f>H47</f>
        <v>43154</v>
      </c>
      <c r="E51" s="217"/>
      <c r="F51" s="55" t="s">
        <v>71</v>
      </c>
      <c r="G51" s="136"/>
      <c r="H51" s="196">
        <v>46052</v>
      </c>
      <c r="I51" s="58"/>
      <c r="J51" s="59"/>
    </row>
    <row r="52" spans="1:13" x14ac:dyDescent="0.35">
      <c r="A52" s="197" t="s">
        <v>23</v>
      </c>
      <c r="B52" s="198"/>
      <c r="C52" s="198"/>
      <c r="D52" s="198"/>
      <c r="E52" s="198"/>
      <c r="F52" s="198"/>
      <c r="G52" s="198"/>
      <c r="H52" s="198"/>
      <c r="I52" s="198"/>
      <c r="J52" s="199"/>
    </row>
    <row r="53" spans="1:13" x14ac:dyDescent="0.35">
      <c r="A53" s="55" t="s">
        <v>101</v>
      </c>
      <c r="B53" s="58"/>
      <c r="C53" s="59"/>
      <c r="D53" s="118">
        <f>F40</f>
        <v>10600</v>
      </c>
      <c r="E53" s="119"/>
      <c r="F53" s="211" t="s">
        <v>72</v>
      </c>
      <c r="G53" s="211"/>
      <c r="H53" s="211"/>
      <c r="I53" s="149">
        <v>285</v>
      </c>
      <c r="J53" s="149"/>
      <c r="L53">
        <v>139</v>
      </c>
      <c r="M53">
        <v>146</v>
      </c>
    </row>
    <row r="54" spans="1:13" ht="46.5" customHeight="1" x14ac:dyDescent="0.35">
      <c r="A54" s="2" t="s">
        <v>73</v>
      </c>
      <c r="B54" s="26"/>
      <c r="C54" s="100" t="s">
        <v>257</v>
      </c>
      <c r="D54" s="105"/>
      <c r="E54" s="105"/>
      <c r="F54" s="105"/>
      <c r="G54" s="105"/>
      <c r="H54" s="105"/>
      <c r="I54" s="105"/>
      <c r="J54" s="101"/>
    </row>
    <row r="55" spans="1:13" ht="45.65" customHeight="1" x14ac:dyDescent="0.35">
      <c r="A55" s="2" t="s">
        <v>207</v>
      </c>
      <c r="B55" s="26"/>
      <c r="C55" s="100" t="s">
        <v>229</v>
      </c>
      <c r="D55" s="105"/>
      <c r="E55" s="105"/>
      <c r="F55" s="105"/>
      <c r="G55" s="105"/>
      <c r="H55" s="105"/>
      <c r="I55" s="105"/>
      <c r="J55" s="101"/>
    </row>
    <row r="56" spans="1:13" x14ac:dyDescent="0.35">
      <c r="A56" s="55" t="s">
        <v>50</v>
      </c>
      <c r="B56" s="58"/>
      <c r="C56" s="58"/>
      <c r="D56" s="59"/>
      <c r="E56" s="137" t="s">
        <v>57</v>
      </c>
      <c r="F56" s="137"/>
      <c r="G56" s="137"/>
      <c r="H56" s="137"/>
      <c r="I56" s="137"/>
      <c r="J56" s="138"/>
    </row>
    <row r="57" spans="1:13" ht="15" thickBot="1" x14ac:dyDescent="0.4">
      <c r="A57" s="55" t="s">
        <v>58</v>
      </c>
      <c r="B57" s="58"/>
      <c r="C57" s="58"/>
      <c r="D57" s="58"/>
      <c r="E57" s="58"/>
      <c r="F57" s="58"/>
      <c r="G57" s="58"/>
      <c r="H57" s="58"/>
      <c r="I57" s="58"/>
      <c r="J57" s="59"/>
    </row>
    <row r="58" spans="1:13" ht="15" customHeight="1" x14ac:dyDescent="0.35">
      <c r="A58" s="111" t="s">
        <v>231</v>
      </c>
      <c r="B58" s="112"/>
      <c r="C58" s="112"/>
      <c r="D58" s="112"/>
      <c r="E58" s="112"/>
      <c r="F58" s="112"/>
      <c r="G58" s="112"/>
      <c r="H58" s="112"/>
      <c r="I58" s="112"/>
      <c r="J58" s="113"/>
      <c r="K58" s="30" t="str">
        <f>(IF(C62=0,"Work not yet Started.",IF(D62=50%,"Excavation work in process",IF(D62=100%,"Excavation work completed, ","0")))&amp;(IF(C63=0%,"",IF(D63=25%,"Footing work is process",IF(D63=50%,"Footing work Completed",IF(D63=75%,"Plinth work is process",IF(D63=100%,"Plinth work completed","0"))))))&amp;(IF(C64&gt;0,", RCC upto "&amp;C64&amp;" Slab completed",""))&amp;(IF(C65&gt;0,", Brickwork upto "&amp;C65&amp;" Floor completed"," "))&amp;(IF(C66&gt;0,", Internal Plaster upto "&amp;C66&amp;" Floor completed"," "))&amp;(IF(C67&gt;0,", External Plaster upto "&amp;C67&amp;" Floor completed"," "))&amp;(IF(C68&gt;0,", Flooring upto "&amp;C68&amp;" Floor completed"," "))&amp;(IF(C69&gt;0,", Painting upto "&amp;C69&amp;" Floor completed"," "))&amp;(IF(C70&gt;0,", Finishing upto "&amp;C70&amp;"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L58" s="30"/>
      <c r="M58" s="31"/>
    </row>
    <row r="59" spans="1:13" ht="15.5" x14ac:dyDescent="0.35">
      <c r="A59" s="76" t="s">
        <v>208</v>
      </c>
      <c r="B59" s="77"/>
      <c r="C59" s="41">
        <v>1</v>
      </c>
      <c r="D59" s="77" t="s">
        <v>209</v>
      </c>
      <c r="E59" s="77"/>
      <c r="F59" s="77">
        <v>0</v>
      </c>
      <c r="G59" s="77"/>
      <c r="H59" s="41" t="s">
        <v>210</v>
      </c>
      <c r="I59" s="77">
        <v>4</v>
      </c>
      <c r="J59" s="78"/>
      <c r="K59" s="32" t="s">
        <v>211</v>
      </c>
      <c r="L59" s="32"/>
      <c r="M59" s="33"/>
    </row>
    <row r="60" spans="1:13" ht="65.25" customHeight="1" x14ac:dyDescent="0.35">
      <c r="A60" s="79" t="s">
        <v>212</v>
      </c>
      <c r="B60" s="80"/>
      <c r="C60" s="81" t="str">
        <f>K58</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D60" s="82"/>
      <c r="E60" s="82"/>
      <c r="F60" s="82"/>
      <c r="G60" s="82"/>
      <c r="H60" s="82"/>
      <c r="I60" s="82"/>
      <c r="J60" s="83"/>
      <c r="K60" s="32" t="s">
        <v>213</v>
      </c>
      <c r="L60" s="32"/>
      <c r="M60" s="33"/>
    </row>
    <row r="61" spans="1:13" ht="15.5" x14ac:dyDescent="0.35">
      <c r="A61" s="74" t="s">
        <v>33</v>
      </c>
      <c r="B61" s="75"/>
      <c r="C61" s="42" t="s">
        <v>214</v>
      </c>
      <c r="D61" s="75" t="s">
        <v>215</v>
      </c>
      <c r="E61" s="75"/>
      <c r="F61" s="75" t="s">
        <v>216</v>
      </c>
      <c r="G61" s="75"/>
      <c r="H61" s="75" t="s">
        <v>217</v>
      </c>
      <c r="I61" s="75"/>
      <c r="J61" s="106"/>
      <c r="K61" s="32" t="s">
        <v>218</v>
      </c>
      <c r="L61" s="34"/>
      <c r="M61" s="35"/>
    </row>
    <row r="62" spans="1:13" ht="15.5" x14ac:dyDescent="0.35">
      <c r="A62" s="74" t="s">
        <v>219</v>
      </c>
      <c r="B62" s="75"/>
      <c r="C62" s="43">
        <f>M65</f>
        <v>4</v>
      </c>
      <c r="D62" s="73">
        <f>((100/I59)*C62)/100</f>
        <v>1</v>
      </c>
      <c r="E62" s="73"/>
      <c r="F62" s="73">
        <f>(IF(C60=K60,"100%",IF(C60=K61,"100%",(((C63/I59*10)+(40/(C59+F59+I59)*C64)+(7.5/(I59)*C65)+(7.5/(I59)*C66)+(10/I59*C67)+(10/I59*C68)+(5/I59*C69)+(5/I59*C70)+(5/I59*C71))/100))))</f>
        <v>0.95</v>
      </c>
      <c r="G62" s="73"/>
      <c r="H62" s="73">
        <f>((((C62/I59)*20)+((C63/I59)*25)+(30/(I59+F59+C59)*C64)+(5/I59*C65)+(5/I59*C66)+(5/I59*C67)+(5/I59*C68)+(0/I59*C69)+(0/I59*C70)+(5/I59*C71))/100)</f>
        <v>0.95</v>
      </c>
      <c r="I62" s="73"/>
      <c r="J62" s="144"/>
      <c r="K62" s="32"/>
      <c r="L62" s="34"/>
      <c r="M62" s="35"/>
    </row>
    <row r="63" spans="1:13" ht="15.5" x14ac:dyDescent="0.35">
      <c r="A63" s="74" t="s">
        <v>34</v>
      </c>
      <c r="B63" s="75"/>
      <c r="C63" s="43">
        <f>M70</f>
        <v>4</v>
      </c>
      <c r="D63" s="73">
        <f>((100/I59)*C63)/100</f>
        <v>1</v>
      </c>
      <c r="E63" s="73"/>
      <c r="F63" s="73"/>
      <c r="G63" s="73"/>
      <c r="H63" s="73"/>
      <c r="I63" s="73"/>
      <c r="J63" s="144"/>
      <c r="K63" s="34"/>
      <c r="L63" s="34"/>
      <c r="M63" s="35"/>
    </row>
    <row r="64" spans="1:13" ht="15.5" x14ac:dyDescent="0.35">
      <c r="A64" s="74" t="s">
        <v>230</v>
      </c>
      <c r="B64" s="75"/>
      <c r="C64" s="44">
        <v>5</v>
      </c>
      <c r="D64" s="73">
        <f>((100/(C59+F59+I59))*C64)/100</f>
        <v>1</v>
      </c>
      <c r="E64" s="73"/>
      <c r="F64" s="73"/>
      <c r="G64" s="73"/>
      <c r="H64" s="73"/>
      <c r="I64" s="73"/>
      <c r="J64" s="144"/>
      <c r="K64" s="36" t="s">
        <v>198</v>
      </c>
      <c r="L64" s="37"/>
      <c r="M64" s="38">
        <f>I59*50%</f>
        <v>2</v>
      </c>
    </row>
    <row r="65" spans="1:13" ht="15.5" x14ac:dyDescent="0.35">
      <c r="A65" s="74" t="s">
        <v>220</v>
      </c>
      <c r="B65" s="75" t="s">
        <v>221</v>
      </c>
      <c r="C65" s="43">
        <v>4</v>
      </c>
      <c r="D65" s="73">
        <f>((100/I59)*C65)/100</f>
        <v>1</v>
      </c>
      <c r="E65" s="73"/>
      <c r="F65" s="73"/>
      <c r="G65" s="73"/>
      <c r="H65" s="73"/>
      <c r="I65" s="73"/>
      <c r="J65" s="144"/>
      <c r="K65" s="36" t="s">
        <v>199</v>
      </c>
      <c r="L65" s="37"/>
      <c r="M65" s="38">
        <f>I59</f>
        <v>4</v>
      </c>
    </row>
    <row r="66" spans="1:13" ht="15" customHeight="1" x14ac:dyDescent="0.35">
      <c r="A66" s="74" t="s">
        <v>222</v>
      </c>
      <c r="B66" s="75" t="s">
        <v>221</v>
      </c>
      <c r="C66" s="43">
        <v>4</v>
      </c>
      <c r="D66" s="73">
        <f>((100/I59)*C66)/100</f>
        <v>1</v>
      </c>
      <c r="E66" s="73"/>
      <c r="F66" s="73"/>
      <c r="G66" s="73"/>
      <c r="H66" s="73"/>
      <c r="I66" s="73"/>
      <c r="J66" s="144"/>
      <c r="K66" s="36"/>
      <c r="L66" s="37"/>
      <c r="M66" s="38"/>
    </row>
    <row r="67" spans="1:13" ht="15.5" x14ac:dyDescent="0.35">
      <c r="A67" s="76" t="s">
        <v>223</v>
      </c>
      <c r="B67" s="77" t="s">
        <v>224</v>
      </c>
      <c r="C67" s="43">
        <v>4</v>
      </c>
      <c r="D67" s="73">
        <f>((100/(I59))*C67)/100</f>
        <v>1</v>
      </c>
      <c r="E67" s="73"/>
      <c r="F67" s="73"/>
      <c r="G67" s="73"/>
      <c r="H67" s="73"/>
      <c r="I67" s="73"/>
      <c r="J67" s="144"/>
      <c r="K67" s="36" t="s">
        <v>200</v>
      </c>
      <c r="L67" s="37"/>
      <c r="M67" s="38">
        <f>I59*25%</f>
        <v>1</v>
      </c>
    </row>
    <row r="68" spans="1:13" ht="15.5" x14ac:dyDescent="0.35">
      <c r="A68" s="74" t="s">
        <v>225</v>
      </c>
      <c r="B68" s="75" t="s">
        <v>225</v>
      </c>
      <c r="C68" s="43">
        <v>4</v>
      </c>
      <c r="D68" s="73">
        <f>((100/I59)*C68)/100</f>
        <v>1</v>
      </c>
      <c r="E68" s="73"/>
      <c r="F68" s="73"/>
      <c r="G68" s="73"/>
      <c r="H68" s="73"/>
      <c r="I68" s="73"/>
      <c r="J68" s="144"/>
      <c r="K68" s="36" t="s">
        <v>201</v>
      </c>
      <c r="L68" s="37"/>
      <c r="M68" s="38">
        <f>I59*50%</f>
        <v>2</v>
      </c>
    </row>
    <row r="69" spans="1:13" ht="15.5" x14ac:dyDescent="0.35">
      <c r="A69" s="74" t="s">
        <v>226</v>
      </c>
      <c r="B69" s="75"/>
      <c r="C69" s="43">
        <v>4</v>
      </c>
      <c r="D69" s="73">
        <f>((100/I59)*C69)/100</f>
        <v>1</v>
      </c>
      <c r="E69" s="73"/>
      <c r="F69" s="73"/>
      <c r="G69" s="73"/>
      <c r="H69" s="73"/>
      <c r="I69" s="73"/>
      <c r="J69" s="144"/>
      <c r="K69" s="36" t="s">
        <v>202</v>
      </c>
      <c r="L69" s="37"/>
      <c r="M69" s="38">
        <f>I59*75%</f>
        <v>3</v>
      </c>
    </row>
    <row r="70" spans="1:13" ht="15" customHeight="1" x14ac:dyDescent="0.35">
      <c r="A70" s="74" t="s">
        <v>227</v>
      </c>
      <c r="B70" s="75" t="s">
        <v>227</v>
      </c>
      <c r="C70" s="43">
        <v>4</v>
      </c>
      <c r="D70" s="73">
        <f>((100/(I59))*C70)/100</f>
        <v>1</v>
      </c>
      <c r="E70" s="73"/>
      <c r="F70" s="73"/>
      <c r="G70" s="73"/>
      <c r="H70" s="73"/>
      <c r="I70" s="73"/>
      <c r="J70" s="144"/>
      <c r="K70" s="36" t="s">
        <v>203</v>
      </c>
      <c r="L70" s="37"/>
      <c r="M70" s="38">
        <f>I59</f>
        <v>4</v>
      </c>
    </row>
    <row r="71" spans="1:13" ht="16" thickBot="1" x14ac:dyDescent="0.4">
      <c r="A71" s="108" t="s">
        <v>228</v>
      </c>
      <c r="B71" s="109"/>
      <c r="C71" s="45">
        <v>0</v>
      </c>
      <c r="D71" s="110">
        <f>((100/(I59))*C71)/100</f>
        <v>0</v>
      </c>
      <c r="E71" s="110"/>
      <c r="F71" s="110"/>
      <c r="G71" s="110"/>
      <c r="H71" s="110"/>
      <c r="I71" s="110"/>
      <c r="J71" s="145"/>
      <c r="K71" s="39"/>
      <c r="L71" s="39"/>
      <c r="M71" s="40"/>
    </row>
    <row r="72" spans="1:13" ht="15" customHeight="1" x14ac:dyDescent="0.35">
      <c r="A72" s="111" t="s">
        <v>232</v>
      </c>
      <c r="B72" s="112"/>
      <c r="C72" s="112"/>
      <c r="D72" s="112"/>
      <c r="E72" s="112"/>
      <c r="F72" s="112"/>
      <c r="G72" s="112"/>
      <c r="H72" s="112"/>
      <c r="I72" s="112"/>
      <c r="J72" s="113"/>
      <c r="K72" s="30" t="str">
        <f>(IF(C76=0,"Work not yet Started.",IF(D76=50%,"Excavation work in process",IF(D76=100%,"Excavation work completed, ","0")))&amp;(IF(C77=0%,"",IF(D77=25%,"Footing work is process",IF(D77=50%,"Footing work Completed",IF(D77=75%,"Plinth work is process",IF(D77=100%,"Plinth work completed","0"))))))&amp;(IF(C78&gt;0,", RCC upto "&amp;C78&amp;" Slab completed",""))&amp;(IF(C79&gt;0,", Brickwork upto "&amp;C79&amp;" Floor completed"," "))&amp;(IF(C80&gt;0,", Internal Plaster upto "&amp;C80&amp;" Floor completed"," "))&amp;(IF(C81&gt;0,", External Plaster upto "&amp;C81&amp;" Floor completed"," "))&amp;(IF(C82&gt;0,", Flooring upto "&amp;C82&amp;" Floor completed"," "))&amp;(IF(C83&gt;0,", Painting upto "&amp;C83&amp;" Floor completed"," "))&amp;(IF(C84&gt;0,", Finishing upto "&amp;C84&amp;"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L72" s="30"/>
      <c r="M72" s="31"/>
    </row>
    <row r="73" spans="1:13" ht="15.5" x14ac:dyDescent="0.35">
      <c r="A73" s="76" t="s">
        <v>208</v>
      </c>
      <c r="B73" s="77"/>
      <c r="C73" s="41">
        <v>1</v>
      </c>
      <c r="D73" s="77" t="s">
        <v>209</v>
      </c>
      <c r="E73" s="77"/>
      <c r="F73" s="77">
        <v>0</v>
      </c>
      <c r="G73" s="77"/>
      <c r="H73" s="41" t="s">
        <v>210</v>
      </c>
      <c r="I73" s="77">
        <v>4</v>
      </c>
      <c r="J73" s="78"/>
      <c r="K73" s="32" t="s">
        <v>211</v>
      </c>
      <c r="L73" s="32"/>
      <c r="M73" s="33"/>
    </row>
    <row r="74" spans="1:13" ht="65.25" customHeight="1" x14ac:dyDescent="0.35">
      <c r="A74" s="79" t="s">
        <v>212</v>
      </c>
      <c r="B74" s="80"/>
      <c r="C74" s="81" t="str">
        <f>K72</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D74" s="82"/>
      <c r="E74" s="82"/>
      <c r="F74" s="82"/>
      <c r="G74" s="82"/>
      <c r="H74" s="82"/>
      <c r="I74" s="82"/>
      <c r="J74" s="83"/>
      <c r="K74" s="32" t="s">
        <v>213</v>
      </c>
      <c r="L74" s="32"/>
      <c r="M74" s="33"/>
    </row>
    <row r="75" spans="1:13" ht="15.5" x14ac:dyDescent="0.35">
      <c r="A75" s="74" t="s">
        <v>33</v>
      </c>
      <c r="B75" s="75"/>
      <c r="C75" s="42" t="s">
        <v>214</v>
      </c>
      <c r="D75" s="75" t="s">
        <v>215</v>
      </c>
      <c r="E75" s="75"/>
      <c r="F75" s="75" t="s">
        <v>216</v>
      </c>
      <c r="G75" s="75"/>
      <c r="H75" s="75" t="s">
        <v>217</v>
      </c>
      <c r="I75" s="75"/>
      <c r="J75" s="106"/>
      <c r="K75" s="32" t="s">
        <v>218</v>
      </c>
      <c r="L75" s="34"/>
      <c r="M75" s="35"/>
    </row>
    <row r="76" spans="1:13" ht="15.5" x14ac:dyDescent="0.35">
      <c r="A76" s="74" t="s">
        <v>219</v>
      </c>
      <c r="B76" s="75"/>
      <c r="C76" s="43">
        <f>M79</f>
        <v>4</v>
      </c>
      <c r="D76" s="73">
        <f>((100/I73)*C76)/100</f>
        <v>1</v>
      </c>
      <c r="E76" s="73"/>
      <c r="F76" s="73">
        <f>(IF(C74=K74,"100%",IF(C74=K75,"100%",(((C77/I73*10)+(40/(C73+F73+I73)*C78)+(7.5/(I73)*C79)+(7.5/(I73)*C80)+(10/I73*C81)+(10/I73*C82)+(5/I73*C83)+(5/I73*C84)+(5/I73*C85))/100))))</f>
        <v>0.95</v>
      </c>
      <c r="G76" s="73"/>
      <c r="H76" s="73">
        <f>((((C76/I73)*20)+((C77/I73)*25)+(30/(I73+F73+C73)*C78)+(5/I73*C79)+(5/I73*C80)+(5/I73*C81)+(5/I73*C82)+(0/I73*C83)+(0/I73*C84)+(5/I73*C85))/100)</f>
        <v>0.95</v>
      </c>
      <c r="I76" s="73"/>
      <c r="J76" s="144"/>
      <c r="K76" s="32"/>
      <c r="L76" s="34"/>
      <c r="M76" s="35"/>
    </row>
    <row r="77" spans="1:13" ht="15.5" x14ac:dyDescent="0.35">
      <c r="A77" s="74" t="s">
        <v>34</v>
      </c>
      <c r="B77" s="75"/>
      <c r="C77" s="43">
        <f>M84</f>
        <v>4</v>
      </c>
      <c r="D77" s="73">
        <f>((100/I73)*C77)/100</f>
        <v>1</v>
      </c>
      <c r="E77" s="73"/>
      <c r="F77" s="73"/>
      <c r="G77" s="73"/>
      <c r="H77" s="73"/>
      <c r="I77" s="73"/>
      <c r="J77" s="144"/>
      <c r="K77" s="34"/>
      <c r="L77" s="34"/>
      <c r="M77" s="35"/>
    </row>
    <row r="78" spans="1:13" ht="15.5" x14ac:dyDescent="0.35">
      <c r="A78" s="74" t="s">
        <v>230</v>
      </c>
      <c r="B78" s="75"/>
      <c r="C78" s="44">
        <v>5</v>
      </c>
      <c r="D78" s="73">
        <f>((100/(C73+F73+I73))*C78)/100</f>
        <v>1</v>
      </c>
      <c r="E78" s="73"/>
      <c r="F78" s="73"/>
      <c r="G78" s="73"/>
      <c r="H78" s="73"/>
      <c r="I78" s="73"/>
      <c r="J78" s="144"/>
      <c r="K78" s="36" t="s">
        <v>198</v>
      </c>
      <c r="L78" s="37"/>
      <c r="M78" s="38">
        <f>I73*50%</f>
        <v>2</v>
      </c>
    </row>
    <row r="79" spans="1:13" ht="15.5" x14ac:dyDescent="0.35">
      <c r="A79" s="74" t="s">
        <v>220</v>
      </c>
      <c r="B79" s="75" t="s">
        <v>221</v>
      </c>
      <c r="C79" s="43">
        <v>4</v>
      </c>
      <c r="D79" s="73">
        <f>((100/I73)*C79)/100</f>
        <v>1</v>
      </c>
      <c r="E79" s="73"/>
      <c r="F79" s="73"/>
      <c r="G79" s="73"/>
      <c r="H79" s="73"/>
      <c r="I79" s="73"/>
      <c r="J79" s="144"/>
      <c r="K79" s="36" t="s">
        <v>199</v>
      </c>
      <c r="L79" s="37"/>
      <c r="M79" s="38">
        <f>I73</f>
        <v>4</v>
      </c>
    </row>
    <row r="80" spans="1:13" ht="15" customHeight="1" x14ac:dyDescent="0.35">
      <c r="A80" s="74" t="s">
        <v>222</v>
      </c>
      <c r="B80" s="75" t="s">
        <v>221</v>
      </c>
      <c r="C80" s="43">
        <v>4</v>
      </c>
      <c r="D80" s="73">
        <f>((100/I73)*C80)/100</f>
        <v>1</v>
      </c>
      <c r="E80" s="73"/>
      <c r="F80" s="73"/>
      <c r="G80" s="73"/>
      <c r="H80" s="73"/>
      <c r="I80" s="73"/>
      <c r="J80" s="144"/>
      <c r="K80" s="36"/>
      <c r="L80" s="37"/>
      <c r="M80" s="38"/>
    </row>
    <row r="81" spans="1:13" ht="15.5" x14ac:dyDescent="0.35">
      <c r="A81" s="76" t="s">
        <v>223</v>
      </c>
      <c r="B81" s="77" t="s">
        <v>224</v>
      </c>
      <c r="C81" s="43">
        <v>4</v>
      </c>
      <c r="D81" s="73">
        <f>((100/(I73))*C81)/100</f>
        <v>1</v>
      </c>
      <c r="E81" s="73"/>
      <c r="F81" s="73"/>
      <c r="G81" s="73"/>
      <c r="H81" s="73"/>
      <c r="I81" s="73"/>
      <c r="J81" s="144"/>
      <c r="K81" s="36" t="s">
        <v>200</v>
      </c>
      <c r="L81" s="37"/>
      <c r="M81" s="38">
        <f>I73*25%</f>
        <v>1</v>
      </c>
    </row>
    <row r="82" spans="1:13" ht="15.5" x14ac:dyDescent="0.35">
      <c r="A82" s="74" t="s">
        <v>225</v>
      </c>
      <c r="B82" s="75" t="s">
        <v>225</v>
      </c>
      <c r="C82" s="43">
        <v>4</v>
      </c>
      <c r="D82" s="73">
        <f>((100/I73)*C82)/100</f>
        <v>1</v>
      </c>
      <c r="E82" s="73"/>
      <c r="F82" s="73"/>
      <c r="G82" s="73"/>
      <c r="H82" s="73"/>
      <c r="I82" s="73"/>
      <c r="J82" s="144"/>
      <c r="K82" s="36" t="s">
        <v>201</v>
      </c>
      <c r="L82" s="37"/>
      <c r="M82" s="38">
        <f>I73*50%</f>
        <v>2</v>
      </c>
    </row>
    <row r="83" spans="1:13" ht="15.5" x14ac:dyDescent="0.35">
      <c r="A83" s="74" t="s">
        <v>226</v>
      </c>
      <c r="B83" s="75"/>
      <c r="C83" s="43">
        <v>4</v>
      </c>
      <c r="D83" s="73">
        <f>((100/I73)*C83)/100</f>
        <v>1</v>
      </c>
      <c r="E83" s="73"/>
      <c r="F83" s="73"/>
      <c r="G83" s="73"/>
      <c r="H83" s="73"/>
      <c r="I83" s="73"/>
      <c r="J83" s="144"/>
      <c r="K83" s="36" t="s">
        <v>202</v>
      </c>
      <c r="L83" s="37"/>
      <c r="M83" s="38">
        <f>I73*75%</f>
        <v>3</v>
      </c>
    </row>
    <row r="84" spans="1:13" ht="15" customHeight="1" x14ac:dyDescent="0.35">
      <c r="A84" s="74" t="s">
        <v>227</v>
      </c>
      <c r="B84" s="75" t="s">
        <v>227</v>
      </c>
      <c r="C84" s="43">
        <v>4</v>
      </c>
      <c r="D84" s="73">
        <f>((100/(I73))*C84)/100</f>
        <v>1</v>
      </c>
      <c r="E84" s="73"/>
      <c r="F84" s="73"/>
      <c r="G84" s="73"/>
      <c r="H84" s="73"/>
      <c r="I84" s="73"/>
      <c r="J84" s="144"/>
      <c r="K84" s="36" t="s">
        <v>203</v>
      </c>
      <c r="L84" s="37"/>
      <c r="M84" s="38">
        <f>I73</f>
        <v>4</v>
      </c>
    </row>
    <row r="85" spans="1:13" ht="16" thickBot="1" x14ac:dyDescent="0.4">
      <c r="A85" s="108" t="s">
        <v>228</v>
      </c>
      <c r="B85" s="109"/>
      <c r="C85" s="45">
        <v>0</v>
      </c>
      <c r="D85" s="110">
        <f>((100/(I73))*C85)/100</f>
        <v>0</v>
      </c>
      <c r="E85" s="110"/>
      <c r="F85" s="110"/>
      <c r="G85" s="110"/>
      <c r="H85" s="110"/>
      <c r="I85" s="110"/>
      <c r="J85" s="145"/>
      <c r="K85" s="39"/>
      <c r="L85" s="39"/>
      <c r="M85" s="40"/>
    </row>
    <row r="86" spans="1:13" ht="15" customHeight="1" x14ac:dyDescent="0.35">
      <c r="A86" s="111" t="s">
        <v>249</v>
      </c>
      <c r="B86" s="112"/>
      <c r="C86" s="112"/>
      <c r="D86" s="112"/>
      <c r="E86" s="112"/>
      <c r="F86" s="112"/>
      <c r="G86" s="112"/>
      <c r="H86" s="112"/>
      <c r="I86" s="112"/>
      <c r="J86" s="113"/>
      <c r="K86" s="30" t="str">
        <f>(IF(C90=0,"Work not yet Started.",IF(D90=50%,"Excavation work in process",IF(D90=100%,"Excavation work completed, ","0")))&amp;(IF(C91=0%,"",IF(D91=25%,"Footing work is process",IF(D91=50%,"Footing work Completed",IF(D91=75%,"Plinth work is process",IF(D91=100%,"Plinth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L86" s="30"/>
      <c r="M86" s="31"/>
    </row>
    <row r="87" spans="1:13" ht="15.5" x14ac:dyDescent="0.35">
      <c r="A87" s="76" t="s">
        <v>208</v>
      </c>
      <c r="B87" s="77"/>
      <c r="C87" s="41">
        <v>1</v>
      </c>
      <c r="D87" s="77" t="s">
        <v>209</v>
      </c>
      <c r="E87" s="77"/>
      <c r="F87" s="77">
        <v>0</v>
      </c>
      <c r="G87" s="77"/>
      <c r="H87" s="41" t="s">
        <v>210</v>
      </c>
      <c r="I87" s="77">
        <v>4</v>
      </c>
      <c r="J87" s="78"/>
      <c r="K87" s="32" t="s">
        <v>211</v>
      </c>
      <c r="L87" s="32"/>
      <c r="M87" s="33"/>
    </row>
    <row r="88" spans="1:13" ht="64.5" customHeight="1" x14ac:dyDescent="0.35">
      <c r="A88" s="79" t="s">
        <v>212</v>
      </c>
      <c r="B88" s="80"/>
      <c r="C88" s="81" t="str">
        <f>K86</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D88" s="82"/>
      <c r="E88" s="82"/>
      <c r="F88" s="82"/>
      <c r="G88" s="82"/>
      <c r="H88" s="82"/>
      <c r="I88" s="82"/>
      <c r="J88" s="83"/>
      <c r="K88" s="32" t="s">
        <v>213</v>
      </c>
      <c r="L88" s="32"/>
      <c r="M88" s="33"/>
    </row>
    <row r="89" spans="1:13" ht="15.5" x14ac:dyDescent="0.35">
      <c r="A89" s="74" t="s">
        <v>33</v>
      </c>
      <c r="B89" s="75"/>
      <c r="C89" s="42" t="s">
        <v>214</v>
      </c>
      <c r="D89" s="75" t="s">
        <v>215</v>
      </c>
      <c r="E89" s="75"/>
      <c r="F89" s="75" t="s">
        <v>216</v>
      </c>
      <c r="G89" s="75"/>
      <c r="H89" s="75" t="s">
        <v>217</v>
      </c>
      <c r="I89" s="75"/>
      <c r="J89" s="106"/>
      <c r="K89" s="32" t="s">
        <v>218</v>
      </c>
      <c r="L89" s="34"/>
      <c r="M89" s="35"/>
    </row>
    <row r="90" spans="1:13" ht="15.5" x14ac:dyDescent="0.35">
      <c r="A90" s="74" t="s">
        <v>219</v>
      </c>
      <c r="B90" s="75"/>
      <c r="C90" s="43">
        <f>M93</f>
        <v>4</v>
      </c>
      <c r="D90" s="73">
        <f>((100/I87)*C90)/100</f>
        <v>1</v>
      </c>
      <c r="E90" s="73"/>
      <c r="F90" s="73">
        <f>(IF(C88=K88,"100%",IF(C88=K89,"100%",(((C91/I87*10)+(40/(C87+F87+I87)*C92)+(7.5/(I87)*C93)+(7.5/(I87)*C94)+(10/I87*C95)+(10/I87*C96)+(5/I87*C97)+(5/I87*C98)+(5/I87*C99))/100))))</f>
        <v>0.9375</v>
      </c>
      <c r="G90" s="73"/>
      <c r="H90" s="73">
        <f>((((C90/I87)*20)+((C91/I87)*25)+(30/(I87+F87+C87)*C92)+(5/I87*C93)+(5/I87*C94)+(5/I87*C95)+(5/I87*C96)+(0/I87*C97)+(0/I87*C98)+(5/I87*C99))/100)</f>
        <v>0.95</v>
      </c>
      <c r="I90" s="73"/>
      <c r="J90" s="144"/>
      <c r="K90" s="32"/>
      <c r="L90" s="34"/>
      <c r="M90" s="35"/>
    </row>
    <row r="91" spans="1:13" ht="15.5" x14ac:dyDescent="0.35">
      <c r="A91" s="74" t="s">
        <v>34</v>
      </c>
      <c r="B91" s="75"/>
      <c r="C91" s="43">
        <f>M98</f>
        <v>4</v>
      </c>
      <c r="D91" s="73">
        <f>((100/I87)*C91)/100</f>
        <v>1</v>
      </c>
      <c r="E91" s="73"/>
      <c r="F91" s="73"/>
      <c r="G91" s="73"/>
      <c r="H91" s="73"/>
      <c r="I91" s="73"/>
      <c r="J91" s="144"/>
      <c r="K91" s="34"/>
      <c r="L91" s="34"/>
      <c r="M91" s="35"/>
    </row>
    <row r="92" spans="1:13" ht="15.5" x14ac:dyDescent="0.35">
      <c r="A92" s="74" t="s">
        <v>230</v>
      </c>
      <c r="B92" s="75"/>
      <c r="C92" s="44">
        <v>5</v>
      </c>
      <c r="D92" s="73">
        <f>((100/(C87+F87+I87))*C92)/100</f>
        <v>1</v>
      </c>
      <c r="E92" s="73"/>
      <c r="F92" s="73"/>
      <c r="G92" s="73"/>
      <c r="H92" s="73"/>
      <c r="I92" s="73"/>
      <c r="J92" s="144"/>
      <c r="K92" s="36" t="s">
        <v>198</v>
      </c>
      <c r="L92" s="37"/>
      <c r="M92" s="38">
        <f>I87*50%</f>
        <v>2</v>
      </c>
    </row>
    <row r="93" spans="1:13" ht="15.5" x14ac:dyDescent="0.35">
      <c r="A93" s="74" t="s">
        <v>220</v>
      </c>
      <c r="B93" s="75" t="s">
        <v>221</v>
      </c>
      <c r="C93" s="43">
        <v>4</v>
      </c>
      <c r="D93" s="73">
        <f>((100/I87)*C93)/100</f>
        <v>1</v>
      </c>
      <c r="E93" s="73"/>
      <c r="F93" s="73"/>
      <c r="G93" s="73"/>
      <c r="H93" s="73"/>
      <c r="I93" s="73"/>
      <c r="J93" s="144"/>
      <c r="K93" s="36" t="s">
        <v>199</v>
      </c>
      <c r="L93" s="37"/>
      <c r="M93" s="38">
        <f>I87</f>
        <v>4</v>
      </c>
    </row>
    <row r="94" spans="1:13" ht="15" customHeight="1" x14ac:dyDescent="0.35">
      <c r="A94" s="74" t="s">
        <v>222</v>
      </c>
      <c r="B94" s="75" t="s">
        <v>221</v>
      </c>
      <c r="C94" s="43">
        <v>4</v>
      </c>
      <c r="D94" s="73">
        <f>((100/I87)*C94)/100</f>
        <v>1</v>
      </c>
      <c r="E94" s="73"/>
      <c r="F94" s="73"/>
      <c r="G94" s="73"/>
      <c r="H94" s="73"/>
      <c r="I94" s="73"/>
      <c r="J94" s="144"/>
      <c r="K94" s="36"/>
      <c r="L94" s="37"/>
      <c r="M94" s="38"/>
    </row>
    <row r="95" spans="1:13" ht="15.5" x14ac:dyDescent="0.35">
      <c r="A95" s="76" t="s">
        <v>223</v>
      </c>
      <c r="B95" s="77" t="s">
        <v>224</v>
      </c>
      <c r="C95" s="43">
        <v>4</v>
      </c>
      <c r="D95" s="73">
        <f>((100/(I87))*C95)/100</f>
        <v>1</v>
      </c>
      <c r="E95" s="73"/>
      <c r="F95" s="73"/>
      <c r="G95" s="73"/>
      <c r="H95" s="73"/>
      <c r="I95" s="73"/>
      <c r="J95" s="144"/>
      <c r="K95" s="36" t="s">
        <v>200</v>
      </c>
      <c r="L95" s="37"/>
      <c r="M95" s="38">
        <f>I87*25%</f>
        <v>1</v>
      </c>
    </row>
    <row r="96" spans="1:13" ht="15.5" x14ac:dyDescent="0.35">
      <c r="A96" s="74" t="s">
        <v>225</v>
      </c>
      <c r="B96" s="75" t="s">
        <v>225</v>
      </c>
      <c r="C96" s="43">
        <v>4</v>
      </c>
      <c r="D96" s="73">
        <f>((100/I87)*C96)/100</f>
        <v>1</v>
      </c>
      <c r="E96" s="73"/>
      <c r="F96" s="73"/>
      <c r="G96" s="73"/>
      <c r="H96" s="73"/>
      <c r="I96" s="73"/>
      <c r="J96" s="144"/>
      <c r="K96" s="36" t="s">
        <v>201</v>
      </c>
      <c r="L96" s="37"/>
      <c r="M96" s="38">
        <f>I87*50%</f>
        <v>2</v>
      </c>
    </row>
    <row r="97" spans="1:13" ht="15.5" x14ac:dyDescent="0.35">
      <c r="A97" s="74" t="s">
        <v>226</v>
      </c>
      <c r="B97" s="75"/>
      <c r="C97" s="43">
        <v>4</v>
      </c>
      <c r="D97" s="73">
        <f>((100/I87)*C97)/100</f>
        <v>1</v>
      </c>
      <c r="E97" s="73"/>
      <c r="F97" s="73"/>
      <c r="G97" s="73"/>
      <c r="H97" s="73"/>
      <c r="I97" s="73"/>
      <c r="J97" s="144"/>
      <c r="K97" s="36" t="s">
        <v>202</v>
      </c>
      <c r="L97" s="37"/>
      <c r="M97" s="38">
        <f>I87*75%</f>
        <v>3</v>
      </c>
    </row>
    <row r="98" spans="1:13" ht="15" customHeight="1" x14ac:dyDescent="0.35">
      <c r="A98" s="74" t="s">
        <v>227</v>
      </c>
      <c r="B98" s="75" t="s">
        <v>227</v>
      </c>
      <c r="C98" s="43">
        <v>3</v>
      </c>
      <c r="D98" s="73">
        <f>((100/(I87))*C98)/100</f>
        <v>0.75</v>
      </c>
      <c r="E98" s="73"/>
      <c r="F98" s="73"/>
      <c r="G98" s="73"/>
      <c r="H98" s="73"/>
      <c r="I98" s="73"/>
      <c r="J98" s="144"/>
      <c r="K98" s="36" t="s">
        <v>203</v>
      </c>
      <c r="L98" s="37"/>
      <c r="M98" s="38">
        <f>I87</f>
        <v>4</v>
      </c>
    </row>
    <row r="99" spans="1:13" ht="16" thickBot="1" x14ac:dyDescent="0.4">
      <c r="A99" s="108" t="s">
        <v>228</v>
      </c>
      <c r="B99" s="109"/>
      <c r="C99" s="45">
        <v>0</v>
      </c>
      <c r="D99" s="110">
        <f>((100/(I87))*C99)/100</f>
        <v>0</v>
      </c>
      <c r="E99" s="110"/>
      <c r="F99" s="110"/>
      <c r="G99" s="110"/>
      <c r="H99" s="110"/>
      <c r="I99" s="110"/>
      <c r="J99" s="145"/>
      <c r="K99" s="39"/>
      <c r="L99" s="39"/>
      <c r="M99" s="40"/>
    </row>
    <row r="100" spans="1:13" ht="15" customHeight="1" x14ac:dyDescent="0.35">
      <c r="A100" s="111" t="s">
        <v>248</v>
      </c>
      <c r="B100" s="112"/>
      <c r="C100" s="112"/>
      <c r="D100" s="112"/>
      <c r="E100" s="112"/>
      <c r="F100" s="112"/>
      <c r="G100" s="112"/>
      <c r="H100" s="112"/>
      <c r="I100" s="112"/>
      <c r="J100" s="113"/>
      <c r="K100" s="30" t="str">
        <f>(IF(C104=0,"Work not yet Started.",IF(D104=50%,"Excavation work in process",IF(D104=100%,"Excavation work completed, ","0")))&amp;(IF(C105=0%,"",IF(D105=25%,"Footing work is process",IF(D105=50%,"Footing work Completed",IF(D105=75%,"Plinth work is process",IF(D105=100%,"Plinth work completed","0"))))))&amp;(IF(C106&gt;0,", RCC upto "&amp;C106&amp;" Slab completed",""))&amp;(IF(C107&gt;0,", Brickwork upto "&amp;C107&amp;" Floor completed"," "))&amp;(IF(C108&gt;0,", Internal Plaster upto "&amp;C108&amp;" Floor completed"," "))&amp;(IF(C109&gt;0,", External Plaster upto "&amp;C109&amp;" Floor completed"," "))&amp;(IF(C110&gt;0,", Flooring upto "&amp;C110&amp;" Floor completed"," "))&amp;(IF(C111&gt;0,", Painting upto "&amp;C111&amp;" Floor completed"," "))&amp;(IF(C112&gt;0,", Finishing upto "&amp;C112&amp;" Floor completed"," ")))</f>
        <v>Excavation work completed, Plinth work completed, RCC upto 4 Slab completed, Brickwork upto 3 Floor completed, Internal Plaster upto 3 Floor completed, External Plaster upto 3 Floor completed, Flooring upto 3 Floor completed, Painting upto 3 Floor completed, Finishing upto 3 Floor completed</v>
      </c>
      <c r="L100" s="30"/>
      <c r="M100" s="31"/>
    </row>
    <row r="101" spans="1:13" ht="15.5" x14ac:dyDescent="0.35">
      <c r="A101" s="76" t="s">
        <v>208</v>
      </c>
      <c r="B101" s="77"/>
      <c r="C101" s="41">
        <v>1</v>
      </c>
      <c r="D101" s="77" t="s">
        <v>209</v>
      </c>
      <c r="E101" s="77"/>
      <c r="F101" s="77">
        <v>0</v>
      </c>
      <c r="G101" s="77"/>
      <c r="H101" s="41" t="s">
        <v>210</v>
      </c>
      <c r="I101" s="77">
        <v>3</v>
      </c>
      <c r="J101" s="78"/>
      <c r="K101" s="32" t="s">
        <v>211</v>
      </c>
      <c r="L101" s="32"/>
      <c r="M101" s="33"/>
    </row>
    <row r="102" spans="1:13" ht="16" thickBot="1" x14ac:dyDescent="0.4">
      <c r="A102" s="79" t="s">
        <v>212</v>
      </c>
      <c r="B102" s="80"/>
      <c r="C102" s="81" t="str">
        <f>K102</f>
        <v>All work Completed. Provide OC.</v>
      </c>
      <c r="D102" s="82"/>
      <c r="E102" s="82"/>
      <c r="F102" s="82"/>
      <c r="G102" s="82"/>
      <c r="H102" s="82"/>
      <c r="I102" s="82"/>
      <c r="J102" s="83"/>
      <c r="K102" s="32" t="s">
        <v>213</v>
      </c>
      <c r="L102" s="32"/>
      <c r="M102" s="33"/>
    </row>
    <row r="103" spans="1:13" ht="15.5" hidden="1" x14ac:dyDescent="0.35">
      <c r="A103" s="74" t="s">
        <v>33</v>
      </c>
      <c r="B103" s="75"/>
      <c r="C103" s="42" t="s">
        <v>214</v>
      </c>
      <c r="D103" s="75" t="s">
        <v>215</v>
      </c>
      <c r="E103" s="75"/>
      <c r="F103" s="75" t="s">
        <v>216</v>
      </c>
      <c r="G103" s="75"/>
      <c r="H103" s="75" t="s">
        <v>217</v>
      </c>
      <c r="I103" s="75"/>
      <c r="J103" s="106"/>
      <c r="K103" s="32" t="s">
        <v>218</v>
      </c>
      <c r="L103" s="34"/>
      <c r="M103" s="35"/>
    </row>
    <row r="104" spans="1:13" ht="15.5" hidden="1" x14ac:dyDescent="0.35">
      <c r="A104" s="74" t="s">
        <v>219</v>
      </c>
      <c r="B104" s="75"/>
      <c r="C104" s="43">
        <f>M107</f>
        <v>3</v>
      </c>
      <c r="D104" s="73">
        <f>((100/I101)*C104)/100</f>
        <v>1</v>
      </c>
      <c r="E104" s="73"/>
      <c r="F104" s="73" t="str">
        <f>(IF(C102=K102,"100%",IF(C102=K103,"100%",(((C105/I101*10)+(40/(C101+F101+I101)*C106)+(7.5/(I101)*C107)+(7.5/(I101)*C108)+(10/I101*C109)+(10/I101*C110)+(5/I101*C111)+(5/I101*C112)+(5/I101*C113))/100))))</f>
        <v>100%</v>
      </c>
      <c r="G104" s="73"/>
      <c r="H104" s="73">
        <f>((((C104/I101)*20)+((C105/I101)*25)+(30/(I101+F101+C101)*C106)+(5/I101*C107)+(5/I101*C108)+(5/I101*C109)+(5/I101*C110)+(0/I101*C111)+(0/I101*C112)+(5/I101*C113))/100)</f>
        <v>1</v>
      </c>
      <c r="I104" s="73"/>
      <c r="J104" s="144"/>
      <c r="K104" s="32"/>
      <c r="L104" s="34"/>
      <c r="M104" s="35"/>
    </row>
    <row r="105" spans="1:13" ht="15.5" hidden="1" x14ac:dyDescent="0.35">
      <c r="A105" s="74" t="s">
        <v>34</v>
      </c>
      <c r="B105" s="75"/>
      <c r="C105" s="43">
        <f>M112</f>
        <v>3</v>
      </c>
      <c r="D105" s="73">
        <f>((100/I101)*C105)/100</f>
        <v>1</v>
      </c>
      <c r="E105" s="73"/>
      <c r="F105" s="73"/>
      <c r="G105" s="73"/>
      <c r="H105" s="73"/>
      <c r="I105" s="73"/>
      <c r="J105" s="144"/>
      <c r="K105" s="34"/>
      <c r="L105" s="34"/>
      <c r="M105" s="35"/>
    </row>
    <row r="106" spans="1:13" ht="15.5" hidden="1" x14ac:dyDescent="0.35">
      <c r="A106" s="74" t="s">
        <v>230</v>
      </c>
      <c r="B106" s="75"/>
      <c r="C106" s="44">
        <v>4</v>
      </c>
      <c r="D106" s="73">
        <f>((100/(C101+F101+I101))*C106)/100</f>
        <v>1</v>
      </c>
      <c r="E106" s="73"/>
      <c r="F106" s="73"/>
      <c r="G106" s="73"/>
      <c r="H106" s="73"/>
      <c r="I106" s="73"/>
      <c r="J106" s="144"/>
      <c r="K106" s="36" t="s">
        <v>198</v>
      </c>
      <c r="L106" s="37"/>
      <c r="M106" s="38">
        <f>I101*50%</f>
        <v>1.5</v>
      </c>
    </row>
    <row r="107" spans="1:13" ht="15.5" hidden="1" x14ac:dyDescent="0.35">
      <c r="A107" s="74" t="s">
        <v>220</v>
      </c>
      <c r="B107" s="75" t="s">
        <v>221</v>
      </c>
      <c r="C107" s="43">
        <v>3</v>
      </c>
      <c r="D107" s="73">
        <f>((100/I101)*C107)/100</f>
        <v>1</v>
      </c>
      <c r="E107" s="73"/>
      <c r="F107" s="73"/>
      <c r="G107" s="73"/>
      <c r="H107" s="73"/>
      <c r="I107" s="73"/>
      <c r="J107" s="144"/>
      <c r="K107" s="36" t="s">
        <v>199</v>
      </c>
      <c r="L107" s="37"/>
      <c r="M107" s="38">
        <f>I101</f>
        <v>3</v>
      </c>
    </row>
    <row r="108" spans="1:13" ht="15" hidden="1" customHeight="1" x14ac:dyDescent="0.35">
      <c r="A108" s="74" t="s">
        <v>222</v>
      </c>
      <c r="B108" s="75" t="s">
        <v>221</v>
      </c>
      <c r="C108" s="43">
        <v>3</v>
      </c>
      <c r="D108" s="73">
        <f>((100/I101)*C108)/100</f>
        <v>1</v>
      </c>
      <c r="E108" s="73"/>
      <c r="F108" s="73"/>
      <c r="G108" s="73"/>
      <c r="H108" s="73"/>
      <c r="I108" s="73"/>
      <c r="J108" s="144"/>
      <c r="K108" s="36"/>
      <c r="L108" s="37"/>
      <c r="M108" s="38"/>
    </row>
    <row r="109" spans="1:13" ht="15.5" hidden="1" x14ac:dyDescent="0.35">
      <c r="A109" s="76" t="s">
        <v>223</v>
      </c>
      <c r="B109" s="77" t="s">
        <v>224</v>
      </c>
      <c r="C109" s="43">
        <v>3</v>
      </c>
      <c r="D109" s="73">
        <f>((100/(I101))*C109)/100</f>
        <v>1</v>
      </c>
      <c r="E109" s="73"/>
      <c r="F109" s="73"/>
      <c r="G109" s="73"/>
      <c r="H109" s="73"/>
      <c r="I109" s="73"/>
      <c r="J109" s="144"/>
      <c r="K109" s="36" t="s">
        <v>200</v>
      </c>
      <c r="L109" s="37"/>
      <c r="M109" s="38">
        <f>I101*25%</f>
        <v>0.75</v>
      </c>
    </row>
    <row r="110" spans="1:13" ht="15.5" hidden="1" x14ac:dyDescent="0.35">
      <c r="A110" s="74" t="s">
        <v>225</v>
      </c>
      <c r="B110" s="75" t="s">
        <v>225</v>
      </c>
      <c r="C110" s="43">
        <v>3</v>
      </c>
      <c r="D110" s="73">
        <f>((100/I101)*C110)/100</f>
        <v>1</v>
      </c>
      <c r="E110" s="73"/>
      <c r="F110" s="73"/>
      <c r="G110" s="73"/>
      <c r="H110" s="73"/>
      <c r="I110" s="73"/>
      <c r="J110" s="144"/>
      <c r="K110" s="36" t="s">
        <v>201</v>
      </c>
      <c r="L110" s="37"/>
      <c r="M110" s="38">
        <f>I101*50%</f>
        <v>1.5</v>
      </c>
    </row>
    <row r="111" spans="1:13" ht="15.5" hidden="1" x14ac:dyDescent="0.35">
      <c r="A111" s="74" t="s">
        <v>226</v>
      </c>
      <c r="B111" s="75"/>
      <c r="C111" s="43">
        <v>3</v>
      </c>
      <c r="D111" s="73">
        <f>((100/I101)*C111)/100</f>
        <v>1</v>
      </c>
      <c r="E111" s="73"/>
      <c r="F111" s="73"/>
      <c r="G111" s="73"/>
      <c r="H111" s="73"/>
      <c r="I111" s="73"/>
      <c r="J111" s="144"/>
      <c r="K111" s="36" t="s">
        <v>202</v>
      </c>
      <c r="L111" s="37"/>
      <c r="M111" s="38">
        <f>I101*75%</f>
        <v>2.25</v>
      </c>
    </row>
    <row r="112" spans="1:13" ht="15" hidden="1" customHeight="1" x14ac:dyDescent="0.35">
      <c r="A112" s="74" t="s">
        <v>227</v>
      </c>
      <c r="B112" s="75" t="s">
        <v>227</v>
      </c>
      <c r="C112" s="43">
        <v>3</v>
      </c>
      <c r="D112" s="73">
        <f>((100/(I101))*C112)/100</f>
        <v>1</v>
      </c>
      <c r="E112" s="73"/>
      <c r="F112" s="73"/>
      <c r="G112" s="73"/>
      <c r="H112" s="73"/>
      <c r="I112" s="73"/>
      <c r="J112" s="144"/>
      <c r="K112" s="36" t="s">
        <v>203</v>
      </c>
      <c r="L112" s="37"/>
      <c r="M112" s="38">
        <f>I101</f>
        <v>3</v>
      </c>
    </row>
    <row r="113" spans="1:13" ht="16" hidden="1" thickBot="1" x14ac:dyDescent="0.4">
      <c r="A113" s="108" t="s">
        <v>228</v>
      </c>
      <c r="B113" s="109"/>
      <c r="C113" s="45">
        <v>3</v>
      </c>
      <c r="D113" s="110">
        <f>((100/(I101))*C113)/100</f>
        <v>1</v>
      </c>
      <c r="E113" s="110"/>
      <c r="F113" s="110"/>
      <c r="G113" s="110"/>
      <c r="H113" s="110"/>
      <c r="I113" s="110"/>
      <c r="J113" s="145"/>
      <c r="K113" s="39"/>
      <c r="L113" s="39"/>
      <c r="M113" s="40"/>
    </row>
    <row r="114" spans="1:13" s="48" customFormat="1" ht="15.5" x14ac:dyDescent="0.35">
      <c r="A114" s="93" t="s">
        <v>216</v>
      </c>
      <c r="B114" s="94"/>
      <c r="C114" s="94"/>
      <c r="D114" s="91">
        <v>1</v>
      </c>
      <c r="E114" s="91"/>
      <c r="F114" s="91"/>
      <c r="G114" s="84" t="s">
        <v>217</v>
      </c>
      <c r="H114" s="85"/>
      <c r="I114" s="88">
        <v>1</v>
      </c>
      <c r="J114" s="89"/>
      <c r="K114" s="47"/>
    </row>
    <row r="115" spans="1:13" s="48" customFormat="1" ht="16" thickBot="1" x14ac:dyDescent="0.4">
      <c r="A115" s="218"/>
      <c r="B115" s="219"/>
      <c r="C115" s="219"/>
      <c r="D115" s="220"/>
      <c r="E115" s="220"/>
      <c r="F115" s="220"/>
      <c r="G115" s="221"/>
      <c r="H115" s="222"/>
      <c r="I115" s="221"/>
      <c r="J115" s="223"/>
      <c r="K115" s="47"/>
    </row>
    <row r="116" spans="1:13" ht="15" customHeight="1" x14ac:dyDescent="0.35">
      <c r="A116" s="224" t="s">
        <v>235</v>
      </c>
      <c r="B116" s="224"/>
      <c r="C116" s="224"/>
      <c r="D116" s="224"/>
      <c r="E116" s="224"/>
      <c r="F116" s="224"/>
      <c r="G116" s="224"/>
      <c r="H116" s="224"/>
      <c r="I116" s="224"/>
      <c r="J116" s="224"/>
      <c r="K116" s="30" t="str">
        <f>(IF(C120=0,"Work not yet Started.",IF(D120=50%,"Excavation work in process",IF(D120=100%,"Excavation work completed, ","0")))&amp;(IF(C121=0%,"",IF(D121=25%,"Footing work is process",IF(D121=50%,"Footing work Completed",IF(D121=75%,"Plinth work is process",IF(D121=100%,"Plinth work completed","0"))))))&amp;(IF(C122&gt;0,", RCC upto "&amp;C122&amp;" Slab completed",""))&amp;(IF(C123&gt;0,", Brickwork upto "&amp;C123&amp;" Floor completed"," "))&amp;(IF(C124&gt;0,", Internal Plaster upto "&amp;C124&amp;" Floor completed"," "))&amp;(IF(C125&gt;0,", External Plaster upto "&amp;C125&amp;" Floor completed"," "))&amp;(IF(C126&gt;0,", Flooring upto "&amp;C126&amp;" Floor completed"," "))&amp;(IF(C127&gt;0,", Painting upto "&amp;C127&amp;" Floor completed"," "))&amp;(IF(C128&gt;0,", Finishing upto "&amp;C128&amp;" Floor completed"," ")))</f>
        <v>Excavation work completed, Plinth work completed, RCC upto 4 Slab completed, Brickwork upto 3 Floor completed, Internal Plaster upto 3 Floor completed, External Plaster upto 3 Floor completed, Flooring upto 3 Floor completed, Painting upto 3 Floor completed, Finishing upto 3 Floor completed</v>
      </c>
      <c r="L116" s="30"/>
      <c r="M116" s="31"/>
    </row>
    <row r="117" spans="1:13" ht="15.5" x14ac:dyDescent="0.35">
      <c r="A117" s="77" t="s">
        <v>208</v>
      </c>
      <c r="B117" s="77"/>
      <c r="C117" s="49">
        <v>1</v>
      </c>
      <c r="D117" s="77" t="s">
        <v>209</v>
      </c>
      <c r="E117" s="77"/>
      <c r="F117" s="77">
        <v>0</v>
      </c>
      <c r="G117" s="77"/>
      <c r="H117" s="49" t="s">
        <v>210</v>
      </c>
      <c r="I117" s="77">
        <v>3</v>
      </c>
      <c r="J117" s="77"/>
      <c r="K117" s="32" t="s">
        <v>211</v>
      </c>
      <c r="L117" s="32"/>
      <c r="M117" s="33"/>
    </row>
    <row r="118" spans="1:13" ht="20.5" customHeight="1" x14ac:dyDescent="0.35">
      <c r="A118" s="80" t="s">
        <v>212</v>
      </c>
      <c r="B118" s="80"/>
      <c r="C118" s="225" t="str">
        <f>K118</f>
        <v>All work Completed. Provide OC.</v>
      </c>
      <c r="D118" s="225"/>
      <c r="E118" s="225"/>
      <c r="F118" s="225"/>
      <c r="G118" s="225"/>
      <c r="H118" s="225"/>
      <c r="I118" s="225"/>
      <c r="J118" s="225"/>
      <c r="K118" s="32" t="s">
        <v>213</v>
      </c>
      <c r="L118" s="32"/>
      <c r="M118" s="33"/>
    </row>
    <row r="119" spans="1:13" ht="15.5" hidden="1" x14ac:dyDescent="0.35">
      <c r="A119" s="214" t="s">
        <v>33</v>
      </c>
      <c r="B119" s="214"/>
      <c r="C119" s="50" t="s">
        <v>214</v>
      </c>
      <c r="D119" s="214" t="s">
        <v>215</v>
      </c>
      <c r="E119" s="214"/>
      <c r="F119" s="214" t="s">
        <v>216</v>
      </c>
      <c r="G119" s="214"/>
      <c r="H119" s="214" t="s">
        <v>217</v>
      </c>
      <c r="I119" s="214"/>
      <c r="J119" s="214"/>
      <c r="K119" s="32" t="s">
        <v>218</v>
      </c>
      <c r="L119" s="34"/>
      <c r="M119" s="35"/>
    </row>
    <row r="120" spans="1:13" ht="15.5" hidden="1" x14ac:dyDescent="0.35">
      <c r="A120" s="75" t="s">
        <v>219</v>
      </c>
      <c r="B120" s="75"/>
      <c r="C120" s="43">
        <f>M123</f>
        <v>3</v>
      </c>
      <c r="D120" s="73">
        <f>((100/I117)*C120)/100</f>
        <v>1</v>
      </c>
      <c r="E120" s="73"/>
      <c r="F120" s="73" t="str">
        <f>(IF(C118=K118,"100%",IF(C118=K119,"100%",(((C121/I117*10)+(40/(C117+F117+I117)*C122)+(7.5/(I117)*C123)+(7.5/(I117)*C124)+(10/I117*C125)+(10/I117*C126)+(5/I117*C127)+(5/I117*C128)+(5/I117*C129))/100))))</f>
        <v>100%</v>
      </c>
      <c r="G120" s="73"/>
      <c r="H120" s="73">
        <f>((((C120/I117)*20)+((C121/I117)*25)+(30/(I117+F117+C117)*C122)+(5/I117*C123)+(5/I117*C124)+(5/I117*C125)+(5/I117*C126)+(0/I117*C127)+(0/I117*C128)+(5/I117*C129))/100)</f>
        <v>1</v>
      </c>
      <c r="I120" s="73"/>
      <c r="J120" s="73"/>
      <c r="K120" s="32"/>
      <c r="L120" s="34"/>
      <c r="M120" s="35"/>
    </row>
    <row r="121" spans="1:13" ht="15.5" hidden="1" x14ac:dyDescent="0.35">
      <c r="A121" s="75" t="s">
        <v>34</v>
      </c>
      <c r="B121" s="75"/>
      <c r="C121" s="43">
        <f>M128</f>
        <v>3</v>
      </c>
      <c r="D121" s="73">
        <f>((100/I117)*C121)/100</f>
        <v>1</v>
      </c>
      <c r="E121" s="73"/>
      <c r="F121" s="73"/>
      <c r="G121" s="73"/>
      <c r="H121" s="73"/>
      <c r="I121" s="73"/>
      <c r="J121" s="73"/>
      <c r="K121" s="34"/>
      <c r="L121" s="34"/>
      <c r="M121" s="35"/>
    </row>
    <row r="122" spans="1:13" ht="15.5" hidden="1" x14ac:dyDescent="0.35">
      <c r="A122" s="75" t="s">
        <v>230</v>
      </c>
      <c r="B122" s="75"/>
      <c r="C122" s="44">
        <v>4</v>
      </c>
      <c r="D122" s="73">
        <f>((100/(C117+F117+I117))*C122)/100</f>
        <v>1</v>
      </c>
      <c r="E122" s="73"/>
      <c r="F122" s="73"/>
      <c r="G122" s="73"/>
      <c r="H122" s="73"/>
      <c r="I122" s="73"/>
      <c r="J122" s="73"/>
      <c r="K122" s="36" t="s">
        <v>198</v>
      </c>
      <c r="L122" s="37"/>
      <c r="M122" s="38">
        <f>I117*50%</f>
        <v>1.5</v>
      </c>
    </row>
    <row r="123" spans="1:13" ht="15.5" hidden="1" x14ac:dyDescent="0.35">
      <c r="A123" s="75" t="s">
        <v>220</v>
      </c>
      <c r="B123" s="75" t="s">
        <v>221</v>
      </c>
      <c r="C123" s="43">
        <v>3</v>
      </c>
      <c r="D123" s="73">
        <f>((100/I117)*C123)/100</f>
        <v>1</v>
      </c>
      <c r="E123" s="73"/>
      <c r="F123" s="73"/>
      <c r="G123" s="73"/>
      <c r="H123" s="73"/>
      <c r="I123" s="73"/>
      <c r="J123" s="73"/>
      <c r="K123" s="36" t="s">
        <v>199</v>
      </c>
      <c r="L123" s="37"/>
      <c r="M123" s="38">
        <f>I117</f>
        <v>3</v>
      </c>
    </row>
    <row r="124" spans="1:13" ht="15" hidden="1" customHeight="1" x14ac:dyDescent="0.35">
      <c r="A124" s="75" t="s">
        <v>222</v>
      </c>
      <c r="B124" s="75" t="s">
        <v>221</v>
      </c>
      <c r="C124" s="43">
        <v>3</v>
      </c>
      <c r="D124" s="73">
        <f>((100/I117)*C124)/100</f>
        <v>1</v>
      </c>
      <c r="E124" s="73"/>
      <c r="F124" s="73"/>
      <c r="G124" s="73"/>
      <c r="H124" s="73"/>
      <c r="I124" s="73"/>
      <c r="J124" s="73"/>
      <c r="K124" s="36"/>
      <c r="L124" s="37"/>
      <c r="M124" s="38"/>
    </row>
    <row r="125" spans="1:13" ht="15.5" hidden="1" x14ac:dyDescent="0.35">
      <c r="A125" s="77" t="s">
        <v>223</v>
      </c>
      <c r="B125" s="77" t="s">
        <v>224</v>
      </c>
      <c r="C125" s="43">
        <v>3</v>
      </c>
      <c r="D125" s="73">
        <f>((100/(I117))*C125)/100</f>
        <v>1</v>
      </c>
      <c r="E125" s="73"/>
      <c r="F125" s="73"/>
      <c r="G125" s="73"/>
      <c r="H125" s="73"/>
      <c r="I125" s="73"/>
      <c r="J125" s="73"/>
      <c r="K125" s="36" t="s">
        <v>200</v>
      </c>
      <c r="L125" s="37"/>
      <c r="M125" s="38">
        <f>I117*25%</f>
        <v>0.75</v>
      </c>
    </row>
    <row r="126" spans="1:13" ht="15.5" hidden="1" x14ac:dyDescent="0.35">
      <c r="A126" s="75" t="s">
        <v>225</v>
      </c>
      <c r="B126" s="75" t="s">
        <v>225</v>
      </c>
      <c r="C126" s="43">
        <v>3</v>
      </c>
      <c r="D126" s="73">
        <f>((100/I117)*C126)/100</f>
        <v>1</v>
      </c>
      <c r="E126" s="73"/>
      <c r="F126" s="73"/>
      <c r="G126" s="73"/>
      <c r="H126" s="73"/>
      <c r="I126" s="73"/>
      <c r="J126" s="73"/>
      <c r="K126" s="36" t="s">
        <v>201</v>
      </c>
      <c r="L126" s="37"/>
      <c r="M126" s="38">
        <f>I117*50%</f>
        <v>1.5</v>
      </c>
    </row>
    <row r="127" spans="1:13" ht="15.5" hidden="1" x14ac:dyDescent="0.35">
      <c r="A127" s="75" t="s">
        <v>226</v>
      </c>
      <c r="B127" s="75"/>
      <c r="C127" s="43">
        <v>3</v>
      </c>
      <c r="D127" s="73">
        <f>((100/I117)*C127)/100</f>
        <v>1</v>
      </c>
      <c r="E127" s="73"/>
      <c r="F127" s="73"/>
      <c r="G127" s="73"/>
      <c r="H127" s="73"/>
      <c r="I127" s="73"/>
      <c r="J127" s="73"/>
      <c r="K127" s="36" t="s">
        <v>202</v>
      </c>
      <c r="L127" s="37"/>
      <c r="M127" s="38">
        <f>I117*75%</f>
        <v>2.25</v>
      </c>
    </row>
    <row r="128" spans="1:13" ht="15" hidden="1" customHeight="1" x14ac:dyDescent="0.35">
      <c r="A128" s="75" t="s">
        <v>227</v>
      </c>
      <c r="B128" s="75" t="s">
        <v>227</v>
      </c>
      <c r="C128" s="44">
        <v>3</v>
      </c>
      <c r="D128" s="73">
        <f>((100/(I117))*C128)/100</f>
        <v>1</v>
      </c>
      <c r="E128" s="73"/>
      <c r="F128" s="73"/>
      <c r="G128" s="73"/>
      <c r="H128" s="73"/>
      <c r="I128" s="73"/>
      <c r="J128" s="73"/>
      <c r="K128" s="36" t="s">
        <v>203</v>
      </c>
      <c r="L128" s="37"/>
      <c r="M128" s="38">
        <f>I117</f>
        <v>3</v>
      </c>
    </row>
    <row r="129" spans="1:13" ht="16" hidden="1" thickBot="1" x14ac:dyDescent="0.4">
      <c r="A129" s="75" t="s">
        <v>228</v>
      </c>
      <c r="B129" s="75"/>
      <c r="C129" s="43">
        <v>3</v>
      </c>
      <c r="D129" s="73">
        <f>((100/(I117))*C129)/100</f>
        <v>1</v>
      </c>
      <c r="E129" s="73"/>
      <c r="F129" s="73"/>
      <c r="G129" s="73"/>
      <c r="H129" s="73"/>
      <c r="I129" s="73"/>
      <c r="J129" s="73"/>
      <c r="K129" s="39"/>
      <c r="L129" s="39"/>
      <c r="M129" s="40"/>
    </row>
    <row r="130" spans="1:13" s="48" customFormat="1" ht="15.5" x14ac:dyDescent="0.35">
      <c r="A130" s="226" t="s">
        <v>216</v>
      </c>
      <c r="B130" s="226"/>
      <c r="C130" s="226"/>
      <c r="D130" s="227">
        <v>1</v>
      </c>
      <c r="E130" s="227"/>
      <c r="F130" s="227"/>
      <c r="G130" s="228" t="s">
        <v>217</v>
      </c>
      <c r="H130" s="228"/>
      <c r="I130" s="227">
        <v>1</v>
      </c>
      <c r="J130" s="228"/>
      <c r="K130" s="47"/>
    </row>
    <row r="131" spans="1:13" s="48" customFormat="1" ht="16" thickBot="1" x14ac:dyDescent="0.4">
      <c r="A131" s="226"/>
      <c r="B131" s="226"/>
      <c r="C131" s="226"/>
      <c r="D131" s="227"/>
      <c r="E131" s="227"/>
      <c r="F131" s="227"/>
      <c r="G131" s="228"/>
      <c r="H131" s="228"/>
      <c r="I131" s="228"/>
      <c r="J131" s="228"/>
      <c r="K131" s="47"/>
    </row>
    <row r="132" spans="1:13" ht="17" customHeight="1" x14ac:dyDescent="0.35">
      <c r="A132" s="225" t="s">
        <v>236</v>
      </c>
      <c r="B132" s="225"/>
      <c r="C132" s="225"/>
      <c r="D132" s="225"/>
      <c r="E132" s="225"/>
      <c r="F132" s="225"/>
      <c r="G132" s="225"/>
      <c r="H132" s="225"/>
      <c r="I132" s="225"/>
      <c r="J132" s="225"/>
      <c r="K132" s="30" t="str">
        <f>(IF(C136=0,"Work not yet Started.",IF(D136=50%,"Excavation work in process",IF(D136=100%,"Excavation work completed, ","0")))&amp;(IF(C137=0%,"",IF(D137=25%,"Footing work is process",IF(D137=50%,"Footing work Completed",IF(D137=75%,"Plinth work is process",IF(D137=100%,"Plinth work completed","0"))))))&amp;(IF(C138&gt;0,", RCC upto "&amp;C138&amp;" Slab completed",""))&amp;(IF(C139&gt;0,", Brickwork upto "&amp;C139&amp;" Floor completed"," "))&amp;(IF(C140&gt;0,", Internal Plaster upto "&amp;C140&amp;" Floor completed"," "))&amp;(IF(C141&gt;0,", External Plaster upto "&amp;C141&amp;" Floor completed"," "))&amp;(IF(C142&gt;0,", Flooring upto "&amp;C142&amp;" Floor completed"," "))&amp;(IF(C143&gt;0,", Painting upto "&amp;C143&amp;" Floor completed"," "))&amp;(IF(C144&gt;0,", Finishing upto "&amp;C144&amp;" Floor completed"," ")))</f>
        <v>Excavation work completed, Plinth work completed, RCC upto 3 Slab completed, Brickwork upto 2 Floor completed, Internal Plaster upto 2 Floor completed, External Plaster upto 2 Floor completed, Flooring upto 2 Floor completed, Painting upto 2 Floor completed, Finishing upto 2 Floor completed</v>
      </c>
      <c r="L132" s="30"/>
      <c r="M132" s="31"/>
    </row>
    <row r="133" spans="1:13" ht="15.5" x14ac:dyDescent="0.35">
      <c r="A133" s="77" t="s">
        <v>208</v>
      </c>
      <c r="B133" s="77"/>
      <c r="C133" s="49">
        <v>1</v>
      </c>
      <c r="D133" s="77" t="s">
        <v>209</v>
      </c>
      <c r="E133" s="77"/>
      <c r="F133" s="77">
        <v>0</v>
      </c>
      <c r="G133" s="77"/>
      <c r="H133" s="49" t="s">
        <v>210</v>
      </c>
      <c r="I133" s="77">
        <v>2</v>
      </c>
      <c r="J133" s="77"/>
      <c r="K133" s="32" t="s">
        <v>211</v>
      </c>
      <c r="L133" s="32"/>
      <c r="M133" s="33"/>
    </row>
    <row r="134" spans="1:13" ht="66" customHeight="1" x14ac:dyDescent="0.35">
      <c r="A134" s="80" t="s">
        <v>212</v>
      </c>
      <c r="B134" s="80"/>
      <c r="C134" s="225" t="str">
        <f>K132</f>
        <v>Excavation work completed, Plinth work completed, RCC upto 3 Slab completed, Brickwork upto 2 Floor completed, Internal Plaster upto 2 Floor completed, External Plaster upto 2 Floor completed, Flooring upto 2 Floor completed, Painting upto 2 Floor completed, Finishing upto 2 Floor completed</v>
      </c>
      <c r="D134" s="225"/>
      <c r="E134" s="225"/>
      <c r="F134" s="225"/>
      <c r="G134" s="225"/>
      <c r="H134" s="225"/>
      <c r="I134" s="225"/>
      <c r="J134" s="225"/>
      <c r="K134" s="32" t="s">
        <v>213</v>
      </c>
      <c r="L134" s="32"/>
      <c r="M134" s="33"/>
    </row>
    <row r="135" spans="1:13" ht="15.5" x14ac:dyDescent="0.35">
      <c r="A135" s="74" t="s">
        <v>33</v>
      </c>
      <c r="B135" s="75"/>
      <c r="C135" s="42" t="s">
        <v>214</v>
      </c>
      <c r="D135" s="75" t="s">
        <v>215</v>
      </c>
      <c r="E135" s="75"/>
      <c r="F135" s="75" t="s">
        <v>216</v>
      </c>
      <c r="G135" s="75"/>
      <c r="H135" s="75" t="s">
        <v>217</v>
      </c>
      <c r="I135" s="75"/>
      <c r="J135" s="106"/>
      <c r="K135" s="32" t="s">
        <v>218</v>
      </c>
      <c r="L135" s="34"/>
      <c r="M135" s="35"/>
    </row>
    <row r="136" spans="1:13" ht="15.5" x14ac:dyDescent="0.35">
      <c r="A136" s="74" t="s">
        <v>219</v>
      </c>
      <c r="B136" s="75"/>
      <c r="C136" s="43">
        <f>M139</f>
        <v>2</v>
      </c>
      <c r="D136" s="73">
        <f>((100/I133)*C136)/100</f>
        <v>1</v>
      </c>
      <c r="E136" s="73"/>
      <c r="F136" s="73">
        <f>(IF(C134=K134,"100%",IF(C134=K135,"100%",(((C137/I133*10)+(40/(C133+F133+I133)*C138)+(7.5/(I133)*C139)+(7.5/(I133)*C140)+(10/I133*C141)+(10/I133*C142)+(5/I133*C143)+(5/I133*C144)+(5/I133*C145))/100))))</f>
        <v>0.95</v>
      </c>
      <c r="G136" s="73"/>
      <c r="H136" s="73">
        <f>((((C136/I133)*20)+((C137/I133)*25)+(30/(I133+F133+C133)*C138)+(5/I133*C139)+(5/I133*C140)+(5/I133*C141)+(5/I133*C142)+(0/I133*C143)+(0/I133*C144)+(5/I133*C145))/100)</f>
        <v>0.95</v>
      </c>
      <c r="I136" s="73"/>
      <c r="J136" s="144"/>
      <c r="K136" s="32"/>
      <c r="L136" s="34"/>
      <c r="M136" s="35"/>
    </row>
    <row r="137" spans="1:13" ht="15.5" x14ac:dyDescent="0.35">
      <c r="A137" s="74" t="s">
        <v>34</v>
      </c>
      <c r="B137" s="75"/>
      <c r="C137" s="43">
        <f>M144</f>
        <v>2</v>
      </c>
      <c r="D137" s="73">
        <f>((100/I133)*C137)/100</f>
        <v>1</v>
      </c>
      <c r="E137" s="73"/>
      <c r="F137" s="73"/>
      <c r="G137" s="73"/>
      <c r="H137" s="73"/>
      <c r="I137" s="73"/>
      <c r="J137" s="144"/>
      <c r="K137" s="34"/>
      <c r="L137" s="34"/>
      <c r="M137" s="35"/>
    </row>
    <row r="138" spans="1:13" ht="15.5" x14ac:dyDescent="0.35">
      <c r="A138" s="74" t="s">
        <v>230</v>
      </c>
      <c r="B138" s="75"/>
      <c r="C138" s="44">
        <v>3</v>
      </c>
      <c r="D138" s="73">
        <f>((100/(C133+F133+I133))*C138)/100</f>
        <v>1</v>
      </c>
      <c r="E138" s="73"/>
      <c r="F138" s="73"/>
      <c r="G138" s="73"/>
      <c r="H138" s="73"/>
      <c r="I138" s="73"/>
      <c r="J138" s="144"/>
      <c r="K138" s="36" t="s">
        <v>198</v>
      </c>
      <c r="L138" s="37"/>
      <c r="M138" s="38">
        <f>I133*50%</f>
        <v>1</v>
      </c>
    </row>
    <row r="139" spans="1:13" ht="15.5" x14ac:dyDescent="0.35">
      <c r="A139" s="74" t="s">
        <v>220</v>
      </c>
      <c r="B139" s="75" t="s">
        <v>221</v>
      </c>
      <c r="C139" s="43">
        <v>2</v>
      </c>
      <c r="D139" s="73">
        <f>((100/I133)*C139)/100</f>
        <v>1</v>
      </c>
      <c r="E139" s="73"/>
      <c r="F139" s="73"/>
      <c r="G139" s="73"/>
      <c r="H139" s="73"/>
      <c r="I139" s="73"/>
      <c r="J139" s="144"/>
      <c r="K139" s="36" t="s">
        <v>199</v>
      </c>
      <c r="L139" s="37"/>
      <c r="M139" s="38">
        <f>I133</f>
        <v>2</v>
      </c>
    </row>
    <row r="140" spans="1:13" ht="15" customHeight="1" x14ac:dyDescent="0.35">
      <c r="A140" s="74" t="s">
        <v>222</v>
      </c>
      <c r="B140" s="75" t="s">
        <v>221</v>
      </c>
      <c r="C140" s="43">
        <v>2</v>
      </c>
      <c r="D140" s="73">
        <f>((100/I133)*C140)/100</f>
        <v>1</v>
      </c>
      <c r="E140" s="73"/>
      <c r="F140" s="73"/>
      <c r="G140" s="73"/>
      <c r="H140" s="73"/>
      <c r="I140" s="73"/>
      <c r="J140" s="144"/>
      <c r="K140" s="36"/>
      <c r="L140" s="37"/>
      <c r="M140" s="38"/>
    </row>
    <row r="141" spans="1:13" ht="15.5" x14ac:dyDescent="0.35">
      <c r="A141" s="76" t="s">
        <v>223</v>
      </c>
      <c r="B141" s="77" t="s">
        <v>224</v>
      </c>
      <c r="C141" s="43">
        <v>2</v>
      </c>
      <c r="D141" s="73">
        <f>((100/(I133))*C141)/100</f>
        <v>1</v>
      </c>
      <c r="E141" s="73"/>
      <c r="F141" s="73"/>
      <c r="G141" s="73"/>
      <c r="H141" s="73"/>
      <c r="I141" s="73"/>
      <c r="J141" s="144"/>
      <c r="K141" s="36" t="s">
        <v>200</v>
      </c>
      <c r="L141" s="37"/>
      <c r="M141" s="38">
        <f>I133*25%</f>
        <v>0.5</v>
      </c>
    </row>
    <row r="142" spans="1:13" ht="15.5" x14ac:dyDescent="0.35">
      <c r="A142" s="74" t="s">
        <v>225</v>
      </c>
      <c r="B142" s="75" t="s">
        <v>225</v>
      </c>
      <c r="C142" s="43">
        <v>2</v>
      </c>
      <c r="D142" s="73">
        <f>((100/I133)*C142)/100</f>
        <v>1</v>
      </c>
      <c r="E142" s="73"/>
      <c r="F142" s="73"/>
      <c r="G142" s="73"/>
      <c r="H142" s="73"/>
      <c r="I142" s="73"/>
      <c r="J142" s="144"/>
      <c r="K142" s="36" t="s">
        <v>201</v>
      </c>
      <c r="L142" s="37"/>
      <c r="M142" s="38">
        <f>I133*50%</f>
        <v>1</v>
      </c>
    </row>
    <row r="143" spans="1:13" ht="15.5" x14ac:dyDescent="0.35">
      <c r="A143" s="74" t="s">
        <v>226</v>
      </c>
      <c r="B143" s="75"/>
      <c r="C143" s="43">
        <v>2</v>
      </c>
      <c r="D143" s="73">
        <f>((100/I133)*C143)/100</f>
        <v>1</v>
      </c>
      <c r="E143" s="73"/>
      <c r="F143" s="73"/>
      <c r="G143" s="73"/>
      <c r="H143" s="73"/>
      <c r="I143" s="73"/>
      <c r="J143" s="144"/>
      <c r="K143" s="36" t="s">
        <v>202</v>
      </c>
      <c r="L143" s="37"/>
      <c r="M143" s="38">
        <f>I133*75%</f>
        <v>1.5</v>
      </c>
    </row>
    <row r="144" spans="1:13" ht="15" customHeight="1" x14ac:dyDescent="0.35">
      <c r="A144" s="74" t="s">
        <v>227</v>
      </c>
      <c r="B144" s="75" t="s">
        <v>227</v>
      </c>
      <c r="C144" s="44">
        <v>2</v>
      </c>
      <c r="D144" s="73">
        <f>((100/(I133))*C144)/100</f>
        <v>1</v>
      </c>
      <c r="E144" s="73"/>
      <c r="F144" s="73"/>
      <c r="G144" s="73"/>
      <c r="H144" s="73"/>
      <c r="I144" s="73"/>
      <c r="J144" s="144"/>
      <c r="K144" s="36" t="s">
        <v>203</v>
      </c>
      <c r="L144" s="37"/>
      <c r="M144" s="38">
        <f>I133</f>
        <v>2</v>
      </c>
    </row>
    <row r="145" spans="1:13" ht="16" thickBot="1" x14ac:dyDescent="0.4">
      <c r="A145" s="108" t="s">
        <v>228</v>
      </c>
      <c r="B145" s="109"/>
      <c r="C145" s="45">
        <v>0</v>
      </c>
      <c r="D145" s="110">
        <f>((100/(I133))*C145)/100</f>
        <v>0</v>
      </c>
      <c r="E145" s="110"/>
      <c r="F145" s="110"/>
      <c r="G145" s="110"/>
      <c r="H145" s="110"/>
      <c r="I145" s="110"/>
      <c r="J145" s="145"/>
      <c r="K145" s="39"/>
      <c r="L145" s="39"/>
      <c r="M145" s="40"/>
    </row>
    <row r="146" spans="1:13" ht="15" customHeight="1" x14ac:dyDescent="0.35">
      <c r="A146" s="111" t="s">
        <v>233</v>
      </c>
      <c r="B146" s="112"/>
      <c r="C146" s="112"/>
      <c r="D146" s="112"/>
      <c r="E146" s="112"/>
      <c r="F146" s="112"/>
      <c r="G146" s="112"/>
      <c r="H146" s="112"/>
      <c r="I146" s="112"/>
      <c r="J146" s="113"/>
      <c r="K146" s="30" t="str">
        <f>(IF(C150=0,"Work not yet Started.",IF(D150=50%,"Excavation work in process",IF(D150=100%,"Excavation work completed, ","0")))&amp;(IF(C151=0%,"",IF(D151=25%,"Footing work is process",IF(D151=50%,"Footing work Completed",IF(D151=75%,"Plinth work is process",IF(D151=100%,"Plinth work completed","0"))))))&amp;(IF(C152&gt;0,", RCC upto "&amp;C152&amp;" Slab completed",""))&amp;(IF(C153&gt;0,", Brickwork upto "&amp;C153&amp;" Floor completed"," "))&amp;(IF(C154&gt;0,", Internal Plaster upto "&amp;C154&amp;" Floor completed"," "))&amp;(IF(C155&gt;0,", External Plaster upto "&amp;C155&amp;" Floor completed"," "))&amp;(IF(C156&gt;0,", Flooring upto "&amp;C156&amp;" Floor completed"," "))&amp;(IF(C157&gt;0,", Painting upto "&amp;C157&amp;" Floor completed"," "))&amp;(IF(C158&gt;0,", Finishing upto "&amp;C158&amp;" Floor completed"," ")))</f>
        <v xml:space="preserve">Excavation work completed, Plinth work completed      </v>
      </c>
      <c r="L146" s="30"/>
      <c r="M146" s="31"/>
    </row>
    <row r="147" spans="1:13" ht="15.5" x14ac:dyDescent="0.35">
      <c r="A147" s="76" t="s">
        <v>208</v>
      </c>
      <c r="B147" s="77"/>
      <c r="C147" s="41">
        <v>1</v>
      </c>
      <c r="D147" s="77" t="s">
        <v>209</v>
      </c>
      <c r="E147" s="77"/>
      <c r="F147" s="77">
        <v>0</v>
      </c>
      <c r="G147" s="77"/>
      <c r="H147" s="41" t="s">
        <v>210</v>
      </c>
      <c r="I147" s="77">
        <v>4</v>
      </c>
      <c r="J147" s="78"/>
      <c r="K147" s="32" t="s">
        <v>211</v>
      </c>
      <c r="L147" s="32"/>
      <c r="M147" s="33"/>
    </row>
    <row r="148" spans="1:13" ht="15" customHeight="1" x14ac:dyDescent="0.35">
      <c r="A148" s="79" t="s">
        <v>212</v>
      </c>
      <c r="B148" s="80"/>
      <c r="C148" s="81" t="str">
        <f>K146</f>
        <v xml:space="preserve">Excavation work completed, Plinth work completed      </v>
      </c>
      <c r="D148" s="82"/>
      <c r="E148" s="82"/>
      <c r="F148" s="82"/>
      <c r="G148" s="82"/>
      <c r="H148" s="82"/>
      <c r="I148" s="82"/>
      <c r="J148" s="83"/>
      <c r="K148" s="32" t="s">
        <v>213</v>
      </c>
      <c r="L148" s="32"/>
      <c r="M148" s="33"/>
    </row>
    <row r="149" spans="1:13" ht="15.5" x14ac:dyDescent="0.35">
      <c r="A149" s="74" t="s">
        <v>33</v>
      </c>
      <c r="B149" s="75"/>
      <c r="C149" s="42" t="s">
        <v>214</v>
      </c>
      <c r="D149" s="75" t="s">
        <v>215</v>
      </c>
      <c r="E149" s="75"/>
      <c r="F149" s="75" t="s">
        <v>216</v>
      </c>
      <c r="G149" s="75"/>
      <c r="H149" s="75" t="s">
        <v>217</v>
      </c>
      <c r="I149" s="75"/>
      <c r="J149" s="106"/>
      <c r="K149" s="32" t="s">
        <v>218</v>
      </c>
      <c r="L149" s="34"/>
      <c r="M149" s="35"/>
    </row>
    <row r="150" spans="1:13" ht="15.5" x14ac:dyDescent="0.35">
      <c r="A150" s="74" t="s">
        <v>219</v>
      </c>
      <c r="B150" s="75"/>
      <c r="C150" s="43">
        <v>4</v>
      </c>
      <c r="D150" s="73">
        <f>((100/I147)*C150)/100</f>
        <v>1</v>
      </c>
      <c r="E150" s="73"/>
      <c r="F150" s="73">
        <f>(IF(C148=K148,"100%",IF(C148=K149,"100%",(((C151/I147*10)+(40/(C147+F147+I147)*C152)+(7.5/(I147)*C153)+(7.5/(I147)*C154)+(10/I147*C155)+(10/I147*C156)+(5/I147*C157)+(5/I147*C158)+(5/I147*C159))/100))))</f>
        <v>0.1</v>
      </c>
      <c r="G150" s="73"/>
      <c r="H150" s="73">
        <f>((((C150/I147)*20)+((C151/I147)*25)+(30/(I147+F147+C147)*C152)+(5/I147*C153)+(5/I147*C154)+(5/I147*C155)+(5/I147*C156)+(0/I147*C157)+(0/I147*C158)+(5/I147*C159))/100)</f>
        <v>0.45</v>
      </c>
      <c r="I150" s="73"/>
      <c r="J150" s="144"/>
      <c r="K150" s="32"/>
      <c r="L150" s="34"/>
      <c r="M150" s="35"/>
    </row>
    <row r="151" spans="1:13" ht="15.5" x14ac:dyDescent="0.35">
      <c r="A151" s="74" t="s">
        <v>34</v>
      </c>
      <c r="B151" s="75"/>
      <c r="C151" s="43">
        <v>4</v>
      </c>
      <c r="D151" s="73">
        <f>((100/I147)*C151)/100</f>
        <v>1</v>
      </c>
      <c r="E151" s="73"/>
      <c r="F151" s="73"/>
      <c r="G151" s="73"/>
      <c r="H151" s="73"/>
      <c r="I151" s="73"/>
      <c r="J151" s="144"/>
      <c r="K151" s="34"/>
      <c r="L151" s="34"/>
      <c r="M151" s="35"/>
    </row>
    <row r="152" spans="1:13" ht="15.5" x14ac:dyDescent="0.35">
      <c r="A152" s="74" t="s">
        <v>230</v>
      </c>
      <c r="B152" s="75"/>
      <c r="C152" s="44">
        <v>0</v>
      </c>
      <c r="D152" s="73">
        <f>((100/(C147+F147+I147))*C152)/100</f>
        <v>0</v>
      </c>
      <c r="E152" s="73"/>
      <c r="F152" s="73"/>
      <c r="G152" s="73"/>
      <c r="H152" s="73"/>
      <c r="I152" s="73"/>
      <c r="J152" s="144"/>
      <c r="K152" s="36" t="s">
        <v>198</v>
      </c>
      <c r="L152" s="37"/>
      <c r="M152" s="38">
        <f>I147*50%</f>
        <v>2</v>
      </c>
    </row>
    <row r="153" spans="1:13" ht="15.5" x14ac:dyDescent="0.35">
      <c r="A153" s="74" t="s">
        <v>220</v>
      </c>
      <c r="B153" s="75" t="s">
        <v>221</v>
      </c>
      <c r="C153" s="43">
        <v>0</v>
      </c>
      <c r="D153" s="73">
        <f>((100/I147)*C153)/100</f>
        <v>0</v>
      </c>
      <c r="E153" s="73"/>
      <c r="F153" s="73"/>
      <c r="G153" s="73"/>
      <c r="H153" s="73"/>
      <c r="I153" s="73"/>
      <c r="J153" s="144"/>
      <c r="K153" s="36" t="s">
        <v>199</v>
      </c>
      <c r="L153" s="37"/>
      <c r="M153" s="38">
        <f>I147</f>
        <v>4</v>
      </c>
    </row>
    <row r="154" spans="1:13" ht="15" customHeight="1" x14ac:dyDescent="0.35">
      <c r="A154" s="74" t="s">
        <v>222</v>
      </c>
      <c r="B154" s="75" t="s">
        <v>221</v>
      </c>
      <c r="C154" s="43">
        <v>0</v>
      </c>
      <c r="D154" s="73">
        <f>((100/I147)*C154)/100</f>
        <v>0</v>
      </c>
      <c r="E154" s="73"/>
      <c r="F154" s="73"/>
      <c r="G154" s="73"/>
      <c r="H154" s="73"/>
      <c r="I154" s="73"/>
      <c r="J154" s="144"/>
      <c r="K154" s="36"/>
      <c r="L154" s="37"/>
      <c r="M154" s="38"/>
    </row>
    <row r="155" spans="1:13" ht="15.5" x14ac:dyDescent="0.35">
      <c r="A155" s="76" t="s">
        <v>223</v>
      </c>
      <c r="B155" s="77" t="s">
        <v>224</v>
      </c>
      <c r="C155" s="43">
        <v>0</v>
      </c>
      <c r="D155" s="73">
        <f>((100/(I147))*C155)/100</f>
        <v>0</v>
      </c>
      <c r="E155" s="73"/>
      <c r="F155" s="73"/>
      <c r="G155" s="73"/>
      <c r="H155" s="73"/>
      <c r="I155" s="73"/>
      <c r="J155" s="144"/>
      <c r="K155" s="36" t="s">
        <v>200</v>
      </c>
      <c r="L155" s="37"/>
      <c r="M155" s="38">
        <f>I147*25%</f>
        <v>1</v>
      </c>
    </row>
    <row r="156" spans="1:13" ht="15.5" x14ac:dyDescent="0.35">
      <c r="A156" s="74" t="s">
        <v>225</v>
      </c>
      <c r="B156" s="75" t="s">
        <v>225</v>
      </c>
      <c r="C156" s="43">
        <v>0</v>
      </c>
      <c r="D156" s="73">
        <f>((100/I147)*C156)/100</f>
        <v>0</v>
      </c>
      <c r="E156" s="73"/>
      <c r="F156" s="73"/>
      <c r="G156" s="73"/>
      <c r="H156" s="73"/>
      <c r="I156" s="73"/>
      <c r="J156" s="144"/>
      <c r="K156" s="36" t="s">
        <v>201</v>
      </c>
      <c r="L156" s="37"/>
      <c r="M156" s="38">
        <f>I147*50%</f>
        <v>2</v>
      </c>
    </row>
    <row r="157" spans="1:13" ht="15.5" x14ac:dyDescent="0.35">
      <c r="A157" s="74" t="s">
        <v>226</v>
      </c>
      <c r="B157" s="75"/>
      <c r="C157" s="43">
        <v>0</v>
      </c>
      <c r="D157" s="73">
        <f>((100/I147)*C157)/100</f>
        <v>0</v>
      </c>
      <c r="E157" s="73"/>
      <c r="F157" s="73"/>
      <c r="G157" s="73"/>
      <c r="H157" s="73"/>
      <c r="I157" s="73"/>
      <c r="J157" s="144"/>
      <c r="K157" s="36" t="s">
        <v>202</v>
      </c>
      <c r="L157" s="37"/>
      <c r="M157" s="38">
        <f>I147*75%</f>
        <v>3</v>
      </c>
    </row>
    <row r="158" spans="1:13" ht="15" customHeight="1" x14ac:dyDescent="0.35">
      <c r="A158" s="74" t="s">
        <v>227</v>
      </c>
      <c r="B158" s="75" t="s">
        <v>227</v>
      </c>
      <c r="C158" s="43">
        <v>0</v>
      </c>
      <c r="D158" s="73">
        <f>((100/(I147))*C158)/100</f>
        <v>0</v>
      </c>
      <c r="E158" s="73"/>
      <c r="F158" s="73"/>
      <c r="G158" s="73"/>
      <c r="H158" s="73"/>
      <c r="I158" s="73"/>
      <c r="J158" s="144"/>
      <c r="K158" s="36" t="s">
        <v>203</v>
      </c>
      <c r="L158" s="37"/>
      <c r="M158" s="38">
        <f>I147</f>
        <v>4</v>
      </c>
    </row>
    <row r="159" spans="1:13" ht="16" thickBot="1" x14ac:dyDescent="0.4">
      <c r="A159" s="108" t="s">
        <v>228</v>
      </c>
      <c r="B159" s="109"/>
      <c r="C159" s="45">
        <v>0</v>
      </c>
      <c r="D159" s="110">
        <f>((100/(I147))*C159)/100</f>
        <v>0</v>
      </c>
      <c r="E159" s="110"/>
      <c r="F159" s="110"/>
      <c r="G159" s="110"/>
      <c r="H159" s="110"/>
      <c r="I159" s="110"/>
      <c r="J159" s="145"/>
      <c r="K159" s="39"/>
      <c r="L159" s="39"/>
      <c r="M159" s="40"/>
    </row>
    <row r="160" spans="1:13" ht="15" customHeight="1" x14ac:dyDescent="0.35">
      <c r="A160" s="111" t="s">
        <v>258</v>
      </c>
      <c r="B160" s="112"/>
      <c r="C160" s="112"/>
      <c r="D160" s="112"/>
      <c r="E160" s="112"/>
      <c r="F160" s="112"/>
      <c r="G160" s="112"/>
      <c r="H160" s="112"/>
      <c r="I160" s="112"/>
      <c r="J160" s="113"/>
      <c r="K160" s="30" t="str">
        <f>(IF(C164=0,"Work not yet Started.",IF(D164=50%,"Excavation work in process",IF(D164=100%,"Excavation work completed, ","0")))&amp;(IF(C165=0%,"",IF(D165=25%,"Footing work is process",IF(D165=50%,"Footing work Completed",IF(D165=75%,"Plinth work is process",IF(D165=100%,"Plinth work completed","0"))))))&amp;(IF(C166&gt;0,", RCC upto "&amp;C166&amp;" Slab completed",""))&amp;(IF(C167&gt;0,", Brickwork upto "&amp;C167&amp;" Floor completed"," "))&amp;(IF(C168&gt;0,", Internal Plaster upto "&amp;C168&amp;" Floor completed"," "))&amp;(IF(C169&gt;0,", External Plaster upto "&amp;C169&amp;" Floor completed"," "))&amp;(IF(C170&gt;0,", Flooring upto "&amp;C170&amp;" Floor completed"," "))&amp;(IF(C171&gt;0,", Painting upto "&amp;C171&amp;" Floor completed"," "))&amp;(IF(C172&gt;0,", Finishing upto "&amp;C172&amp;" Floor completed"," ")))</f>
        <v>Excavation work completed, Plinth work completed, RCC upto 4 Slab completed, Brickwork upto 3 Floor completed, Internal Plaster upto 3 Floor completed, External Plaster upto 3 Floor completed, Flooring upto 3 Floor completed, Painting upto 3 Floor completed, Finishing upto 3 Floor completed</v>
      </c>
      <c r="L160" s="30"/>
      <c r="M160" s="31"/>
    </row>
    <row r="161" spans="1:13" ht="15.5" x14ac:dyDescent="0.35">
      <c r="A161" s="76" t="s">
        <v>208</v>
      </c>
      <c r="B161" s="77"/>
      <c r="C161" s="41">
        <v>1</v>
      </c>
      <c r="D161" s="77" t="s">
        <v>209</v>
      </c>
      <c r="E161" s="77"/>
      <c r="F161" s="77">
        <v>0</v>
      </c>
      <c r="G161" s="77"/>
      <c r="H161" s="41" t="s">
        <v>210</v>
      </c>
      <c r="I161" s="77">
        <v>3</v>
      </c>
      <c r="J161" s="78"/>
      <c r="K161" s="32" t="s">
        <v>211</v>
      </c>
      <c r="L161" s="32"/>
      <c r="M161" s="33"/>
    </row>
    <row r="162" spans="1:13" ht="16" thickBot="1" x14ac:dyDescent="0.4">
      <c r="A162" s="79" t="s">
        <v>212</v>
      </c>
      <c r="B162" s="80"/>
      <c r="C162" s="81" t="str">
        <f>K162</f>
        <v>All work Completed. Provide OC.</v>
      </c>
      <c r="D162" s="82"/>
      <c r="E162" s="82"/>
      <c r="F162" s="82"/>
      <c r="G162" s="82"/>
      <c r="H162" s="82"/>
      <c r="I162" s="82"/>
      <c r="J162" s="83"/>
      <c r="K162" s="32" t="s">
        <v>213</v>
      </c>
      <c r="L162" s="32"/>
      <c r="M162" s="33"/>
    </row>
    <row r="163" spans="1:13" ht="15.5" hidden="1" x14ac:dyDescent="0.35">
      <c r="A163" s="74" t="s">
        <v>33</v>
      </c>
      <c r="B163" s="75"/>
      <c r="C163" s="42" t="s">
        <v>214</v>
      </c>
      <c r="D163" s="75" t="s">
        <v>215</v>
      </c>
      <c r="E163" s="75"/>
      <c r="F163" s="75" t="s">
        <v>216</v>
      </c>
      <c r="G163" s="75"/>
      <c r="H163" s="75" t="s">
        <v>217</v>
      </c>
      <c r="I163" s="75"/>
      <c r="J163" s="106"/>
      <c r="K163" s="32" t="s">
        <v>218</v>
      </c>
      <c r="L163" s="34"/>
      <c r="M163" s="35"/>
    </row>
    <row r="164" spans="1:13" ht="15.5" hidden="1" x14ac:dyDescent="0.35">
      <c r="A164" s="74" t="s">
        <v>219</v>
      </c>
      <c r="B164" s="75"/>
      <c r="C164" s="43">
        <v>3</v>
      </c>
      <c r="D164" s="73">
        <f>((100/I161)*C164)/100</f>
        <v>1</v>
      </c>
      <c r="E164" s="73"/>
      <c r="F164" s="73" t="str">
        <f>(IF(C162=K162,"100%",IF(C162=K163,"100%",(((C165/I161*10)+(40/(C161+F161+I161)*C166)+(7.5/(I161)*C167)+(7.5/(I161)*C168)+(10/I161*C169)+(10/I161*C170)+(5/I161*C171)+(5/I161*C172)+(5/I161*C173))/100))))</f>
        <v>100%</v>
      </c>
      <c r="G164" s="73"/>
      <c r="H164" s="73">
        <f>((((C164/I161)*20)+((C165/I161)*25)+(30/(I161+F161+C161)*C166)+(5/I161*C167)+(5/I161*C168)+(5/I161*C169)+(5/I161*C170)+(0/I161*C171)+(0/I161*C172)+(5/I161*C173))/100)</f>
        <v>1</v>
      </c>
      <c r="I164" s="73"/>
      <c r="J164" s="144"/>
      <c r="K164" s="32"/>
      <c r="L164" s="34"/>
      <c r="M164" s="35"/>
    </row>
    <row r="165" spans="1:13" ht="15.5" hidden="1" x14ac:dyDescent="0.35">
      <c r="A165" s="74" t="s">
        <v>34</v>
      </c>
      <c r="B165" s="75"/>
      <c r="C165" s="43">
        <v>3</v>
      </c>
      <c r="D165" s="73">
        <f>((100/I161)*C165)/100</f>
        <v>1</v>
      </c>
      <c r="E165" s="73"/>
      <c r="F165" s="73"/>
      <c r="G165" s="73"/>
      <c r="H165" s="73"/>
      <c r="I165" s="73"/>
      <c r="J165" s="144"/>
      <c r="K165" s="34"/>
      <c r="L165" s="34"/>
      <c r="M165" s="35"/>
    </row>
    <row r="166" spans="1:13" ht="15.5" hidden="1" x14ac:dyDescent="0.35">
      <c r="A166" s="74" t="s">
        <v>230</v>
      </c>
      <c r="B166" s="75"/>
      <c r="C166" s="44">
        <v>4</v>
      </c>
      <c r="D166" s="73">
        <f>((100/(C161+F161+I161))*C166)/100</f>
        <v>1</v>
      </c>
      <c r="E166" s="73"/>
      <c r="F166" s="73"/>
      <c r="G166" s="73"/>
      <c r="H166" s="73"/>
      <c r="I166" s="73"/>
      <c r="J166" s="144"/>
      <c r="K166" s="36" t="s">
        <v>198</v>
      </c>
      <c r="L166" s="37"/>
      <c r="M166" s="38">
        <f>I161*50%</f>
        <v>1.5</v>
      </c>
    </row>
    <row r="167" spans="1:13" ht="15.5" hidden="1" x14ac:dyDescent="0.35">
      <c r="A167" s="74" t="s">
        <v>220</v>
      </c>
      <c r="B167" s="75" t="s">
        <v>221</v>
      </c>
      <c r="C167" s="43">
        <v>3</v>
      </c>
      <c r="D167" s="73">
        <f>((100/I161)*C167)/100</f>
        <v>1</v>
      </c>
      <c r="E167" s="73"/>
      <c r="F167" s="73"/>
      <c r="G167" s="73"/>
      <c r="H167" s="73"/>
      <c r="I167" s="73"/>
      <c r="J167" s="144"/>
      <c r="K167" s="36" t="s">
        <v>199</v>
      </c>
      <c r="L167" s="37"/>
      <c r="M167" s="38">
        <f>I161</f>
        <v>3</v>
      </c>
    </row>
    <row r="168" spans="1:13" ht="15" hidden="1" customHeight="1" x14ac:dyDescent="0.35">
      <c r="A168" s="74" t="s">
        <v>222</v>
      </c>
      <c r="B168" s="75" t="s">
        <v>221</v>
      </c>
      <c r="C168" s="43">
        <v>3</v>
      </c>
      <c r="D168" s="73">
        <f>((100/I161)*C168)/100</f>
        <v>1</v>
      </c>
      <c r="E168" s="73"/>
      <c r="F168" s="73"/>
      <c r="G168" s="73"/>
      <c r="H168" s="73"/>
      <c r="I168" s="73"/>
      <c r="J168" s="144"/>
      <c r="K168" s="36"/>
      <c r="L168" s="37"/>
      <c r="M168" s="38"/>
    </row>
    <row r="169" spans="1:13" ht="15.5" hidden="1" x14ac:dyDescent="0.35">
      <c r="A169" s="76" t="s">
        <v>223</v>
      </c>
      <c r="B169" s="77" t="s">
        <v>224</v>
      </c>
      <c r="C169" s="43">
        <v>3</v>
      </c>
      <c r="D169" s="73">
        <f>((100/(I161))*C169)/100</f>
        <v>1</v>
      </c>
      <c r="E169" s="73"/>
      <c r="F169" s="73"/>
      <c r="G169" s="73"/>
      <c r="H169" s="73"/>
      <c r="I169" s="73"/>
      <c r="J169" s="144"/>
      <c r="K169" s="36" t="s">
        <v>200</v>
      </c>
      <c r="L169" s="37"/>
      <c r="M169" s="38">
        <f>I161*25%</f>
        <v>0.75</v>
      </c>
    </row>
    <row r="170" spans="1:13" ht="15.5" hidden="1" x14ac:dyDescent="0.35">
      <c r="A170" s="74" t="s">
        <v>225</v>
      </c>
      <c r="B170" s="75" t="s">
        <v>225</v>
      </c>
      <c r="C170" s="43">
        <v>3</v>
      </c>
      <c r="D170" s="73">
        <f>((100/I161)*C170)/100</f>
        <v>1</v>
      </c>
      <c r="E170" s="73"/>
      <c r="F170" s="73"/>
      <c r="G170" s="73"/>
      <c r="H170" s="73"/>
      <c r="I170" s="73"/>
      <c r="J170" s="144"/>
      <c r="K170" s="36" t="s">
        <v>201</v>
      </c>
      <c r="L170" s="37"/>
      <c r="M170" s="38">
        <f>I161*50%</f>
        <v>1.5</v>
      </c>
    </row>
    <row r="171" spans="1:13" ht="15.5" hidden="1" x14ac:dyDescent="0.35">
      <c r="A171" s="74" t="s">
        <v>226</v>
      </c>
      <c r="B171" s="75"/>
      <c r="C171" s="43">
        <v>3</v>
      </c>
      <c r="D171" s="73">
        <f>((100/I161)*C171)/100</f>
        <v>1</v>
      </c>
      <c r="E171" s="73"/>
      <c r="F171" s="73"/>
      <c r="G171" s="73"/>
      <c r="H171" s="73"/>
      <c r="I171" s="73"/>
      <c r="J171" s="144"/>
      <c r="K171" s="36" t="s">
        <v>202</v>
      </c>
      <c r="L171" s="37"/>
      <c r="M171" s="38">
        <f>I161*75%</f>
        <v>2.25</v>
      </c>
    </row>
    <row r="172" spans="1:13" ht="15" hidden="1" customHeight="1" x14ac:dyDescent="0.35">
      <c r="A172" s="74" t="s">
        <v>227</v>
      </c>
      <c r="B172" s="75" t="s">
        <v>227</v>
      </c>
      <c r="C172" s="43">
        <v>3</v>
      </c>
      <c r="D172" s="73">
        <f>((100/(I161))*C172)/100</f>
        <v>1</v>
      </c>
      <c r="E172" s="73"/>
      <c r="F172" s="73"/>
      <c r="G172" s="73"/>
      <c r="H172" s="73"/>
      <c r="I172" s="73"/>
      <c r="J172" s="144"/>
      <c r="K172" s="36" t="s">
        <v>203</v>
      </c>
      <c r="L172" s="37"/>
      <c r="M172" s="38">
        <f>I161</f>
        <v>3</v>
      </c>
    </row>
    <row r="173" spans="1:13" ht="16" hidden="1" thickBot="1" x14ac:dyDescent="0.4">
      <c r="A173" s="108" t="s">
        <v>228</v>
      </c>
      <c r="B173" s="109"/>
      <c r="C173" s="45">
        <v>3</v>
      </c>
      <c r="D173" s="110">
        <f>((100/(I161))*C173)/100</f>
        <v>1</v>
      </c>
      <c r="E173" s="110"/>
      <c r="F173" s="110"/>
      <c r="G173" s="110"/>
      <c r="H173" s="110"/>
      <c r="I173" s="110"/>
      <c r="J173" s="145"/>
      <c r="K173" s="39"/>
      <c r="L173" s="39"/>
      <c r="M173" s="40"/>
    </row>
    <row r="174" spans="1:13" s="48" customFormat="1" ht="15.5" x14ac:dyDescent="0.35">
      <c r="A174" s="93" t="s">
        <v>216</v>
      </c>
      <c r="B174" s="94"/>
      <c r="C174" s="94"/>
      <c r="D174" s="91">
        <v>1</v>
      </c>
      <c r="E174" s="91"/>
      <c r="F174" s="91"/>
      <c r="G174" s="84" t="s">
        <v>217</v>
      </c>
      <c r="H174" s="85"/>
      <c r="I174" s="88">
        <v>1</v>
      </c>
      <c r="J174" s="89"/>
      <c r="K174" s="47"/>
    </row>
    <row r="175" spans="1:13" s="48" customFormat="1" ht="16" thickBot="1" x14ac:dyDescent="0.4">
      <c r="A175" s="95"/>
      <c r="B175" s="96"/>
      <c r="C175" s="96"/>
      <c r="D175" s="92"/>
      <c r="E175" s="92"/>
      <c r="F175" s="92"/>
      <c r="G175" s="86"/>
      <c r="H175" s="87"/>
      <c r="I175" s="86"/>
      <c r="J175" s="90"/>
      <c r="K175" s="47"/>
    </row>
    <row r="176" spans="1:13" x14ac:dyDescent="0.35">
      <c r="A176" s="133" t="s">
        <v>197</v>
      </c>
      <c r="B176" s="134"/>
      <c r="C176" s="134"/>
      <c r="D176" s="134"/>
      <c r="E176" s="134"/>
      <c r="F176" s="134"/>
      <c r="G176" s="58"/>
      <c r="H176" s="58"/>
      <c r="I176" s="58"/>
      <c r="J176" s="59"/>
    </row>
    <row r="177" spans="1:10" ht="15" customHeight="1" x14ac:dyDescent="0.35">
      <c r="A177" s="55" t="s">
        <v>51</v>
      </c>
      <c r="B177" s="58"/>
      <c r="C177" s="58"/>
      <c r="D177" s="58"/>
      <c r="E177" s="58"/>
      <c r="F177" s="58"/>
      <c r="G177" s="58"/>
      <c r="H177" s="58"/>
      <c r="I177" s="58"/>
      <c r="J177" s="59"/>
    </row>
    <row r="178" spans="1:10" x14ac:dyDescent="0.35">
      <c r="A178" s="178" t="s">
        <v>74</v>
      </c>
      <c r="B178" s="179"/>
      <c r="C178" s="179"/>
      <c r="D178" s="179"/>
      <c r="E178" s="179"/>
      <c r="F178" s="179"/>
      <c r="G178" s="179"/>
      <c r="H178" s="179"/>
      <c r="I178" s="179"/>
      <c r="J178" s="180"/>
    </row>
    <row r="179" spans="1:10" ht="2.25" customHeight="1" x14ac:dyDescent="0.35">
      <c r="A179" s="181"/>
      <c r="B179" s="182"/>
      <c r="C179" s="182"/>
      <c r="D179" s="182"/>
      <c r="E179" s="182"/>
      <c r="F179" s="182"/>
      <c r="G179" s="182"/>
      <c r="H179" s="182"/>
      <c r="I179" s="182"/>
      <c r="J179" s="183"/>
    </row>
    <row r="180" spans="1:10" ht="15" hidden="1" customHeight="1" x14ac:dyDescent="0.35">
      <c r="A180" s="181"/>
      <c r="B180" s="182"/>
      <c r="C180" s="182"/>
      <c r="D180" s="182"/>
      <c r="E180" s="182"/>
      <c r="F180" s="182"/>
      <c r="G180" s="182"/>
      <c r="H180" s="182"/>
      <c r="I180" s="182"/>
      <c r="J180" s="183"/>
    </row>
    <row r="181" spans="1:10" ht="15" hidden="1" customHeight="1" x14ac:dyDescent="0.35">
      <c r="A181" s="181"/>
      <c r="B181" s="182"/>
      <c r="C181" s="182"/>
      <c r="D181" s="182"/>
      <c r="E181" s="182"/>
      <c r="F181" s="182"/>
      <c r="G181" s="182"/>
      <c r="H181" s="182"/>
      <c r="I181" s="182"/>
      <c r="J181" s="183"/>
    </row>
    <row r="182" spans="1:10" ht="15" hidden="1" customHeight="1" x14ac:dyDescent="0.35">
      <c r="A182" s="181"/>
      <c r="B182" s="182"/>
      <c r="C182" s="182"/>
      <c r="D182" s="182"/>
      <c r="E182" s="182"/>
      <c r="F182" s="182"/>
      <c r="G182" s="182"/>
      <c r="H182" s="182"/>
      <c r="I182" s="182"/>
      <c r="J182" s="183"/>
    </row>
    <row r="183" spans="1:10" ht="15" hidden="1" customHeight="1" x14ac:dyDescent="0.35">
      <c r="A183" s="181"/>
      <c r="B183" s="182"/>
      <c r="C183" s="182"/>
      <c r="D183" s="182"/>
      <c r="E183" s="182"/>
      <c r="F183" s="182"/>
      <c r="G183" s="182"/>
      <c r="H183" s="182"/>
      <c r="I183" s="182"/>
      <c r="J183" s="183"/>
    </row>
    <row r="184" spans="1:10" x14ac:dyDescent="0.35">
      <c r="A184" s="184"/>
      <c r="B184" s="185"/>
      <c r="C184" s="185"/>
      <c r="D184" s="185"/>
      <c r="E184" s="185"/>
      <c r="F184" s="185"/>
      <c r="G184" s="185"/>
      <c r="H184" s="185"/>
      <c r="I184" s="185"/>
      <c r="J184" s="186"/>
    </row>
    <row r="185" spans="1:10" x14ac:dyDescent="0.35">
      <c r="A185" s="187" t="s">
        <v>24</v>
      </c>
      <c r="B185" s="166"/>
      <c r="C185" s="166"/>
      <c r="D185" s="166"/>
      <c r="E185" s="166"/>
      <c r="F185" s="166"/>
      <c r="G185" s="166"/>
      <c r="H185" s="166"/>
      <c r="I185" s="166"/>
      <c r="J185" s="167"/>
    </row>
    <row r="186" spans="1:10" x14ac:dyDescent="0.35">
      <c r="A186" s="55" t="s">
        <v>190</v>
      </c>
      <c r="B186" s="56"/>
      <c r="C186" s="56"/>
      <c r="D186" s="56"/>
      <c r="E186" s="56"/>
      <c r="F186" s="57"/>
      <c r="G186" s="70">
        <v>4500</v>
      </c>
      <c r="H186" s="71"/>
      <c r="I186" s="71"/>
      <c r="J186" s="72"/>
    </row>
    <row r="187" spans="1:10" x14ac:dyDescent="0.35">
      <c r="A187" s="55" t="s">
        <v>191</v>
      </c>
      <c r="B187" s="56"/>
      <c r="C187" s="56"/>
      <c r="D187" s="56"/>
      <c r="E187" s="56"/>
      <c r="F187" s="57"/>
      <c r="G187" s="15" t="s">
        <v>253</v>
      </c>
      <c r="H187" s="16"/>
      <c r="I187" s="16"/>
      <c r="J187" s="17"/>
    </row>
    <row r="188" spans="1:10" x14ac:dyDescent="0.35">
      <c r="A188" s="100" t="s">
        <v>194</v>
      </c>
      <c r="B188" s="105"/>
      <c r="C188" s="105"/>
      <c r="D188" s="105"/>
      <c r="E188" s="105"/>
      <c r="F188" s="101"/>
      <c r="G188" s="102" t="s">
        <v>250</v>
      </c>
      <c r="H188" s="103"/>
      <c r="I188" s="103"/>
      <c r="J188" s="104"/>
    </row>
    <row r="189" spans="1:10" x14ac:dyDescent="0.35">
      <c r="A189" s="55" t="s">
        <v>192</v>
      </c>
      <c r="B189" s="58"/>
      <c r="C189" s="58"/>
      <c r="D189" s="58"/>
      <c r="E189" s="58"/>
      <c r="F189" s="59"/>
      <c r="G189" s="102" t="s">
        <v>193</v>
      </c>
      <c r="H189" s="103"/>
      <c r="I189" s="103"/>
      <c r="J189" s="104"/>
    </row>
    <row r="190" spans="1:10" s="1" customFormat="1" x14ac:dyDescent="0.35">
      <c r="A190" s="115" t="s">
        <v>110</v>
      </c>
      <c r="B190" s="166"/>
      <c r="C190" s="166"/>
      <c r="D190" s="166"/>
      <c r="E190" s="166"/>
      <c r="F190" s="167"/>
      <c r="G190" s="168">
        <f>G186*0.8</f>
        <v>3600</v>
      </c>
      <c r="H190" s="98"/>
      <c r="I190" s="98"/>
      <c r="J190" s="99"/>
    </row>
    <row r="191" spans="1:10" ht="17.5" x14ac:dyDescent="0.35">
      <c r="A191" s="169" t="s">
        <v>111</v>
      </c>
      <c r="B191" s="170"/>
      <c r="C191" s="170"/>
      <c r="D191" s="170"/>
      <c r="E191" s="170"/>
      <c r="F191" s="170"/>
      <c r="G191" s="170"/>
      <c r="H191" s="170"/>
      <c r="I191" s="170"/>
      <c r="J191" s="171"/>
    </row>
    <row r="192" spans="1:10" x14ac:dyDescent="0.35">
      <c r="A192" s="172" t="s">
        <v>47</v>
      </c>
      <c r="B192" s="173"/>
      <c r="C192" s="173"/>
      <c r="D192" s="173"/>
      <c r="E192" s="173"/>
      <c r="F192" s="173"/>
      <c r="G192" s="173"/>
      <c r="H192" s="173"/>
      <c r="I192" s="173"/>
      <c r="J192" s="174"/>
    </row>
    <row r="193" spans="1:10" ht="39" x14ac:dyDescent="0.35">
      <c r="A193" s="158" t="s">
        <v>114</v>
      </c>
      <c r="B193" s="159"/>
      <c r="C193" s="7" t="s">
        <v>29</v>
      </c>
      <c r="D193" s="161" t="s">
        <v>76</v>
      </c>
      <c r="E193" s="162"/>
      <c r="F193" s="14" t="s">
        <v>30</v>
      </c>
      <c r="G193" s="7" t="s">
        <v>195</v>
      </c>
      <c r="H193" s="7" t="s">
        <v>31</v>
      </c>
      <c r="I193" s="158" t="s">
        <v>112</v>
      </c>
      <c r="J193" s="159"/>
    </row>
    <row r="194" spans="1:10" ht="15" x14ac:dyDescent="0.35">
      <c r="A194" s="158" t="s">
        <v>115</v>
      </c>
      <c r="B194" s="160"/>
      <c r="C194" s="160"/>
      <c r="D194" s="160"/>
      <c r="E194" s="160"/>
      <c r="F194" s="160"/>
      <c r="G194" s="160"/>
      <c r="H194" s="160"/>
      <c r="I194" s="160"/>
      <c r="J194" s="159"/>
    </row>
    <row r="195" spans="1:10" ht="15" x14ac:dyDescent="0.35">
      <c r="A195" s="163" t="s">
        <v>119</v>
      </c>
      <c r="B195" s="164"/>
      <c r="C195" s="164"/>
      <c r="D195" s="164"/>
      <c r="E195" s="164"/>
      <c r="F195" s="164"/>
      <c r="G195" s="164"/>
      <c r="H195" s="164"/>
      <c r="I195" s="164"/>
      <c r="J195" s="165"/>
    </row>
    <row r="196" spans="1:10" ht="15.5" x14ac:dyDescent="0.35">
      <c r="A196" s="64">
        <v>1</v>
      </c>
      <c r="B196" s="65"/>
      <c r="C196" s="13" t="s">
        <v>116</v>
      </c>
      <c r="D196" s="64">
        <v>103.215996</v>
      </c>
      <c r="E196" s="65"/>
      <c r="F196" s="13">
        <v>0</v>
      </c>
      <c r="G196" s="13">
        <f>D196*1.5+F196</f>
        <v>154.823994</v>
      </c>
      <c r="H196" s="13" t="s">
        <v>52</v>
      </c>
      <c r="I196" s="63" t="s">
        <v>117</v>
      </c>
      <c r="J196" s="63"/>
    </row>
    <row r="197" spans="1:10" ht="15.5" x14ac:dyDescent="0.35">
      <c r="A197" s="64">
        <v>2</v>
      </c>
      <c r="B197" s="65"/>
      <c r="C197" s="13" t="s">
        <v>116</v>
      </c>
      <c r="D197" s="64">
        <v>79.115399999999994</v>
      </c>
      <c r="E197" s="65"/>
      <c r="F197" s="13">
        <v>0</v>
      </c>
      <c r="G197" s="13">
        <f t="shared" ref="G197:G210" si="0">D197*1.5+F197</f>
        <v>118.67309999999999</v>
      </c>
      <c r="H197" s="13" t="s">
        <v>52</v>
      </c>
      <c r="I197" s="63" t="s">
        <v>117</v>
      </c>
      <c r="J197" s="63"/>
    </row>
    <row r="198" spans="1:10" ht="15.5" x14ac:dyDescent="0.35">
      <c r="A198" s="64">
        <v>3</v>
      </c>
      <c r="B198" s="65"/>
      <c r="C198" s="13" t="s">
        <v>116</v>
      </c>
      <c r="D198" s="64">
        <v>101.71980000000001</v>
      </c>
      <c r="E198" s="65"/>
      <c r="F198" s="13">
        <v>0</v>
      </c>
      <c r="G198" s="13">
        <f t="shared" si="0"/>
        <v>152.5797</v>
      </c>
      <c r="H198" s="13" t="s">
        <v>52</v>
      </c>
      <c r="I198" s="63" t="s">
        <v>117</v>
      </c>
      <c r="J198" s="63"/>
    </row>
    <row r="199" spans="1:10" ht="15.5" x14ac:dyDescent="0.35">
      <c r="A199" s="64">
        <v>4</v>
      </c>
      <c r="B199" s="65"/>
      <c r="C199" s="13" t="s">
        <v>116</v>
      </c>
      <c r="D199" s="64">
        <v>65.92949999999999</v>
      </c>
      <c r="E199" s="65"/>
      <c r="F199" s="13">
        <v>0</v>
      </c>
      <c r="G199" s="13">
        <f t="shared" si="0"/>
        <v>98.894249999999985</v>
      </c>
      <c r="H199" s="13" t="s">
        <v>52</v>
      </c>
      <c r="I199" s="63" t="s">
        <v>117</v>
      </c>
      <c r="J199" s="63"/>
    </row>
    <row r="200" spans="1:10" ht="15.5" x14ac:dyDescent="0.35">
      <c r="A200" s="64">
        <v>5</v>
      </c>
      <c r="B200" s="65"/>
      <c r="C200" s="13" t="s">
        <v>116</v>
      </c>
      <c r="D200" s="64">
        <v>101.71980000000001</v>
      </c>
      <c r="E200" s="65"/>
      <c r="F200" s="13">
        <v>0</v>
      </c>
      <c r="G200" s="13">
        <f t="shared" si="0"/>
        <v>152.5797</v>
      </c>
      <c r="H200" s="13" t="s">
        <v>52</v>
      </c>
      <c r="I200" s="63" t="s">
        <v>117</v>
      </c>
      <c r="J200" s="63"/>
    </row>
    <row r="201" spans="1:10" ht="15.5" x14ac:dyDescent="0.35">
      <c r="A201" s="64">
        <v>6</v>
      </c>
      <c r="B201" s="65"/>
      <c r="C201" s="13" t="s">
        <v>116</v>
      </c>
      <c r="D201" s="64">
        <v>79.115399999999994</v>
      </c>
      <c r="E201" s="65"/>
      <c r="F201" s="13">
        <v>0</v>
      </c>
      <c r="G201" s="13">
        <f t="shared" si="0"/>
        <v>118.67309999999999</v>
      </c>
      <c r="H201" s="13" t="s">
        <v>52</v>
      </c>
      <c r="I201" s="63" t="s">
        <v>117</v>
      </c>
      <c r="J201" s="63"/>
    </row>
    <row r="202" spans="1:10" ht="15.5" x14ac:dyDescent="0.35">
      <c r="A202" s="64">
        <v>7</v>
      </c>
      <c r="B202" s="65"/>
      <c r="C202" s="13" t="s">
        <v>116</v>
      </c>
      <c r="D202" s="64">
        <v>94.184999999999988</v>
      </c>
      <c r="E202" s="65"/>
      <c r="F202" s="13">
        <v>0</v>
      </c>
      <c r="G202" s="13">
        <f t="shared" si="0"/>
        <v>141.27749999999997</v>
      </c>
      <c r="H202" s="13" t="s">
        <v>52</v>
      </c>
      <c r="I202" s="63" t="s">
        <v>117</v>
      </c>
      <c r="J202" s="63"/>
    </row>
    <row r="203" spans="1:10" ht="15.5" x14ac:dyDescent="0.35">
      <c r="A203" s="64">
        <v>8</v>
      </c>
      <c r="B203" s="65"/>
      <c r="C203" s="13" t="s">
        <v>116</v>
      </c>
      <c r="D203" s="64">
        <v>105.11046</v>
      </c>
      <c r="E203" s="65"/>
      <c r="F203" s="13">
        <v>0</v>
      </c>
      <c r="G203" s="13">
        <f t="shared" si="0"/>
        <v>157.66569000000001</v>
      </c>
      <c r="H203" s="13" t="s">
        <v>52</v>
      </c>
      <c r="I203" s="63" t="s">
        <v>117</v>
      </c>
      <c r="J203" s="63"/>
    </row>
    <row r="204" spans="1:10" ht="15.5" x14ac:dyDescent="0.35">
      <c r="A204" s="64">
        <v>9</v>
      </c>
      <c r="B204" s="65"/>
      <c r="C204" s="13" t="s">
        <v>116</v>
      </c>
      <c r="D204" s="64">
        <v>98.329139999999995</v>
      </c>
      <c r="E204" s="65"/>
      <c r="F204" s="13">
        <v>0</v>
      </c>
      <c r="G204" s="13">
        <f t="shared" si="0"/>
        <v>147.49370999999999</v>
      </c>
      <c r="H204" s="13" t="s">
        <v>52</v>
      </c>
      <c r="I204" s="63" t="s">
        <v>117</v>
      </c>
      <c r="J204" s="63"/>
    </row>
    <row r="205" spans="1:10" ht="15.5" x14ac:dyDescent="0.35">
      <c r="A205" s="64">
        <v>10</v>
      </c>
      <c r="B205" s="65"/>
      <c r="C205" s="13" t="s">
        <v>116</v>
      </c>
      <c r="D205" s="64">
        <v>75.347999999999999</v>
      </c>
      <c r="E205" s="65"/>
      <c r="F205" s="13">
        <v>0</v>
      </c>
      <c r="G205" s="13">
        <f t="shared" si="0"/>
        <v>113.02199999999999</v>
      </c>
      <c r="H205" s="13" t="s">
        <v>52</v>
      </c>
      <c r="I205" s="63" t="s">
        <v>117</v>
      </c>
      <c r="J205" s="63"/>
    </row>
    <row r="206" spans="1:10" ht="15.5" x14ac:dyDescent="0.35">
      <c r="A206" s="64">
        <v>11</v>
      </c>
      <c r="B206" s="65"/>
      <c r="C206" s="13" t="s">
        <v>116</v>
      </c>
      <c r="D206" s="64">
        <v>102.09653999999999</v>
      </c>
      <c r="E206" s="65"/>
      <c r="F206" s="13">
        <v>0</v>
      </c>
      <c r="G206" s="13">
        <f t="shared" si="0"/>
        <v>153.14480999999998</v>
      </c>
      <c r="H206" s="13" t="s">
        <v>52</v>
      </c>
      <c r="I206" s="63" t="s">
        <v>117</v>
      </c>
      <c r="J206" s="63"/>
    </row>
    <row r="207" spans="1:10" ht="15.5" x14ac:dyDescent="0.35">
      <c r="A207" s="64">
        <v>12</v>
      </c>
      <c r="B207" s="65"/>
      <c r="C207" s="13" t="s">
        <v>116</v>
      </c>
      <c r="D207" s="64">
        <v>65.92949999999999</v>
      </c>
      <c r="E207" s="65"/>
      <c r="F207" s="13">
        <v>0</v>
      </c>
      <c r="G207" s="13">
        <f t="shared" si="0"/>
        <v>98.894249999999985</v>
      </c>
      <c r="H207" s="13" t="s">
        <v>52</v>
      </c>
      <c r="I207" s="63" t="s">
        <v>117</v>
      </c>
      <c r="J207" s="63"/>
    </row>
    <row r="208" spans="1:10" ht="15.5" x14ac:dyDescent="0.35">
      <c r="A208" s="64">
        <v>13</v>
      </c>
      <c r="B208" s="65"/>
      <c r="C208" s="13" t="s">
        <v>116</v>
      </c>
      <c r="D208" s="64">
        <v>94.184999999999988</v>
      </c>
      <c r="E208" s="65"/>
      <c r="F208" s="13">
        <v>0</v>
      </c>
      <c r="G208" s="13">
        <f t="shared" si="0"/>
        <v>141.27749999999997</v>
      </c>
      <c r="H208" s="13" t="s">
        <v>52</v>
      </c>
      <c r="I208" s="63" t="s">
        <v>117</v>
      </c>
      <c r="J208" s="63"/>
    </row>
    <row r="209" spans="1:10" ht="15.5" x14ac:dyDescent="0.35">
      <c r="A209" s="64">
        <v>14</v>
      </c>
      <c r="B209" s="65"/>
      <c r="C209" s="13" t="s">
        <v>116</v>
      </c>
      <c r="D209" s="64">
        <v>79.115399999999994</v>
      </c>
      <c r="E209" s="65"/>
      <c r="F209" s="13">
        <v>0</v>
      </c>
      <c r="G209" s="13">
        <f t="shared" si="0"/>
        <v>118.67309999999999</v>
      </c>
      <c r="H209" s="13" t="s">
        <v>52</v>
      </c>
      <c r="I209" s="63" t="s">
        <v>117</v>
      </c>
      <c r="J209" s="63"/>
    </row>
    <row r="210" spans="1:10" ht="15.5" x14ac:dyDescent="0.35">
      <c r="A210" s="64">
        <v>15</v>
      </c>
      <c r="B210" s="65"/>
      <c r="C210" s="13" t="s">
        <v>116</v>
      </c>
      <c r="D210" s="64">
        <v>100.81562399999999</v>
      </c>
      <c r="E210" s="65"/>
      <c r="F210" s="13">
        <v>0</v>
      </c>
      <c r="G210" s="13">
        <f t="shared" si="0"/>
        <v>151.22343599999999</v>
      </c>
      <c r="H210" s="13" t="s">
        <v>52</v>
      </c>
      <c r="I210" s="63" t="s">
        <v>117</v>
      </c>
      <c r="J210" s="63"/>
    </row>
    <row r="211" spans="1:10" ht="15" x14ac:dyDescent="0.35">
      <c r="A211" s="66" t="s">
        <v>118</v>
      </c>
      <c r="B211" s="67"/>
      <c r="C211" s="67"/>
      <c r="D211" s="67"/>
      <c r="E211" s="67"/>
      <c r="F211" s="67"/>
      <c r="G211" s="67"/>
      <c r="H211" s="67"/>
      <c r="I211" s="67"/>
      <c r="J211" s="68"/>
    </row>
    <row r="212" spans="1:10" ht="15" x14ac:dyDescent="0.35">
      <c r="A212" s="66" t="s">
        <v>120</v>
      </c>
      <c r="B212" s="67"/>
      <c r="C212" s="67"/>
      <c r="D212" s="67"/>
      <c r="E212" s="67"/>
      <c r="F212" s="67"/>
      <c r="G212" s="67"/>
      <c r="H212" s="67"/>
      <c r="I212" s="67"/>
      <c r="J212" s="68"/>
    </row>
    <row r="213" spans="1:10" ht="15.5" x14ac:dyDescent="0.35">
      <c r="A213" s="64">
        <v>1</v>
      </c>
      <c r="B213" s="65"/>
      <c r="C213" s="13" t="s">
        <v>121</v>
      </c>
      <c r="D213" s="64">
        <f>(38.728+3.765)*10.764</f>
        <v>457.39465200000001</v>
      </c>
      <c r="E213" s="65"/>
      <c r="F213" s="13">
        <f>5.74*10.764</f>
        <v>61.785359999999997</v>
      </c>
      <c r="G213" s="13">
        <v>850</v>
      </c>
      <c r="H213" s="13" t="s">
        <v>52</v>
      </c>
      <c r="I213" s="63" t="s">
        <v>122</v>
      </c>
      <c r="J213" s="63"/>
    </row>
    <row r="214" spans="1:10" ht="15.5" x14ac:dyDescent="0.35">
      <c r="A214" s="64">
        <v>2</v>
      </c>
      <c r="B214" s="65"/>
      <c r="C214" s="13" t="s">
        <v>121</v>
      </c>
      <c r="D214" s="64">
        <f>(38.728+3.765)*10.764</f>
        <v>457.39465200000001</v>
      </c>
      <c r="E214" s="65"/>
      <c r="F214" s="13">
        <f>13.254*10.764</f>
        <v>142.666056</v>
      </c>
      <c r="G214" s="13">
        <v>850</v>
      </c>
      <c r="H214" s="13" t="s">
        <v>52</v>
      </c>
      <c r="I214" s="63" t="s">
        <v>122</v>
      </c>
      <c r="J214" s="63"/>
    </row>
    <row r="215" spans="1:10" ht="15.5" x14ac:dyDescent="0.35">
      <c r="A215" s="64">
        <v>3</v>
      </c>
      <c r="B215" s="65"/>
      <c r="C215" s="13" t="s">
        <v>121</v>
      </c>
      <c r="D215" s="64">
        <f>(38.728+3.765)*10.764</f>
        <v>457.39465200000001</v>
      </c>
      <c r="E215" s="65"/>
      <c r="F215" s="13">
        <f>13.095*10.764</f>
        <v>140.95457999999999</v>
      </c>
      <c r="G215" s="13">
        <v>850</v>
      </c>
      <c r="H215" s="13" t="s">
        <v>52</v>
      </c>
      <c r="I215" s="63" t="s">
        <v>122</v>
      </c>
      <c r="J215" s="63"/>
    </row>
    <row r="216" spans="1:10" ht="15.5" x14ac:dyDescent="0.35">
      <c r="A216" s="64">
        <v>4</v>
      </c>
      <c r="B216" s="65"/>
      <c r="C216" s="13" t="s">
        <v>121</v>
      </c>
      <c r="D216" s="64">
        <f>(38.728+3.765)*10.764</f>
        <v>457.39465200000001</v>
      </c>
      <c r="E216" s="65"/>
      <c r="F216" s="13">
        <f>5.742*10.764</f>
        <v>61.806887999999994</v>
      </c>
      <c r="G216" s="13">
        <v>850</v>
      </c>
      <c r="H216" s="13" t="s">
        <v>52</v>
      </c>
      <c r="I216" s="63" t="s">
        <v>122</v>
      </c>
      <c r="J216" s="63"/>
    </row>
    <row r="217" spans="1:10" ht="15" x14ac:dyDescent="0.35">
      <c r="A217" s="66" t="s">
        <v>123</v>
      </c>
      <c r="B217" s="67"/>
      <c r="C217" s="67"/>
      <c r="D217" s="67"/>
      <c r="E217" s="67"/>
      <c r="F217" s="67"/>
      <c r="G217" s="67"/>
      <c r="H217" s="67"/>
      <c r="I217" s="67"/>
      <c r="J217" s="68"/>
    </row>
    <row r="218" spans="1:10" ht="15.5" x14ac:dyDescent="0.35">
      <c r="A218" s="64">
        <v>1</v>
      </c>
      <c r="B218" s="65"/>
      <c r="C218" s="13" t="s">
        <v>121</v>
      </c>
      <c r="D218" s="64">
        <f>(38.728+3.765)*10.764</f>
        <v>457.39465200000001</v>
      </c>
      <c r="E218" s="65"/>
      <c r="F218" s="13">
        <f>5.74*10.764</f>
        <v>61.785359999999997</v>
      </c>
      <c r="G218" s="13">
        <v>850</v>
      </c>
      <c r="H218" s="13" t="s">
        <v>52</v>
      </c>
      <c r="I218" s="63" t="s">
        <v>122</v>
      </c>
      <c r="J218" s="63"/>
    </row>
    <row r="219" spans="1:10" ht="15.5" x14ac:dyDescent="0.35">
      <c r="A219" s="64">
        <v>2</v>
      </c>
      <c r="B219" s="65"/>
      <c r="C219" s="13" t="s">
        <v>121</v>
      </c>
      <c r="D219" s="64">
        <f>(38.728+3.765)*10.764</f>
        <v>457.39465200000001</v>
      </c>
      <c r="E219" s="65"/>
      <c r="F219" s="13">
        <f>13.254*10.764</f>
        <v>142.666056</v>
      </c>
      <c r="G219" s="13">
        <v>850</v>
      </c>
      <c r="H219" s="13" t="s">
        <v>52</v>
      </c>
      <c r="I219" s="63" t="s">
        <v>122</v>
      </c>
      <c r="J219" s="63"/>
    </row>
    <row r="220" spans="1:10" ht="15.5" x14ac:dyDescent="0.35">
      <c r="A220" s="64">
        <v>3</v>
      </c>
      <c r="B220" s="65"/>
      <c r="C220" s="13" t="s">
        <v>121</v>
      </c>
      <c r="D220" s="64">
        <f>(38.728+3.765)*10.764</f>
        <v>457.39465200000001</v>
      </c>
      <c r="E220" s="65"/>
      <c r="F220" s="13">
        <f>13.095*10.764</f>
        <v>140.95457999999999</v>
      </c>
      <c r="G220" s="13">
        <v>850</v>
      </c>
      <c r="H220" s="13" t="s">
        <v>52</v>
      </c>
      <c r="I220" s="63" t="s">
        <v>122</v>
      </c>
      <c r="J220" s="63"/>
    </row>
    <row r="221" spans="1:10" ht="15.5" x14ac:dyDescent="0.35">
      <c r="A221" s="64">
        <v>4</v>
      </c>
      <c r="B221" s="65"/>
      <c r="C221" s="13" t="s">
        <v>121</v>
      </c>
      <c r="D221" s="64">
        <f>(38.728+3.765)*10.764</f>
        <v>457.39465200000001</v>
      </c>
      <c r="E221" s="65"/>
      <c r="F221" s="13">
        <f>5.742*10.764</f>
        <v>61.806887999999994</v>
      </c>
      <c r="G221" s="13">
        <v>850</v>
      </c>
      <c r="H221" s="13" t="s">
        <v>52</v>
      </c>
      <c r="I221" s="63" t="s">
        <v>122</v>
      </c>
      <c r="J221" s="63"/>
    </row>
    <row r="222" spans="1:10" ht="15" x14ac:dyDescent="0.35">
      <c r="A222" s="66" t="s">
        <v>124</v>
      </c>
      <c r="B222" s="67"/>
      <c r="C222" s="67"/>
      <c r="D222" s="67"/>
      <c r="E222" s="67"/>
      <c r="F222" s="67"/>
      <c r="G222" s="67"/>
      <c r="H222" s="67"/>
      <c r="I222" s="67"/>
      <c r="J222" s="68"/>
    </row>
    <row r="223" spans="1:10" ht="15" x14ac:dyDescent="0.35">
      <c r="A223" s="66" t="s">
        <v>120</v>
      </c>
      <c r="B223" s="67"/>
      <c r="C223" s="67"/>
      <c r="D223" s="67"/>
      <c r="E223" s="67"/>
      <c r="F223" s="67"/>
      <c r="G223" s="67"/>
      <c r="H223" s="67"/>
      <c r="I223" s="67"/>
      <c r="J223" s="68"/>
    </row>
    <row r="224" spans="1:10" ht="15.5" x14ac:dyDescent="0.35">
      <c r="A224" s="64">
        <v>1</v>
      </c>
      <c r="B224" s="65"/>
      <c r="C224" s="13" t="s">
        <v>121</v>
      </c>
      <c r="D224" s="64">
        <f>(38.728+3.765)*10.764</f>
        <v>457.39465200000001</v>
      </c>
      <c r="E224" s="65"/>
      <c r="F224" s="13">
        <f>4.877*10.764</f>
        <v>52.496027999999995</v>
      </c>
      <c r="G224" s="13">
        <v>850</v>
      </c>
      <c r="H224" s="13" t="s">
        <v>52</v>
      </c>
      <c r="I224" s="63" t="s">
        <v>140</v>
      </c>
      <c r="J224" s="63"/>
    </row>
    <row r="225" spans="1:10" ht="15.5" x14ac:dyDescent="0.35">
      <c r="A225" s="64">
        <v>2</v>
      </c>
      <c r="B225" s="65"/>
      <c r="C225" s="13" t="s">
        <v>121</v>
      </c>
      <c r="D225" s="64">
        <f>(38.728+3.765)*10.764</f>
        <v>457.39465200000001</v>
      </c>
      <c r="E225" s="65"/>
      <c r="F225" s="13">
        <v>0</v>
      </c>
      <c r="G225" s="13">
        <v>850</v>
      </c>
      <c r="H225" s="13" t="s">
        <v>52</v>
      </c>
      <c r="I225" s="63" t="s">
        <v>140</v>
      </c>
      <c r="J225" s="63"/>
    </row>
    <row r="226" spans="1:10" ht="15.5" x14ac:dyDescent="0.35">
      <c r="A226" s="64">
        <v>3</v>
      </c>
      <c r="B226" s="65"/>
      <c r="C226" s="13" t="s">
        <v>121</v>
      </c>
      <c r="D226" s="64">
        <f>(38.728+3.765)*10.764</f>
        <v>457.39465200000001</v>
      </c>
      <c r="E226" s="65"/>
      <c r="F226" s="13">
        <v>0</v>
      </c>
      <c r="G226" s="13">
        <v>850</v>
      </c>
      <c r="H226" s="13" t="s">
        <v>52</v>
      </c>
      <c r="I226" s="63" t="s">
        <v>140</v>
      </c>
      <c r="J226" s="63"/>
    </row>
    <row r="227" spans="1:10" ht="15.5" x14ac:dyDescent="0.35">
      <c r="A227" s="64">
        <v>4</v>
      </c>
      <c r="B227" s="65"/>
      <c r="C227" s="13" t="s">
        <v>121</v>
      </c>
      <c r="D227" s="64">
        <f>(38.728+3.765)*10.764</f>
        <v>457.39465200000001</v>
      </c>
      <c r="E227" s="65"/>
      <c r="F227" s="13">
        <f>4.681*10.764</f>
        <v>50.386283999999996</v>
      </c>
      <c r="G227" s="13">
        <v>850</v>
      </c>
      <c r="H227" s="13" t="s">
        <v>52</v>
      </c>
      <c r="I227" s="63" t="s">
        <v>140</v>
      </c>
      <c r="J227" s="63"/>
    </row>
    <row r="228" spans="1:10" ht="15" x14ac:dyDescent="0.35">
      <c r="A228" s="66" t="s">
        <v>123</v>
      </c>
      <c r="B228" s="67"/>
      <c r="C228" s="67"/>
      <c r="D228" s="67"/>
      <c r="E228" s="67"/>
      <c r="F228" s="67"/>
      <c r="G228" s="67"/>
      <c r="H228" s="67"/>
      <c r="I228" s="67"/>
      <c r="J228" s="68"/>
    </row>
    <row r="229" spans="1:10" ht="15.5" x14ac:dyDescent="0.35">
      <c r="A229" s="64">
        <v>1</v>
      </c>
      <c r="B229" s="65"/>
      <c r="C229" s="13" t="s">
        <v>121</v>
      </c>
      <c r="D229" s="64">
        <f>(38.728+3.765)*10.764</f>
        <v>457.39465200000001</v>
      </c>
      <c r="E229" s="65"/>
      <c r="F229" s="13">
        <f>4.681*10.764</f>
        <v>50.386283999999996</v>
      </c>
      <c r="G229" s="13">
        <v>850</v>
      </c>
      <c r="H229" s="13" t="s">
        <v>52</v>
      </c>
      <c r="I229" s="63" t="s">
        <v>140</v>
      </c>
      <c r="J229" s="63"/>
    </row>
    <row r="230" spans="1:10" ht="15.5" x14ac:dyDescent="0.35">
      <c r="A230" s="64">
        <v>2</v>
      </c>
      <c r="B230" s="65"/>
      <c r="C230" s="13" t="s">
        <v>121</v>
      </c>
      <c r="D230" s="64">
        <f>(38.728+3.765)*10.764</f>
        <v>457.39465200000001</v>
      </c>
      <c r="E230" s="65"/>
      <c r="F230" s="13">
        <v>0</v>
      </c>
      <c r="G230" s="13">
        <v>850</v>
      </c>
      <c r="H230" s="13" t="s">
        <v>52</v>
      </c>
      <c r="I230" s="63" t="s">
        <v>140</v>
      </c>
      <c r="J230" s="63"/>
    </row>
    <row r="231" spans="1:10" ht="15.5" x14ac:dyDescent="0.35">
      <c r="A231" s="64">
        <v>3</v>
      </c>
      <c r="B231" s="65"/>
      <c r="C231" s="13" t="s">
        <v>121</v>
      </c>
      <c r="D231" s="64">
        <f>(38.728+3.765)*10.764</f>
        <v>457.39465200000001</v>
      </c>
      <c r="E231" s="65"/>
      <c r="F231" s="13">
        <v>0</v>
      </c>
      <c r="G231" s="13">
        <v>850</v>
      </c>
      <c r="H231" s="13" t="s">
        <v>52</v>
      </c>
      <c r="I231" s="63" t="s">
        <v>140</v>
      </c>
      <c r="J231" s="63"/>
    </row>
    <row r="232" spans="1:10" ht="15.5" x14ac:dyDescent="0.35">
      <c r="A232" s="64">
        <v>4</v>
      </c>
      <c r="B232" s="65"/>
      <c r="C232" s="13" t="s">
        <v>121</v>
      </c>
      <c r="D232" s="64">
        <f>(38.728+3.765)*10.764</f>
        <v>457.39465200000001</v>
      </c>
      <c r="E232" s="65"/>
      <c r="F232" s="13">
        <v>52</v>
      </c>
      <c r="G232" s="13">
        <v>850</v>
      </c>
      <c r="H232" s="13" t="s">
        <v>52</v>
      </c>
      <c r="I232" s="63" t="s">
        <v>140</v>
      </c>
      <c r="J232" s="63"/>
    </row>
    <row r="233" spans="1:10" ht="15" x14ac:dyDescent="0.35">
      <c r="A233" s="66" t="s">
        <v>125</v>
      </c>
      <c r="B233" s="67"/>
      <c r="C233" s="67"/>
      <c r="D233" s="67"/>
      <c r="E233" s="67"/>
      <c r="F233" s="67"/>
      <c r="G233" s="67"/>
      <c r="H233" s="67"/>
      <c r="I233" s="67"/>
      <c r="J233" s="68"/>
    </row>
    <row r="234" spans="1:10" ht="15" x14ac:dyDescent="0.35">
      <c r="A234" s="66" t="s">
        <v>120</v>
      </c>
      <c r="B234" s="67"/>
      <c r="C234" s="67"/>
      <c r="D234" s="67"/>
      <c r="E234" s="67"/>
      <c r="F234" s="67"/>
      <c r="G234" s="67"/>
      <c r="H234" s="67"/>
      <c r="I234" s="67"/>
      <c r="J234" s="68"/>
    </row>
    <row r="235" spans="1:10" ht="15.5" x14ac:dyDescent="0.35">
      <c r="A235" s="64">
        <v>1</v>
      </c>
      <c r="B235" s="65"/>
      <c r="C235" s="13" t="s">
        <v>121</v>
      </c>
      <c r="D235" s="64">
        <f>(38.728+3.765)*10.764</f>
        <v>457.39465200000001</v>
      </c>
      <c r="E235" s="65"/>
      <c r="F235" s="13">
        <f>5.742*10.764</f>
        <v>61.806887999999994</v>
      </c>
      <c r="G235" s="13">
        <v>850</v>
      </c>
      <c r="H235" s="13" t="s">
        <v>52</v>
      </c>
      <c r="I235" s="63" t="s">
        <v>139</v>
      </c>
      <c r="J235" s="63"/>
    </row>
    <row r="236" spans="1:10" ht="15.5" x14ac:dyDescent="0.35">
      <c r="A236" s="64">
        <v>2</v>
      </c>
      <c r="B236" s="65"/>
      <c r="C236" s="13" t="s">
        <v>121</v>
      </c>
      <c r="D236" s="64">
        <f>(38.728+3.765)*10.764</f>
        <v>457.39465200000001</v>
      </c>
      <c r="E236" s="65"/>
      <c r="F236" s="13">
        <f>6.06*10.764</f>
        <v>65.229839999999996</v>
      </c>
      <c r="G236" s="13">
        <v>850</v>
      </c>
      <c r="H236" s="13" t="s">
        <v>52</v>
      </c>
      <c r="I236" s="63" t="s">
        <v>139</v>
      </c>
      <c r="J236" s="63"/>
    </row>
    <row r="237" spans="1:10" ht="15.5" x14ac:dyDescent="0.35">
      <c r="A237" s="64">
        <v>3</v>
      </c>
      <c r="B237" s="65"/>
      <c r="C237" s="13" t="s">
        <v>121</v>
      </c>
      <c r="D237" s="64">
        <f>(38.728+3.765)*10.764</f>
        <v>457.39465200000001</v>
      </c>
      <c r="E237" s="65"/>
      <c r="F237" s="13">
        <f>6.06*10.764</f>
        <v>65.229839999999996</v>
      </c>
      <c r="G237" s="13">
        <v>850</v>
      </c>
      <c r="H237" s="13" t="s">
        <v>52</v>
      </c>
      <c r="I237" s="63" t="s">
        <v>139</v>
      </c>
      <c r="J237" s="63"/>
    </row>
    <row r="238" spans="1:10" ht="15.5" x14ac:dyDescent="0.35">
      <c r="A238" s="64">
        <v>4</v>
      </c>
      <c r="B238" s="65"/>
      <c r="C238" s="13" t="s">
        <v>121</v>
      </c>
      <c r="D238" s="64">
        <f>(38.728+3.765)*10.764</f>
        <v>457.39465200000001</v>
      </c>
      <c r="E238" s="65"/>
      <c r="F238" s="13">
        <f>5.742*10.764</f>
        <v>61.806887999999994</v>
      </c>
      <c r="G238" s="13">
        <v>850</v>
      </c>
      <c r="H238" s="13" t="s">
        <v>52</v>
      </c>
      <c r="I238" s="63" t="s">
        <v>139</v>
      </c>
      <c r="J238" s="63"/>
    </row>
    <row r="239" spans="1:10" ht="15" x14ac:dyDescent="0.35">
      <c r="A239" s="66" t="s">
        <v>123</v>
      </c>
      <c r="B239" s="67"/>
      <c r="C239" s="67"/>
      <c r="D239" s="67"/>
      <c r="E239" s="67"/>
      <c r="F239" s="67"/>
      <c r="G239" s="67"/>
      <c r="H239" s="67"/>
      <c r="I239" s="67"/>
      <c r="J239" s="68"/>
    </row>
    <row r="240" spans="1:10" ht="15.5" x14ac:dyDescent="0.35">
      <c r="A240" s="64">
        <v>1</v>
      </c>
      <c r="B240" s="65"/>
      <c r="C240" s="13" t="s">
        <v>121</v>
      </c>
      <c r="D240" s="64">
        <f>(38.728+3.765)*10.764</f>
        <v>457.39465200000001</v>
      </c>
      <c r="E240" s="65"/>
      <c r="F240" s="13">
        <f>5.742*10.764</f>
        <v>61.806887999999994</v>
      </c>
      <c r="G240" s="13">
        <v>850</v>
      </c>
      <c r="H240" s="13" t="s">
        <v>52</v>
      </c>
      <c r="I240" s="63" t="s">
        <v>139</v>
      </c>
      <c r="J240" s="63"/>
    </row>
    <row r="241" spans="1:10" ht="15.5" x14ac:dyDescent="0.35">
      <c r="A241" s="64">
        <v>2</v>
      </c>
      <c r="B241" s="65"/>
      <c r="C241" s="13" t="s">
        <v>121</v>
      </c>
      <c r="D241" s="64">
        <f>(38.728+3.765)*10.764</f>
        <v>457.39465200000001</v>
      </c>
      <c r="E241" s="65"/>
      <c r="F241" s="13">
        <f>6.06*10.764</f>
        <v>65.229839999999996</v>
      </c>
      <c r="G241" s="13">
        <v>850</v>
      </c>
      <c r="H241" s="13" t="s">
        <v>52</v>
      </c>
      <c r="I241" s="63" t="s">
        <v>139</v>
      </c>
      <c r="J241" s="63"/>
    </row>
    <row r="242" spans="1:10" ht="15.5" x14ac:dyDescent="0.35">
      <c r="A242" s="64">
        <v>3</v>
      </c>
      <c r="B242" s="65"/>
      <c r="C242" s="13" t="s">
        <v>121</v>
      </c>
      <c r="D242" s="64">
        <f>(38.728+3.765)*10.764</f>
        <v>457.39465200000001</v>
      </c>
      <c r="E242" s="65"/>
      <c r="F242" s="13">
        <f>6.06*10.764</f>
        <v>65.229839999999996</v>
      </c>
      <c r="G242" s="13">
        <v>850</v>
      </c>
      <c r="H242" s="13" t="s">
        <v>52</v>
      </c>
      <c r="I242" s="63" t="s">
        <v>139</v>
      </c>
      <c r="J242" s="63"/>
    </row>
    <row r="243" spans="1:10" ht="15.5" x14ac:dyDescent="0.35">
      <c r="A243" s="64">
        <v>4</v>
      </c>
      <c r="B243" s="65"/>
      <c r="C243" s="13" t="s">
        <v>121</v>
      </c>
      <c r="D243" s="64">
        <f>(38.728+3.765)*10.764</f>
        <v>457.39465200000001</v>
      </c>
      <c r="E243" s="65"/>
      <c r="F243" s="13">
        <f>5.742*10.764</f>
        <v>61.806887999999994</v>
      </c>
      <c r="G243" s="13">
        <v>850</v>
      </c>
      <c r="H243" s="13" t="s">
        <v>52</v>
      </c>
      <c r="I243" s="63" t="s">
        <v>139</v>
      </c>
      <c r="J243" s="63"/>
    </row>
    <row r="244" spans="1:10" ht="15" x14ac:dyDescent="0.35">
      <c r="A244" s="66" t="s">
        <v>126</v>
      </c>
      <c r="B244" s="67"/>
      <c r="C244" s="67"/>
      <c r="D244" s="67"/>
      <c r="E244" s="67"/>
      <c r="F244" s="67"/>
      <c r="G244" s="67"/>
      <c r="H244" s="67"/>
      <c r="I244" s="67"/>
      <c r="J244" s="68"/>
    </row>
    <row r="245" spans="1:10" ht="15" x14ac:dyDescent="0.35">
      <c r="A245" s="66" t="s">
        <v>120</v>
      </c>
      <c r="B245" s="67"/>
      <c r="C245" s="67"/>
      <c r="D245" s="67"/>
      <c r="E245" s="67"/>
      <c r="F245" s="67"/>
      <c r="G245" s="67"/>
      <c r="H245" s="67"/>
      <c r="I245" s="67"/>
      <c r="J245" s="68"/>
    </row>
    <row r="246" spans="1:10" ht="15.5" x14ac:dyDescent="0.35">
      <c r="A246" s="64">
        <v>1</v>
      </c>
      <c r="B246" s="65"/>
      <c r="C246" s="13" t="s">
        <v>121</v>
      </c>
      <c r="D246" s="64">
        <f>(38.728+3.765)*10.764</f>
        <v>457.39465200000001</v>
      </c>
      <c r="E246" s="65"/>
      <c r="F246" s="13">
        <f>4.877*10.764</f>
        <v>52.496027999999995</v>
      </c>
      <c r="G246" s="13">
        <v>850</v>
      </c>
      <c r="H246" s="13" t="s">
        <v>52</v>
      </c>
      <c r="I246" s="63" t="s">
        <v>138</v>
      </c>
      <c r="J246" s="63"/>
    </row>
    <row r="247" spans="1:10" ht="15.5" x14ac:dyDescent="0.35">
      <c r="A247" s="64">
        <v>2</v>
      </c>
      <c r="B247" s="65"/>
      <c r="C247" s="13" t="s">
        <v>121</v>
      </c>
      <c r="D247" s="64">
        <f>(38.728+3.765)*10.764</f>
        <v>457.39465200000001</v>
      </c>
      <c r="E247" s="65"/>
      <c r="F247" s="13">
        <f>4.877*10.764</f>
        <v>52.496027999999995</v>
      </c>
      <c r="G247" s="13">
        <v>850</v>
      </c>
      <c r="H247" s="13" t="s">
        <v>52</v>
      </c>
      <c r="I247" s="63" t="s">
        <v>138</v>
      </c>
      <c r="J247" s="63"/>
    </row>
    <row r="248" spans="1:10" ht="15.5" x14ac:dyDescent="0.35">
      <c r="A248" s="64">
        <v>3</v>
      </c>
      <c r="B248" s="65"/>
      <c r="C248" s="13" t="s">
        <v>121</v>
      </c>
      <c r="D248" s="64">
        <f>(38.728+3.765)*10.764</f>
        <v>457.39465200000001</v>
      </c>
      <c r="E248" s="65"/>
      <c r="F248" s="13">
        <f>4.681*10.764</f>
        <v>50.386283999999996</v>
      </c>
      <c r="G248" s="13">
        <v>850</v>
      </c>
      <c r="H248" s="13" t="s">
        <v>52</v>
      </c>
      <c r="I248" s="63" t="s">
        <v>138</v>
      </c>
      <c r="J248" s="63"/>
    </row>
    <row r="249" spans="1:10" ht="15.5" x14ac:dyDescent="0.35">
      <c r="A249" s="64">
        <v>4</v>
      </c>
      <c r="B249" s="65"/>
      <c r="C249" s="13" t="s">
        <v>121</v>
      </c>
      <c r="D249" s="64">
        <f>(38.728+3.765)*10.764</f>
        <v>457.39465200000001</v>
      </c>
      <c r="E249" s="65"/>
      <c r="F249" s="13">
        <f>4.681*10.764</f>
        <v>50.386283999999996</v>
      </c>
      <c r="G249" s="13">
        <v>850</v>
      </c>
      <c r="H249" s="13" t="s">
        <v>52</v>
      </c>
      <c r="I249" s="63" t="s">
        <v>138</v>
      </c>
      <c r="J249" s="63"/>
    </row>
    <row r="250" spans="1:10" ht="15" x14ac:dyDescent="0.35">
      <c r="A250" s="66" t="s">
        <v>123</v>
      </c>
      <c r="B250" s="67"/>
      <c r="C250" s="67"/>
      <c r="D250" s="67"/>
      <c r="E250" s="67"/>
      <c r="F250" s="67"/>
      <c r="G250" s="67"/>
      <c r="H250" s="67"/>
      <c r="I250" s="67"/>
      <c r="J250" s="68"/>
    </row>
    <row r="251" spans="1:10" ht="15.5" x14ac:dyDescent="0.35">
      <c r="A251" s="64">
        <v>1</v>
      </c>
      <c r="B251" s="65"/>
      <c r="C251" s="13" t="s">
        <v>121</v>
      </c>
      <c r="D251" s="64">
        <f>(38.728+3.765)*10.764</f>
        <v>457.39465200000001</v>
      </c>
      <c r="E251" s="65"/>
      <c r="F251" s="13">
        <f>4.681*10.764</f>
        <v>50.386283999999996</v>
      </c>
      <c r="G251" s="13">
        <v>850</v>
      </c>
      <c r="H251" s="13" t="s">
        <v>52</v>
      </c>
      <c r="I251" s="63" t="s">
        <v>138</v>
      </c>
      <c r="J251" s="63"/>
    </row>
    <row r="252" spans="1:10" ht="15.5" x14ac:dyDescent="0.35">
      <c r="A252" s="64">
        <v>2</v>
      </c>
      <c r="B252" s="65"/>
      <c r="C252" s="13" t="s">
        <v>121</v>
      </c>
      <c r="D252" s="64">
        <f>(38.728+3.765)*10.764</f>
        <v>457.39465200000001</v>
      </c>
      <c r="E252" s="65"/>
      <c r="F252" s="13">
        <f>4.681*10.764</f>
        <v>50.386283999999996</v>
      </c>
      <c r="G252" s="13">
        <v>850</v>
      </c>
      <c r="H252" s="13" t="s">
        <v>52</v>
      </c>
      <c r="I252" s="63" t="s">
        <v>138</v>
      </c>
      <c r="J252" s="63"/>
    </row>
    <row r="253" spans="1:10" ht="15.5" x14ac:dyDescent="0.35">
      <c r="A253" s="64">
        <v>3</v>
      </c>
      <c r="B253" s="65"/>
      <c r="C253" s="13" t="s">
        <v>121</v>
      </c>
      <c r="D253" s="64">
        <f>(38.728+3.765)*10.764</f>
        <v>457.39465200000001</v>
      </c>
      <c r="E253" s="65"/>
      <c r="F253" s="13">
        <f>4.877*10.764</f>
        <v>52.496027999999995</v>
      </c>
      <c r="G253" s="13">
        <v>850</v>
      </c>
      <c r="H253" s="13" t="s">
        <v>52</v>
      </c>
      <c r="I253" s="63" t="s">
        <v>138</v>
      </c>
      <c r="J253" s="63"/>
    </row>
    <row r="254" spans="1:10" ht="15.5" x14ac:dyDescent="0.35">
      <c r="A254" s="64">
        <v>4</v>
      </c>
      <c r="B254" s="65"/>
      <c r="C254" s="13" t="s">
        <v>121</v>
      </c>
      <c r="D254" s="64">
        <f>(38.728+3.765)*10.764</f>
        <v>457.39465200000001</v>
      </c>
      <c r="E254" s="65"/>
      <c r="F254" s="13">
        <f>4.877*10.764</f>
        <v>52.496027999999995</v>
      </c>
      <c r="G254" s="13">
        <v>850</v>
      </c>
      <c r="H254" s="13" t="s">
        <v>52</v>
      </c>
      <c r="I254" s="63" t="s">
        <v>138</v>
      </c>
      <c r="J254" s="63"/>
    </row>
    <row r="255" spans="1:10" ht="15" x14ac:dyDescent="0.35">
      <c r="A255" s="66" t="s">
        <v>127</v>
      </c>
      <c r="B255" s="67"/>
      <c r="C255" s="67"/>
      <c r="D255" s="67"/>
      <c r="E255" s="67"/>
      <c r="F255" s="67"/>
      <c r="G255" s="67"/>
      <c r="H255" s="67"/>
      <c r="I255" s="67"/>
      <c r="J255" s="68"/>
    </row>
    <row r="256" spans="1:10" ht="15" x14ac:dyDescent="0.35">
      <c r="A256" s="66" t="s">
        <v>132</v>
      </c>
      <c r="B256" s="67"/>
      <c r="C256" s="67"/>
      <c r="D256" s="67"/>
      <c r="E256" s="67"/>
      <c r="F256" s="67"/>
      <c r="G256" s="67"/>
      <c r="H256" s="67"/>
      <c r="I256" s="67"/>
      <c r="J256" s="68"/>
    </row>
    <row r="257" spans="1:10" ht="15" x14ac:dyDescent="0.35">
      <c r="A257" s="66" t="s">
        <v>128</v>
      </c>
      <c r="B257" s="67"/>
      <c r="C257" s="67"/>
      <c r="D257" s="67"/>
      <c r="E257" s="67"/>
      <c r="F257" s="67"/>
      <c r="G257" s="67"/>
      <c r="H257" s="67"/>
      <c r="I257" s="67"/>
      <c r="J257" s="68"/>
    </row>
    <row r="258" spans="1:10" ht="15" x14ac:dyDescent="0.35">
      <c r="A258" s="66" t="s">
        <v>120</v>
      </c>
      <c r="B258" s="67"/>
      <c r="C258" s="67"/>
      <c r="D258" s="67"/>
      <c r="E258" s="67"/>
      <c r="F258" s="67"/>
      <c r="G258" s="67"/>
      <c r="H258" s="67"/>
      <c r="I258" s="67"/>
      <c r="J258" s="68"/>
    </row>
    <row r="259" spans="1:10" ht="15.5" x14ac:dyDescent="0.35">
      <c r="A259" s="64">
        <v>1</v>
      </c>
      <c r="B259" s="65"/>
      <c r="C259" s="13" t="s">
        <v>129</v>
      </c>
      <c r="D259" s="64">
        <f>(18.906+2.8)*10.764</f>
        <v>233.64338399999997</v>
      </c>
      <c r="E259" s="65"/>
      <c r="F259" s="13">
        <f>3.15*10.764</f>
        <v>33.906599999999997</v>
      </c>
      <c r="G259" s="13">
        <v>450</v>
      </c>
      <c r="H259" s="13" t="s">
        <v>52</v>
      </c>
      <c r="I259" s="63" t="s">
        <v>130</v>
      </c>
      <c r="J259" s="63"/>
    </row>
    <row r="260" spans="1:10" ht="15.5" x14ac:dyDescent="0.35">
      <c r="A260" s="64">
        <v>2</v>
      </c>
      <c r="B260" s="65"/>
      <c r="C260" s="13" t="s">
        <v>129</v>
      </c>
      <c r="D260" s="64">
        <f>(18.906+2.8)*10.764</f>
        <v>233.64338399999997</v>
      </c>
      <c r="E260" s="65"/>
      <c r="F260" s="13">
        <f>3.375*10.764</f>
        <v>36.328499999999998</v>
      </c>
      <c r="G260" s="13">
        <v>450</v>
      </c>
      <c r="H260" s="13" t="s">
        <v>52</v>
      </c>
      <c r="I260" s="63" t="s">
        <v>130</v>
      </c>
      <c r="J260" s="63"/>
    </row>
    <row r="261" spans="1:10" ht="15.5" x14ac:dyDescent="0.35">
      <c r="A261" s="64">
        <v>3</v>
      </c>
      <c r="B261" s="65"/>
      <c r="C261" s="13" t="s">
        <v>129</v>
      </c>
      <c r="D261" s="64">
        <f>(18.906+2.725)*10.764</f>
        <v>232.836084</v>
      </c>
      <c r="E261" s="65"/>
      <c r="F261" s="13">
        <f>3.375*10.764</f>
        <v>36.328499999999998</v>
      </c>
      <c r="G261" s="13">
        <v>450</v>
      </c>
      <c r="H261" s="13" t="s">
        <v>52</v>
      </c>
      <c r="I261" s="63" t="s">
        <v>130</v>
      </c>
      <c r="J261" s="63"/>
    </row>
    <row r="262" spans="1:10" ht="15.5" x14ac:dyDescent="0.35">
      <c r="A262" s="64">
        <v>4</v>
      </c>
      <c r="B262" s="65"/>
      <c r="C262" s="13" t="s">
        <v>129</v>
      </c>
      <c r="D262" s="64">
        <f>(18.906+2.725)*10.764</f>
        <v>232.836084</v>
      </c>
      <c r="E262" s="65"/>
      <c r="F262" s="13">
        <f>3.15*10.764</f>
        <v>33.906599999999997</v>
      </c>
      <c r="G262" s="13">
        <v>450</v>
      </c>
      <c r="H262" s="13" t="s">
        <v>52</v>
      </c>
      <c r="I262" s="63" t="s">
        <v>130</v>
      </c>
      <c r="J262" s="63"/>
    </row>
    <row r="263" spans="1:10" ht="15" x14ac:dyDescent="0.35">
      <c r="A263" s="66" t="s">
        <v>123</v>
      </c>
      <c r="B263" s="67"/>
      <c r="C263" s="67"/>
      <c r="D263" s="67"/>
      <c r="E263" s="67"/>
      <c r="F263" s="67"/>
      <c r="G263" s="67"/>
      <c r="H263" s="67"/>
      <c r="I263" s="67"/>
      <c r="J263" s="68"/>
    </row>
    <row r="264" spans="1:10" ht="15.5" x14ac:dyDescent="0.35">
      <c r="A264" s="64">
        <v>1</v>
      </c>
      <c r="B264" s="65"/>
      <c r="C264" s="13" t="s">
        <v>129</v>
      </c>
      <c r="D264" s="64">
        <f>(18.906+2.725)*10.764</f>
        <v>232.836084</v>
      </c>
      <c r="E264" s="65"/>
      <c r="F264" s="13">
        <f>3.15*10.764</f>
        <v>33.906599999999997</v>
      </c>
      <c r="G264" s="13">
        <v>450</v>
      </c>
      <c r="H264" s="13" t="s">
        <v>52</v>
      </c>
      <c r="I264" s="63" t="s">
        <v>130</v>
      </c>
      <c r="J264" s="63"/>
    </row>
    <row r="265" spans="1:10" ht="15.5" x14ac:dyDescent="0.35">
      <c r="A265" s="64">
        <v>2</v>
      </c>
      <c r="B265" s="65"/>
      <c r="C265" s="13" t="s">
        <v>129</v>
      </c>
      <c r="D265" s="64">
        <f>(18.906+2.725)*10.764</f>
        <v>232.836084</v>
      </c>
      <c r="E265" s="65"/>
      <c r="F265" s="13">
        <f>3.375*10.764</f>
        <v>36.328499999999998</v>
      </c>
      <c r="G265" s="13">
        <v>450</v>
      </c>
      <c r="H265" s="13" t="s">
        <v>52</v>
      </c>
      <c r="I265" s="63" t="s">
        <v>130</v>
      </c>
      <c r="J265" s="63"/>
    </row>
    <row r="266" spans="1:10" ht="15.5" x14ac:dyDescent="0.35">
      <c r="A266" s="64">
        <v>3</v>
      </c>
      <c r="B266" s="65"/>
      <c r="C266" s="13" t="s">
        <v>129</v>
      </c>
      <c r="D266" s="64">
        <f>(18.906+2.725)*10.764</f>
        <v>232.836084</v>
      </c>
      <c r="E266" s="65"/>
      <c r="F266" s="13">
        <f>3.375*10.764</f>
        <v>36.328499999999998</v>
      </c>
      <c r="G266" s="13">
        <v>450</v>
      </c>
      <c r="H266" s="13" t="s">
        <v>52</v>
      </c>
      <c r="I266" s="63" t="s">
        <v>130</v>
      </c>
      <c r="J266" s="63"/>
    </row>
    <row r="267" spans="1:10" ht="15.5" x14ac:dyDescent="0.35">
      <c r="A267" s="64">
        <v>4</v>
      </c>
      <c r="B267" s="65"/>
      <c r="C267" s="13" t="s">
        <v>129</v>
      </c>
      <c r="D267" s="64">
        <f>(18.906+2.725)*10.764</f>
        <v>232.836084</v>
      </c>
      <c r="E267" s="65"/>
      <c r="F267" s="13">
        <f>3.15*10.764</f>
        <v>33.906599999999997</v>
      </c>
      <c r="G267" s="13">
        <v>450</v>
      </c>
      <c r="H267" s="13" t="s">
        <v>52</v>
      </c>
      <c r="I267" s="63" t="s">
        <v>130</v>
      </c>
      <c r="J267" s="63"/>
    </row>
    <row r="268" spans="1:10" ht="15" x14ac:dyDescent="0.35">
      <c r="A268" s="66" t="s">
        <v>133</v>
      </c>
      <c r="B268" s="67"/>
      <c r="C268" s="67"/>
      <c r="D268" s="67"/>
      <c r="E268" s="67"/>
      <c r="F268" s="67"/>
      <c r="G268" s="67"/>
      <c r="H268" s="67"/>
      <c r="I268" s="67"/>
      <c r="J268" s="68"/>
    </row>
    <row r="269" spans="1:10" ht="15.5" x14ac:dyDescent="0.35">
      <c r="A269" s="64">
        <v>1</v>
      </c>
      <c r="B269" s="65"/>
      <c r="C269" s="13" t="s">
        <v>129</v>
      </c>
      <c r="D269" s="64">
        <f>(18.906+2.725)*10.764</f>
        <v>232.836084</v>
      </c>
      <c r="E269" s="65"/>
      <c r="F269" s="13">
        <f>3.15*10.764</f>
        <v>33.906599999999997</v>
      </c>
      <c r="G269" s="13">
        <v>450</v>
      </c>
      <c r="H269" s="13" t="s">
        <v>52</v>
      </c>
      <c r="I269" s="63" t="s">
        <v>130</v>
      </c>
      <c r="J269" s="63"/>
    </row>
    <row r="270" spans="1:10" ht="15.5" x14ac:dyDescent="0.35">
      <c r="A270" s="64">
        <v>2</v>
      </c>
      <c r="B270" s="65"/>
      <c r="C270" s="13" t="s">
        <v>129</v>
      </c>
      <c r="D270" s="64">
        <f>(18.906+2.725)*10.764</f>
        <v>232.836084</v>
      </c>
      <c r="E270" s="65"/>
      <c r="F270" s="13">
        <f>3.375*10.764</f>
        <v>36.328499999999998</v>
      </c>
      <c r="G270" s="13">
        <v>450</v>
      </c>
      <c r="H270" s="13" t="s">
        <v>52</v>
      </c>
      <c r="I270" s="63" t="s">
        <v>130</v>
      </c>
      <c r="J270" s="63"/>
    </row>
    <row r="271" spans="1:10" ht="15.5" x14ac:dyDescent="0.35">
      <c r="A271" s="64">
        <v>3</v>
      </c>
      <c r="B271" s="65"/>
      <c r="C271" s="13" t="s">
        <v>129</v>
      </c>
      <c r="D271" s="64">
        <f>(18.906+2.725+3.367)*10.764</f>
        <v>269.07847199999998</v>
      </c>
      <c r="E271" s="65"/>
      <c r="F271" s="13">
        <v>0</v>
      </c>
      <c r="G271" s="13">
        <v>450</v>
      </c>
      <c r="H271" s="13" t="s">
        <v>52</v>
      </c>
      <c r="I271" s="63" t="s">
        <v>130</v>
      </c>
      <c r="J271" s="63"/>
    </row>
    <row r="272" spans="1:10" ht="15.5" x14ac:dyDescent="0.35">
      <c r="A272" s="64">
        <v>4</v>
      </c>
      <c r="B272" s="65"/>
      <c r="C272" s="13" t="s">
        <v>129</v>
      </c>
      <c r="D272" s="64">
        <f>(18.906+2.725)*10.764</f>
        <v>232.836084</v>
      </c>
      <c r="E272" s="65"/>
      <c r="F272" s="13">
        <f>3.15*10.764</f>
        <v>33.906599999999997</v>
      </c>
      <c r="G272" s="13">
        <v>450</v>
      </c>
      <c r="H272" s="13" t="s">
        <v>52</v>
      </c>
      <c r="I272" s="63" t="s">
        <v>130</v>
      </c>
      <c r="J272" s="63"/>
    </row>
    <row r="273" spans="1:10" ht="15" x14ac:dyDescent="0.35">
      <c r="A273" s="66" t="s">
        <v>134</v>
      </c>
      <c r="B273" s="67"/>
      <c r="C273" s="67"/>
      <c r="D273" s="67"/>
      <c r="E273" s="67"/>
      <c r="F273" s="67"/>
      <c r="G273" s="67"/>
      <c r="H273" s="67"/>
      <c r="I273" s="67"/>
      <c r="J273" s="68"/>
    </row>
    <row r="274" spans="1:10" ht="15.5" x14ac:dyDescent="0.35">
      <c r="A274" s="64">
        <v>1</v>
      </c>
      <c r="B274" s="65"/>
      <c r="C274" s="13" t="s">
        <v>129</v>
      </c>
      <c r="D274" s="64">
        <f>(18.906+2.725)*10.764</f>
        <v>232.836084</v>
      </c>
      <c r="E274" s="65"/>
      <c r="F274" s="13">
        <f>3.15*10.764</f>
        <v>33.906599999999997</v>
      </c>
      <c r="G274" s="13">
        <v>450</v>
      </c>
      <c r="H274" s="13" t="s">
        <v>52</v>
      </c>
      <c r="I274" s="63" t="s">
        <v>130</v>
      </c>
      <c r="J274" s="63"/>
    </row>
    <row r="275" spans="1:10" ht="15.5" x14ac:dyDescent="0.35">
      <c r="A275" s="64">
        <v>2</v>
      </c>
      <c r="B275" s="65"/>
      <c r="C275" s="13" t="s">
        <v>129</v>
      </c>
      <c r="D275" s="64">
        <f>(18.906+2.725)*10.764</f>
        <v>232.836084</v>
      </c>
      <c r="E275" s="65"/>
      <c r="F275" s="13">
        <v>0</v>
      </c>
      <c r="G275" s="13">
        <v>450</v>
      </c>
      <c r="H275" s="13" t="s">
        <v>52</v>
      </c>
      <c r="I275" s="63" t="s">
        <v>130</v>
      </c>
      <c r="J275" s="63"/>
    </row>
    <row r="276" spans="1:10" ht="15.5" x14ac:dyDescent="0.35">
      <c r="A276" s="64">
        <v>3</v>
      </c>
      <c r="B276" s="65"/>
      <c r="C276" s="13" t="s">
        <v>129</v>
      </c>
      <c r="D276" s="64">
        <f>(18.906+2.8+3.367)*10.764</f>
        <v>269.88577199999997</v>
      </c>
      <c r="E276" s="65"/>
      <c r="F276" s="13">
        <v>0</v>
      </c>
      <c r="G276" s="13">
        <v>450</v>
      </c>
      <c r="H276" s="13" t="s">
        <v>52</v>
      </c>
      <c r="I276" s="63" t="s">
        <v>130</v>
      </c>
      <c r="J276" s="63"/>
    </row>
    <row r="277" spans="1:10" ht="15.5" x14ac:dyDescent="0.35">
      <c r="A277" s="64">
        <v>4</v>
      </c>
      <c r="B277" s="65"/>
      <c r="C277" s="13" t="s">
        <v>129</v>
      </c>
      <c r="D277" s="64">
        <f>(18.906+2.8+3.367)*10.764</f>
        <v>269.88577199999997</v>
      </c>
      <c r="E277" s="65"/>
      <c r="F277" s="13">
        <f>3.15*10.764</f>
        <v>33.906599999999997</v>
      </c>
      <c r="G277" s="13">
        <v>450</v>
      </c>
      <c r="H277" s="13" t="s">
        <v>52</v>
      </c>
      <c r="I277" s="63" t="s">
        <v>130</v>
      </c>
      <c r="J277" s="63"/>
    </row>
    <row r="278" spans="1:10" ht="15" x14ac:dyDescent="0.35">
      <c r="A278" s="66" t="s">
        <v>131</v>
      </c>
      <c r="B278" s="67"/>
      <c r="C278" s="67"/>
      <c r="D278" s="67"/>
      <c r="E278" s="67"/>
      <c r="F278" s="67"/>
      <c r="G278" s="67"/>
      <c r="H278" s="67"/>
      <c r="I278" s="67"/>
      <c r="J278" s="68"/>
    </row>
    <row r="279" spans="1:10" ht="15" x14ac:dyDescent="0.35">
      <c r="A279" s="66" t="s">
        <v>120</v>
      </c>
      <c r="B279" s="67"/>
      <c r="C279" s="67"/>
      <c r="D279" s="67"/>
      <c r="E279" s="67"/>
      <c r="F279" s="67"/>
      <c r="G279" s="67"/>
      <c r="H279" s="67"/>
      <c r="I279" s="67"/>
      <c r="J279" s="68"/>
    </row>
    <row r="280" spans="1:10" ht="15.5" x14ac:dyDescent="0.35">
      <c r="A280" s="64">
        <v>1</v>
      </c>
      <c r="B280" s="65"/>
      <c r="C280" s="13" t="s">
        <v>129</v>
      </c>
      <c r="D280" s="64">
        <f>(18.345+2.8)*10.764</f>
        <v>227.60477999999998</v>
      </c>
      <c r="E280" s="65"/>
      <c r="F280" s="13">
        <v>0</v>
      </c>
      <c r="G280" s="13">
        <v>450</v>
      </c>
      <c r="H280" s="13" t="s">
        <v>52</v>
      </c>
      <c r="I280" s="63" t="s">
        <v>137</v>
      </c>
      <c r="J280" s="63"/>
    </row>
    <row r="281" spans="1:10" ht="15.5" x14ac:dyDescent="0.35">
      <c r="A281" s="64">
        <v>2</v>
      </c>
      <c r="B281" s="65"/>
      <c r="C281" s="13" t="s">
        <v>129</v>
      </c>
      <c r="D281" s="64">
        <f>(18.345+2.8)*10.764</f>
        <v>227.60477999999998</v>
      </c>
      <c r="E281" s="65"/>
      <c r="F281" s="13">
        <v>0</v>
      </c>
      <c r="G281" s="13">
        <v>450</v>
      </c>
      <c r="H281" s="13" t="s">
        <v>52</v>
      </c>
      <c r="I281" s="63" t="s">
        <v>137</v>
      </c>
      <c r="J281" s="63"/>
    </row>
    <row r="282" spans="1:10" ht="15.5" x14ac:dyDescent="0.35">
      <c r="A282" s="64">
        <v>3</v>
      </c>
      <c r="B282" s="65"/>
      <c r="C282" s="13" t="s">
        <v>129</v>
      </c>
      <c r="D282" s="64">
        <f>(18.345+2.725)*10.764</f>
        <v>226.79747999999998</v>
      </c>
      <c r="E282" s="65"/>
      <c r="F282" s="13">
        <v>0</v>
      </c>
      <c r="G282" s="13">
        <v>450</v>
      </c>
      <c r="H282" s="13" t="s">
        <v>52</v>
      </c>
      <c r="I282" s="63" t="s">
        <v>137</v>
      </c>
      <c r="J282" s="63"/>
    </row>
    <row r="283" spans="1:10" ht="15.5" x14ac:dyDescent="0.35">
      <c r="A283" s="64">
        <v>4</v>
      </c>
      <c r="B283" s="65"/>
      <c r="C283" s="13" t="s">
        <v>129</v>
      </c>
      <c r="D283" s="64">
        <f>(18.345+2.725)*10.764</f>
        <v>226.79747999999998</v>
      </c>
      <c r="E283" s="65"/>
      <c r="F283" s="13">
        <v>0</v>
      </c>
      <c r="G283" s="13">
        <v>450</v>
      </c>
      <c r="H283" s="13" t="s">
        <v>52</v>
      </c>
      <c r="I283" s="63" t="s">
        <v>137</v>
      </c>
      <c r="J283" s="63"/>
    </row>
    <row r="284" spans="1:10" ht="15" x14ac:dyDescent="0.35">
      <c r="A284" s="66" t="s">
        <v>123</v>
      </c>
      <c r="B284" s="67"/>
      <c r="C284" s="67"/>
      <c r="D284" s="67"/>
      <c r="E284" s="67"/>
      <c r="F284" s="67"/>
      <c r="G284" s="67"/>
      <c r="H284" s="67"/>
      <c r="I284" s="67"/>
      <c r="J284" s="68"/>
    </row>
    <row r="285" spans="1:10" ht="15.5" x14ac:dyDescent="0.35">
      <c r="A285" s="64">
        <v>1</v>
      </c>
      <c r="B285" s="65"/>
      <c r="C285" s="13" t="s">
        <v>129</v>
      </c>
      <c r="D285" s="64">
        <f>(18.345+2.725)*10.764</f>
        <v>226.79747999999998</v>
      </c>
      <c r="E285" s="65"/>
      <c r="F285" s="13">
        <v>0</v>
      </c>
      <c r="G285" s="13">
        <v>450</v>
      </c>
      <c r="H285" s="13" t="s">
        <v>52</v>
      </c>
      <c r="I285" s="63" t="s">
        <v>137</v>
      </c>
      <c r="J285" s="63"/>
    </row>
    <row r="286" spans="1:10" ht="15.5" x14ac:dyDescent="0.35">
      <c r="A286" s="64">
        <v>2</v>
      </c>
      <c r="B286" s="65"/>
      <c r="C286" s="13" t="s">
        <v>129</v>
      </c>
      <c r="D286" s="64">
        <f>(18.345+2.725)*10.764</f>
        <v>226.79747999999998</v>
      </c>
      <c r="E286" s="65"/>
      <c r="F286" s="13">
        <v>0</v>
      </c>
      <c r="G286" s="13">
        <v>450</v>
      </c>
      <c r="H286" s="13" t="s">
        <v>52</v>
      </c>
      <c r="I286" s="63" t="s">
        <v>137</v>
      </c>
      <c r="J286" s="63"/>
    </row>
    <row r="287" spans="1:10" ht="15.5" x14ac:dyDescent="0.35">
      <c r="A287" s="64">
        <v>3</v>
      </c>
      <c r="B287" s="65"/>
      <c r="C287" s="13" t="s">
        <v>129</v>
      </c>
      <c r="D287" s="64">
        <f>(18.345+2.725)*10.764</f>
        <v>226.79747999999998</v>
      </c>
      <c r="E287" s="65"/>
      <c r="F287" s="13">
        <v>0</v>
      </c>
      <c r="G287" s="13">
        <v>450</v>
      </c>
      <c r="H287" s="13" t="s">
        <v>52</v>
      </c>
      <c r="I287" s="63" t="s">
        <v>137</v>
      </c>
      <c r="J287" s="63"/>
    </row>
    <row r="288" spans="1:10" ht="15.5" x14ac:dyDescent="0.35">
      <c r="A288" s="64">
        <v>4</v>
      </c>
      <c r="B288" s="65"/>
      <c r="C288" s="13" t="s">
        <v>129</v>
      </c>
      <c r="D288" s="64">
        <f>(18.345+2.725)*10.764</f>
        <v>226.79747999999998</v>
      </c>
      <c r="E288" s="65"/>
      <c r="F288" s="13">
        <v>0</v>
      </c>
      <c r="G288" s="13">
        <v>450</v>
      </c>
      <c r="H288" s="13" t="s">
        <v>52</v>
      </c>
      <c r="I288" s="63" t="s">
        <v>137</v>
      </c>
      <c r="J288" s="63"/>
    </row>
    <row r="289" spans="1:10" ht="15" x14ac:dyDescent="0.35">
      <c r="A289" s="66" t="s">
        <v>133</v>
      </c>
      <c r="B289" s="67"/>
      <c r="C289" s="67"/>
      <c r="D289" s="67"/>
      <c r="E289" s="67"/>
      <c r="F289" s="67"/>
      <c r="G289" s="67"/>
      <c r="H289" s="67"/>
      <c r="I289" s="67"/>
      <c r="J289" s="68"/>
    </row>
    <row r="290" spans="1:10" ht="15.5" x14ac:dyDescent="0.35">
      <c r="A290" s="64">
        <v>1</v>
      </c>
      <c r="B290" s="65"/>
      <c r="C290" s="13" t="s">
        <v>129</v>
      </c>
      <c r="D290" s="64">
        <f>(18.345+2.725)*10.764</f>
        <v>226.79747999999998</v>
      </c>
      <c r="E290" s="65"/>
      <c r="F290" s="13">
        <v>0</v>
      </c>
      <c r="G290" s="13">
        <v>450</v>
      </c>
      <c r="H290" s="13" t="s">
        <v>52</v>
      </c>
      <c r="I290" s="63" t="s">
        <v>137</v>
      </c>
      <c r="J290" s="63"/>
    </row>
    <row r="291" spans="1:10" ht="15.5" x14ac:dyDescent="0.35">
      <c r="A291" s="64">
        <v>2</v>
      </c>
      <c r="B291" s="65"/>
      <c r="C291" s="13" t="s">
        <v>129</v>
      </c>
      <c r="D291" s="64">
        <f>(18.345+2.725)*10.764</f>
        <v>226.79747999999998</v>
      </c>
      <c r="E291" s="65"/>
      <c r="F291" s="13">
        <v>0</v>
      </c>
      <c r="G291" s="13">
        <v>450</v>
      </c>
      <c r="H291" s="13" t="s">
        <v>52</v>
      </c>
      <c r="I291" s="63" t="s">
        <v>137</v>
      </c>
      <c r="J291" s="63"/>
    </row>
    <row r="292" spans="1:10" ht="15.5" x14ac:dyDescent="0.35">
      <c r="A292" s="64">
        <v>3</v>
      </c>
      <c r="B292" s="65"/>
      <c r="C292" s="13" t="s">
        <v>129</v>
      </c>
      <c r="D292" s="64">
        <f>(18.906+2.725+3.367)*10.764</f>
        <v>269.07847199999998</v>
      </c>
      <c r="E292" s="65"/>
      <c r="F292" s="13">
        <v>0</v>
      </c>
      <c r="G292" s="13">
        <v>450</v>
      </c>
      <c r="H292" s="13" t="s">
        <v>52</v>
      </c>
      <c r="I292" s="63" t="s">
        <v>137</v>
      </c>
      <c r="J292" s="63"/>
    </row>
    <row r="293" spans="1:10" ht="15.5" x14ac:dyDescent="0.35">
      <c r="A293" s="64">
        <v>4</v>
      </c>
      <c r="B293" s="65"/>
      <c r="C293" s="13" t="s">
        <v>129</v>
      </c>
      <c r="D293" s="64">
        <f>(18.345+2.725)*10.764</f>
        <v>226.79747999999998</v>
      </c>
      <c r="E293" s="65"/>
      <c r="F293" s="13">
        <v>0</v>
      </c>
      <c r="G293" s="13">
        <v>450</v>
      </c>
      <c r="H293" s="13" t="s">
        <v>52</v>
      </c>
      <c r="I293" s="63" t="s">
        <v>137</v>
      </c>
      <c r="J293" s="63"/>
    </row>
    <row r="294" spans="1:10" ht="15" x14ac:dyDescent="0.35">
      <c r="A294" s="66" t="s">
        <v>134</v>
      </c>
      <c r="B294" s="67"/>
      <c r="C294" s="67"/>
      <c r="D294" s="67"/>
      <c r="E294" s="67"/>
      <c r="F294" s="67"/>
      <c r="G294" s="67"/>
      <c r="H294" s="67"/>
      <c r="I294" s="67"/>
      <c r="J294" s="68"/>
    </row>
    <row r="295" spans="1:10" ht="15.5" x14ac:dyDescent="0.35">
      <c r="A295" s="64">
        <v>1</v>
      </c>
      <c r="B295" s="65"/>
      <c r="C295" s="13" t="s">
        <v>129</v>
      </c>
      <c r="D295" s="64">
        <f>(18.345+2.725)*10.764</f>
        <v>226.79747999999998</v>
      </c>
      <c r="E295" s="65"/>
      <c r="F295" s="13">
        <v>0</v>
      </c>
      <c r="G295" s="13">
        <v>450</v>
      </c>
      <c r="H295" s="13" t="s">
        <v>52</v>
      </c>
      <c r="I295" s="63" t="s">
        <v>137</v>
      </c>
      <c r="J295" s="63"/>
    </row>
    <row r="296" spans="1:10" ht="15.5" x14ac:dyDescent="0.35">
      <c r="A296" s="64">
        <v>2</v>
      </c>
      <c r="B296" s="65"/>
      <c r="C296" s="13" t="s">
        <v>129</v>
      </c>
      <c r="D296" s="64">
        <f>(18.906+2.725)*10.764</f>
        <v>232.836084</v>
      </c>
      <c r="E296" s="65"/>
      <c r="F296" s="13">
        <v>0</v>
      </c>
      <c r="G296" s="13">
        <v>450</v>
      </c>
      <c r="H296" s="13" t="s">
        <v>52</v>
      </c>
      <c r="I296" s="63" t="s">
        <v>137</v>
      </c>
      <c r="J296" s="63"/>
    </row>
    <row r="297" spans="1:10" ht="15.5" x14ac:dyDescent="0.35">
      <c r="A297" s="64">
        <v>3</v>
      </c>
      <c r="B297" s="65"/>
      <c r="C297" s="13" t="s">
        <v>129</v>
      </c>
      <c r="D297" s="64">
        <f>(18.906+2.8+3.367)*10.764</f>
        <v>269.88577199999997</v>
      </c>
      <c r="E297" s="65"/>
      <c r="F297" s="13">
        <v>0</v>
      </c>
      <c r="G297" s="13">
        <v>450</v>
      </c>
      <c r="H297" s="13" t="s">
        <v>52</v>
      </c>
      <c r="I297" s="63" t="s">
        <v>137</v>
      </c>
      <c r="J297" s="63"/>
    </row>
    <row r="298" spans="1:10" ht="15.5" x14ac:dyDescent="0.35">
      <c r="A298" s="64">
        <v>4</v>
      </c>
      <c r="B298" s="65"/>
      <c r="C298" s="13" t="s">
        <v>129</v>
      </c>
      <c r="D298" s="64">
        <f>(18.345+2.8+3.367)*10.764</f>
        <v>263.84716800000001</v>
      </c>
      <c r="E298" s="65"/>
      <c r="F298" s="13">
        <v>0</v>
      </c>
      <c r="G298" s="13">
        <v>450</v>
      </c>
      <c r="H298" s="13" t="s">
        <v>52</v>
      </c>
      <c r="I298" s="63" t="s">
        <v>137</v>
      </c>
      <c r="J298" s="63"/>
    </row>
    <row r="299" spans="1:10" ht="15" x14ac:dyDescent="0.35">
      <c r="A299" s="66" t="s">
        <v>135</v>
      </c>
      <c r="B299" s="67"/>
      <c r="C299" s="67"/>
      <c r="D299" s="67"/>
      <c r="E299" s="67"/>
      <c r="F299" s="67"/>
      <c r="G299" s="67"/>
      <c r="H299" s="67"/>
      <c r="I299" s="67"/>
      <c r="J299" s="68"/>
    </row>
    <row r="300" spans="1:10" ht="15" x14ac:dyDescent="0.35">
      <c r="A300" s="66" t="s">
        <v>244</v>
      </c>
      <c r="B300" s="67"/>
      <c r="C300" s="67"/>
      <c r="D300" s="67"/>
      <c r="E300" s="67"/>
      <c r="F300" s="67"/>
      <c r="G300" s="67"/>
      <c r="H300" s="67"/>
      <c r="I300" s="67"/>
      <c r="J300" s="68"/>
    </row>
    <row r="301" spans="1:10" ht="15" x14ac:dyDescent="0.35">
      <c r="A301" s="66" t="s">
        <v>128</v>
      </c>
      <c r="B301" s="67"/>
      <c r="C301" s="67"/>
      <c r="D301" s="67"/>
      <c r="E301" s="67"/>
      <c r="F301" s="67"/>
      <c r="G301" s="67"/>
      <c r="H301" s="67"/>
      <c r="I301" s="67"/>
      <c r="J301" s="68"/>
    </row>
    <row r="302" spans="1:10" ht="15" x14ac:dyDescent="0.35">
      <c r="A302" s="66" t="s">
        <v>120</v>
      </c>
      <c r="B302" s="67"/>
      <c r="C302" s="67"/>
      <c r="D302" s="67"/>
      <c r="E302" s="67"/>
      <c r="F302" s="67"/>
      <c r="G302" s="67"/>
      <c r="H302" s="67"/>
      <c r="I302" s="67"/>
      <c r="J302" s="68"/>
    </row>
    <row r="303" spans="1:10" ht="15.5" x14ac:dyDescent="0.35">
      <c r="A303" s="64">
        <v>1</v>
      </c>
      <c r="B303" s="65"/>
      <c r="C303" s="13" t="s">
        <v>129</v>
      </c>
      <c r="D303" s="64">
        <f>(18.906+2.8)*10.764</f>
        <v>233.64338399999997</v>
      </c>
      <c r="E303" s="65"/>
      <c r="F303" s="13">
        <f>3.375*10.764</f>
        <v>36.328499999999998</v>
      </c>
      <c r="G303" s="13">
        <v>450</v>
      </c>
      <c r="H303" s="13" t="s">
        <v>52</v>
      </c>
      <c r="I303" s="63" t="s">
        <v>130</v>
      </c>
      <c r="J303" s="63"/>
    </row>
    <row r="304" spans="1:10" ht="15.5" x14ac:dyDescent="0.35">
      <c r="A304" s="64">
        <v>2</v>
      </c>
      <c r="B304" s="65"/>
      <c r="C304" s="13" t="s">
        <v>129</v>
      </c>
      <c r="D304" s="64">
        <f>(18.906+2.8)*10.764</f>
        <v>233.64338399999997</v>
      </c>
      <c r="E304" s="65"/>
      <c r="F304" s="13">
        <f>3.15*10.764</f>
        <v>33.906599999999997</v>
      </c>
      <c r="G304" s="13">
        <v>450</v>
      </c>
      <c r="H304" s="13" t="s">
        <v>52</v>
      </c>
      <c r="I304" s="63" t="s">
        <v>130</v>
      </c>
      <c r="J304" s="63"/>
    </row>
    <row r="305" spans="1:10" ht="15.5" x14ac:dyDescent="0.35">
      <c r="A305" s="64">
        <v>3</v>
      </c>
      <c r="B305" s="65"/>
      <c r="C305" s="13" t="s">
        <v>129</v>
      </c>
      <c r="D305" s="64">
        <f>(18.906+2.725)*10.764</f>
        <v>232.836084</v>
      </c>
      <c r="E305" s="65"/>
      <c r="F305" s="13">
        <f>3.15*10.764</f>
        <v>33.906599999999997</v>
      </c>
      <c r="G305" s="13">
        <v>450</v>
      </c>
      <c r="H305" s="13" t="s">
        <v>52</v>
      </c>
      <c r="I305" s="63" t="s">
        <v>130</v>
      </c>
      <c r="J305" s="63"/>
    </row>
    <row r="306" spans="1:10" ht="15.5" x14ac:dyDescent="0.35">
      <c r="A306" s="64">
        <v>4</v>
      </c>
      <c r="B306" s="65"/>
      <c r="C306" s="13" t="s">
        <v>129</v>
      </c>
      <c r="D306" s="64">
        <f>(18.906+2.725)*10.764</f>
        <v>232.836084</v>
      </c>
      <c r="E306" s="65"/>
      <c r="F306" s="13">
        <f>3.375*10.764</f>
        <v>36.328499999999998</v>
      </c>
      <c r="G306" s="13">
        <v>450</v>
      </c>
      <c r="H306" s="13" t="s">
        <v>52</v>
      </c>
      <c r="I306" s="63" t="s">
        <v>130</v>
      </c>
      <c r="J306" s="63"/>
    </row>
    <row r="307" spans="1:10" ht="15" x14ac:dyDescent="0.35">
      <c r="A307" s="66" t="s">
        <v>123</v>
      </c>
      <c r="B307" s="67"/>
      <c r="C307" s="67"/>
      <c r="D307" s="67"/>
      <c r="E307" s="67"/>
      <c r="F307" s="67"/>
      <c r="G307" s="67"/>
      <c r="H307" s="67"/>
      <c r="I307" s="67"/>
      <c r="J307" s="68"/>
    </row>
    <row r="308" spans="1:10" ht="15.5" x14ac:dyDescent="0.35">
      <c r="A308" s="64">
        <v>1</v>
      </c>
      <c r="B308" s="65"/>
      <c r="C308" s="13" t="s">
        <v>129</v>
      </c>
      <c r="D308" s="64">
        <f>(18.906+2.725)*10.764</f>
        <v>232.836084</v>
      </c>
      <c r="E308" s="65"/>
      <c r="F308" s="13">
        <f>3.375*10.764</f>
        <v>36.328499999999998</v>
      </c>
      <c r="G308" s="13">
        <v>450</v>
      </c>
      <c r="H308" s="13" t="s">
        <v>52</v>
      </c>
      <c r="I308" s="63" t="s">
        <v>130</v>
      </c>
      <c r="J308" s="63"/>
    </row>
    <row r="309" spans="1:10" ht="15.5" x14ac:dyDescent="0.35">
      <c r="A309" s="64">
        <v>2</v>
      </c>
      <c r="B309" s="65"/>
      <c r="C309" s="13" t="s">
        <v>129</v>
      </c>
      <c r="D309" s="64">
        <f>(18.906+2.725)*10.764</f>
        <v>232.836084</v>
      </c>
      <c r="E309" s="65"/>
      <c r="F309" s="13">
        <f>3.15*10.764</f>
        <v>33.906599999999997</v>
      </c>
      <c r="G309" s="13">
        <v>450</v>
      </c>
      <c r="H309" s="13" t="s">
        <v>52</v>
      </c>
      <c r="I309" s="63" t="s">
        <v>130</v>
      </c>
      <c r="J309" s="63"/>
    </row>
    <row r="310" spans="1:10" ht="15.5" x14ac:dyDescent="0.35">
      <c r="A310" s="64">
        <v>3</v>
      </c>
      <c r="B310" s="65"/>
      <c r="C310" s="13" t="s">
        <v>129</v>
      </c>
      <c r="D310" s="64">
        <f>(18.906+2.725)*10.764</f>
        <v>232.836084</v>
      </c>
      <c r="E310" s="65"/>
      <c r="F310" s="13">
        <f>3.142*10.764</f>
        <v>33.820487999999997</v>
      </c>
      <c r="G310" s="13">
        <v>450</v>
      </c>
      <c r="H310" s="13" t="s">
        <v>52</v>
      </c>
      <c r="I310" s="63" t="s">
        <v>130</v>
      </c>
      <c r="J310" s="63"/>
    </row>
    <row r="311" spans="1:10" ht="15.5" x14ac:dyDescent="0.35">
      <c r="A311" s="64">
        <v>4</v>
      </c>
      <c r="B311" s="65"/>
      <c r="C311" s="13" t="s">
        <v>129</v>
      </c>
      <c r="D311" s="64">
        <f>(18.906+2.725)*10.764</f>
        <v>232.836084</v>
      </c>
      <c r="E311" s="65"/>
      <c r="F311" s="13">
        <f>3.375*10.764</f>
        <v>36.328499999999998</v>
      </c>
      <c r="G311" s="13">
        <v>450</v>
      </c>
      <c r="H311" s="13" t="s">
        <v>52</v>
      </c>
      <c r="I311" s="63" t="s">
        <v>130</v>
      </c>
      <c r="J311" s="63"/>
    </row>
    <row r="312" spans="1:10" ht="15" x14ac:dyDescent="0.35">
      <c r="A312" s="66" t="s">
        <v>133</v>
      </c>
      <c r="B312" s="67"/>
      <c r="C312" s="67"/>
      <c r="D312" s="67"/>
      <c r="E312" s="67"/>
      <c r="F312" s="67"/>
      <c r="G312" s="67"/>
      <c r="H312" s="67"/>
      <c r="I312" s="67"/>
      <c r="J312" s="68"/>
    </row>
    <row r="313" spans="1:10" ht="15.5" x14ac:dyDescent="0.35">
      <c r="A313" s="64">
        <v>1</v>
      </c>
      <c r="B313" s="65"/>
      <c r="C313" s="13" t="s">
        <v>129</v>
      </c>
      <c r="D313" s="64">
        <f>(18.903+2.725)*10.764</f>
        <v>232.80379199999999</v>
      </c>
      <c r="E313" s="65"/>
      <c r="F313" s="13">
        <f>3.15*10.764</f>
        <v>33.906599999999997</v>
      </c>
      <c r="G313" s="13">
        <v>450</v>
      </c>
      <c r="H313" s="13" t="s">
        <v>52</v>
      </c>
      <c r="I313" s="63" t="s">
        <v>130</v>
      </c>
      <c r="J313" s="63"/>
    </row>
    <row r="314" spans="1:10" ht="15.5" x14ac:dyDescent="0.35">
      <c r="A314" s="64">
        <v>2</v>
      </c>
      <c r="B314" s="65"/>
      <c r="C314" s="13" t="s">
        <v>129</v>
      </c>
      <c r="D314" s="64">
        <f>(18.903+2.725+3.367)*10.764</f>
        <v>269.04617999999999</v>
      </c>
      <c r="E314" s="65"/>
      <c r="F314" s="13">
        <v>0</v>
      </c>
      <c r="G314" s="13">
        <v>450</v>
      </c>
      <c r="H314" s="13" t="s">
        <v>52</v>
      </c>
      <c r="I314" s="63" t="s">
        <v>130</v>
      </c>
      <c r="J314" s="63"/>
    </row>
    <row r="315" spans="1:10" ht="15.5" x14ac:dyDescent="0.35">
      <c r="A315" s="64">
        <v>3</v>
      </c>
      <c r="B315" s="65"/>
      <c r="C315" s="13" t="s">
        <v>129</v>
      </c>
      <c r="D315" s="64">
        <f>(18.903+2.8+3.367)*10.764</f>
        <v>269.85347999999999</v>
      </c>
      <c r="E315" s="65"/>
      <c r="F315" s="13">
        <v>0</v>
      </c>
      <c r="G315" s="13">
        <v>450</v>
      </c>
      <c r="H315" s="13" t="s">
        <v>52</v>
      </c>
      <c r="I315" s="63" t="s">
        <v>130</v>
      </c>
      <c r="J315" s="63"/>
    </row>
    <row r="316" spans="1:10" ht="15.5" x14ac:dyDescent="0.35">
      <c r="A316" s="64">
        <v>4</v>
      </c>
      <c r="B316" s="65"/>
      <c r="C316" s="13" t="s">
        <v>129</v>
      </c>
      <c r="D316" s="64">
        <f>(18.903+2.8)*10.764</f>
        <v>233.61109199999999</v>
      </c>
      <c r="E316" s="65"/>
      <c r="F316" s="13">
        <f>3.15*10.764</f>
        <v>33.906599999999997</v>
      </c>
      <c r="G316" s="13">
        <v>450</v>
      </c>
      <c r="H316" s="13" t="s">
        <v>52</v>
      </c>
      <c r="I316" s="63" t="s">
        <v>130</v>
      </c>
      <c r="J316" s="63"/>
    </row>
    <row r="317" spans="1:10" ht="15.75" customHeight="1" x14ac:dyDescent="0.35">
      <c r="A317" s="66" t="s">
        <v>131</v>
      </c>
      <c r="B317" s="67"/>
      <c r="C317" s="67"/>
      <c r="D317" s="67"/>
      <c r="E317" s="67"/>
      <c r="F317" s="67"/>
      <c r="G317" s="67"/>
      <c r="H317" s="67"/>
      <c r="I317" s="67"/>
      <c r="J317" s="68"/>
    </row>
    <row r="318" spans="1:10" ht="15" x14ac:dyDescent="0.35">
      <c r="A318" s="66" t="s">
        <v>120</v>
      </c>
      <c r="B318" s="67"/>
      <c r="C318" s="67"/>
      <c r="D318" s="67"/>
      <c r="E318" s="67"/>
      <c r="F318" s="67"/>
      <c r="G318" s="67"/>
      <c r="H318" s="67"/>
      <c r="I318" s="67"/>
      <c r="J318" s="68"/>
    </row>
    <row r="319" spans="1:10" ht="15.5" x14ac:dyDescent="0.35">
      <c r="A319" s="64">
        <v>1</v>
      </c>
      <c r="B319" s="65"/>
      <c r="C319" s="13" t="s">
        <v>129</v>
      </c>
      <c r="D319" s="64">
        <f>(18.345+2.8)*10.764</f>
        <v>227.60477999999998</v>
      </c>
      <c r="E319" s="65"/>
      <c r="F319" s="13">
        <v>0</v>
      </c>
      <c r="G319" s="13">
        <v>450</v>
      </c>
      <c r="H319" s="13" t="s">
        <v>52</v>
      </c>
      <c r="I319" s="63" t="s">
        <v>136</v>
      </c>
      <c r="J319" s="63"/>
    </row>
    <row r="320" spans="1:10" ht="15.5" x14ac:dyDescent="0.35">
      <c r="A320" s="64">
        <v>2</v>
      </c>
      <c r="B320" s="65"/>
      <c r="C320" s="13" t="s">
        <v>129</v>
      </c>
      <c r="D320" s="64">
        <f>(18.345+2.8)*10.764</f>
        <v>227.60477999999998</v>
      </c>
      <c r="E320" s="65"/>
      <c r="F320" s="13">
        <v>0</v>
      </c>
      <c r="G320" s="13">
        <v>450</v>
      </c>
      <c r="H320" s="13" t="s">
        <v>52</v>
      </c>
      <c r="I320" s="63" t="s">
        <v>136</v>
      </c>
      <c r="J320" s="63"/>
    </row>
    <row r="321" spans="1:10" ht="15.5" x14ac:dyDescent="0.35">
      <c r="A321" s="64">
        <v>3</v>
      </c>
      <c r="B321" s="65"/>
      <c r="C321" s="13" t="s">
        <v>129</v>
      </c>
      <c r="D321" s="64">
        <f>(18.345+2.725)*10.764</f>
        <v>226.79747999999998</v>
      </c>
      <c r="E321" s="65"/>
      <c r="F321" s="13">
        <v>0</v>
      </c>
      <c r="G321" s="13">
        <v>450</v>
      </c>
      <c r="H321" s="13" t="s">
        <v>52</v>
      </c>
      <c r="I321" s="63" t="s">
        <v>136</v>
      </c>
      <c r="J321" s="63"/>
    </row>
    <row r="322" spans="1:10" ht="15.5" x14ac:dyDescent="0.35">
      <c r="A322" s="64">
        <v>4</v>
      </c>
      <c r="B322" s="65"/>
      <c r="C322" s="13" t="s">
        <v>129</v>
      </c>
      <c r="D322" s="64">
        <f>(18.345+2.725)*10.764</f>
        <v>226.79747999999998</v>
      </c>
      <c r="E322" s="65"/>
      <c r="F322" s="13">
        <v>0</v>
      </c>
      <c r="G322" s="13">
        <v>450</v>
      </c>
      <c r="H322" s="13" t="s">
        <v>52</v>
      </c>
      <c r="I322" s="63" t="s">
        <v>136</v>
      </c>
      <c r="J322" s="63"/>
    </row>
    <row r="323" spans="1:10" ht="15" x14ac:dyDescent="0.35">
      <c r="A323" s="66" t="s">
        <v>123</v>
      </c>
      <c r="B323" s="67"/>
      <c r="C323" s="67"/>
      <c r="D323" s="67"/>
      <c r="E323" s="67"/>
      <c r="F323" s="67"/>
      <c r="G323" s="67"/>
      <c r="H323" s="67"/>
      <c r="I323" s="67"/>
      <c r="J323" s="68"/>
    </row>
    <row r="324" spans="1:10" ht="15.5" x14ac:dyDescent="0.35">
      <c r="A324" s="64">
        <v>1</v>
      </c>
      <c r="B324" s="65"/>
      <c r="C324" s="13" t="s">
        <v>129</v>
      </c>
      <c r="D324" s="64">
        <f>(18.345+2.725)*10.764</f>
        <v>226.79747999999998</v>
      </c>
      <c r="E324" s="65"/>
      <c r="F324" s="13">
        <v>0</v>
      </c>
      <c r="G324" s="13">
        <v>450</v>
      </c>
      <c r="H324" s="13" t="s">
        <v>52</v>
      </c>
      <c r="I324" s="63" t="s">
        <v>136</v>
      </c>
      <c r="J324" s="63"/>
    </row>
    <row r="325" spans="1:10" ht="15.5" x14ac:dyDescent="0.35">
      <c r="A325" s="64">
        <v>2</v>
      </c>
      <c r="B325" s="65"/>
      <c r="C325" s="13" t="s">
        <v>129</v>
      </c>
      <c r="D325" s="64">
        <f>(18.345+2.725)*10.764</f>
        <v>226.79747999999998</v>
      </c>
      <c r="E325" s="65"/>
      <c r="F325" s="13">
        <v>0</v>
      </c>
      <c r="G325" s="13">
        <v>450</v>
      </c>
      <c r="H325" s="13" t="s">
        <v>52</v>
      </c>
      <c r="I325" s="63" t="s">
        <v>136</v>
      </c>
      <c r="J325" s="63"/>
    </row>
    <row r="326" spans="1:10" ht="15.5" x14ac:dyDescent="0.35">
      <c r="A326" s="64">
        <v>3</v>
      </c>
      <c r="B326" s="65"/>
      <c r="C326" s="13" t="s">
        <v>129</v>
      </c>
      <c r="D326" s="64">
        <f>(18.345+2.725)*10.764</f>
        <v>226.79747999999998</v>
      </c>
      <c r="E326" s="65"/>
      <c r="F326" s="13">
        <v>0</v>
      </c>
      <c r="G326" s="13">
        <v>450</v>
      </c>
      <c r="H326" s="13" t="s">
        <v>52</v>
      </c>
      <c r="I326" s="63" t="s">
        <v>136</v>
      </c>
      <c r="J326" s="63"/>
    </row>
    <row r="327" spans="1:10" ht="15.5" x14ac:dyDescent="0.35">
      <c r="A327" s="64">
        <v>4</v>
      </c>
      <c r="B327" s="65"/>
      <c r="C327" s="13" t="s">
        <v>129</v>
      </c>
      <c r="D327" s="64">
        <f>(18.345+2.725)*10.764</f>
        <v>226.79747999999998</v>
      </c>
      <c r="E327" s="65"/>
      <c r="F327" s="13">
        <v>0</v>
      </c>
      <c r="G327" s="13">
        <v>450</v>
      </c>
      <c r="H327" s="13" t="s">
        <v>52</v>
      </c>
      <c r="I327" s="63" t="s">
        <v>136</v>
      </c>
      <c r="J327" s="63"/>
    </row>
    <row r="328" spans="1:10" ht="15" x14ac:dyDescent="0.35">
      <c r="A328" s="66" t="s">
        <v>133</v>
      </c>
      <c r="B328" s="67"/>
      <c r="C328" s="67"/>
      <c r="D328" s="67"/>
      <c r="E328" s="67"/>
      <c r="F328" s="67"/>
      <c r="G328" s="67"/>
      <c r="H328" s="67"/>
      <c r="I328" s="67"/>
      <c r="J328" s="68"/>
    </row>
    <row r="329" spans="1:10" ht="15.5" x14ac:dyDescent="0.35">
      <c r="A329" s="64">
        <v>1</v>
      </c>
      <c r="B329" s="65"/>
      <c r="C329" s="13" t="s">
        <v>129</v>
      </c>
      <c r="D329" s="64">
        <f>(18.345+2.725)*10.764</f>
        <v>226.79747999999998</v>
      </c>
      <c r="E329" s="65"/>
      <c r="F329" s="13">
        <v>0</v>
      </c>
      <c r="G329" s="13">
        <v>450</v>
      </c>
      <c r="H329" s="13" t="s">
        <v>52</v>
      </c>
      <c r="I329" s="63" t="s">
        <v>136</v>
      </c>
      <c r="J329" s="63"/>
    </row>
    <row r="330" spans="1:10" ht="15.5" x14ac:dyDescent="0.35">
      <c r="A330" s="64">
        <v>2</v>
      </c>
      <c r="B330" s="65"/>
      <c r="C330" s="13" t="s">
        <v>129</v>
      </c>
      <c r="D330" s="64">
        <f>(18.906+2.725+3.367)*10.764</f>
        <v>269.07847199999998</v>
      </c>
      <c r="E330" s="65"/>
      <c r="F330" s="13">
        <v>0</v>
      </c>
      <c r="G330" s="13">
        <v>450</v>
      </c>
      <c r="H330" s="13" t="s">
        <v>52</v>
      </c>
      <c r="I330" s="63" t="s">
        <v>136</v>
      </c>
      <c r="J330" s="63"/>
    </row>
    <row r="331" spans="1:10" ht="15.5" x14ac:dyDescent="0.35">
      <c r="A331" s="64">
        <v>3</v>
      </c>
      <c r="B331" s="65"/>
      <c r="C331" s="13" t="s">
        <v>129</v>
      </c>
      <c r="D331" s="64">
        <f>(18.906+2.8+3.367)*10.764</f>
        <v>269.88577199999997</v>
      </c>
      <c r="E331" s="65"/>
      <c r="F331" s="13">
        <v>0</v>
      </c>
      <c r="G331" s="13">
        <v>450</v>
      </c>
      <c r="H331" s="13" t="s">
        <v>52</v>
      </c>
      <c r="I331" s="63" t="s">
        <v>136</v>
      </c>
      <c r="J331" s="63"/>
    </row>
    <row r="332" spans="1:10" ht="15.5" x14ac:dyDescent="0.35">
      <c r="A332" s="64">
        <v>4</v>
      </c>
      <c r="B332" s="65"/>
      <c r="C332" s="13" t="s">
        <v>129</v>
      </c>
      <c r="D332" s="64">
        <f>(18.345+2.8)*10.764</f>
        <v>227.60477999999998</v>
      </c>
      <c r="E332" s="65"/>
      <c r="F332" s="13">
        <v>0</v>
      </c>
      <c r="G332" s="13">
        <v>450</v>
      </c>
      <c r="H332" s="13" t="s">
        <v>52</v>
      </c>
      <c r="I332" s="63" t="s">
        <v>136</v>
      </c>
      <c r="J332" s="63"/>
    </row>
    <row r="333" spans="1:10" ht="15" x14ac:dyDescent="0.35">
      <c r="A333" s="66" t="s">
        <v>245</v>
      </c>
      <c r="B333" s="67"/>
      <c r="C333" s="67"/>
      <c r="D333" s="67"/>
      <c r="E333" s="67"/>
      <c r="F333" s="67"/>
      <c r="G333" s="67"/>
      <c r="H333" s="67"/>
      <c r="I333" s="67"/>
      <c r="J333" s="68"/>
    </row>
    <row r="334" spans="1:10" ht="15" x14ac:dyDescent="0.35">
      <c r="A334" s="66" t="s">
        <v>246</v>
      </c>
      <c r="B334" s="67"/>
      <c r="C334" s="67"/>
      <c r="D334" s="67"/>
      <c r="E334" s="67"/>
      <c r="F334" s="67"/>
      <c r="G334" s="67"/>
      <c r="H334" s="67"/>
      <c r="I334" s="67"/>
      <c r="J334" s="68"/>
    </row>
    <row r="335" spans="1:10" ht="15" x14ac:dyDescent="0.35">
      <c r="A335" s="66" t="s">
        <v>128</v>
      </c>
      <c r="B335" s="67"/>
      <c r="C335" s="67"/>
      <c r="D335" s="67"/>
      <c r="E335" s="67"/>
      <c r="F335" s="67"/>
      <c r="G335" s="67"/>
      <c r="H335" s="67"/>
      <c r="I335" s="67"/>
      <c r="J335" s="68"/>
    </row>
    <row r="336" spans="1:10" ht="15" x14ac:dyDescent="0.35">
      <c r="A336" s="66" t="s">
        <v>120</v>
      </c>
      <c r="B336" s="67"/>
      <c r="C336" s="67"/>
      <c r="D336" s="67"/>
      <c r="E336" s="67"/>
      <c r="F336" s="67"/>
      <c r="G336" s="67"/>
      <c r="H336" s="67"/>
      <c r="I336" s="67"/>
      <c r="J336" s="68"/>
    </row>
    <row r="337" spans="1:10" ht="15.5" x14ac:dyDescent="0.35">
      <c r="A337" s="64">
        <v>1</v>
      </c>
      <c r="B337" s="65"/>
      <c r="C337" s="13" t="s">
        <v>129</v>
      </c>
      <c r="D337" s="64">
        <f>(18.906+2.725)*10.764</f>
        <v>232.836084</v>
      </c>
      <c r="E337" s="65"/>
      <c r="F337" s="13">
        <f>3.142*10.764</f>
        <v>33.820487999999997</v>
      </c>
      <c r="G337" s="13">
        <v>450</v>
      </c>
      <c r="H337" s="13" t="s">
        <v>52</v>
      </c>
      <c r="I337" s="63" t="s">
        <v>130</v>
      </c>
      <c r="J337" s="63"/>
    </row>
    <row r="338" spans="1:10" ht="15.5" x14ac:dyDescent="0.35">
      <c r="A338" s="64">
        <v>2</v>
      </c>
      <c r="B338" s="65"/>
      <c r="C338" s="13" t="s">
        <v>129</v>
      </c>
      <c r="D338" s="64">
        <f>(18.906+2.725+3.367)*10.764</f>
        <v>269.07847199999998</v>
      </c>
      <c r="E338" s="65"/>
      <c r="F338" s="13">
        <v>0</v>
      </c>
      <c r="G338" s="13">
        <v>450</v>
      </c>
      <c r="H338" s="13" t="s">
        <v>52</v>
      </c>
      <c r="I338" s="63" t="s">
        <v>130</v>
      </c>
      <c r="J338" s="63"/>
    </row>
    <row r="339" spans="1:10" ht="15.5" x14ac:dyDescent="0.35">
      <c r="A339" s="64">
        <v>3</v>
      </c>
      <c r="B339" s="65"/>
      <c r="C339" s="13" t="s">
        <v>129</v>
      </c>
      <c r="D339" s="64">
        <f>(18.906+2.8+3.367)*10.764</f>
        <v>269.88577199999997</v>
      </c>
      <c r="E339" s="65"/>
      <c r="F339" s="13">
        <v>0</v>
      </c>
      <c r="G339" s="13">
        <v>450</v>
      </c>
      <c r="H339" s="13" t="s">
        <v>52</v>
      </c>
      <c r="I339" s="63" t="s">
        <v>130</v>
      </c>
      <c r="J339" s="63"/>
    </row>
    <row r="340" spans="1:10" ht="15.5" x14ac:dyDescent="0.35">
      <c r="A340" s="64">
        <v>4</v>
      </c>
      <c r="B340" s="65"/>
      <c r="C340" s="13" t="s">
        <v>129</v>
      </c>
      <c r="D340" s="64">
        <f>(18.906+2.8)*10.764</f>
        <v>233.64338399999997</v>
      </c>
      <c r="E340" s="65"/>
      <c r="F340" s="13">
        <f>3.142*10.764</f>
        <v>33.820487999999997</v>
      </c>
      <c r="G340" s="13">
        <v>450</v>
      </c>
      <c r="H340" s="13" t="s">
        <v>52</v>
      </c>
      <c r="I340" s="63" t="s">
        <v>130</v>
      </c>
      <c r="J340" s="63"/>
    </row>
    <row r="341" spans="1:10" ht="15" x14ac:dyDescent="0.35">
      <c r="A341" s="66" t="s">
        <v>123</v>
      </c>
      <c r="B341" s="67"/>
      <c r="C341" s="67"/>
      <c r="D341" s="67"/>
      <c r="E341" s="67"/>
      <c r="F341" s="67"/>
      <c r="G341" s="67"/>
      <c r="H341" s="67"/>
      <c r="I341" s="67"/>
      <c r="J341" s="68"/>
    </row>
    <row r="342" spans="1:10" ht="15.5" x14ac:dyDescent="0.35">
      <c r="A342" s="64">
        <v>1</v>
      </c>
      <c r="B342" s="65"/>
      <c r="C342" s="13" t="s">
        <v>129</v>
      </c>
      <c r="D342" s="64">
        <f>(18.906+2.725)*10.764</f>
        <v>232.836084</v>
      </c>
      <c r="E342" s="65"/>
      <c r="F342" s="13">
        <f>3.142*10.764</f>
        <v>33.820487999999997</v>
      </c>
      <c r="G342" s="13">
        <v>450</v>
      </c>
      <c r="H342" s="13" t="s">
        <v>52</v>
      </c>
      <c r="I342" s="63" t="s">
        <v>130</v>
      </c>
      <c r="J342" s="63"/>
    </row>
    <row r="343" spans="1:10" ht="15.5" x14ac:dyDescent="0.35">
      <c r="A343" s="64">
        <v>2</v>
      </c>
      <c r="B343" s="65"/>
      <c r="C343" s="13" t="s">
        <v>129</v>
      </c>
      <c r="D343" s="64">
        <f>(18.906+2.725+3.37)*10.764</f>
        <v>269.11076400000002</v>
      </c>
      <c r="E343" s="65"/>
      <c r="F343" s="13">
        <v>0</v>
      </c>
      <c r="G343" s="13">
        <v>450</v>
      </c>
      <c r="H343" s="13" t="s">
        <v>52</v>
      </c>
      <c r="I343" s="63" t="s">
        <v>130</v>
      </c>
      <c r="J343" s="63"/>
    </row>
    <row r="344" spans="1:10" ht="15.5" x14ac:dyDescent="0.35">
      <c r="A344" s="64">
        <v>3</v>
      </c>
      <c r="B344" s="65"/>
      <c r="C344" s="13" t="s">
        <v>129</v>
      </c>
      <c r="D344" s="64">
        <f>(18.906+2.8)*10.764</f>
        <v>233.64338399999997</v>
      </c>
      <c r="E344" s="65"/>
      <c r="F344" s="13">
        <f>3.255*10.764</f>
        <v>35.036819999999999</v>
      </c>
      <c r="G344" s="13">
        <v>450</v>
      </c>
      <c r="H344" s="13" t="s">
        <v>52</v>
      </c>
      <c r="I344" s="63" t="s">
        <v>130</v>
      </c>
      <c r="J344" s="63"/>
    </row>
    <row r="345" spans="1:10" ht="15.5" x14ac:dyDescent="0.35">
      <c r="A345" s="64">
        <v>4</v>
      </c>
      <c r="B345" s="65"/>
      <c r="C345" s="13" t="s">
        <v>129</v>
      </c>
      <c r="D345" s="64">
        <f>(18.906+2.725)*10.764</f>
        <v>232.836084</v>
      </c>
      <c r="E345" s="65"/>
      <c r="F345" s="13">
        <f>3.255*10.764</f>
        <v>35.036819999999999</v>
      </c>
      <c r="G345" s="13">
        <v>450</v>
      </c>
      <c r="H345" s="13" t="s">
        <v>52</v>
      </c>
      <c r="I345" s="63" t="s">
        <v>130</v>
      </c>
      <c r="J345" s="63"/>
    </row>
    <row r="346" spans="1:10" ht="15.5" x14ac:dyDescent="0.35">
      <c r="A346" s="64">
        <v>5</v>
      </c>
      <c r="B346" s="65"/>
      <c r="C346" s="13" t="s">
        <v>129</v>
      </c>
      <c r="D346" s="64">
        <f>(18.906+2.725)*10.764</f>
        <v>232.836084</v>
      </c>
      <c r="E346" s="65"/>
      <c r="F346" s="13">
        <f>3.142*10.764</f>
        <v>33.820487999999997</v>
      </c>
      <c r="G346" s="13">
        <v>450</v>
      </c>
      <c r="H346" s="13" t="s">
        <v>52</v>
      </c>
      <c r="I346" s="63" t="s">
        <v>130</v>
      </c>
      <c r="J346" s="63"/>
    </row>
    <row r="347" spans="1:10" ht="15" x14ac:dyDescent="0.35">
      <c r="A347" s="66" t="s">
        <v>124</v>
      </c>
      <c r="B347" s="67"/>
      <c r="C347" s="67"/>
      <c r="D347" s="67"/>
      <c r="E347" s="67"/>
      <c r="F347" s="67"/>
      <c r="G347" s="67"/>
      <c r="H347" s="67"/>
      <c r="I347" s="67"/>
      <c r="J347" s="68"/>
    </row>
    <row r="348" spans="1:10" ht="15" x14ac:dyDescent="0.35">
      <c r="A348" s="66" t="s">
        <v>120</v>
      </c>
      <c r="B348" s="67"/>
      <c r="C348" s="67"/>
      <c r="D348" s="67"/>
      <c r="E348" s="67"/>
      <c r="F348" s="67"/>
      <c r="G348" s="67"/>
      <c r="H348" s="67"/>
      <c r="I348" s="67"/>
      <c r="J348" s="68"/>
    </row>
    <row r="349" spans="1:10" ht="15.5" x14ac:dyDescent="0.35">
      <c r="A349" s="64">
        <v>1</v>
      </c>
      <c r="B349" s="65"/>
      <c r="C349" s="13" t="s">
        <v>129</v>
      </c>
      <c r="D349" s="64">
        <f>(18.345+2.725)*10.764</f>
        <v>226.79747999999998</v>
      </c>
      <c r="E349" s="65"/>
      <c r="F349" s="13">
        <v>0</v>
      </c>
      <c r="G349" s="13">
        <v>450</v>
      </c>
      <c r="H349" s="13" t="s">
        <v>52</v>
      </c>
      <c r="I349" s="63" t="s">
        <v>140</v>
      </c>
      <c r="J349" s="63"/>
    </row>
    <row r="350" spans="1:10" ht="15.5" x14ac:dyDescent="0.35">
      <c r="A350" s="64">
        <v>2</v>
      </c>
      <c r="B350" s="65"/>
      <c r="C350" s="13" t="s">
        <v>129</v>
      </c>
      <c r="D350" s="64">
        <f>(18.906+2.725+3.367)*10.764</f>
        <v>269.07847199999998</v>
      </c>
      <c r="E350" s="65"/>
      <c r="F350" s="13">
        <v>0</v>
      </c>
      <c r="G350" s="13">
        <v>450</v>
      </c>
      <c r="H350" s="13" t="s">
        <v>52</v>
      </c>
      <c r="I350" s="63" t="s">
        <v>140</v>
      </c>
      <c r="J350" s="63"/>
    </row>
    <row r="351" spans="1:10" ht="15.5" x14ac:dyDescent="0.35">
      <c r="A351" s="64">
        <v>3</v>
      </c>
      <c r="B351" s="65"/>
      <c r="C351" s="13" t="s">
        <v>129</v>
      </c>
      <c r="D351" s="64">
        <f>(18.906+2.8+3.367)*10.764</f>
        <v>269.88577199999997</v>
      </c>
      <c r="E351" s="65"/>
      <c r="F351" s="13">
        <v>0</v>
      </c>
      <c r="G351" s="13">
        <v>450</v>
      </c>
      <c r="H351" s="13" t="s">
        <v>52</v>
      </c>
      <c r="I351" s="63" t="s">
        <v>140</v>
      </c>
      <c r="J351" s="63"/>
    </row>
    <row r="352" spans="1:10" ht="15.5" x14ac:dyDescent="0.35">
      <c r="A352" s="64">
        <v>4</v>
      </c>
      <c r="B352" s="65"/>
      <c r="C352" s="13" t="s">
        <v>129</v>
      </c>
      <c r="D352" s="64">
        <f>(18.345+2.8)*10.764</f>
        <v>227.60477999999998</v>
      </c>
      <c r="E352" s="65"/>
      <c r="F352" s="13">
        <v>0</v>
      </c>
      <c r="G352" s="13">
        <v>450</v>
      </c>
      <c r="H352" s="13" t="s">
        <v>52</v>
      </c>
      <c r="I352" s="63" t="s">
        <v>140</v>
      </c>
      <c r="J352" s="63"/>
    </row>
    <row r="353" spans="1:10" ht="15" x14ac:dyDescent="0.35">
      <c r="A353" s="66" t="s">
        <v>123</v>
      </c>
      <c r="B353" s="67"/>
      <c r="C353" s="67"/>
      <c r="D353" s="67"/>
      <c r="E353" s="67"/>
      <c r="F353" s="67"/>
      <c r="G353" s="67"/>
      <c r="H353" s="67"/>
      <c r="I353" s="67"/>
      <c r="J353" s="68"/>
    </row>
    <row r="354" spans="1:10" ht="15.5" x14ac:dyDescent="0.35">
      <c r="A354" s="64">
        <v>1</v>
      </c>
      <c r="B354" s="65"/>
      <c r="C354" s="13" t="s">
        <v>129</v>
      </c>
      <c r="D354" s="64">
        <f>(18.345+2.725)*10.764</f>
        <v>226.79747999999998</v>
      </c>
      <c r="E354" s="65"/>
      <c r="F354" s="13">
        <v>0</v>
      </c>
      <c r="G354" s="13">
        <v>450</v>
      </c>
      <c r="H354" s="13" t="s">
        <v>52</v>
      </c>
      <c r="I354" s="63" t="s">
        <v>140</v>
      </c>
      <c r="J354" s="63"/>
    </row>
    <row r="355" spans="1:10" ht="15.5" x14ac:dyDescent="0.35">
      <c r="A355" s="64">
        <v>2</v>
      </c>
      <c r="B355" s="65"/>
      <c r="C355" s="13" t="s">
        <v>129</v>
      </c>
      <c r="D355" s="64">
        <f>(18.906+2.725)*10.764</f>
        <v>232.836084</v>
      </c>
      <c r="E355" s="65"/>
      <c r="F355" s="13">
        <v>0</v>
      </c>
      <c r="G355" s="13">
        <v>450</v>
      </c>
      <c r="H355" s="13" t="s">
        <v>52</v>
      </c>
      <c r="I355" s="63" t="s">
        <v>140</v>
      </c>
      <c r="J355" s="63"/>
    </row>
    <row r="356" spans="1:10" ht="15.5" x14ac:dyDescent="0.35">
      <c r="A356" s="64">
        <v>3</v>
      </c>
      <c r="B356" s="65"/>
      <c r="C356" s="13" t="s">
        <v>129</v>
      </c>
      <c r="D356" s="64">
        <f>(18.345+2.8)*10.764</f>
        <v>227.60477999999998</v>
      </c>
      <c r="E356" s="65"/>
      <c r="F356" s="13">
        <v>0</v>
      </c>
      <c r="G356" s="13">
        <v>450</v>
      </c>
      <c r="H356" s="13" t="s">
        <v>52</v>
      </c>
      <c r="I356" s="63" t="s">
        <v>140</v>
      </c>
      <c r="J356" s="63"/>
    </row>
    <row r="357" spans="1:10" ht="15.5" x14ac:dyDescent="0.35">
      <c r="A357" s="64">
        <v>4</v>
      </c>
      <c r="B357" s="65"/>
      <c r="C357" s="13" t="s">
        <v>129</v>
      </c>
      <c r="D357" s="64">
        <f>(18.345+2.725)*10.764</f>
        <v>226.79747999999998</v>
      </c>
      <c r="E357" s="65"/>
      <c r="F357" s="13">
        <v>0</v>
      </c>
      <c r="G357" s="13">
        <v>450</v>
      </c>
      <c r="H357" s="13" t="s">
        <v>52</v>
      </c>
      <c r="I357" s="63" t="s">
        <v>140</v>
      </c>
      <c r="J357" s="63"/>
    </row>
    <row r="358" spans="1:10" ht="15.5" x14ac:dyDescent="0.35">
      <c r="A358" s="64">
        <v>5</v>
      </c>
      <c r="B358" s="65"/>
      <c r="C358" s="13" t="s">
        <v>129</v>
      </c>
      <c r="D358" s="64">
        <f>(18.345+2.725)*10.764</f>
        <v>226.79747999999998</v>
      </c>
      <c r="E358" s="65"/>
      <c r="F358" s="13">
        <v>0</v>
      </c>
      <c r="G358" s="13">
        <v>450</v>
      </c>
      <c r="H358" s="13" t="s">
        <v>52</v>
      </c>
      <c r="I358" s="63" t="s">
        <v>140</v>
      </c>
      <c r="J358" s="63"/>
    </row>
    <row r="359" spans="1:10" ht="15" x14ac:dyDescent="0.35">
      <c r="A359" s="66" t="s">
        <v>247</v>
      </c>
      <c r="B359" s="67"/>
      <c r="C359" s="67"/>
      <c r="D359" s="67"/>
      <c r="E359" s="67"/>
      <c r="F359" s="67"/>
      <c r="G359" s="67"/>
      <c r="H359" s="67"/>
      <c r="I359" s="67"/>
      <c r="J359" s="68"/>
    </row>
    <row r="360" spans="1:10" ht="15" x14ac:dyDescent="0.35">
      <c r="A360" s="66" t="s">
        <v>141</v>
      </c>
      <c r="B360" s="67"/>
      <c r="C360" s="67"/>
      <c r="D360" s="67"/>
      <c r="E360" s="67"/>
      <c r="F360" s="67"/>
      <c r="G360" s="67"/>
      <c r="H360" s="67"/>
      <c r="I360" s="67"/>
      <c r="J360" s="68"/>
    </row>
    <row r="361" spans="1:10" ht="15" x14ac:dyDescent="0.35">
      <c r="A361" s="66" t="s">
        <v>128</v>
      </c>
      <c r="B361" s="67"/>
      <c r="C361" s="67"/>
      <c r="D361" s="67"/>
      <c r="E361" s="67"/>
      <c r="F361" s="67"/>
      <c r="G361" s="67"/>
      <c r="H361" s="67"/>
      <c r="I361" s="67"/>
      <c r="J361" s="68"/>
    </row>
    <row r="362" spans="1:10" ht="15" x14ac:dyDescent="0.35">
      <c r="A362" s="66" t="s">
        <v>120</v>
      </c>
      <c r="B362" s="67"/>
      <c r="C362" s="67"/>
      <c r="D362" s="67"/>
      <c r="E362" s="67"/>
      <c r="F362" s="67"/>
      <c r="G362" s="67"/>
      <c r="H362" s="67"/>
      <c r="I362" s="67"/>
      <c r="J362" s="68"/>
    </row>
    <row r="363" spans="1:10" ht="15.5" x14ac:dyDescent="0.35">
      <c r="A363" s="64">
        <v>1</v>
      </c>
      <c r="B363" s="65"/>
      <c r="C363" s="13" t="s">
        <v>129</v>
      </c>
      <c r="D363" s="64">
        <f>(18.017+2.725)*10.764</f>
        <v>223.26688799999999</v>
      </c>
      <c r="E363" s="65"/>
      <c r="F363" s="13">
        <f>3.142*10.764</f>
        <v>33.820487999999997</v>
      </c>
      <c r="G363" s="13">
        <v>450</v>
      </c>
      <c r="H363" s="13" t="s">
        <v>52</v>
      </c>
      <c r="I363" s="63" t="s">
        <v>130</v>
      </c>
      <c r="J363" s="63"/>
    </row>
    <row r="364" spans="1:10" ht="15.5" x14ac:dyDescent="0.35">
      <c r="A364" s="64">
        <v>2</v>
      </c>
      <c r="B364" s="65"/>
      <c r="C364" s="13" t="s">
        <v>129</v>
      </c>
      <c r="D364" s="64">
        <f>(18.017+2.725)*10.764</f>
        <v>223.26688799999999</v>
      </c>
      <c r="E364" s="65"/>
      <c r="F364" s="13">
        <f>3.367*10.764</f>
        <v>36.242387999999998</v>
      </c>
      <c r="G364" s="13">
        <v>450</v>
      </c>
      <c r="H364" s="13" t="s">
        <v>52</v>
      </c>
      <c r="I364" s="63" t="s">
        <v>130</v>
      </c>
      <c r="J364" s="63"/>
    </row>
    <row r="365" spans="1:10" ht="15.5" x14ac:dyDescent="0.35">
      <c r="A365" s="64">
        <v>3</v>
      </c>
      <c r="B365" s="65"/>
      <c r="C365" s="13" t="s">
        <v>129</v>
      </c>
      <c r="D365" s="64">
        <f>(18.017+2.725)*10.764</f>
        <v>223.26688799999999</v>
      </c>
      <c r="E365" s="65"/>
      <c r="F365" s="13">
        <f>3.367*10.764</f>
        <v>36.242387999999998</v>
      </c>
      <c r="G365" s="13">
        <v>450</v>
      </c>
      <c r="H365" s="13" t="s">
        <v>52</v>
      </c>
      <c r="I365" s="63" t="s">
        <v>130</v>
      </c>
      <c r="J365" s="63"/>
    </row>
    <row r="366" spans="1:10" ht="15.5" x14ac:dyDescent="0.35">
      <c r="A366" s="64">
        <v>4</v>
      </c>
      <c r="B366" s="65"/>
      <c r="C366" s="13" t="s">
        <v>129</v>
      </c>
      <c r="D366" s="64">
        <f>(18.017+2.725)*10.764</f>
        <v>223.26688799999999</v>
      </c>
      <c r="E366" s="65"/>
      <c r="F366" s="13">
        <f>3.142*10.764</f>
        <v>33.820487999999997</v>
      </c>
      <c r="G366" s="13">
        <v>450</v>
      </c>
      <c r="H366" s="13" t="s">
        <v>52</v>
      </c>
      <c r="I366" s="63" t="s">
        <v>130</v>
      </c>
      <c r="J366" s="63"/>
    </row>
    <row r="367" spans="1:10" ht="15" x14ac:dyDescent="0.35">
      <c r="A367" s="66" t="s">
        <v>123</v>
      </c>
      <c r="B367" s="67"/>
      <c r="C367" s="67"/>
      <c r="D367" s="67"/>
      <c r="E367" s="67"/>
      <c r="F367" s="67"/>
      <c r="G367" s="67"/>
      <c r="H367" s="67"/>
      <c r="I367" s="67"/>
      <c r="J367" s="68"/>
    </row>
    <row r="368" spans="1:10" ht="15.5" x14ac:dyDescent="0.35">
      <c r="A368" s="64">
        <v>1</v>
      </c>
      <c r="B368" s="65"/>
      <c r="C368" s="13" t="s">
        <v>129</v>
      </c>
      <c r="D368" s="64">
        <f>(18.017+2.725)*10.764</f>
        <v>223.26688799999999</v>
      </c>
      <c r="E368" s="65"/>
      <c r="F368" s="13">
        <f>3.142*10.764</f>
        <v>33.820487999999997</v>
      </c>
      <c r="G368" s="13">
        <v>450</v>
      </c>
      <c r="H368" s="13" t="s">
        <v>52</v>
      </c>
      <c r="I368" s="63" t="s">
        <v>130</v>
      </c>
      <c r="J368" s="63"/>
    </row>
    <row r="369" spans="1:10" ht="15.5" x14ac:dyDescent="0.35">
      <c r="A369" s="64">
        <v>2</v>
      </c>
      <c r="B369" s="65"/>
      <c r="C369" s="13" t="s">
        <v>129</v>
      </c>
      <c r="D369" s="64">
        <f>(18.017+2.725)*10.764</f>
        <v>223.26688799999999</v>
      </c>
      <c r="E369" s="65"/>
      <c r="F369" s="13">
        <f>3.367*10.764</f>
        <v>36.242387999999998</v>
      </c>
      <c r="G369" s="13">
        <v>450</v>
      </c>
      <c r="H369" s="13" t="s">
        <v>52</v>
      </c>
      <c r="I369" s="63" t="s">
        <v>130</v>
      </c>
      <c r="J369" s="63"/>
    </row>
    <row r="370" spans="1:10" ht="15.5" x14ac:dyDescent="0.35">
      <c r="A370" s="64">
        <v>3</v>
      </c>
      <c r="B370" s="65"/>
      <c r="C370" s="13" t="s">
        <v>129</v>
      </c>
      <c r="D370" s="64">
        <f>(18.017+2.725)*10.764</f>
        <v>223.26688799999999</v>
      </c>
      <c r="E370" s="65"/>
      <c r="F370" s="13">
        <f>3.367*10.764</f>
        <v>36.242387999999998</v>
      </c>
      <c r="G370" s="13">
        <v>450</v>
      </c>
      <c r="H370" s="13" t="s">
        <v>52</v>
      </c>
      <c r="I370" s="63" t="s">
        <v>130</v>
      </c>
      <c r="J370" s="63"/>
    </row>
    <row r="371" spans="1:10" ht="15.5" x14ac:dyDescent="0.35">
      <c r="A371" s="64">
        <v>4</v>
      </c>
      <c r="B371" s="65"/>
      <c r="C371" s="13" t="s">
        <v>129</v>
      </c>
      <c r="D371" s="64">
        <f>(18.017+2.725)*10.764</f>
        <v>223.26688799999999</v>
      </c>
      <c r="E371" s="65"/>
      <c r="F371" s="13">
        <f>3.142*10.764</f>
        <v>33.820487999999997</v>
      </c>
      <c r="G371" s="13">
        <v>450</v>
      </c>
      <c r="H371" s="13" t="s">
        <v>52</v>
      </c>
      <c r="I371" s="63" t="s">
        <v>130</v>
      </c>
      <c r="J371" s="63"/>
    </row>
    <row r="372" spans="1:10" ht="15" x14ac:dyDescent="0.35">
      <c r="A372" s="66" t="s">
        <v>133</v>
      </c>
      <c r="B372" s="67"/>
      <c r="C372" s="67"/>
      <c r="D372" s="67"/>
      <c r="E372" s="67"/>
      <c r="F372" s="67"/>
      <c r="G372" s="67"/>
      <c r="H372" s="67"/>
      <c r="I372" s="67"/>
      <c r="J372" s="68"/>
    </row>
    <row r="373" spans="1:10" ht="15.5" x14ac:dyDescent="0.35">
      <c r="A373" s="64">
        <v>1</v>
      </c>
      <c r="B373" s="65"/>
      <c r="C373" s="13" t="s">
        <v>129</v>
      </c>
      <c r="D373" s="64">
        <f>(18.017+2.725)*10.764</f>
        <v>223.26688799999999</v>
      </c>
      <c r="E373" s="65"/>
      <c r="F373" s="13">
        <v>0</v>
      </c>
      <c r="G373" s="13">
        <v>450</v>
      </c>
      <c r="H373" s="13" t="s">
        <v>52</v>
      </c>
      <c r="I373" s="63" t="s">
        <v>130</v>
      </c>
      <c r="J373" s="63"/>
    </row>
    <row r="374" spans="1:10" ht="15.5" x14ac:dyDescent="0.35">
      <c r="A374" s="64">
        <v>2</v>
      </c>
      <c r="B374" s="65"/>
      <c r="C374" s="13" t="s">
        <v>129</v>
      </c>
      <c r="D374" s="64">
        <f>(18.017+2.725)*10.764</f>
        <v>223.26688799999999</v>
      </c>
      <c r="E374" s="65"/>
      <c r="F374" s="13">
        <v>0</v>
      </c>
      <c r="G374" s="13">
        <v>450</v>
      </c>
      <c r="H374" s="13" t="s">
        <v>52</v>
      </c>
      <c r="I374" s="63" t="s">
        <v>130</v>
      </c>
      <c r="J374" s="63"/>
    </row>
    <row r="375" spans="1:10" ht="15.5" x14ac:dyDescent="0.35">
      <c r="A375" s="64">
        <v>3</v>
      </c>
      <c r="B375" s="65"/>
      <c r="C375" s="13" t="s">
        <v>129</v>
      </c>
      <c r="D375" s="64">
        <f>(18.017+2.725)*10.764</f>
        <v>223.26688799999999</v>
      </c>
      <c r="E375" s="65"/>
      <c r="F375" s="13">
        <v>0</v>
      </c>
      <c r="G375" s="13">
        <v>450</v>
      </c>
      <c r="H375" s="13" t="s">
        <v>52</v>
      </c>
      <c r="I375" s="63" t="s">
        <v>130</v>
      </c>
      <c r="J375" s="63"/>
    </row>
    <row r="376" spans="1:10" ht="15.5" x14ac:dyDescent="0.35">
      <c r="A376" s="64">
        <v>4</v>
      </c>
      <c r="B376" s="65"/>
      <c r="C376" s="13" t="s">
        <v>129</v>
      </c>
      <c r="D376" s="64">
        <f>(18.017+2.725)*10.764</f>
        <v>223.26688799999999</v>
      </c>
      <c r="E376" s="65"/>
      <c r="F376" s="13">
        <v>0</v>
      </c>
      <c r="G376" s="13">
        <v>450</v>
      </c>
      <c r="H376" s="13" t="s">
        <v>52</v>
      </c>
      <c r="I376" s="63" t="s">
        <v>130</v>
      </c>
      <c r="J376" s="63"/>
    </row>
    <row r="377" spans="1:10" ht="15" x14ac:dyDescent="0.35">
      <c r="A377" s="66" t="s">
        <v>124</v>
      </c>
      <c r="B377" s="67"/>
      <c r="C377" s="67"/>
      <c r="D377" s="67"/>
      <c r="E377" s="67"/>
      <c r="F377" s="67"/>
      <c r="G377" s="67"/>
      <c r="H377" s="67"/>
      <c r="I377" s="67"/>
      <c r="J377" s="68"/>
    </row>
    <row r="378" spans="1:10" ht="15" x14ac:dyDescent="0.35">
      <c r="A378" s="66" t="s">
        <v>120</v>
      </c>
      <c r="B378" s="67"/>
      <c r="C378" s="67"/>
      <c r="D378" s="67"/>
      <c r="E378" s="67"/>
      <c r="F378" s="67"/>
      <c r="G378" s="67"/>
      <c r="H378" s="67"/>
      <c r="I378" s="67"/>
      <c r="J378" s="68"/>
    </row>
    <row r="379" spans="1:10" ht="15.5" x14ac:dyDescent="0.35">
      <c r="A379" s="64">
        <v>1</v>
      </c>
      <c r="B379" s="65"/>
      <c r="C379" s="13" t="s">
        <v>129</v>
      </c>
      <c r="D379" s="64">
        <f>(18.017+2.725)*10.764</f>
        <v>223.26688799999999</v>
      </c>
      <c r="E379" s="65"/>
      <c r="F379" s="13">
        <v>0</v>
      </c>
      <c r="G379" s="13">
        <v>450</v>
      </c>
      <c r="H379" s="13" t="s">
        <v>52</v>
      </c>
      <c r="I379" s="63" t="s">
        <v>140</v>
      </c>
      <c r="J379" s="63"/>
    </row>
    <row r="380" spans="1:10" ht="15.5" x14ac:dyDescent="0.35">
      <c r="A380" s="64">
        <v>2</v>
      </c>
      <c r="B380" s="65"/>
      <c r="C380" s="13" t="s">
        <v>129</v>
      </c>
      <c r="D380" s="64">
        <f>(18.017+2.725)*10.764</f>
        <v>223.26688799999999</v>
      </c>
      <c r="E380" s="65"/>
      <c r="F380" s="13">
        <v>0</v>
      </c>
      <c r="G380" s="13">
        <v>450</v>
      </c>
      <c r="H380" s="13" t="s">
        <v>52</v>
      </c>
      <c r="I380" s="63" t="s">
        <v>140</v>
      </c>
      <c r="J380" s="63"/>
    </row>
    <row r="381" spans="1:10" ht="15.5" x14ac:dyDescent="0.35">
      <c r="A381" s="64">
        <v>3</v>
      </c>
      <c r="B381" s="65"/>
      <c r="C381" s="13" t="s">
        <v>129</v>
      </c>
      <c r="D381" s="64">
        <f>(18.017+2.725)*10.764</f>
        <v>223.26688799999999</v>
      </c>
      <c r="E381" s="65"/>
      <c r="F381" s="13">
        <v>0</v>
      </c>
      <c r="G381" s="13">
        <v>450</v>
      </c>
      <c r="H381" s="13" t="s">
        <v>52</v>
      </c>
      <c r="I381" s="63" t="s">
        <v>140</v>
      </c>
      <c r="J381" s="63"/>
    </row>
    <row r="382" spans="1:10" ht="15.5" x14ac:dyDescent="0.35">
      <c r="A382" s="64">
        <v>4</v>
      </c>
      <c r="B382" s="65"/>
      <c r="C382" s="13" t="s">
        <v>129</v>
      </c>
      <c r="D382" s="64">
        <f>(18.017+2.725)*10.764</f>
        <v>223.26688799999999</v>
      </c>
      <c r="E382" s="65"/>
      <c r="F382" s="13">
        <v>0</v>
      </c>
      <c r="G382" s="13">
        <v>450</v>
      </c>
      <c r="H382" s="13" t="s">
        <v>52</v>
      </c>
      <c r="I382" s="63" t="s">
        <v>140</v>
      </c>
      <c r="J382" s="63"/>
    </row>
    <row r="383" spans="1:10" ht="15" x14ac:dyDescent="0.35">
      <c r="A383" s="66" t="s">
        <v>123</v>
      </c>
      <c r="B383" s="67"/>
      <c r="C383" s="67"/>
      <c r="D383" s="67"/>
      <c r="E383" s="67"/>
      <c r="F383" s="67"/>
      <c r="G383" s="67"/>
      <c r="H383" s="67"/>
      <c r="I383" s="67"/>
      <c r="J383" s="68"/>
    </row>
    <row r="384" spans="1:10" ht="15.5" x14ac:dyDescent="0.35">
      <c r="A384" s="64">
        <v>1</v>
      </c>
      <c r="B384" s="65"/>
      <c r="C384" s="13" t="s">
        <v>129</v>
      </c>
      <c r="D384" s="64">
        <f>(18.017+2.725)*10.764</f>
        <v>223.26688799999999</v>
      </c>
      <c r="E384" s="65"/>
      <c r="F384" s="13">
        <v>0</v>
      </c>
      <c r="G384" s="13">
        <v>450</v>
      </c>
      <c r="H384" s="13" t="s">
        <v>52</v>
      </c>
      <c r="I384" s="63" t="s">
        <v>140</v>
      </c>
      <c r="J384" s="63"/>
    </row>
    <row r="385" spans="1:10" ht="15.5" x14ac:dyDescent="0.35">
      <c r="A385" s="64">
        <v>2</v>
      </c>
      <c r="B385" s="65"/>
      <c r="C385" s="13" t="s">
        <v>129</v>
      </c>
      <c r="D385" s="64">
        <f>(18.017+2.725)*10.764</f>
        <v>223.26688799999999</v>
      </c>
      <c r="E385" s="65"/>
      <c r="F385" s="13">
        <v>0</v>
      </c>
      <c r="G385" s="13">
        <v>450</v>
      </c>
      <c r="H385" s="13" t="s">
        <v>52</v>
      </c>
      <c r="I385" s="63" t="s">
        <v>140</v>
      </c>
      <c r="J385" s="63"/>
    </row>
    <row r="386" spans="1:10" ht="15.5" x14ac:dyDescent="0.35">
      <c r="A386" s="64">
        <v>3</v>
      </c>
      <c r="B386" s="65"/>
      <c r="C386" s="13" t="s">
        <v>129</v>
      </c>
      <c r="D386" s="64">
        <f>(18.017+2.725)*10.764</f>
        <v>223.26688799999999</v>
      </c>
      <c r="E386" s="65"/>
      <c r="F386" s="13">
        <v>0</v>
      </c>
      <c r="G386" s="13">
        <v>450</v>
      </c>
      <c r="H386" s="13" t="s">
        <v>52</v>
      </c>
      <c r="I386" s="63" t="s">
        <v>140</v>
      </c>
      <c r="J386" s="63"/>
    </row>
    <row r="387" spans="1:10" ht="15.5" x14ac:dyDescent="0.35">
      <c r="A387" s="64">
        <v>4</v>
      </c>
      <c r="B387" s="65"/>
      <c r="C387" s="13" t="s">
        <v>129</v>
      </c>
      <c r="D387" s="64">
        <f>(18.017+2.725)*10.764</f>
        <v>223.26688799999999</v>
      </c>
      <c r="E387" s="65"/>
      <c r="F387" s="13">
        <v>0</v>
      </c>
      <c r="G387" s="13">
        <v>450</v>
      </c>
      <c r="H387" s="13" t="s">
        <v>52</v>
      </c>
      <c r="I387" s="63" t="s">
        <v>140</v>
      </c>
      <c r="J387" s="63"/>
    </row>
    <row r="388" spans="1:10" ht="15" x14ac:dyDescent="0.35">
      <c r="A388" s="66" t="s">
        <v>133</v>
      </c>
      <c r="B388" s="67"/>
      <c r="C388" s="67"/>
      <c r="D388" s="67"/>
      <c r="E388" s="67"/>
      <c r="F388" s="67"/>
      <c r="G388" s="67"/>
      <c r="H388" s="67"/>
      <c r="I388" s="67"/>
      <c r="J388" s="68"/>
    </row>
    <row r="389" spans="1:10" ht="15.5" x14ac:dyDescent="0.35">
      <c r="A389" s="64">
        <v>1</v>
      </c>
      <c r="B389" s="65"/>
      <c r="C389" s="13" t="s">
        <v>129</v>
      </c>
      <c r="D389" s="64">
        <f>(18.017+2.725)*10.764</f>
        <v>223.26688799999999</v>
      </c>
      <c r="E389" s="65"/>
      <c r="F389" s="13">
        <v>0</v>
      </c>
      <c r="G389" s="13">
        <v>450</v>
      </c>
      <c r="H389" s="13" t="s">
        <v>52</v>
      </c>
      <c r="I389" s="63" t="s">
        <v>140</v>
      </c>
      <c r="J389" s="63"/>
    </row>
    <row r="390" spans="1:10" ht="15.5" x14ac:dyDescent="0.35">
      <c r="A390" s="64">
        <v>2</v>
      </c>
      <c r="B390" s="65"/>
      <c r="C390" s="13" t="s">
        <v>129</v>
      </c>
      <c r="D390" s="64">
        <f>(18.017+2.725)*10.764</f>
        <v>223.26688799999999</v>
      </c>
      <c r="E390" s="65"/>
      <c r="F390" s="13">
        <v>0</v>
      </c>
      <c r="G390" s="13">
        <v>450</v>
      </c>
      <c r="H390" s="13" t="s">
        <v>52</v>
      </c>
      <c r="I390" s="63" t="s">
        <v>140</v>
      </c>
      <c r="J390" s="63"/>
    </row>
    <row r="391" spans="1:10" ht="15.5" x14ac:dyDescent="0.35">
      <c r="A391" s="64">
        <v>3</v>
      </c>
      <c r="B391" s="65"/>
      <c r="C391" s="13" t="s">
        <v>129</v>
      </c>
      <c r="D391" s="64">
        <f>(18.017+2.725)*10.764</f>
        <v>223.26688799999999</v>
      </c>
      <c r="E391" s="65"/>
      <c r="F391" s="13">
        <v>0</v>
      </c>
      <c r="G391" s="13">
        <v>450</v>
      </c>
      <c r="H391" s="13" t="s">
        <v>52</v>
      </c>
      <c r="I391" s="63" t="s">
        <v>140</v>
      </c>
      <c r="J391" s="63"/>
    </row>
    <row r="392" spans="1:10" ht="15.5" x14ac:dyDescent="0.35">
      <c r="A392" s="64">
        <v>4</v>
      </c>
      <c r="B392" s="65"/>
      <c r="C392" s="13" t="s">
        <v>129</v>
      </c>
      <c r="D392" s="64">
        <f>(18.017+2.725)*10.764</f>
        <v>223.26688799999999</v>
      </c>
      <c r="E392" s="65"/>
      <c r="F392" s="13">
        <v>0</v>
      </c>
      <c r="G392" s="13">
        <v>450</v>
      </c>
      <c r="H392" s="13" t="s">
        <v>52</v>
      </c>
      <c r="I392" s="63" t="s">
        <v>140</v>
      </c>
      <c r="J392" s="63"/>
    </row>
    <row r="393" spans="1:10" ht="15" x14ac:dyDescent="0.35">
      <c r="A393" s="66" t="s">
        <v>142</v>
      </c>
      <c r="B393" s="67"/>
      <c r="C393" s="67"/>
      <c r="D393" s="67"/>
      <c r="E393" s="67"/>
      <c r="F393" s="67"/>
      <c r="G393" s="67"/>
      <c r="H393" s="67"/>
      <c r="I393" s="67"/>
      <c r="J393" s="68"/>
    </row>
    <row r="394" spans="1:10" ht="15" x14ac:dyDescent="0.35">
      <c r="A394" s="66" t="s">
        <v>143</v>
      </c>
      <c r="B394" s="67"/>
      <c r="C394" s="67"/>
      <c r="D394" s="67"/>
      <c r="E394" s="67"/>
      <c r="F394" s="67"/>
      <c r="G394" s="67"/>
      <c r="H394" s="67"/>
      <c r="I394" s="67"/>
      <c r="J394" s="68"/>
    </row>
    <row r="395" spans="1:10" ht="15" x14ac:dyDescent="0.35">
      <c r="A395" s="66" t="s">
        <v>118</v>
      </c>
      <c r="B395" s="67"/>
      <c r="C395" s="67"/>
      <c r="D395" s="67"/>
      <c r="E395" s="67"/>
      <c r="F395" s="67"/>
      <c r="G395" s="67"/>
      <c r="H395" s="67"/>
      <c r="I395" s="67"/>
      <c r="J395" s="68"/>
    </row>
    <row r="396" spans="1:10" ht="15.5" x14ac:dyDescent="0.35">
      <c r="A396" s="64">
        <v>1</v>
      </c>
      <c r="B396" s="65"/>
      <c r="C396" s="13" t="s">
        <v>129</v>
      </c>
      <c r="D396" s="64">
        <f>(18.017+2.8)*10.764</f>
        <v>224.07418799999999</v>
      </c>
      <c r="E396" s="65"/>
      <c r="F396" s="13">
        <v>0</v>
      </c>
      <c r="G396" s="13">
        <v>450</v>
      </c>
      <c r="H396" s="13" t="s">
        <v>52</v>
      </c>
      <c r="I396" s="63" t="s">
        <v>144</v>
      </c>
      <c r="J396" s="63"/>
    </row>
    <row r="397" spans="1:10" ht="15.5" x14ac:dyDescent="0.35">
      <c r="A397" s="64">
        <v>2</v>
      </c>
      <c r="B397" s="65"/>
      <c r="C397" s="13" t="s">
        <v>129</v>
      </c>
      <c r="D397" s="64">
        <f>(18.017+2.8)*10.764</f>
        <v>224.07418799999999</v>
      </c>
      <c r="E397" s="65"/>
      <c r="F397" s="13">
        <f>3.143*10.764</f>
        <v>33.831251999999999</v>
      </c>
      <c r="G397" s="13">
        <v>450</v>
      </c>
      <c r="H397" s="13" t="s">
        <v>52</v>
      </c>
      <c r="I397" s="63" t="s">
        <v>144</v>
      </c>
      <c r="J397" s="63"/>
    </row>
    <row r="398" spans="1:10" ht="15.5" x14ac:dyDescent="0.35">
      <c r="A398" s="64">
        <v>3</v>
      </c>
      <c r="B398" s="65"/>
      <c r="C398" s="13" t="s">
        <v>129</v>
      </c>
      <c r="D398" s="64">
        <f>(18.017+2.8)*10.764</f>
        <v>224.07418799999999</v>
      </c>
      <c r="E398" s="65"/>
      <c r="F398" s="13">
        <f>3.143*10.764</f>
        <v>33.831251999999999</v>
      </c>
      <c r="G398" s="13">
        <v>450</v>
      </c>
      <c r="H398" s="13" t="s">
        <v>52</v>
      </c>
      <c r="I398" s="63" t="s">
        <v>144</v>
      </c>
      <c r="J398" s="63"/>
    </row>
    <row r="399" spans="1:10" ht="15" x14ac:dyDescent="0.35">
      <c r="A399" s="66" t="s">
        <v>124</v>
      </c>
      <c r="B399" s="67"/>
      <c r="C399" s="67"/>
      <c r="D399" s="67"/>
      <c r="E399" s="67"/>
      <c r="F399" s="67"/>
      <c r="G399" s="67"/>
      <c r="H399" s="67"/>
      <c r="I399" s="67"/>
      <c r="J399" s="68"/>
    </row>
    <row r="400" spans="1:10" ht="15.5" x14ac:dyDescent="0.35">
      <c r="A400" s="64">
        <v>1</v>
      </c>
      <c r="B400" s="65"/>
      <c r="C400" s="13" t="s">
        <v>129</v>
      </c>
      <c r="D400" s="64">
        <f>(18.017+2.8)*10.764</f>
        <v>224.07418799999999</v>
      </c>
      <c r="E400" s="65"/>
      <c r="F400" s="13">
        <v>0</v>
      </c>
      <c r="G400" s="13">
        <v>450</v>
      </c>
      <c r="H400" s="13" t="s">
        <v>52</v>
      </c>
      <c r="I400" s="63" t="s">
        <v>140</v>
      </c>
      <c r="J400" s="63"/>
    </row>
    <row r="401" spans="1:10" ht="15.5" x14ac:dyDescent="0.35">
      <c r="A401" s="64">
        <v>2</v>
      </c>
      <c r="B401" s="65"/>
      <c r="C401" s="13" t="s">
        <v>129</v>
      </c>
      <c r="D401" s="64">
        <f>(18.017+2.8)*10.764</f>
        <v>224.07418799999999</v>
      </c>
      <c r="E401" s="65"/>
      <c r="F401" s="13">
        <v>0</v>
      </c>
      <c r="G401" s="13">
        <v>450</v>
      </c>
      <c r="H401" s="13" t="s">
        <v>52</v>
      </c>
      <c r="I401" s="63" t="s">
        <v>140</v>
      </c>
      <c r="J401" s="63"/>
    </row>
    <row r="402" spans="1:10" ht="15.5" x14ac:dyDescent="0.35">
      <c r="A402" s="64">
        <v>3</v>
      </c>
      <c r="B402" s="65"/>
      <c r="C402" s="13" t="s">
        <v>129</v>
      </c>
      <c r="D402" s="64">
        <f>(18.017+2.8)*10.764</f>
        <v>224.07418799999999</v>
      </c>
      <c r="E402" s="65"/>
      <c r="F402" s="13">
        <v>0</v>
      </c>
      <c r="G402" s="13">
        <v>450</v>
      </c>
      <c r="H402" s="13" t="s">
        <v>52</v>
      </c>
      <c r="I402" s="63" t="s">
        <v>140</v>
      </c>
      <c r="J402" s="63"/>
    </row>
    <row r="403" spans="1:10" ht="15" x14ac:dyDescent="0.35">
      <c r="A403" s="66" t="s">
        <v>145</v>
      </c>
      <c r="B403" s="67"/>
      <c r="C403" s="67"/>
      <c r="D403" s="67"/>
      <c r="E403" s="67"/>
      <c r="F403" s="67"/>
      <c r="G403" s="67"/>
      <c r="H403" s="67"/>
      <c r="I403" s="67"/>
      <c r="J403" s="68"/>
    </row>
    <row r="404" spans="1:10" ht="15" x14ac:dyDescent="0.35">
      <c r="A404" s="66" t="s">
        <v>146</v>
      </c>
      <c r="B404" s="67"/>
      <c r="C404" s="67"/>
      <c r="D404" s="67"/>
      <c r="E404" s="67"/>
      <c r="F404" s="67"/>
      <c r="G404" s="67"/>
      <c r="H404" s="67"/>
      <c r="I404" s="67"/>
      <c r="J404" s="68"/>
    </row>
    <row r="405" spans="1:10" ht="15" x14ac:dyDescent="0.35">
      <c r="A405" s="66" t="s">
        <v>120</v>
      </c>
      <c r="B405" s="67"/>
      <c r="C405" s="67"/>
      <c r="D405" s="67"/>
      <c r="E405" s="67"/>
      <c r="F405" s="67"/>
      <c r="G405" s="67"/>
      <c r="H405" s="67"/>
      <c r="I405" s="67"/>
      <c r="J405" s="68"/>
    </row>
    <row r="406" spans="1:10" ht="15.5" x14ac:dyDescent="0.35">
      <c r="A406" s="64">
        <v>1</v>
      </c>
      <c r="B406" s="65"/>
      <c r="C406" s="13" t="s">
        <v>121</v>
      </c>
      <c r="D406" s="64">
        <f>38.728*10.764</f>
        <v>416.86819199999996</v>
      </c>
      <c r="E406" s="65"/>
      <c r="F406" s="13">
        <v>0</v>
      </c>
      <c r="G406" s="13">
        <v>850</v>
      </c>
      <c r="H406" s="13" t="s">
        <v>52</v>
      </c>
      <c r="I406" s="63" t="s">
        <v>117</v>
      </c>
      <c r="J406" s="63"/>
    </row>
    <row r="407" spans="1:10" ht="15.5" x14ac:dyDescent="0.35">
      <c r="A407" s="64">
        <v>2</v>
      </c>
      <c r="B407" s="65"/>
      <c r="C407" s="13" t="s">
        <v>121</v>
      </c>
      <c r="D407" s="64">
        <f>38.728*10.764</f>
        <v>416.86819199999996</v>
      </c>
      <c r="E407" s="65"/>
      <c r="F407" s="13">
        <v>0</v>
      </c>
      <c r="G407" s="13">
        <v>850</v>
      </c>
      <c r="H407" s="13" t="s">
        <v>52</v>
      </c>
      <c r="I407" s="63" t="s">
        <v>117</v>
      </c>
      <c r="J407" s="63"/>
    </row>
    <row r="408" spans="1:10" ht="15" x14ac:dyDescent="0.35">
      <c r="A408" s="66" t="s">
        <v>128</v>
      </c>
      <c r="B408" s="67"/>
      <c r="C408" s="67"/>
      <c r="D408" s="67"/>
      <c r="E408" s="67"/>
      <c r="F408" s="67"/>
      <c r="G408" s="67"/>
      <c r="H408" s="67"/>
      <c r="I408" s="67"/>
      <c r="J408" s="68"/>
    </row>
    <row r="409" spans="1:10" ht="15" x14ac:dyDescent="0.35">
      <c r="A409" s="66" t="s">
        <v>120</v>
      </c>
      <c r="B409" s="67"/>
      <c r="C409" s="67"/>
      <c r="D409" s="67"/>
      <c r="E409" s="67"/>
      <c r="F409" s="67"/>
      <c r="G409" s="67"/>
      <c r="H409" s="67"/>
      <c r="I409" s="67"/>
      <c r="J409" s="68"/>
    </row>
    <row r="410" spans="1:10" ht="15.5" x14ac:dyDescent="0.35">
      <c r="A410" s="64">
        <v>1</v>
      </c>
      <c r="B410" s="65"/>
      <c r="C410" s="13" t="s">
        <v>121</v>
      </c>
      <c r="D410" s="64">
        <f>(38.728+3.765)*10.764</f>
        <v>457.39465200000001</v>
      </c>
      <c r="E410" s="65"/>
      <c r="F410" s="13">
        <v>0</v>
      </c>
      <c r="G410" s="13">
        <v>850</v>
      </c>
      <c r="H410" s="13" t="s">
        <v>52</v>
      </c>
      <c r="I410" s="63" t="s">
        <v>130</v>
      </c>
      <c r="J410" s="63"/>
    </row>
    <row r="411" spans="1:10" ht="15.5" x14ac:dyDescent="0.35">
      <c r="A411" s="64">
        <v>2</v>
      </c>
      <c r="B411" s="65"/>
      <c r="C411" s="13" t="s">
        <v>121</v>
      </c>
      <c r="D411" s="64">
        <f>(38.728+3.765)*10.764</f>
        <v>457.39465200000001</v>
      </c>
      <c r="E411" s="65"/>
      <c r="F411" s="13">
        <f>5.901*10.764</f>
        <v>63.518363999999991</v>
      </c>
      <c r="G411" s="13">
        <v>850</v>
      </c>
      <c r="H411" s="13" t="s">
        <v>52</v>
      </c>
      <c r="I411" s="63" t="s">
        <v>130</v>
      </c>
      <c r="J411" s="63"/>
    </row>
    <row r="412" spans="1:10" ht="15.5" x14ac:dyDescent="0.35">
      <c r="A412" s="64">
        <v>3</v>
      </c>
      <c r="B412" s="65"/>
      <c r="C412" s="13" t="s">
        <v>121</v>
      </c>
      <c r="D412" s="64">
        <f>(38.728+3.765)*10.764</f>
        <v>457.39465200000001</v>
      </c>
      <c r="E412" s="65"/>
      <c r="F412" s="13">
        <f>5.901*10.764</f>
        <v>63.518363999999991</v>
      </c>
      <c r="G412" s="13">
        <v>850</v>
      </c>
      <c r="H412" s="13" t="s">
        <v>52</v>
      </c>
      <c r="I412" s="63" t="s">
        <v>130</v>
      </c>
      <c r="J412" s="63"/>
    </row>
    <row r="413" spans="1:10" ht="15.5" x14ac:dyDescent="0.35">
      <c r="A413" s="64">
        <v>4</v>
      </c>
      <c r="B413" s="65"/>
      <c r="C413" s="13" t="s">
        <v>121</v>
      </c>
      <c r="D413" s="64">
        <f>(38.728+3.765)*10.764</f>
        <v>457.39465200000001</v>
      </c>
      <c r="E413" s="65"/>
      <c r="F413" s="13">
        <v>0</v>
      </c>
      <c r="G413" s="13">
        <v>850</v>
      </c>
      <c r="H413" s="13" t="s">
        <v>52</v>
      </c>
      <c r="I413" s="63" t="s">
        <v>130</v>
      </c>
      <c r="J413" s="63"/>
    </row>
    <row r="414" spans="1:10" ht="15" x14ac:dyDescent="0.35">
      <c r="A414" s="66" t="s">
        <v>123</v>
      </c>
      <c r="B414" s="67"/>
      <c r="C414" s="67"/>
      <c r="D414" s="67"/>
      <c r="E414" s="67"/>
      <c r="F414" s="67"/>
      <c r="G414" s="67"/>
      <c r="H414" s="67"/>
      <c r="I414" s="67"/>
      <c r="J414" s="68"/>
    </row>
    <row r="415" spans="1:10" ht="15.5" x14ac:dyDescent="0.35">
      <c r="A415" s="64">
        <v>1</v>
      </c>
      <c r="B415" s="65"/>
      <c r="C415" s="13" t="s">
        <v>121</v>
      </c>
      <c r="D415" s="64">
        <f>(38.728+3.765)*10.764</f>
        <v>457.39465200000001</v>
      </c>
      <c r="E415" s="65"/>
      <c r="F415" s="13">
        <f>6.06*10.764</f>
        <v>65.229839999999996</v>
      </c>
      <c r="G415" s="13">
        <v>850</v>
      </c>
      <c r="H415" s="13" t="s">
        <v>52</v>
      </c>
      <c r="I415" s="63" t="s">
        <v>130</v>
      </c>
      <c r="J415" s="63"/>
    </row>
    <row r="416" spans="1:10" ht="15.5" x14ac:dyDescent="0.35">
      <c r="A416" s="64">
        <v>2</v>
      </c>
      <c r="B416" s="65"/>
      <c r="C416" s="13" t="s">
        <v>121</v>
      </c>
      <c r="D416" s="64">
        <f>(38.728+3.765)*10.764</f>
        <v>457.39465200000001</v>
      </c>
      <c r="E416" s="65"/>
      <c r="F416" s="13">
        <f>5.901*10.764</f>
        <v>63.518363999999991</v>
      </c>
      <c r="G416" s="13">
        <v>850</v>
      </c>
      <c r="H416" s="13" t="s">
        <v>52</v>
      </c>
      <c r="I416" s="63" t="s">
        <v>130</v>
      </c>
      <c r="J416" s="63"/>
    </row>
    <row r="417" spans="1:10" ht="15.5" x14ac:dyDescent="0.35">
      <c r="A417" s="64">
        <v>3</v>
      </c>
      <c r="B417" s="65"/>
      <c r="C417" s="13" t="s">
        <v>121</v>
      </c>
      <c r="D417" s="64">
        <f>(38.728+3.765)*10.764</f>
        <v>457.39465200000001</v>
      </c>
      <c r="E417" s="65"/>
      <c r="F417" s="13">
        <f>5.901*10.764</f>
        <v>63.518363999999991</v>
      </c>
      <c r="G417" s="13">
        <v>850</v>
      </c>
      <c r="H417" s="13" t="s">
        <v>52</v>
      </c>
      <c r="I417" s="63" t="s">
        <v>130</v>
      </c>
      <c r="J417" s="63"/>
    </row>
    <row r="418" spans="1:10" ht="15.5" x14ac:dyDescent="0.35">
      <c r="A418" s="64">
        <v>4</v>
      </c>
      <c r="B418" s="65"/>
      <c r="C418" s="13" t="s">
        <v>147</v>
      </c>
      <c r="D418" s="64">
        <f>(30.383+2.6)*10.764</f>
        <v>355.02901199999997</v>
      </c>
      <c r="E418" s="65"/>
      <c r="F418" s="13">
        <f>5.471*10.764</f>
        <v>58.889843999999997</v>
      </c>
      <c r="G418" s="13">
        <v>650</v>
      </c>
      <c r="H418" s="13" t="s">
        <v>52</v>
      </c>
      <c r="I418" s="63" t="s">
        <v>130</v>
      </c>
      <c r="J418" s="63"/>
    </row>
    <row r="419" spans="1:10" ht="15.5" x14ac:dyDescent="0.35">
      <c r="A419" s="64">
        <v>5</v>
      </c>
      <c r="B419" s="65"/>
      <c r="C419" s="13" t="s">
        <v>121</v>
      </c>
      <c r="D419" s="64">
        <f>(38.728+3.765)*10.764</f>
        <v>457.39465200000001</v>
      </c>
      <c r="E419" s="65"/>
      <c r="F419" s="18">
        <f>6.06*10.764</f>
        <v>65.229839999999996</v>
      </c>
      <c r="G419" s="13">
        <v>850</v>
      </c>
      <c r="H419" s="13" t="s">
        <v>52</v>
      </c>
      <c r="I419" s="63" t="s">
        <v>130</v>
      </c>
      <c r="J419" s="63"/>
    </row>
    <row r="420" spans="1:10" ht="15.5" x14ac:dyDescent="0.35">
      <c r="A420" s="64">
        <v>6</v>
      </c>
      <c r="B420" s="65"/>
      <c r="C420" s="13" t="s">
        <v>121</v>
      </c>
      <c r="D420" s="64">
        <f>(38.728+3.765)*10.764</f>
        <v>457.39465200000001</v>
      </c>
      <c r="E420" s="65"/>
      <c r="F420" s="18">
        <f>6.06*10.764</f>
        <v>65.229839999999996</v>
      </c>
      <c r="G420" s="13">
        <v>850</v>
      </c>
      <c r="H420" s="13" t="s">
        <v>52</v>
      </c>
      <c r="I420" s="63" t="s">
        <v>130</v>
      </c>
      <c r="J420" s="63"/>
    </row>
    <row r="421" spans="1:10" ht="15" x14ac:dyDescent="0.35">
      <c r="A421" s="66" t="s">
        <v>133</v>
      </c>
      <c r="B421" s="67"/>
      <c r="C421" s="67"/>
      <c r="D421" s="67"/>
      <c r="E421" s="67"/>
      <c r="F421" s="67"/>
      <c r="G421" s="67"/>
      <c r="H421" s="67"/>
      <c r="I421" s="67"/>
      <c r="J421" s="68"/>
    </row>
    <row r="422" spans="1:10" ht="15.5" x14ac:dyDescent="0.35">
      <c r="A422" s="64">
        <v>1</v>
      </c>
      <c r="B422" s="65"/>
      <c r="C422" s="13" t="s">
        <v>147</v>
      </c>
      <c r="D422" s="64">
        <f>(26.519+2.6)*10.764</f>
        <v>313.436916</v>
      </c>
      <c r="E422" s="65"/>
      <c r="F422" s="13">
        <v>0</v>
      </c>
      <c r="G422" s="13">
        <v>650</v>
      </c>
      <c r="H422" s="13" t="s">
        <v>52</v>
      </c>
      <c r="I422" s="63" t="s">
        <v>130</v>
      </c>
      <c r="J422" s="63"/>
    </row>
    <row r="423" spans="1:10" ht="15.5" x14ac:dyDescent="0.35">
      <c r="A423" s="64">
        <v>2</v>
      </c>
      <c r="B423" s="65"/>
      <c r="C423" s="13" t="s">
        <v>147</v>
      </c>
      <c r="D423" s="64">
        <f>(26.519+2.6)*10.764</f>
        <v>313.436916</v>
      </c>
      <c r="E423" s="65"/>
      <c r="F423" s="13">
        <v>0</v>
      </c>
      <c r="G423" s="13">
        <v>650</v>
      </c>
      <c r="H423" s="13" t="s">
        <v>52</v>
      </c>
      <c r="I423" s="63" t="s">
        <v>130</v>
      </c>
      <c r="J423" s="63"/>
    </row>
    <row r="424" spans="1:10" ht="15" x14ac:dyDescent="0.35">
      <c r="A424" s="66" t="s">
        <v>124</v>
      </c>
      <c r="B424" s="67"/>
      <c r="C424" s="67"/>
      <c r="D424" s="67"/>
      <c r="E424" s="67"/>
      <c r="F424" s="67"/>
      <c r="G424" s="67"/>
      <c r="H424" s="67"/>
      <c r="I424" s="67"/>
      <c r="J424" s="68"/>
    </row>
    <row r="425" spans="1:10" ht="15" x14ac:dyDescent="0.35">
      <c r="A425" s="66" t="s">
        <v>120</v>
      </c>
      <c r="B425" s="67"/>
      <c r="C425" s="67"/>
      <c r="D425" s="67"/>
      <c r="E425" s="67"/>
      <c r="F425" s="67"/>
      <c r="G425" s="67"/>
      <c r="H425" s="67"/>
      <c r="I425" s="67"/>
      <c r="J425" s="68"/>
    </row>
    <row r="426" spans="1:10" ht="15.5" x14ac:dyDescent="0.35">
      <c r="A426" s="64">
        <v>1</v>
      </c>
      <c r="B426" s="65"/>
      <c r="C426" s="13" t="s">
        <v>121</v>
      </c>
      <c r="D426" s="64">
        <f>(38.728+3.765)*10.764</f>
        <v>457.39465200000001</v>
      </c>
      <c r="E426" s="65"/>
      <c r="F426" s="13">
        <f>4.877*10.764</f>
        <v>52.496027999999995</v>
      </c>
      <c r="G426" s="13">
        <v>850</v>
      </c>
      <c r="H426" s="13" t="s">
        <v>52</v>
      </c>
      <c r="I426" s="63" t="s">
        <v>140</v>
      </c>
      <c r="J426" s="63"/>
    </row>
    <row r="427" spans="1:10" ht="15.5" x14ac:dyDescent="0.35">
      <c r="A427" s="64">
        <v>2</v>
      </c>
      <c r="B427" s="65"/>
      <c r="C427" s="13" t="s">
        <v>121</v>
      </c>
      <c r="D427" s="64">
        <f>(38.728+3.765)*10.764</f>
        <v>457.39465200000001</v>
      </c>
      <c r="E427" s="65"/>
      <c r="F427" s="13">
        <v>0</v>
      </c>
      <c r="G427" s="13">
        <v>850</v>
      </c>
      <c r="H427" s="13" t="s">
        <v>52</v>
      </c>
      <c r="I427" s="63" t="s">
        <v>140</v>
      </c>
      <c r="J427" s="63"/>
    </row>
    <row r="428" spans="1:10" ht="15.5" x14ac:dyDescent="0.35">
      <c r="A428" s="64">
        <v>3</v>
      </c>
      <c r="B428" s="65"/>
      <c r="C428" s="13" t="s">
        <v>121</v>
      </c>
      <c r="D428" s="64">
        <f>(38.728+3.765)*10.764</f>
        <v>457.39465200000001</v>
      </c>
      <c r="E428" s="65"/>
      <c r="F428" s="13">
        <f>4.877*10.764</f>
        <v>52.496027999999995</v>
      </c>
      <c r="G428" s="13">
        <v>850</v>
      </c>
      <c r="H428" s="13" t="s">
        <v>52</v>
      </c>
      <c r="I428" s="63" t="s">
        <v>140</v>
      </c>
      <c r="J428" s="63"/>
    </row>
    <row r="429" spans="1:10" ht="15.5" x14ac:dyDescent="0.35">
      <c r="A429" s="64">
        <v>4</v>
      </c>
      <c r="B429" s="65"/>
      <c r="C429" s="13" t="s">
        <v>121</v>
      </c>
      <c r="D429" s="64">
        <f>(38.728+3.765)*10.764</f>
        <v>457.39465200000001</v>
      </c>
      <c r="E429" s="65"/>
      <c r="F429" s="13">
        <f>2.8*10.764</f>
        <v>30.139199999999995</v>
      </c>
      <c r="G429" s="13">
        <v>850</v>
      </c>
      <c r="H429" s="13" t="s">
        <v>52</v>
      </c>
      <c r="I429" s="63" t="s">
        <v>140</v>
      </c>
      <c r="J429" s="63"/>
    </row>
    <row r="430" spans="1:10" ht="15" x14ac:dyDescent="0.35">
      <c r="A430" s="66" t="s">
        <v>123</v>
      </c>
      <c r="B430" s="67"/>
      <c r="C430" s="67"/>
      <c r="D430" s="67"/>
      <c r="E430" s="67"/>
      <c r="F430" s="67"/>
      <c r="G430" s="67"/>
      <c r="H430" s="67"/>
      <c r="I430" s="67"/>
      <c r="J430" s="68"/>
    </row>
    <row r="431" spans="1:10" ht="15.5" x14ac:dyDescent="0.35">
      <c r="A431" s="64">
        <v>1</v>
      </c>
      <c r="B431" s="65"/>
      <c r="C431" s="13" t="s">
        <v>121</v>
      </c>
      <c r="D431" s="64">
        <f>(38.728+3.765)*10.764</f>
        <v>457.39465200000001</v>
      </c>
      <c r="E431" s="65"/>
      <c r="F431" s="13">
        <v>0</v>
      </c>
      <c r="G431" s="13">
        <v>850</v>
      </c>
      <c r="H431" s="13" t="s">
        <v>52</v>
      </c>
      <c r="I431" s="63" t="s">
        <v>140</v>
      </c>
      <c r="J431" s="63"/>
    </row>
    <row r="432" spans="1:10" ht="15.5" x14ac:dyDescent="0.35">
      <c r="A432" s="64">
        <v>2</v>
      </c>
      <c r="B432" s="65"/>
      <c r="C432" s="13" t="s">
        <v>121</v>
      </c>
      <c r="D432" s="64">
        <f>(38.728+3.765)*10.764</f>
        <v>457.39465200000001</v>
      </c>
      <c r="E432" s="65"/>
      <c r="F432" s="13">
        <f>4.877*10.764</f>
        <v>52.496027999999995</v>
      </c>
      <c r="G432" s="13">
        <v>850</v>
      </c>
      <c r="H432" s="13" t="s">
        <v>52</v>
      </c>
      <c r="I432" s="63" t="s">
        <v>140</v>
      </c>
      <c r="J432" s="63"/>
    </row>
    <row r="433" spans="1:10" ht="15.5" x14ac:dyDescent="0.35">
      <c r="A433" s="64">
        <v>3</v>
      </c>
      <c r="B433" s="65"/>
      <c r="C433" s="13" t="s">
        <v>121</v>
      </c>
      <c r="D433" s="64">
        <f>(38.728+3.765)*10.764</f>
        <v>457.39465200000001</v>
      </c>
      <c r="E433" s="65"/>
      <c r="F433" s="13">
        <f>4.877*10.764</f>
        <v>52.496027999999995</v>
      </c>
      <c r="G433" s="13">
        <v>850</v>
      </c>
      <c r="H433" s="13" t="s">
        <v>52</v>
      </c>
      <c r="I433" s="63" t="s">
        <v>140</v>
      </c>
      <c r="J433" s="63"/>
    </row>
    <row r="434" spans="1:10" ht="15.5" x14ac:dyDescent="0.35">
      <c r="A434" s="64">
        <v>4</v>
      </c>
      <c r="B434" s="65"/>
      <c r="C434" s="13" t="s">
        <v>147</v>
      </c>
      <c r="D434" s="64">
        <f>(30.383+2.6)*10.764</f>
        <v>355.02901199999997</v>
      </c>
      <c r="E434" s="65"/>
      <c r="F434" s="13">
        <v>0</v>
      </c>
      <c r="G434" s="13">
        <v>650</v>
      </c>
      <c r="H434" s="13" t="s">
        <v>52</v>
      </c>
      <c r="I434" s="63" t="s">
        <v>140</v>
      </c>
      <c r="J434" s="63"/>
    </row>
    <row r="435" spans="1:10" ht="15.5" x14ac:dyDescent="0.35">
      <c r="A435" s="64">
        <v>5</v>
      </c>
      <c r="B435" s="65"/>
      <c r="C435" s="13" t="s">
        <v>121</v>
      </c>
      <c r="D435" s="64">
        <f>(38.728+3.765)*10.764</f>
        <v>457.39465200000001</v>
      </c>
      <c r="E435" s="65"/>
      <c r="F435" s="18">
        <f>4.485*10.764</f>
        <v>48.276539999999997</v>
      </c>
      <c r="G435" s="13">
        <v>850</v>
      </c>
      <c r="H435" s="13" t="s">
        <v>52</v>
      </c>
      <c r="I435" s="63" t="s">
        <v>140</v>
      </c>
      <c r="J435" s="63"/>
    </row>
    <row r="436" spans="1:10" ht="15.5" x14ac:dyDescent="0.35">
      <c r="A436" s="64">
        <v>6</v>
      </c>
      <c r="B436" s="65"/>
      <c r="C436" s="13" t="s">
        <v>121</v>
      </c>
      <c r="D436" s="64">
        <f>(38.728+3.765)*10.764</f>
        <v>457.39465200000001</v>
      </c>
      <c r="E436" s="65"/>
      <c r="F436" s="18">
        <f>4.485*10.764</f>
        <v>48.276539999999997</v>
      </c>
      <c r="G436" s="13">
        <v>850</v>
      </c>
      <c r="H436" s="13" t="s">
        <v>52</v>
      </c>
      <c r="I436" s="63" t="s">
        <v>140</v>
      </c>
      <c r="J436" s="63"/>
    </row>
    <row r="437" spans="1:10" ht="15" x14ac:dyDescent="0.35">
      <c r="A437" s="66" t="s">
        <v>133</v>
      </c>
      <c r="B437" s="67"/>
      <c r="C437" s="67"/>
      <c r="D437" s="67"/>
      <c r="E437" s="67"/>
      <c r="F437" s="67"/>
      <c r="G437" s="67"/>
      <c r="H437" s="67"/>
      <c r="I437" s="67"/>
      <c r="J437" s="68"/>
    </row>
    <row r="438" spans="1:10" ht="15.5" x14ac:dyDescent="0.35">
      <c r="A438" s="64">
        <v>1</v>
      </c>
      <c r="B438" s="65"/>
      <c r="C438" s="13" t="s">
        <v>147</v>
      </c>
      <c r="D438" s="64">
        <f>(26.519+2.6)*10.764</f>
        <v>313.436916</v>
      </c>
      <c r="E438" s="65"/>
      <c r="F438" s="13">
        <v>0</v>
      </c>
      <c r="G438" s="13">
        <v>650</v>
      </c>
      <c r="H438" s="13" t="s">
        <v>52</v>
      </c>
      <c r="I438" s="63" t="s">
        <v>140</v>
      </c>
      <c r="J438" s="63"/>
    </row>
    <row r="439" spans="1:10" ht="15.5" x14ac:dyDescent="0.35">
      <c r="A439" s="64">
        <v>2</v>
      </c>
      <c r="B439" s="65"/>
      <c r="C439" s="13" t="s">
        <v>147</v>
      </c>
      <c r="D439" s="64">
        <f>(26.519+2.6)*10.764</f>
        <v>313.436916</v>
      </c>
      <c r="E439" s="65"/>
      <c r="F439" s="13">
        <f>4.989*10.764</f>
        <v>53.701595999999995</v>
      </c>
      <c r="G439" s="13">
        <v>650</v>
      </c>
      <c r="H439" s="13" t="s">
        <v>52</v>
      </c>
      <c r="I439" s="63" t="s">
        <v>140</v>
      </c>
      <c r="J439" s="63"/>
    </row>
    <row r="440" spans="1:10" ht="15" x14ac:dyDescent="0.35">
      <c r="A440" s="66" t="s">
        <v>126</v>
      </c>
      <c r="B440" s="67"/>
      <c r="C440" s="67"/>
      <c r="D440" s="67"/>
      <c r="E440" s="67"/>
      <c r="F440" s="67"/>
      <c r="G440" s="67"/>
      <c r="H440" s="67"/>
      <c r="I440" s="67"/>
      <c r="J440" s="68"/>
    </row>
    <row r="441" spans="1:10" ht="15" x14ac:dyDescent="0.35">
      <c r="A441" s="66" t="s">
        <v>120</v>
      </c>
      <c r="B441" s="67"/>
      <c r="C441" s="67"/>
      <c r="D441" s="67"/>
      <c r="E441" s="67"/>
      <c r="F441" s="67"/>
      <c r="G441" s="67"/>
      <c r="H441" s="67"/>
      <c r="I441" s="67"/>
      <c r="J441" s="68"/>
    </row>
    <row r="442" spans="1:10" ht="15.5" x14ac:dyDescent="0.35">
      <c r="A442" s="64">
        <v>1</v>
      </c>
      <c r="B442" s="65"/>
      <c r="C442" s="13" t="s">
        <v>121</v>
      </c>
      <c r="D442" s="64">
        <f>(38.728+3.765)*10.764</f>
        <v>457.39465200000001</v>
      </c>
      <c r="E442" s="65"/>
      <c r="F442" s="13">
        <f>4.877*10.764</f>
        <v>52.496027999999995</v>
      </c>
      <c r="G442" s="13">
        <v>850</v>
      </c>
      <c r="H442" s="13" t="s">
        <v>52</v>
      </c>
      <c r="I442" s="63" t="s">
        <v>138</v>
      </c>
      <c r="J442" s="63"/>
    </row>
    <row r="443" spans="1:10" ht="15.5" x14ac:dyDescent="0.35">
      <c r="A443" s="64">
        <v>2</v>
      </c>
      <c r="B443" s="65"/>
      <c r="C443" s="13" t="s">
        <v>121</v>
      </c>
      <c r="D443" s="64">
        <f>(38.728+3.765)*10.764</f>
        <v>457.39465200000001</v>
      </c>
      <c r="E443" s="65"/>
      <c r="F443" s="13">
        <v>0</v>
      </c>
      <c r="G443" s="13">
        <v>850</v>
      </c>
      <c r="H443" s="13" t="s">
        <v>52</v>
      </c>
      <c r="I443" s="63" t="s">
        <v>138</v>
      </c>
      <c r="J443" s="63"/>
    </row>
    <row r="444" spans="1:10" ht="15.5" x14ac:dyDescent="0.35">
      <c r="A444" s="64">
        <v>3</v>
      </c>
      <c r="B444" s="65"/>
      <c r="C444" s="13" t="s">
        <v>121</v>
      </c>
      <c r="D444" s="64">
        <f>(38.728+3.765)*10.764</f>
        <v>457.39465200000001</v>
      </c>
      <c r="E444" s="65"/>
      <c r="F444" s="13">
        <f>4.877*10.764</f>
        <v>52.496027999999995</v>
      </c>
      <c r="G444" s="13">
        <v>850</v>
      </c>
      <c r="H444" s="13" t="s">
        <v>52</v>
      </c>
      <c r="I444" s="63" t="s">
        <v>138</v>
      </c>
      <c r="J444" s="63"/>
    </row>
    <row r="445" spans="1:10" ht="15.5" x14ac:dyDescent="0.35">
      <c r="A445" s="64">
        <v>4</v>
      </c>
      <c r="B445" s="65"/>
      <c r="C445" s="13" t="s">
        <v>121</v>
      </c>
      <c r="D445" s="64">
        <f>(38.728+3.765)*10.764</f>
        <v>457.39465200000001</v>
      </c>
      <c r="E445" s="65"/>
      <c r="F445" s="13">
        <f>2.8*10.764</f>
        <v>30.139199999999995</v>
      </c>
      <c r="G445" s="13">
        <v>850</v>
      </c>
      <c r="H445" s="13" t="s">
        <v>52</v>
      </c>
      <c r="I445" s="63" t="s">
        <v>138</v>
      </c>
      <c r="J445" s="63"/>
    </row>
    <row r="446" spans="1:10" ht="15" x14ac:dyDescent="0.35">
      <c r="A446" s="66" t="s">
        <v>123</v>
      </c>
      <c r="B446" s="67"/>
      <c r="C446" s="67"/>
      <c r="D446" s="67"/>
      <c r="E446" s="67"/>
      <c r="F446" s="67"/>
      <c r="G446" s="67"/>
      <c r="H446" s="67"/>
      <c r="I446" s="67"/>
      <c r="J446" s="68"/>
    </row>
    <row r="447" spans="1:10" ht="15.5" x14ac:dyDescent="0.35">
      <c r="A447" s="64">
        <v>1</v>
      </c>
      <c r="B447" s="65"/>
      <c r="C447" s="13" t="s">
        <v>121</v>
      </c>
      <c r="D447" s="64">
        <f>(38.728+3.765)*10.764</f>
        <v>457.39465200000001</v>
      </c>
      <c r="E447" s="65"/>
      <c r="F447" s="13">
        <v>0</v>
      </c>
      <c r="G447" s="13">
        <v>850</v>
      </c>
      <c r="H447" s="13" t="s">
        <v>52</v>
      </c>
      <c r="I447" s="63" t="s">
        <v>138</v>
      </c>
      <c r="J447" s="63"/>
    </row>
    <row r="448" spans="1:10" ht="15.5" x14ac:dyDescent="0.35">
      <c r="A448" s="64">
        <v>2</v>
      </c>
      <c r="B448" s="65"/>
      <c r="C448" s="13" t="s">
        <v>121</v>
      </c>
      <c r="D448" s="64">
        <f>(38.728+3.765)*10.764</f>
        <v>457.39465200000001</v>
      </c>
      <c r="E448" s="65"/>
      <c r="F448" s="13">
        <f>4.877*10.764</f>
        <v>52.496027999999995</v>
      </c>
      <c r="G448" s="13">
        <v>850</v>
      </c>
      <c r="H448" s="13" t="s">
        <v>52</v>
      </c>
      <c r="I448" s="63" t="s">
        <v>138</v>
      </c>
      <c r="J448" s="63"/>
    </row>
    <row r="449" spans="1:10" ht="15.5" x14ac:dyDescent="0.35">
      <c r="A449" s="64">
        <v>3</v>
      </c>
      <c r="B449" s="65"/>
      <c r="C449" s="13" t="s">
        <v>121</v>
      </c>
      <c r="D449" s="64">
        <f>(38.728+3.765)*10.764</f>
        <v>457.39465200000001</v>
      </c>
      <c r="E449" s="65"/>
      <c r="F449" s="13">
        <f>4.877*10.764</f>
        <v>52.496027999999995</v>
      </c>
      <c r="G449" s="13">
        <v>850</v>
      </c>
      <c r="H449" s="13" t="s">
        <v>52</v>
      </c>
      <c r="I449" s="63" t="s">
        <v>138</v>
      </c>
      <c r="J449" s="63"/>
    </row>
    <row r="450" spans="1:10" ht="15.5" x14ac:dyDescent="0.35">
      <c r="A450" s="64">
        <v>4</v>
      </c>
      <c r="B450" s="65"/>
      <c r="C450" s="13" t="s">
        <v>147</v>
      </c>
      <c r="D450" s="64">
        <f>(30.383+2.6)*10.764</f>
        <v>355.02901199999997</v>
      </c>
      <c r="E450" s="65"/>
      <c r="F450" s="13">
        <v>0</v>
      </c>
      <c r="G450" s="13">
        <v>650</v>
      </c>
      <c r="H450" s="13" t="s">
        <v>52</v>
      </c>
      <c r="I450" s="63" t="s">
        <v>138</v>
      </c>
      <c r="J450" s="63"/>
    </row>
    <row r="451" spans="1:10" ht="15.5" x14ac:dyDescent="0.35">
      <c r="A451" s="64">
        <v>5</v>
      </c>
      <c r="B451" s="65"/>
      <c r="C451" s="13" t="s">
        <v>121</v>
      </c>
      <c r="D451" s="64">
        <f>(38.728+3.765)*10.764</f>
        <v>457.39465200000001</v>
      </c>
      <c r="E451" s="65"/>
      <c r="F451" s="18">
        <f>4.485*10.764</f>
        <v>48.276539999999997</v>
      </c>
      <c r="G451" s="13">
        <v>850</v>
      </c>
      <c r="H451" s="13" t="s">
        <v>52</v>
      </c>
      <c r="I451" s="63" t="s">
        <v>138</v>
      </c>
      <c r="J451" s="63"/>
    </row>
    <row r="452" spans="1:10" ht="15.5" x14ac:dyDescent="0.35">
      <c r="A452" s="64">
        <v>6</v>
      </c>
      <c r="B452" s="65"/>
      <c r="C452" s="13" t="s">
        <v>121</v>
      </c>
      <c r="D452" s="64">
        <f>(38.728+3.765)*10.764</f>
        <v>457.39465200000001</v>
      </c>
      <c r="E452" s="65"/>
      <c r="F452" s="18">
        <f>4.485*10.764</f>
        <v>48.276539999999997</v>
      </c>
      <c r="G452" s="13">
        <v>850</v>
      </c>
      <c r="H452" s="13" t="s">
        <v>52</v>
      </c>
      <c r="I452" s="63" t="s">
        <v>138</v>
      </c>
      <c r="J452" s="63"/>
    </row>
    <row r="453" spans="1:10" ht="15" x14ac:dyDescent="0.35">
      <c r="A453" s="66" t="s">
        <v>148</v>
      </c>
      <c r="B453" s="67"/>
      <c r="C453" s="67"/>
      <c r="D453" s="67"/>
      <c r="E453" s="67"/>
      <c r="F453" s="67"/>
      <c r="G453" s="67"/>
      <c r="H453" s="67"/>
      <c r="I453" s="67"/>
      <c r="J453" s="68"/>
    </row>
    <row r="454" spans="1:10" ht="15" x14ac:dyDescent="0.35">
      <c r="A454" s="66" t="s">
        <v>149</v>
      </c>
      <c r="B454" s="67"/>
      <c r="C454" s="67"/>
      <c r="D454" s="67"/>
      <c r="E454" s="67"/>
      <c r="F454" s="67"/>
      <c r="G454" s="67"/>
      <c r="H454" s="67"/>
      <c r="I454" s="67"/>
      <c r="J454" s="68"/>
    </row>
    <row r="455" spans="1:10" ht="15" x14ac:dyDescent="0.35">
      <c r="A455" s="66" t="s">
        <v>150</v>
      </c>
      <c r="B455" s="67"/>
      <c r="C455" s="67"/>
      <c r="D455" s="67"/>
      <c r="E455" s="67"/>
      <c r="F455" s="67"/>
      <c r="G455" s="67"/>
      <c r="H455" s="67"/>
      <c r="I455" s="67"/>
      <c r="J455" s="68"/>
    </row>
    <row r="456" spans="1:10" ht="15" x14ac:dyDescent="0.35">
      <c r="A456" s="66" t="s">
        <v>128</v>
      </c>
      <c r="B456" s="67"/>
      <c r="C456" s="67"/>
      <c r="D456" s="67"/>
      <c r="E456" s="67"/>
      <c r="F456" s="67"/>
      <c r="G456" s="67"/>
      <c r="H456" s="67"/>
      <c r="I456" s="67"/>
      <c r="J456" s="68"/>
    </row>
    <row r="457" spans="1:10" ht="15" x14ac:dyDescent="0.35">
      <c r="A457" s="66" t="s">
        <v>120</v>
      </c>
      <c r="B457" s="67"/>
      <c r="C457" s="67"/>
      <c r="D457" s="67"/>
      <c r="E457" s="67"/>
      <c r="F457" s="67"/>
      <c r="G457" s="67"/>
      <c r="H457" s="67"/>
      <c r="I457" s="67"/>
      <c r="J457" s="68"/>
    </row>
    <row r="458" spans="1:10" ht="15.5" x14ac:dyDescent="0.35">
      <c r="A458" s="64">
        <v>1</v>
      </c>
      <c r="B458" s="65"/>
      <c r="C458" s="13" t="s">
        <v>147</v>
      </c>
      <c r="D458" s="64">
        <f>(25.769+2.76)*10.764</f>
        <v>307.08615599999996</v>
      </c>
      <c r="E458" s="65"/>
      <c r="F458" s="13">
        <f>6.602*10.764</f>
        <v>71.063928000000004</v>
      </c>
      <c r="G458" s="13">
        <v>650</v>
      </c>
      <c r="H458" s="13" t="s">
        <v>52</v>
      </c>
      <c r="I458" s="63" t="s">
        <v>130</v>
      </c>
      <c r="J458" s="63"/>
    </row>
    <row r="459" spans="1:10" ht="15.5" x14ac:dyDescent="0.35">
      <c r="A459" s="64">
        <v>2</v>
      </c>
      <c r="B459" s="65"/>
      <c r="C459" s="13" t="s">
        <v>147</v>
      </c>
      <c r="D459" s="64">
        <f>(25.769+2.76)*10.764</f>
        <v>307.08615599999996</v>
      </c>
      <c r="E459" s="65"/>
      <c r="F459" s="13">
        <f>6.95*10.764</f>
        <v>74.809799999999996</v>
      </c>
      <c r="G459" s="13">
        <v>650</v>
      </c>
      <c r="H459" s="13" t="s">
        <v>52</v>
      </c>
      <c r="I459" s="63" t="s">
        <v>130</v>
      </c>
      <c r="J459" s="63"/>
    </row>
    <row r="460" spans="1:10" ht="15.5" x14ac:dyDescent="0.35">
      <c r="A460" s="64">
        <v>3</v>
      </c>
      <c r="B460" s="65"/>
      <c r="C460" s="13" t="s">
        <v>121</v>
      </c>
      <c r="D460" s="64">
        <f>(38.728+3.765)*10.764</f>
        <v>457.39465200000001</v>
      </c>
      <c r="E460" s="65"/>
      <c r="F460" s="13">
        <f>6.059*10.764</f>
        <v>65.219076000000001</v>
      </c>
      <c r="G460" s="13">
        <v>850</v>
      </c>
      <c r="H460" s="13" t="s">
        <v>52</v>
      </c>
      <c r="I460" s="63" t="s">
        <v>130</v>
      </c>
      <c r="J460" s="63"/>
    </row>
    <row r="461" spans="1:10" ht="15.5" x14ac:dyDescent="0.35">
      <c r="A461" s="64">
        <v>4</v>
      </c>
      <c r="B461" s="65"/>
      <c r="C461" s="13" t="s">
        <v>121</v>
      </c>
      <c r="D461" s="64">
        <f>(38.728+3.765)*10.764</f>
        <v>457.39465200000001</v>
      </c>
      <c r="E461" s="65"/>
      <c r="F461" s="13">
        <f>6.059*10.764</f>
        <v>65.219076000000001</v>
      </c>
      <c r="G461" s="13">
        <v>850</v>
      </c>
      <c r="H461" s="13" t="s">
        <v>52</v>
      </c>
      <c r="I461" s="63" t="s">
        <v>130</v>
      </c>
      <c r="J461" s="63"/>
    </row>
    <row r="462" spans="1:10" ht="15" x14ac:dyDescent="0.35">
      <c r="A462" s="66" t="s">
        <v>123</v>
      </c>
      <c r="B462" s="67"/>
      <c r="C462" s="67"/>
      <c r="D462" s="67"/>
      <c r="E462" s="67"/>
      <c r="F462" s="67"/>
      <c r="G462" s="67"/>
      <c r="H462" s="67"/>
      <c r="I462" s="67"/>
      <c r="J462" s="68"/>
    </row>
    <row r="463" spans="1:10" ht="15.5" x14ac:dyDescent="0.35">
      <c r="A463" s="64">
        <v>1</v>
      </c>
      <c r="B463" s="65"/>
      <c r="C463" s="13" t="s">
        <v>121</v>
      </c>
      <c r="D463" s="64">
        <f>(38.728+3.765)*10.764</f>
        <v>457.39465200000001</v>
      </c>
      <c r="E463" s="65"/>
      <c r="F463" s="13">
        <f>5.742*10.764</f>
        <v>61.806887999999994</v>
      </c>
      <c r="G463" s="13">
        <v>850</v>
      </c>
      <c r="H463" s="13" t="s">
        <v>52</v>
      </c>
      <c r="I463" s="63" t="s">
        <v>130</v>
      </c>
      <c r="J463" s="63"/>
    </row>
    <row r="464" spans="1:10" ht="15.5" x14ac:dyDescent="0.35">
      <c r="A464" s="64">
        <v>2</v>
      </c>
      <c r="B464" s="65"/>
      <c r="C464" s="13" t="s">
        <v>121</v>
      </c>
      <c r="D464" s="64">
        <f>(38.728+3.765)*10.764</f>
        <v>457.39465200000001</v>
      </c>
      <c r="E464" s="65"/>
      <c r="F464" s="13">
        <f>6.055*10.764</f>
        <v>65.176019999999994</v>
      </c>
      <c r="G464" s="13">
        <v>850</v>
      </c>
      <c r="H464" s="13" t="s">
        <v>52</v>
      </c>
      <c r="I464" s="63" t="s">
        <v>130</v>
      </c>
      <c r="J464" s="63"/>
    </row>
    <row r="465" spans="1:12" ht="15.5" x14ac:dyDescent="0.35">
      <c r="A465" s="64">
        <v>3</v>
      </c>
      <c r="B465" s="65"/>
      <c r="C465" s="13" t="s">
        <v>121</v>
      </c>
      <c r="D465" s="64">
        <f>(38.728+3.765)*10.764</f>
        <v>457.39465200000001</v>
      </c>
      <c r="E465" s="65"/>
      <c r="F465" s="13">
        <f>6.055*10.764</f>
        <v>65.176019999999994</v>
      </c>
      <c r="G465" s="13">
        <v>850</v>
      </c>
      <c r="H465" s="13" t="s">
        <v>52</v>
      </c>
      <c r="I465" s="63" t="s">
        <v>130</v>
      </c>
      <c r="J465" s="63"/>
    </row>
    <row r="466" spans="1:12" ht="15.5" x14ac:dyDescent="0.35">
      <c r="A466" s="64">
        <v>4</v>
      </c>
      <c r="B466" s="65"/>
      <c r="C466" s="13" t="s">
        <v>121</v>
      </c>
      <c r="D466" s="64">
        <f>(38.728+3.765)*10.764</f>
        <v>457.39465200000001</v>
      </c>
      <c r="E466" s="65"/>
      <c r="F466" s="13">
        <f>5.742*10.764</f>
        <v>61.806887999999994</v>
      </c>
      <c r="G466" s="13">
        <v>850</v>
      </c>
      <c r="H466" s="13" t="s">
        <v>52</v>
      </c>
      <c r="I466" s="63" t="s">
        <v>130</v>
      </c>
      <c r="J466" s="63"/>
    </row>
    <row r="467" spans="1:12" ht="15" x14ac:dyDescent="0.35">
      <c r="A467" s="66" t="s">
        <v>124</v>
      </c>
      <c r="B467" s="67"/>
      <c r="C467" s="67"/>
      <c r="D467" s="67"/>
      <c r="E467" s="67"/>
      <c r="F467" s="67"/>
      <c r="G467" s="67"/>
      <c r="H467" s="67"/>
      <c r="I467" s="67"/>
      <c r="J467" s="68"/>
    </row>
    <row r="468" spans="1:12" ht="15" x14ac:dyDescent="0.35">
      <c r="A468" s="66" t="s">
        <v>120</v>
      </c>
      <c r="B468" s="67"/>
      <c r="C468" s="67"/>
      <c r="D468" s="67"/>
      <c r="E468" s="67"/>
      <c r="F468" s="67"/>
      <c r="G468" s="67"/>
      <c r="H468" s="67"/>
      <c r="I468" s="67"/>
      <c r="J468" s="68"/>
    </row>
    <row r="469" spans="1:12" ht="15.5" x14ac:dyDescent="0.35">
      <c r="A469" s="64">
        <v>1</v>
      </c>
      <c r="B469" s="65"/>
      <c r="C469" s="13" t="s">
        <v>147</v>
      </c>
      <c r="D469" s="64">
        <f>(25.769+2.76)*10.764</f>
        <v>307.08615599999996</v>
      </c>
      <c r="E469" s="65"/>
      <c r="F469" s="13">
        <f>5.486*10.764</f>
        <v>59.051303999999995</v>
      </c>
      <c r="G469" s="13">
        <v>650</v>
      </c>
      <c r="H469" s="13" t="s">
        <v>52</v>
      </c>
      <c r="I469" s="63" t="s">
        <v>140</v>
      </c>
      <c r="J469" s="63"/>
    </row>
    <row r="470" spans="1:12" ht="15.5" x14ac:dyDescent="0.35">
      <c r="A470" s="64">
        <v>2</v>
      </c>
      <c r="B470" s="65"/>
      <c r="C470" s="13" t="s">
        <v>147</v>
      </c>
      <c r="D470" s="64">
        <f>(25.769+2.76)*10.764</f>
        <v>307.08615599999996</v>
      </c>
      <c r="E470" s="65"/>
      <c r="F470" s="13">
        <f>3.211*10.764</f>
        <v>34.563203999999999</v>
      </c>
      <c r="G470" s="13">
        <v>650</v>
      </c>
      <c r="H470" s="13" t="s">
        <v>52</v>
      </c>
      <c r="I470" s="63" t="s">
        <v>140</v>
      </c>
      <c r="J470" s="63"/>
    </row>
    <row r="471" spans="1:12" ht="15.5" x14ac:dyDescent="0.35">
      <c r="A471" s="64">
        <v>3</v>
      </c>
      <c r="B471" s="65"/>
      <c r="C471" s="13" t="s">
        <v>121</v>
      </c>
      <c r="D471" s="64">
        <f>(38.728+3.765)*10.764</f>
        <v>457.39465200000001</v>
      </c>
      <c r="E471" s="65"/>
      <c r="F471" s="13">
        <f>4.68*10.764</f>
        <v>50.375519999999995</v>
      </c>
      <c r="G471" s="13">
        <v>850</v>
      </c>
      <c r="H471" s="13" t="s">
        <v>52</v>
      </c>
      <c r="I471" s="63" t="s">
        <v>140</v>
      </c>
      <c r="J471" s="63"/>
    </row>
    <row r="472" spans="1:12" ht="15.5" x14ac:dyDescent="0.35">
      <c r="A472" s="64">
        <v>4</v>
      </c>
      <c r="B472" s="65"/>
      <c r="C472" s="13" t="s">
        <v>121</v>
      </c>
      <c r="D472" s="64">
        <f>(38.728+3.765)*10.764</f>
        <v>457.39465200000001</v>
      </c>
      <c r="E472" s="65"/>
      <c r="F472" s="13">
        <f>4.876*10.764</f>
        <v>52.485264000000001</v>
      </c>
      <c r="G472" s="13">
        <v>850</v>
      </c>
      <c r="H472" s="13" t="s">
        <v>52</v>
      </c>
      <c r="I472" s="63" t="s">
        <v>140</v>
      </c>
      <c r="J472" s="63"/>
    </row>
    <row r="473" spans="1:12" ht="15" x14ac:dyDescent="0.35">
      <c r="A473" s="66" t="s">
        <v>123</v>
      </c>
      <c r="B473" s="67"/>
      <c r="C473" s="67"/>
      <c r="D473" s="67"/>
      <c r="E473" s="67"/>
      <c r="F473" s="67"/>
      <c r="G473" s="67"/>
      <c r="H473" s="67"/>
      <c r="I473" s="67"/>
      <c r="J473" s="68"/>
    </row>
    <row r="474" spans="1:12" ht="15.5" x14ac:dyDescent="0.35">
      <c r="A474" s="64">
        <v>1</v>
      </c>
      <c r="B474" s="65"/>
      <c r="C474" s="13" t="s">
        <v>121</v>
      </c>
      <c r="D474" s="64">
        <f>(38.728+3.765)*10.764</f>
        <v>457.39465200000001</v>
      </c>
      <c r="E474" s="65"/>
      <c r="F474" s="13">
        <f>4.877*10.764</f>
        <v>52.496027999999995</v>
      </c>
      <c r="G474" s="13">
        <v>850</v>
      </c>
      <c r="H474" s="13" t="s">
        <v>52</v>
      </c>
      <c r="I474" s="63" t="s">
        <v>140</v>
      </c>
      <c r="J474" s="63"/>
    </row>
    <row r="475" spans="1:12" ht="15.5" x14ac:dyDescent="0.35">
      <c r="A475" s="64">
        <v>2</v>
      </c>
      <c r="B475" s="65"/>
      <c r="C475" s="13" t="s">
        <v>121</v>
      </c>
      <c r="D475" s="64">
        <f>(38.728+3.765)*10.764</f>
        <v>457.39465200000001</v>
      </c>
      <c r="E475" s="65"/>
      <c r="F475" s="13">
        <f>4.877*10.764</f>
        <v>52.496027999999995</v>
      </c>
      <c r="G475" s="13">
        <v>850</v>
      </c>
      <c r="H475" s="13" t="s">
        <v>52</v>
      </c>
      <c r="I475" s="63" t="s">
        <v>140</v>
      </c>
      <c r="J475" s="63"/>
    </row>
    <row r="476" spans="1:12" ht="15.5" x14ac:dyDescent="0.35">
      <c r="A476" s="69">
        <v>3</v>
      </c>
      <c r="B476" s="69"/>
      <c r="C476" s="46" t="s">
        <v>121</v>
      </c>
      <c r="D476" s="69">
        <f>(38.728+3.765)*10.764</f>
        <v>457.39465200000001</v>
      </c>
      <c r="E476" s="69"/>
      <c r="F476" s="46">
        <f>4.484*10.764</f>
        <v>48.265775999999995</v>
      </c>
      <c r="G476" s="46">
        <v>850</v>
      </c>
      <c r="H476" s="46" t="s">
        <v>52</v>
      </c>
      <c r="I476" s="69" t="s">
        <v>140</v>
      </c>
      <c r="J476" s="69"/>
    </row>
    <row r="477" spans="1:12" ht="15.5" x14ac:dyDescent="0.35">
      <c r="A477" s="69">
        <v>4</v>
      </c>
      <c r="B477" s="69"/>
      <c r="C477" s="46" t="s">
        <v>121</v>
      </c>
      <c r="D477" s="69">
        <f>(38.728+3.765)*10.764</f>
        <v>457.39465200000001</v>
      </c>
      <c r="E477" s="69"/>
      <c r="F477" s="46">
        <f>4.68*10.764</f>
        <v>50.375519999999995</v>
      </c>
      <c r="G477" s="46">
        <v>850</v>
      </c>
      <c r="H477" s="46" t="s">
        <v>52</v>
      </c>
      <c r="I477" s="69" t="s">
        <v>140</v>
      </c>
      <c r="J477" s="69"/>
    </row>
    <row r="478" spans="1:12" ht="15" x14ac:dyDescent="0.35">
      <c r="A478" s="62" t="s">
        <v>234</v>
      </c>
      <c r="B478" s="62"/>
      <c r="C478" s="62"/>
      <c r="D478" s="62"/>
      <c r="E478" s="62"/>
      <c r="F478" s="62"/>
      <c r="G478" s="62"/>
      <c r="H478" s="62"/>
      <c r="I478" s="62"/>
      <c r="J478" s="62"/>
    </row>
    <row r="479" spans="1:12" x14ac:dyDescent="0.35">
      <c r="A479" s="51" t="s">
        <v>272</v>
      </c>
      <c r="B479" s="52"/>
      <c r="C479" s="53"/>
      <c r="D479" s="51" t="s">
        <v>273</v>
      </c>
      <c r="E479" s="52"/>
      <c r="F479" s="52"/>
      <c r="G479" s="52"/>
      <c r="H479" s="52"/>
      <c r="I479" s="52"/>
      <c r="J479" s="53"/>
      <c r="L479" t="s">
        <v>270</v>
      </c>
    </row>
    <row r="480" spans="1:12" hidden="1" x14ac:dyDescent="0.35">
      <c r="A480" s="51" t="s">
        <v>268</v>
      </c>
      <c r="B480" s="52"/>
      <c r="C480" s="53"/>
      <c r="D480" s="51" t="s">
        <v>271</v>
      </c>
      <c r="E480" s="52"/>
      <c r="F480" s="52"/>
      <c r="G480" s="52"/>
      <c r="H480" s="52"/>
      <c r="I480" s="52"/>
      <c r="J480" s="53"/>
    </row>
    <row r="481" spans="1:10" x14ac:dyDescent="0.35">
      <c r="A481" s="51" t="s">
        <v>266</v>
      </c>
      <c r="B481" s="52"/>
      <c r="C481" s="53"/>
      <c r="D481" s="51" t="s">
        <v>274</v>
      </c>
      <c r="E481" s="52"/>
      <c r="F481" s="52"/>
      <c r="G481" s="52"/>
      <c r="H481" s="52"/>
      <c r="I481" s="52"/>
      <c r="J481" s="53"/>
    </row>
    <row r="482" spans="1:10" x14ac:dyDescent="0.35">
      <c r="A482" s="51" t="s">
        <v>269</v>
      </c>
      <c r="B482" s="52"/>
      <c r="C482" s="53"/>
      <c r="D482" s="51" t="s">
        <v>267</v>
      </c>
      <c r="E482" s="52"/>
      <c r="F482" s="52"/>
      <c r="G482" s="52"/>
      <c r="H482" s="52"/>
      <c r="I482" s="52"/>
      <c r="J482" s="53"/>
    </row>
    <row r="483" spans="1:10" ht="130" customHeight="1" x14ac:dyDescent="0.35">
      <c r="A483" s="193" t="s">
        <v>275</v>
      </c>
      <c r="B483" s="193"/>
      <c r="C483" s="193"/>
      <c r="D483" s="193"/>
      <c r="E483" s="193"/>
      <c r="F483" s="193"/>
      <c r="G483" s="193"/>
      <c r="H483" s="193"/>
      <c r="I483" s="193"/>
      <c r="J483" s="193"/>
    </row>
    <row r="484" spans="1:10" x14ac:dyDescent="0.35">
      <c r="A484" s="155" t="s">
        <v>25</v>
      </c>
      <c r="B484" s="156"/>
      <c r="C484" s="156"/>
      <c r="D484" s="156"/>
      <c r="E484" s="156"/>
      <c r="F484" s="156"/>
      <c r="G484" s="156"/>
      <c r="H484" s="156"/>
      <c r="I484" s="156"/>
      <c r="J484" s="157"/>
    </row>
    <row r="485" spans="1:10" x14ac:dyDescent="0.35">
      <c r="A485" s="114" t="s">
        <v>32</v>
      </c>
      <c r="B485" s="56"/>
      <c r="C485" s="56"/>
      <c r="D485" s="56"/>
      <c r="E485" s="56"/>
      <c r="F485" s="56"/>
      <c r="G485" s="56"/>
      <c r="H485" s="56"/>
      <c r="I485" s="56"/>
      <c r="J485" s="57"/>
    </row>
    <row r="486" spans="1:10" x14ac:dyDescent="0.35">
      <c r="A486" s="192" t="s">
        <v>27</v>
      </c>
      <c r="B486" s="153"/>
      <c r="C486" s="153"/>
      <c r="D486" s="153"/>
      <c r="E486" s="153"/>
      <c r="F486" s="153"/>
      <c r="G486" s="153"/>
      <c r="H486" s="153"/>
      <c r="I486" s="153"/>
      <c r="J486" s="154"/>
    </row>
    <row r="487" spans="1:10" ht="16.5" customHeight="1" x14ac:dyDescent="0.35">
      <c r="A487" s="55" t="s">
        <v>37</v>
      </c>
      <c r="B487" s="58"/>
      <c r="C487" s="58"/>
      <c r="D487" s="58"/>
      <c r="E487" s="58"/>
      <c r="F487" s="58"/>
      <c r="G487" s="58"/>
      <c r="H487" s="58"/>
      <c r="I487" s="58"/>
      <c r="J487" s="59"/>
    </row>
    <row r="488" spans="1:10" x14ac:dyDescent="0.35">
      <c r="A488" s="175" t="s">
        <v>59</v>
      </c>
      <c r="B488" s="176"/>
      <c r="C488" s="176"/>
      <c r="D488" s="176"/>
      <c r="E488" s="176"/>
      <c r="F488" s="176"/>
      <c r="G488" s="176"/>
      <c r="H488" s="176"/>
      <c r="I488" s="176"/>
      <c r="J488" s="177"/>
    </row>
    <row r="489" spans="1:10" x14ac:dyDescent="0.35">
      <c r="A489" s="55" t="s">
        <v>38</v>
      </c>
      <c r="B489" s="58"/>
      <c r="C489" s="58"/>
      <c r="D489" s="58"/>
      <c r="E489" s="58"/>
      <c r="F489" s="58"/>
      <c r="G489" s="58"/>
      <c r="H489" s="58"/>
      <c r="I489" s="58"/>
      <c r="J489" s="59"/>
    </row>
    <row r="490" spans="1:10" x14ac:dyDescent="0.35">
      <c r="A490" s="55" t="s">
        <v>39</v>
      </c>
      <c r="B490" s="58"/>
      <c r="C490" s="58"/>
      <c r="D490" s="58"/>
      <c r="E490" s="58"/>
      <c r="F490" s="58"/>
      <c r="G490" s="58"/>
      <c r="H490" s="58"/>
      <c r="I490" s="58"/>
      <c r="J490" s="59"/>
    </row>
    <row r="491" spans="1:10" ht="15" customHeight="1" x14ac:dyDescent="0.35">
      <c r="A491" s="100" t="s">
        <v>40</v>
      </c>
      <c r="B491" s="105"/>
      <c r="C491" s="105"/>
      <c r="D491" s="105"/>
      <c r="E491" s="105"/>
      <c r="F491" s="105"/>
      <c r="G491" s="105"/>
      <c r="H491" s="105"/>
      <c r="I491" s="105"/>
      <c r="J491" s="101"/>
    </row>
    <row r="492" spans="1:10" x14ac:dyDescent="0.35">
      <c r="A492" s="200" t="s">
        <v>26</v>
      </c>
      <c r="B492" s="201"/>
      <c r="C492" s="201"/>
      <c r="D492" s="201"/>
      <c r="E492" s="201"/>
      <c r="F492" s="201"/>
      <c r="G492" s="201"/>
      <c r="H492" s="201"/>
      <c r="I492" s="201"/>
      <c r="J492" s="202"/>
    </row>
    <row r="493" spans="1:10" x14ac:dyDescent="0.35">
      <c r="A493" s="203"/>
      <c r="B493" s="204"/>
      <c r="C493" s="204"/>
      <c r="D493" s="204"/>
      <c r="E493" s="204"/>
      <c r="F493" s="204"/>
      <c r="G493" s="204"/>
      <c r="H493" s="204"/>
      <c r="I493" s="204"/>
      <c r="J493" s="205"/>
    </row>
    <row r="494" spans="1:10" x14ac:dyDescent="0.35">
      <c r="A494" s="206"/>
      <c r="B494" s="207"/>
      <c r="C494" s="207"/>
      <c r="D494" s="207"/>
      <c r="E494" s="207"/>
      <c r="F494" s="207"/>
      <c r="G494" s="207"/>
      <c r="H494" s="207"/>
      <c r="I494" s="207"/>
      <c r="J494" s="208"/>
    </row>
    <row r="495" spans="1:10" x14ac:dyDescent="0.35">
      <c r="A495" s="27" t="s">
        <v>196</v>
      </c>
      <c r="B495" s="27"/>
      <c r="C495" s="27"/>
      <c r="D495" s="27"/>
      <c r="E495" s="54" t="s">
        <v>153</v>
      </c>
      <c r="F495" s="54"/>
      <c r="G495" s="54"/>
      <c r="H495" s="54"/>
      <c r="I495" s="54"/>
    </row>
    <row r="496" spans="1:10" s="27" customFormat="1" ht="14" x14ac:dyDescent="0.3"/>
    <row r="541" spans="1:9" x14ac:dyDescent="0.35">
      <c r="A541" s="27" t="s">
        <v>196</v>
      </c>
      <c r="B541" s="27"/>
      <c r="C541" s="27"/>
      <c r="D541" s="27"/>
      <c r="E541" s="54" t="s">
        <v>153</v>
      </c>
      <c r="F541" s="54"/>
      <c r="G541" s="54"/>
      <c r="H541" s="54"/>
      <c r="I541" s="54"/>
    </row>
    <row r="542" spans="1:9" s="27" customFormat="1" ht="14" x14ac:dyDescent="0.3"/>
    <row r="575" ht="21.75" customHeight="1" x14ac:dyDescent="0.35"/>
    <row r="579" spans="1:1" ht="19.5" customHeight="1" x14ac:dyDescent="0.35"/>
    <row r="581" spans="1:1" ht="26.25" customHeight="1" x14ac:dyDescent="0.35"/>
    <row r="587" spans="1:1" x14ac:dyDescent="0.35">
      <c r="A587" s="27" t="s">
        <v>188</v>
      </c>
    </row>
  </sheetData>
  <mergeCells count="1130">
    <mergeCell ref="A482:C482"/>
    <mergeCell ref="D482:J482"/>
    <mergeCell ref="D342:E342"/>
    <mergeCell ref="I342:J342"/>
    <mergeCell ref="A343:B343"/>
    <mergeCell ref="D343:E343"/>
    <mergeCell ref="I343:J343"/>
    <mergeCell ref="A344:B344"/>
    <mergeCell ref="A356:B356"/>
    <mergeCell ref="D356:E356"/>
    <mergeCell ref="I356:J356"/>
    <mergeCell ref="A357:B357"/>
    <mergeCell ref="D357:E357"/>
    <mergeCell ref="I357:J357"/>
    <mergeCell ref="A358:B358"/>
    <mergeCell ref="D358:E358"/>
    <mergeCell ref="I358:J358"/>
    <mergeCell ref="A346:B346"/>
    <mergeCell ref="D346:E346"/>
    <mergeCell ref="I346:J346"/>
    <mergeCell ref="A347:J347"/>
    <mergeCell ref="A348:J348"/>
    <mergeCell ref="A349:B349"/>
    <mergeCell ref="D349:E349"/>
    <mergeCell ref="I349:J349"/>
    <mergeCell ref="A350:B350"/>
    <mergeCell ref="D350:E350"/>
    <mergeCell ref="I350:J350"/>
    <mergeCell ref="A352:B352"/>
    <mergeCell ref="D352:E352"/>
    <mergeCell ref="D344:E344"/>
    <mergeCell ref="I344:J344"/>
    <mergeCell ref="A345:B345"/>
    <mergeCell ref="D345:E345"/>
    <mergeCell ref="I345:J345"/>
    <mergeCell ref="A353:J353"/>
    <mergeCell ref="A354:B354"/>
    <mergeCell ref="D354:E354"/>
    <mergeCell ref="I354:J354"/>
    <mergeCell ref="A355:B355"/>
    <mergeCell ref="D355:E355"/>
    <mergeCell ref="I355:J355"/>
    <mergeCell ref="A130:C131"/>
    <mergeCell ref="D130:F131"/>
    <mergeCell ref="G130:H131"/>
    <mergeCell ref="I130:J131"/>
    <mergeCell ref="F149:G149"/>
    <mergeCell ref="H149:J149"/>
    <mergeCell ref="A150:B150"/>
    <mergeCell ref="D153:E153"/>
    <mergeCell ref="A154:B154"/>
    <mergeCell ref="D154:E154"/>
    <mergeCell ref="A155:B155"/>
    <mergeCell ref="D155:E155"/>
    <mergeCell ref="A156:B156"/>
    <mergeCell ref="D156:E156"/>
    <mergeCell ref="A157:B157"/>
    <mergeCell ref="A172:B172"/>
    <mergeCell ref="D172:E172"/>
    <mergeCell ref="A273:J273"/>
    <mergeCell ref="A274:B274"/>
    <mergeCell ref="D274:E274"/>
    <mergeCell ref="I274:J274"/>
    <mergeCell ref="A173:B173"/>
    <mergeCell ref="D173:E173"/>
    <mergeCell ref="A162:B162"/>
    <mergeCell ref="C162:J162"/>
    <mergeCell ref="A163:B163"/>
    <mergeCell ref="D163:E163"/>
    <mergeCell ref="F163:G163"/>
    <mergeCell ref="H163:J163"/>
    <mergeCell ref="A164:B164"/>
    <mergeCell ref="D164:E164"/>
    <mergeCell ref="F164:G173"/>
    <mergeCell ref="H164:J173"/>
    <mergeCell ref="A165:B165"/>
    <mergeCell ref="D165:E165"/>
    <mergeCell ref="A166:B166"/>
    <mergeCell ref="A136:B136"/>
    <mergeCell ref="D136:E136"/>
    <mergeCell ref="F136:G145"/>
    <mergeCell ref="D166:E166"/>
    <mergeCell ref="A167:B167"/>
    <mergeCell ref="D167:E167"/>
    <mergeCell ref="A168:B168"/>
    <mergeCell ref="D168:E168"/>
    <mergeCell ref="A169:B169"/>
    <mergeCell ref="D169:E169"/>
    <mergeCell ref="A170:B170"/>
    <mergeCell ref="D170:E170"/>
    <mergeCell ref="A171:B171"/>
    <mergeCell ref="D171:E171"/>
    <mergeCell ref="A141:B141"/>
    <mergeCell ref="D141:E141"/>
    <mergeCell ref="A142:B142"/>
    <mergeCell ref="D142:E142"/>
    <mergeCell ref="A143:B143"/>
    <mergeCell ref="A158:B158"/>
    <mergeCell ref="D158:E158"/>
    <mergeCell ref="A159:B159"/>
    <mergeCell ref="D159:E159"/>
    <mergeCell ref="A160:J160"/>
    <mergeCell ref="A161:B161"/>
    <mergeCell ref="D161:E161"/>
    <mergeCell ref="F161:G161"/>
    <mergeCell ref="I161:J161"/>
    <mergeCell ref="A148:B148"/>
    <mergeCell ref="C148:J148"/>
    <mergeCell ref="A149:B149"/>
    <mergeCell ref="D149:E149"/>
    <mergeCell ref="F119:G119"/>
    <mergeCell ref="H119:J119"/>
    <mergeCell ref="A120:B120"/>
    <mergeCell ref="D150:E150"/>
    <mergeCell ref="F150:G159"/>
    <mergeCell ref="H150:J159"/>
    <mergeCell ref="A151:B151"/>
    <mergeCell ref="D151:E151"/>
    <mergeCell ref="A152:B152"/>
    <mergeCell ref="D152:E152"/>
    <mergeCell ref="A153:B153"/>
    <mergeCell ref="D157:E157"/>
    <mergeCell ref="A124:B124"/>
    <mergeCell ref="D124:E124"/>
    <mergeCell ref="A125:B125"/>
    <mergeCell ref="D125:E125"/>
    <mergeCell ref="A126:B126"/>
    <mergeCell ref="A144:B144"/>
    <mergeCell ref="D144:E144"/>
    <mergeCell ref="A145:B145"/>
    <mergeCell ref="D145:E145"/>
    <mergeCell ref="A146:J146"/>
    <mergeCell ref="A147:B147"/>
    <mergeCell ref="D147:E147"/>
    <mergeCell ref="F147:G147"/>
    <mergeCell ref="I147:J147"/>
    <mergeCell ref="A134:B134"/>
    <mergeCell ref="C134:J134"/>
    <mergeCell ref="A135:B135"/>
    <mergeCell ref="D135:E135"/>
    <mergeCell ref="F135:G135"/>
    <mergeCell ref="H135:J135"/>
    <mergeCell ref="D126:E126"/>
    <mergeCell ref="A127:B127"/>
    <mergeCell ref="D127:E127"/>
    <mergeCell ref="A112:B112"/>
    <mergeCell ref="D112:E112"/>
    <mergeCell ref="A113:B113"/>
    <mergeCell ref="D113:E113"/>
    <mergeCell ref="A116:J116"/>
    <mergeCell ref="A117:B117"/>
    <mergeCell ref="H136:J145"/>
    <mergeCell ref="A137:B137"/>
    <mergeCell ref="D137:E137"/>
    <mergeCell ref="A138:B138"/>
    <mergeCell ref="D138:E138"/>
    <mergeCell ref="A139:B139"/>
    <mergeCell ref="D139:E139"/>
    <mergeCell ref="A140:B140"/>
    <mergeCell ref="D140:E140"/>
    <mergeCell ref="D143:E143"/>
    <mergeCell ref="A128:B128"/>
    <mergeCell ref="D128:E128"/>
    <mergeCell ref="A129:B129"/>
    <mergeCell ref="D129:E129"/>
    <mergeCell ref="A132:J132"/>
    <mergeCell ref="A133:B133"/>
    <mergeCell ref="D133:E133"/>
    <mergeCell ref="F133:G133"/>
    <mergeCell ref="I133:J133"/>
    <mergeCell ref="A118:B118"/>
    <mergeCell ref="C118:J118"/>
    <mergeCell ref="A119:B119"/>
    <mergeCell ref="D119:E119"/>
    <mergeCell ref="D121:E121"/>
    <mergeCell ref="A122:B122"/>
    <mergeCell ref="D122:E122"/>
    <mergeCell ref="A123:B123"/>
    <mergeCell ref="D123:E123"/>
    <mergeCell ref="D96:E96"/>
    <mergeCell ref="A97:B97"/>
    <mergeCell ref="D97:E97"/>
    <mergeCell ref="D108:E108"/>
    <mergeCell ref="A109:B109"/>
    <mergeCell ref="D109:E109"/>
    <mergeCell ref="D91:E91"/>
    <mergeCell ref="A92:B92"/>
    <mergeCell ref="D92:E92"/>
    <mergeCell ref="A93:B93"/>
    <mergeCell ref="D93:E93"/>
    <mergeCell ref="A94:B94"/>
    <mergeCell ref="D94:E94"/>
    <mergeCell ref="A95:B95"/>
    <mergeCell ref="D105:E105"/>
    <mergeCell ref="A106:B106"/>
    <mergeCell ref="D106:E106"/>
    <mergeCell ref="A107:B107"/>
    <mergeCell ref="D107:E107"/>
    <mergeCell ref="A108:B108"/>
    <mergeCell ref="A2:J2"/>
    <mergeCell ref="A3:E3"/>
    <mergeCell ref="F3:J3"/>
    <mergeCell ref="A4:E4"/>
    <mergeCell ref="F4:J4"/>
    <mergeCell ref="F61:G61"/>
    <mergeCell ref="A6:E6"/>
    <mergeCell ref="F6:J6"/>
    <mergeCell ref="A5:E5"/>
    <mergeCell ref="A38:E38"/>
    <mergeCell ref="A34:J35"/>
    <mergeCell ref="A45:B45"/>
    <mergeCell ref="F53:H53"/>
    <mergeCell ref="A39:E39"/>
    <mergeCell ref="A37:E37"/>
    <mergeCell ref="F37:J37"/>
    <mergeCell ref="A24:E24"/>
    <mergeCell ref="A36:E36"/>
    <mergeCell ref="H43:J43"/>
    <mergeCell ref="F13:J13"/>
    <mergeCell ref="F5:J5"/>
    <mergeCell ref="A7:E7"/>
    <mergeCell ref="F7:J7"/>
    <mergeCell ref="A10:E10"/>
    <mergeCell ref="F10:J10"/>
    <mergeCell ref="C18:E18"/>
    <mergeCell ref="G16:J16"/>
    <mergeCell ref="F18:G18"/>
    <mergeCell ref="E495:I495"/>
    <mergeCell ref="C45:F45"/>
    <mergeCell ref="C47:F47"/>
    <mergeCell ref="A486:J486"/>
    <mergeCell ref="A483:J483"/>
    <mergeCell ref="H45:J45"/>
    <mergeCell ref="A53:C53"/>
    <mergeCell ref="H51:J51"/>
    <mergeCell ref="A52:J52"/>
    <mergeCell ref="A62:B62"/>
    <mergeCell ref="D62:E62"/>
    <mergeCell ref="F62:G71"/>
    <mergeCell ref="H62:J71"/>
    <mergeCell ref="A63:B63"/>
    <mergeCell ref="D63:E63"/>
    <mergeCell ref="A64:B64"/>
    <mergeCell ref="A66:B66"/>
    <mergeCell ref="D66:E66"/>
    <mergeCell ref="I210:J210"/>
    <mergeCell ref="I205:J205"/>
    <mergeCell ref="I206:J206"/>
    <mergeCell ref="A110:B110"/>
    <mergeCell ref="D110:E110"/>
    <mergeCell ref="D99:E99"/>
    <mergeCell ref="A100:J100"/>
    <mergeCell ref="A101:B101"/>
    <mergeCell ref="I207:J207"/>
    <mergeCell ref="A492:J494"/>
    <mergeCell ref="D104:E104"/>
    <mergeCell ref="F104:G113"/>
    <mergeCell ref="H104:J113"/>
    <mergeCell ref="A105:B105"/>
    <mergeCell ref="A489:J489"/>
    <mergeCell ref="I201:J201"/>
    <mergeCell ref="I202:J202"/>
    <mergeCell ref="A199:B199"/>
    <mergeCell ref="D199:E199"/>
    <mergeCell ref="I196:J196"/>
    <mergeCell ref="I197:J197"/>
    <mergeCell ref="D197:E197"/>
    <mergeCell ref="A176:J176"/>
    <mergeCell ref="A177:J177"/>
    <mergeCell ref="A178:J184"/>
    <mergeCell ref="A185:J185"/>
    <mergeCell ref="D209:E209"/>
    <mergeCell ref="A186:F186"/>
    <mergeCell ref="I203:J203"/>
    <mergeCell ref="I204:J204"/>
    <mergeCell ref="I208:J208"/>
    <mergeCell ref="I209:J209"/>
    <mergeCell ref="A198:B198"/>
    <mergeCell ref="A203:B203"/>
    <mergeCell ref="A202:B202"/>
    <mergeCell ref="D202:E202"/>
    <mergeCell ref="A211:J211"/>
    <mergeCell ref="A212:J212"/>
    <mergeCell ref="A206:B206"/>
    <mergeCell ref="D206:E206"/>
    <mergeCell ref="A275:B275"/>
    <mergeCell ref="D275:E275"/>
    <mergeCell ref="I275:J275"/>
    <mergeCell ref="A351:B351"/>
    <mergeCell ref="D351:E351"/>
    <mergeCell ref="I351:J351"/>
    <mergeCell ref="A490:J490"/>
    <mergeCell ref="A491:J491"/>
    <mergeCell ref="A484:J484"/>
    <mergeCell ref="A487:J487"/>
    <mergeCell ref="A193:B193"/>
    <mergeCell ref="A194:J194"/>
    <mergeCell ref="G188:J188"/>
    <mergeCell ref="A187:F187"/>
    <mergeCell ref="A188:F188"/>
    <mergeCell ref="I193:J193"/>
    <mergeCell ref="A189:F189"/>
    <mergeCell ref="G189:J189"/>
    <mergeCell ref="D193:E193"/>
    <mergeCell ref="A276:B276"/>
    <mergeCell ref="D276:E276"/>
    <mergeCell ref="D203:E203"/>
    <mergeCell ref="A204:B204"/>
    <mergeCell ref="D204:E204"/>
    <mergeCell ref="A205:B205"/>
    <mergeCell ref="D205:E205"/>
    <mergeCell ref="A201:B201"/>
    <mergeCell ref="D201:E201"/>
    <mergeCell ref="I199:J199"/>
    <mergeCell ref="I200:J200"/>
    <mergeCell ref="A195:J195"/>
    <mergeCell ref="I198:J198"/>
    <mergeCell ref="A190:F190"/>
    <mergeCell ref="G190:J190"/>
    <mergeCell ref="A191:J191"/>
    <mergeCell ref="A192:J192"/>
    <mergeCell ref="A485:J485"/>
    <mergeCell ref="A488:J488"/>
    <mergeCell ref="A1:J1"/>
    <mergeCell ref="A50:E50"/>
    <mergeCell ref="I31:J31"/>
    <mergeCell ref="A14:B14"/>
    <mergeCell ref="I53:J53"/>
    <mergeCell ref="D51:E51"/>
    <mergeCell ref="E28:F28"/>
    <mergeCell ref="G28:H28"/>
    <mergeCell ref="A33:J33"/>
    <mergeCell ref="A28:B28"/>
    <mergeCell ref="F36:J36"/>
    <mergeCell ref="A30:J30"/>
    <mergeCell ref="C14:J14"/>
    <mergeCell ref="A43:B43"/>
    <mergeCell ref="F41:J41"/>
    <mergeCell ref="F40:J40"/>
    <mergeCell ref="I28:J28"/>
    <mergeCell ref="A23:E23"/>
    <mergeCell ref="F25:J25"/>
    <mergeCell ref="I27:J27"/>
    <mergeCell ref="A26:B26"/>
    <mergeCell ref="A25:E25"/>
    <mergeCell ref="F24:J24"/>
    <mergeCell ref="A13:E13"/>
    <mergeCell ref="F8:J8"/>
    <mergeCell ref="F12:J12"/>
    <mergeCell ref="B16:E16"/>
    <mergeCell ref="B17:E17"/>
    <mergeCell ref="A19:E20"/>
    <mergeCell ref="H18:J18"/>
    <mergeCell ref="A12:E12"/>
    <mergeCell ref="I15:J15"/>
    <mergeCell ref="D200:E200"/>
    <mergeCell ref="A196:B196"/>
    <mergeCell ref="D198:E198"/>
    <mergeCell ref="A200:B200"/>
    <mergeCell ref="D87:E87"/>
    <mergeCell ref="F87:G87"/>
    <mergeCell ref="C102:J102"/>
    <mergeCell ref="A103:B103"/>
    <mergeCell ref="D103:E103"/>
    <mergeCell ref="F103:G103"/>
    <mergeCell ref="H103:J103"/>
    <mergeCell ref="F89:G89"/>
    <mergeCell ref="H89:J89"/>
    <mergeCell ref="A90:B90"/>
    <mergeCell ref="D90:E90"/>
    <mergeCell ref="F90:G99"/>
    <mergeCell ref="H90:J99"/>
    <mergeCell ref="A91:B91"/>
    <mergeCell ref="A111:B111"/>
    <mergeCell ref="D111:E111"/>
    <mergeCell ref="A98:B98"/>
    <mergeCell ref="D98:E98"/>
    <mergeCell ref="A99:B99"/>
    <mergeCell ref="D117:E117"/>
    <mergeCell ref="F117:G117"/>
    <mergeCell ref="I117:J117"/>
    <mergeCell ref="A102:B102"/>
    <mergeCell ref="A104:B104"/>
    <mergeCell ref="D120:E120"/>
    <mergeCell ref="F120:G129"/>
    <mergeCell ref="H120:J129"/>
    <mergeCell ref="A121:B121"/>
    <mergeCell ref="A88:B88"/>
    <mergeCell ref="C88:J88"/>
    <mergeCell ref="D83:E83"/>
    <mergeCell ref="A8:E8"/>
    <mergeCell ref="A21:E21"/>
    <mergeCell ref="A11:E11"/>
    <mergeCell ref="F11:J11"/>
    <mergeCell ref="F21:J21"/>
    <mergeCell ref="A84:B84"/>
    <mergeCell ref="D84:E84"/>
    <mergeCell ref="A85:B85"/>
    <mergeCell ref="D85:E85"/>
    <mergeCell ref="A86:J86"/>
    <mergeCell ref="A87:B87"/>
    <mergeCell ref="D76:E76"/>
    <mergeCell ref="F76:G85"/>
    <mergeCell ref="H76:J85"/>
    <mergeCell ref="H75:J75"/>
    <mergeCell ref="A76:B76"/>
    <mergeCell ref="A51:C51"/>
    <mergeCell ref="A67:B67"/>
    <mergeCell ref="D67:E67"/>
    <mergeCell ref="A81:B81"/>
    <mergeCell ref="D81:E81"/>
    <mergeCell ref="A82:B82"/>
    <mergeCell ref="A58:J58"/>
    <mergeCell ref="D68:E68"/>
    <mergeCell ref="F51:G51"/>
    <mergeCell ref="A57:J57"/>
    <mergeCell ref="A79:B79"/>
    <mergeCell ref="D79:E79"/>
    <mergeCell ref="A80:B80"/>
    <mergeCell ref="D80:E80"/>
    <mergeCell ref="D69:E69"/>
    <mergeCell ref="A70:B70"/>
    <mergeCell ref="D70:E70"/>
    <mergeCell ref="E56:J56"/>
    <mergeCell ref="A56:D56"/>
    <mergeCell ref="C55:J55"/>
    <mergeCell ref="A29:J29"/>
    <mergeCell ref="F38:J38"/>
    <mergeCell ref="A41:E41"/>
    <mergeCell ref="A42:J42"/>
    <mergeCell ref="F39:J39"/>
    <mergeCell ref="A40:E40"/>
    <mergeCell ref="C43:F43"/>
    <mergeCell ref="D53:E53"/>
    <mergeCell ref="A31:B31"/>
    <mergeCell ref="C31:D31"/>
    <mergeCell ref="E31:F31"/>
    <mergeCell ref="A22:E22"/>
    <mergeCell ref="F22:J22"/>
    <mergeCell ref="A18:B18"/>
    <mergeCell ref="G17:J17"/>
    <mergeCell ref="C26:D26"/>
    <mergeCell ref="E26:F26"/>
    <mergeCell ref="G31:H31"/>
    <mergeCell ref="A47:B47"/>
    <mergeCell ref="F23:J23"/>
    <mergeCell ref="A49:B49"/>
    <mergeCell ref="C49:F49"/>
    <mergeCell ref="C28:D28"/>
    <mergeCell ref="G27:H27"/>
    <mergeCell ref="A27:B27"/>
    <mergeCell ref="A32:B32"/>
    <mergeCell ref="C32:K32"/>
    <mergeCell ref="G26:H26"/>
    <mergeCell ref="I26:J26"/>
    <mergeCell ref="C27:D27"/>
    <mergeCell ref="E27:F27"/>
    <mergeCell ref="F19:J20"/>
    <mergeCell ref="H47:J47"/>
    <mergeCell ref="A44:B44"/>
    <mergeCell ref="C44:F44"/>
    <mergeCell ref="H44:J44"/>
    <mergeCell ref="A46:B46"/>
    <mergeCell ref="C46:F46"/>
    <mergeCell ref="H46:J46"/>
    <mergeCell ref="A48:B48"/>
    <mergeCell ref="C48:F48"/>
    <mergeCell ref="H48:J48"/>
    <mergeCell ref="D73:E73"/>
    <mergeCell ref="F73:G73"/>
    <mergeCell ref="I73:J73"/>
    <mergeCell ref="C54:J54"/>
    <mergeCell ref="A77:B77"/>
    <mergeCell ref="D77:E77"/>
    <mergeCell ref="A78:B78"/>
    <mergeCell ref="D78:E78"/>
    <mergeCell ref="H61:J61"/>
    <mergeCell ref="H49:J49"/>
    <mergeCell ref="H50:J50"/>
    <mergeCell ref="A71:B71"/>
    <mergeCell ref="D71:E71"/>
    <mergeCell ref="A72:J72"/>
    <mergeCell ref="A73:B73"/>
    <mergeCell ref="A74:B74"/>
    <mergeCell ref="C74:J74"/>
    <mergeCell ref="A68:B68"/>
    <mergeCell ref="A69:B69"/>
    <mergeCell ref="A75:B75"/>
    <mergeCell ref="D75:E75"/>
    <mergeCell ref="F75:G75"/>
    <mergeCell ref="G186:J186"/>
    <mergeCell ref="D64:E64"/>
    <mergeCell ref="A65:B65"/>
    <mergeCell ref="D65:E65"/>
    <mergeCell ref="A59:B59"/>
    <mergeCell ref="D59:E59"/>
    <mergeCell ref="F59:G59"/>
    <mergeCell ref="I59:J59"/>
    <mergeCell ref="A60:B60"/>
    <mergeCell ref="C60:J60"/>
    <mergeCell ref="A61:B61"/>
    <mergeCell ref="D61:E61"/>
    <mergeCell ref="D196:E196"/>
    <mergeCell ref="A197:B197"/>
    <mergeCell ref="G174:H175"/>
    <mergeCell ref="I174:J175"/>
    <mergeCell ref="D174:F175"/>
    <mergeCell ref="A174:C175"/>
    <mergeCell ref="A114:C115"/>
    <mergeCell ref="D114:F115"/>
    <mergeCell ref="G114:H115"/>
    <mergeCell ref="I114:J115"/>
    <mergeCell ref="A89:B89"/>
    <mergeCell ref="D89:E89"/>
    <mergeCell ref="I87:J87"/>
    <mergeCell ref="D82:E82"/>
    <mergeCell ref="A83:B83"/>
    <mergeCell ref="D101:E101"/>
    <mergeCell ref="F101:G101"/>
    <mergeCell ref="I101:J101"/>
    <mergeCell ref="D95:E95"/>
    <mergeCell ref="A96:B96"/>
    <mergeCell ref="A207:B207"/>
    <mergeCell ref="D207:E207"/>
    <mergeCell ref="A208:B208"/>
    <mergeCell ref="D208:E208"/>
    <mergeCell ref="A209:B209"/>
    <mergeCell ref="A213:B213"/>
    <mergeCell ref="A235:B235"/>
    <mergeCell ref="D235:E235"/>
    <mergeCell ref="I235:J235"/>
    <mergeCell ref="A210:B210"/>
    <mergeCell ref="D210:E210"/>
    <mergeCell ref="A216:B216"/>
    <mergeCell ref="D216:E216"/>
    <mergeCell ref="I213:J213"/>
    <mergeCell ref="A214:B214"/>
    <mergeCell ref="D213:E213"/>
    <mergeCell ref="D219:E219"/>
    <mergeCell ref="D221:E221"/>
    <mergeCell ref="I226:J226"/>
    <mergeCell ref="A222:J222"/>
    <mergeCell ref="A223:J223"/>
    <mergeCell ref="A224:B224"/>
    <mergeCell ref="A220:B220"/>
    <mergeCell ref="D220:E220"/>
    <mergeCell ref="D225:E225"/>
    <mergeCell ref="I225:J225"/>
    <mergeCell ref="I216:J216"/>
    <mergeCell ref="A226:B226"/>
    <mergeCell ref="D214:E214"/>
    <mergeCell ref="A215:B215"/>
    <mergeCell ref="D215:E215"/>
    <mergeCell ref="I214:J214"/>
    <mergeCell ref="I215:J215"/>
    <mergeCell ref="I221:J221"/>
    <mergeCell ref="D224:E224"/>
    <mergeCell ref="I224:J224"/>
    <mergeCell ref="A219:B219"/>
    <mergeCell ref="A217:J217"/>
    <mergeCell ref="I219:J219"/>
    <mergeCell ref="I220:J220"/>
    <mergeCell ref="D218:E218"/>
    <mergeCell ref="D229:E229"/>
    <mergeCell ref="I229:J229"/>
    <mergeCell ref="A230:B230"/>
    <mergeCell ref="D230:E230"/>
    <mergeCell ref="I230:J230"/>
    <mergeCell ref="A227:B227"/>
    <mergeCell ref="D227:E227"/>
    <mergeCell ref="A221:B221"/>
    <mergeCell ref="A229:B229"/>
    <mergeCell ref="A225:B225"/>
    <mergeCell ref="D226:E226"/>
    <mergeCell ref="A218:B218"/>
    <mergeCell ref="I218:J218"/>
    <mergeCell ref="D231:E231"/>
    <mergeCell ref="I231:J231"/>
    <mergeCell ref="A228:J228"/>
    <mergeCell ref="A231:B231"/>
    <mergeCell ref="I227:J227"/>
    <mergeCell ref="A244:J244"/>
    <mergeCell ref="A245:J245"/>
    <mergeCell ref="A246:B246"/>
    <mergeCell ref="D246:E246"/>
    <mergeCell ref="I246:J246"/>
    <mergeCell ref="I251:J251"/>
    <mergeCell ref="A249:B249"/>
    <mergeCell ref="A247:B247"/>
    <mergeCell ref="D296:E296"/>
    <mergeCell ref="I296:J296"/>
    <mergeCell ref="D247:E247"/>
    <mergeCell ref="I247:J247"/>
    <mergeCell ref="A251:B251"/>
    <mergeCell ref="D251:E251"/>
    <mergeCell ref="I238:J238"/>
    <mergeCell ref="D277:E277"/>
    <mergeCell ref="I277:J277"/>
    <mergeCell ref="A294:J294"/>
    <mergeCell ref="A295:B295"/>
    <mergeCell ref="D295:E295"/>
    <mergeCell ref="I295:J295"/>
    <mergeCell ref="A296:B296"/>
    <mergeCell ref="A239:J239"/>
    <mergeCell ref="A240:B240"/>
    <mergeCell ref="I232:J232"/>
    <mergeCell ref="D240:E240"/>
    <mergeCell ref="I276:J276"/>
    <mergeCell ref="I240:J240"/>
    <mergeCell ref="A241:B241"/>
    <mergeCell ref="D241:E241"/>
    <mergeCell ref="D236:E236"/>
    <mergeCell ref="I236:J236"/>
    <mergeCell ref="D238:E238"/>
    <mergeCell ref="A236:B236"/>
    <mergeCell ref="A234:J234"/>
    <mergeCell ref="I241:J241"/>
    <mergeCell ref="A242:B242"/>
    <mergeCell ref="D242:E242"/>
    <mergeCell ref="I242:J242"/>
    <mergeCell ref="A243:B243"/>
    <mergeCell ref="D243:E243"/>
    <mergeCell ref="I243:J243"/>
    <mergeCell ref="A232:B232"/>
    <mergeCell ref="D232:E232"/>
    <mergeCell ref="A237:B237"/>
    <mergeCell ref="D237:E237"/>
    <mergeCell ref="I237:J237"/>
    <mergeCell ref="A238:B238"/>
    <mergeCell ref="A233:J233"/>
    <mergeCell ref="A254:B254"/>
    <mergeCell ref="D254:E254"/>
    <mergeCell ref="A248:B248"/>
    <mergeCell ref="D248:E248"/>
    <mergeCell ref="I248:J248"/>
    <mergeCell ref="A250:J250"/>
    <mergeCell ref="A252:B252"/>
    <mergeCell ref="D252:E252"/>
    <mergeCell ref="I252:J252"/>
    <mergeCell ref="D249:E249"/>
    <mergeCell ref="I249:J249"/>
    <mergeCell ref="I254:J254"/>
    <mergeCell ref="A255:J255"/>
    <mergeCell ref="A256:J256"/>
    <mergeCell ref="A257:J257"/>
    <mergeCell ref="A259:B259"/>
    <mergeCell ref="I260:J260"/>
    <mergeCell ref="I259:J259"/>
    <mergeCell ref="D259:E259"/>
    <mergeCell ref="A260:B260"/>
    <mergeCell ref="D260:E260"/>
    <mergeCell ref="A261:B261"/>
    <mergeCell ref="A253:B253"/>
    <mergeCell ref="D253:E253"/>
    <mergeCell ref="I253:J253"/>
    <mergeCell ref="A258:J258"/>
    <mergeCell ref="A263:J263"/>
    <mergeCell ref="A264:B264"/>
    <mergeCell ref="D264:E264"/>
    <mergeCell ref="I264:J264"/>
    <mergeCell ref="I261:J261"/>
    <mergeCell ref="I265:J265"/>
    <mergeCell ref="A304:B304"/>
    <mergeCell ref="D304:E304"/>
    <mergeCell ref="I304:J304"/>
    <mergeCell ref="A305:B305"/>
    <mergeCell ref="I305:J305"/>
    <mergeCell ref="A309:B309"/>
    <mergeCell ref="D305:E305"/>
    <mergeCell ref="D261:E261"/>
    <mergeCell ref="A268:J268"/>
    <mergeCell ref="A269:B269"/>
    <mergeCell ref="D269:E269"/>
    <mergeCell ref="I269:J269"/>
    <mergeCell ref="A262:B262"/>
    <mergeCell ref="D262:E262"/>
    <mergeCell ref="D266:E266"/>
    <mergeCell ref="I266:J266"/>
    <mergeCell ref="A265:B265"/>
    <mergeCell ref="D265:E265"/>
    <mergeCell ref="A267:B267"/>
    <mergeCell ref="D267:E267"/>
    <mergeCell ref="I267:J267"/>
    <mergeCell ref="I262:J262"/>
    <mergeCell ref="A272:B272"/>
    <mergeCell ref="D272:E272"/>
    <mergeCell ref="I272:J272"/>
    <mergeCell ref="A270:B270"/>
    <mergeCell ref="D270:E270"/>
    <mergeCell ref="I270:J270"/>
    <mergeCell ref="A271:B271"/>
    <mergeCell ref="D271:E271"/>
    <mergeCell ref="I271:J271"/>
    <mergeCell ref="A278:J278"/>
    <mergeCell ref="A266:B266"/>
    <mergeCell ref="A279:J279"/>
    <mergeCell ref="A280:B280"/>
    <mergeCell ref="D280:E280"/>
    <mergeCell ref="I280:J280"/>
    <mergeCell ref="A281:B281"/>
    <mergeCell ref="D281:E281"/>
    <mergeCell ref="A277:B277"/>
    <mergeCell ref="A284:J284"/>
    <mergeCell ref="A285:B285"/>
    <mergeCell ref="D285:E285"/>
    <mergeCell ref="I285:J285"/>
    <mergeCell ref="A286:B286"/>
    <mergeCell ref="D286:E286"/>
    <mergeCell ref="I286:J286"/>
    <mergeCell ref="I281:J281"/>
    <mergeCell ref="A282:B282"/>
    <mergeCell ref="D282:E282"/>
    <mergeCell ref="I282:J282"/>
    <mergeCell ref="A283:B283"/>
    <mergeCell ref="D283:E283"/>
    <mergeCell ref="I283:J283"/>
    <mergeCell ref="A289:J289"/>
    <mergeCell ref="A290:B290"/>
    <mergeCell ref="D290:E290"/>
    <mergeCell ref="I290:J290"/>
    <mergeCell ref="A291:B291"/>
    <mergeCell ref="D291:E291"/>
    <mergeCell ref="I291:J291"/>
    <mergeCell ref="A287:B287"/>
    <mergeCell ref="D287:E287"/>
    <mergeCell ref="I287:J287"/>
    <mergeCell ref="A288:B288"/>
    <mergeCell ref="D288:E288"/>
    <mergeCell ref="I288:J288"/>
    <mergeCell ref="I298:J298"/>
    <mergeCell ref="A292:B292"/>
    <mergeCell ref="D292:E292"/>
    <mergeCell ref="I292:J292"/>
    <mergeCell ref="A293:B293"/>
    <mergeCell ref="D293:E293"/>
    <mergeCell ref="I293:J293"/>
    <mergeCell ref="A307:J307"/>
    <mergeCell ref="I306:J306"/>
    <mergeCell ref="A297:B297"/>
    <mergeCell ref="D297:E297"/>
    <mergeCell ref="I297:J297"/>
    <mergeCell ref="A298:B298"/>
    <mergeCell ref="D298:E298"/>
    <mergeCell ref="A308:B308"/>
    <mergeCell ref="A306:B306"/>
    <mergeCell ref="D306:E306"/>
    <mergeCell ref="D308:E308"/>
    <mergeCell ref="I308:J308"/>
    <mergeCell ref="A299:J299"/>
    <mergeCell ref="A300:J300"/>
    <mergeCell ref="A302:J302"/>
    <mergeCell ref="A301:J301"/>
    <mergeCell ref="A303:B303"/>
    <mergeCell ref="D303:E303"/>
    <mergeCell ref="I303:J303"/>
    <mergeCell ref="A313:B313"/>
    <mergeCell ref="D313:E313"/>
    <mergeCell ref="I313:J313"/>
    <mergeCell ref="A314:B314"/>
    <mergeCell ref="D314:E314"/>
    <mergeCell ref="I314:J314"/>
    <mergeCell ref="D310:E310"/>
    <mergeCell ref="I310:J310"/>
    <mergeCell ref="A311:B311"/>
    <mergeCell ref="D311:E311"/>
    <mergeCell ref="I311:J311"/>
    <mergeCell ref="A312:J312"/>
    <mergeCell ref="A310:B310"/>
    <mergeCell ref="D309:E309"/>
    <mergeCell ref="I309:J309"/>
    <mergeCell ref="A315:B315"/>
    <mergeCell ref="D315:E315"/>
    <mergeCell ref="I315:J315"/>
    <mergeCell ref="A316:B316"/>
    <mergeCell ref="D316:E316"/>
    <mergeCell ref="I316:J316"/>
    <mergeCell ref="D319:E319"/>
    <mergeCell ref="D320:E320"/>
    <mergeCell ref="A322:B322"/>
    <mergeCell ref="D322:E322"/>
    <mergeCell ref="I322:J322"/>
    <mergeCell ref="A323:J323"/>
    <mergeCell ref="A324:B324"/>
    <mergeCell ref="D324:E324"/>
    <mergeCell ref="I324:J324"/>
    <mergeCell ref="I319:J319"/>
    <mergeCell ref="A320:B320"/>
    <mergeCell ref="I320:J320"/>
    <mergeCell ref="A321:B321"/>
    <mergeCell ref="D321:E321"/>
    <mergeCell ref="I321:J321"/>
    <mergeCell ref="A319:B319"/>
    <mergeCell ref="A318:J318"/>
    <mergeCell ref="A317:J317"/>
    <mergeCell ref="A327:B327"/>
    <mergeCell ref="D327:E327"/>
    <mergeCell ref="I327:J327"/>
    <mergeCell ref="A328:J328"/>
    <mergeCell ref="A329:B329"/>
    <mergeCell ref="D329:E329"/>
    <mergeCell ref="I329:J329"/>
    <mergeCell ref="A325:B325"/>
    <mergeCell ref="D325:E325"/>
    <mergeCell ref="I325:J325"/>
    <mergeCell ref="A326:B326"/>
    <mergeCell ref="D326:E326"/>
    <mergeCell ref="I326:J326"/>
    <mergeCell ref="A332:B332"/>
    <mergeCell ref="D332:E332"/>
    <mergeCell ref="I332:J332"/>
    <mergeCell ref="A330:B330"/>
    <mergeCell ref="D330:E330"/>
    <mergeCell ref="I330:J330"/>
    <mergeCell ref="A331:B331"/>
    <mergeCell ref="D331:E331"/>
    <mergeCell ref="I331:J331"/>
    <mergeCell ref="A337:B337"/>
    <mergeCell ref="D337:E337"/>
    <mergeCell ref="I337:J337"/>
    <mergeCell ref="A333:J333"/>
    <mergeCell ref="A364:B364"/>
    <mergeCell ref="D364:E364"/>
    <mergeCell ref="I364:J364"/>
    <mergeCell ref="A365:B365"/>
    <mergeCell ref="D365:E365"/>
    <mergeCell ref="I365:J365"/>
    <mergeCell ref="A359:J359"/>
    <mergeCell ref="A360:J360"/>
    <mergeCell ref="A361:J361"/>
    <mergeCell ref="A362:J362"/>
    <mergeCell ref="A363:B363"/>
    <mergeCell ref="D363:E363"/>
    <mergeCell ref="I363:J363"/>
    <mergeCell ref="A334:J334"/>
    <mergeCell ref="A335:J335"/>
    <mergeCell ref="A336:J336"/>
    <mergeCell ref="A338:B338"/>
    <mergeCell ref="D338:E338"/>
    <mergeCell ref="I338:J338"/>
    <mergeCell ref="I352:J352"/>
    <mergeCell ref="A339:B339"/>
    <mergeCell ref="D339:E339"/>
    <mergeCell ref="I339:J339"/>
    <mergeCell ref="A340:B340"/>
    <mergeCell ref="D340:E340"/>
    <mergeCell ref="I340:J340"/>
    <mergeCell ref="A341:J341"/>
    <mergeCell ref="A342:B342"/>
    <mergeCell ref="A369:B369"/>
    <mergeCell ref="D369:E369"/>
    <mergeCell ref="I369:J369"/>
    <mergeCell ref="A370:B370"/>
    <mergeCell ref="D370:E370"/>
    <mergeCell ref="I370:J370"/>
    <mergeCell ref="A366:B366"/>
    <mergeCell ref="D366:E366"/>
    <mergeCell ref="I366:J366"/>
    <mergeCell ref="A367:J367"/>
    <mergeCell ref="A368:B368"/>
    <mergeCell ref="D368:E368"/>
    <mergeCell ref="I368:J368"/>
    <mergeCell ref="A374:B374"/>
    <mergeCell ref="D374:E374"/>
    <mergeCell ref="I374:J374"/>
    <mergeCell ref="A375:B375"/>
    <mergeCell ref="D375:E375"/>
    <mergeCell ref="I375:J375"/>
    <mergeCell ref="A371:B371"/>
    <mergeCell ref="D371:E371"/>
    <mergeCell ref="I371:J371"/>
    <mergeCell ref="A372:J372"/>
    <mergeCell ref="A373:B373"/>
    <mergeCell ref="D373:E373"/>
    <mergeCell ref="I373:J373"/>
    <mergeCell ref="D389:E389"/>
    <mergeCell ref="I389:J389"/>
    <mergeCell ref="A380:B380"/>
    <mergeCell ref="D380:E380"/>
    <mergeCell ref="I380:J380"/>
    <mergeCell ref="A381:B381"/>
    <mergeCell ref="D381:E381"/>
    <mergeCell ref="I381:J381"/>
    <mergeCell ref="A376:B376"/>
    <mergeCell ref="D376:E376"/>
    <mergeCell ref="I376:J376"/>
    <mergeCell ref="A377:J377"/>
    <mergeCell ref="A378:J378"/>
    <mergeCell ref="A379:B379"/>
    <mergeCell ref="D379:E379"/>
    <mergeCell ref="I379:J379"/>
    <mergeCell ref="A385:B385"/>
    <mergeCell ref="D385:E385"/>
    <mergeCell ref="I385:J385"/>
    <mergeCell ref="I410:J410"/>
    <mergeCell ref="A405:J405"/>
    <mergeCell ref="I400:J400"/>
    <mergeCell ref="A401:B401"/>
    <mergeCell ref="D401:E401"/>
    <mergeCell ref="D400:E400"/>
    <mergeCell ref="A406:B406"/>
    <mergeCell ref="D406:E406"/>
    <mergeCell ref="I406:J406"/>
    <mergeCell ref="A413:B413"/>
    <mergeCell ref="D413:E413"/>
    <mergeCell ref="A386:B386"/>
    <mergeCell ref="D386:E386"/>
    <mergeCell ref="I386:J386"/>
    <mergeCell ref="A382:B382"/>
    <mergeCell ref="D382:E382"/>
    <mergeCell ref="I382:J382"/>
    <mergeCell ref="A383:J383"/>
    <mergeCell ref="A384:B384"/>
    <mergeCell ref="D384:E384"/>
    <mergeCell ref="I384:J384"/>
    <mergeCell ref="A390:B390"/>
    <mergeCell ref="D390:E390"/>
    <mergeCell ref="I390:J390"/>
    <mergeCell ref="A391:B391"/>
    <mergeCell ref="D391:E391"/>
    <mergeCell ref="I391:J391"/>
    <mergeCell ref="A387:B387"/>
    <mergeCell ref="D387:E387"/>
    <mergeCell ref="I387:J387"/>
    <mergeCell ref="A388:J388"/>
    <mergeCell ref="A389:B389"/>
    <mergeCell ref="D411:E411"/>
    <mergeCell ref="I411:J411"/>
    <mergeCell ref="A412:B412"/>
    <mergeCell ref="D412:E412"/>
    <mergeCell ref="I412:J412"/>
    <mergeCell ref="A407:B407"/>
    <mergeCell ref="D407:E407"/>
    <mergeCell ref="I407:J407"/>
    <mergeCell ref="A396:B396"/>
    <mergeCell ref="D396:E396"/>
    <mergeCell ref="I396:J396"/>
    <mergeCell ref="A397:B397"/>
    <mergeCell ref="D397:E397"/>
    <mergeCell ref="I397:J397"/>
    <mergeCell ref="I418:J418"/>
    <mergeCell ref="A392:B392"/>
    <mergeCell ref="D392:E392"/>
    <mergeCell ref="I392:J392"/>
    <mergeCell ref="A393:J393"/>
    <mergeCell ref="A394:J394"/>
    <mergeCell ref="A395:J395"/>
    <mergeCell ref="A398:B398"/>
    <mergeCell ref="D398:E398"/>
    <mergeCell ref="I398:J398"/>
    <mergeCell ref="A399:J399"/>
    <mergeCell ref="A400:B400"/>
    <mergeCell ref="A403:J403"/>
    <mergeCell ref="A404:J404"/>
    <mergeCell ref="A408:J408"/>
    <mergeCell ref="A409:J409"/>
    <mergeCell ref="A410:B410"/>
    <mergeCell ref="D410:E410"/>
    <mergeCell ref="D420:E420"/>
    <mergeCell ref="I419:J419"/>
    <mergeCell ref="I420:J420"/>
    <mergeCell ref="A420:B420"/>
    <mergeCell ref="A424:J424"/>
    <mergeCell ref="A427:B427"/>
    <mergeCell ref="D427:E427"/>
    <mergeCell ref="I427:J427"/>
    <mergeCell ref="D419:E419"/>
    <mergeCell ref="A421:J421"/>
    <mergeCell ref="A422:B422"/>
    <mergeCell ref="D422:E422"/>
    <mergeCell ref="I422:J422"/>
    <mergeCell ref="I401:J401"/>
    <mergeCell ref="A402:B402"/>
    <mergeCell ref="D402:E402"/>
    <mergeCell ref="I402:J402"/>
    <mergeCell ref="A414:J414"/>
    <mergeCell ref="A415:B415"/>
    <mergeCell ref="D415:E415"/>
    <mergeCell ref="I415:J415"/>
    <mergeCell ref="A416:B416"/>
    <mergeCell ref="D416:E416"/>
    <mergeCell ref="I416:J416"/>
    <mergeCell ref="A417:B417"/>
    <mergeCell ref="D417:E417"/>
    <mergeCell ref="I417:J417"/>
    <mergeCell ref="A419:B419"/>
    <mergeCell ref="A418:B418"/>
    <mergeCell ref="D418:E418"/>
    <mergeCell ref="I413:J413"/>
    <mergeCell ref="A411:B411"/>
    <mergeCell ref="I431:J431"/>
    <mergeCell ref="A432:B432"/>
    <mergeCell ref="D432:E432"/>
    <mergeCell ref="I432:J432"/>
    <mergeCell ref="A433:B433"/>
    <mergeCell ref="D433:E433"/>
    <mergeCell ref="I433:J433"/>
    <mergeCell ref="A429:B429"/>
    <mergeCell ref="D429:E429"/>
    <mergeCell ref="I429:J429"/>
    <mergeCell ref="A430:J430"/>
    <mergeCell ref="A431:B431"/>
    <mergeCell ref="D431:E431"/>
    <mergeCell ref="A428:B428"/>
    <mergeCell ref="D428:E428"/>
    <mergeCell ref="I428:J428"/>
    <mergeCell ref="A423:B423"/>
    <mergeCell ref="D423:E423"/>
    <mergeCell ref="I423:J423"/>
    <mergeCell ref="A425:J425"/>
    <mergeCell ref="A426:B426"/>
    <mergeCell ref="D426:E426"/>
    <mergeCell ref="I426:J426"/>
    <mergeCell ref="A436:B436"/>
    <mergeCell ref="D436:E436"/>
    <mergeCell ref="I436:J436"/>
    <mergeCell ref="A437:J437"/>
    <mergeCell ref="A438:B438"/>
    <mergeCell ref="D438:E438"/>
    <mergeCell ref="I438:J438"/>
    <mergeCell ref="A434:B434"/>
    <mergeCell ref="D434:E434"/>
    <mergeCell ref="I434:J434"/>
    <mergeCell ref="A435:B435"/>
    <mergeCell ref="D435:E435"/>
    <mergeCell ref="I435:J435"/>
    <mergeCell ref="A443:B443"/>
    <mergeCell ref="D443:E443"/>
    <mergeCell ref="A445:B445"/>
    <mergeCell ref="D445:E445"/>
    <mergeCell ref="I445:J445"/>
    <mergeCell ref="I443:J443"/>
    <mergeCell ref="A439:B439"/>
    <mergeCell ref="D439:E439"/>
    <mergeCell ref="I439:J439"/>
    <mergeCell ref="A440:J440"/>
    <mergeCell ref="A441:J441"/>
    <mergeCell ref="A442:B442"/>
    <mergeCell ref="D442:E442"/>
    <mergeCell ref="I442:J442"/>
    <mergeCell ref="I461:J461"/>
    <mergeCell ref="A462:J462"/>
    <mergeCell ref="A463:B463"/>
    <mergeCell ref="D463:E463"/>
    <mergeCell ref="A446:J446"/>
    <mergeCell ref="A447:B447"/>
    <mergeCell ref="D447:E447"/>
    <mergeCell ref="I447:J447"/>
    <mergeCell ref="A448:B448"/>
    <mergeCell ref="D448:E448"/>
    <mergeCell ref="I448:J448"/>
    <mergeCell ref="A444:B444"/>
    <mergeCell ref="D444:E444"/>
    <mergeCell ref="I444:J444"/>
    <mergeCell ref="A453:J453"/>
    <mergeCell ref="A451:B451"/>
    <mergeCell ref="D451:E451"/>
    <mergeCell ref="I451:J451"/>
    <mergeCell ref="A452:B452"/>
    <mergeCell ref="D452:E452"/>
    <mergeCell ref="I452:J452"/>
    <mergeCell ref="A449:B449"/>
    <mergeCell ref="D449:E449"/>
    <mergeCell ref="I449:J449"/>
    <mergeCell ref="A450:B450"/>
    <mergeCell ref="D450:E450"/>
    <mergeCell ref="I450:J450"/>
    <mergeCell ref="I474:J474"/>
    <mergeCell ref="A475:B475"/>
    <mergeCell ref="D475:E475"/>
    <mergeCell ref="I475:J475"/>
    <mergeCell ref="A459:B459"/>
    <mergeCell ref="D459:E459"/>
    <mergeCell ref="I459:J459"/>
    <mergeCell ref="A460:B460"/>
    <mergeCell ref="D460:E460"/>
    <mergeCell ref="I460:J460"/>
    <mergeCell ref="A454:J454"/>
    <mergeCell ref="A455:J455"/>
    <mergeCell ref="A456:J456"/>
    <mergeCell ref="A457:J457"/>
    <mergeCell ref="A458:B458"/>
    <mergeCell ref="D458:E458"/>
    <mergeCell ref="I458:J458"/>
    <mergeCell ref="A461:B461"/>
    <mergeCell ref="D461:E461"/>
    <mergeCell ref="I469:J469"/>
    <mergeCell ref="A470:B470"/>
    <mergeCell ref="D470:E470"/>
    <mergeCell ref="I470:J470"/>
    <mergeCell ref="A466:B466"/>
    <mergeCell ref="D466:E466"/>
    <mergeCell ref="I466:J466"/>
    <mergeCell ref="A464:B464"/>
    <mergeCell ref="D464:E464"/>
    <mergeCell ref="I464:J464"/>
    <mergeCell ref="A465:B465"/>
    <mergeCell ref="D465:E465"/>
    <mergeCell ref="I465:J465"/>
    <mergeCell ref="A480:C480"/>
    <mergeCell ref="D480:J480"/>
    <mergeCell ref="E541:I541"/>
    <mergeCell ref="A9:E9"/>
    <mergeCell ref="F9:J9"/>
    <mergeCell ref="C15:E15"/>
    <mergeCell ref="F15:G15"/>
    <mergeCell ref="A478:J478"/>
    <mergeCell ref="D479:J479"/>
    <mergeCell ref="A479:C479"/>
    <mergeCell ref="A481:C481"/>
    <mergeCell ref="D481:J481"/>
    <mergeCell ref="I463:J463"/>
    <mergeCell ref="A471:B471"/>
    <mergeCell ref="D471:E471"/>
    <mergeCell ref="I471:J471"/>
    <mergeCell ref="A467:J467"/>
    <mergeCell ref="A468:J468"/>
    <mergeCell ref="A472:B472"/>
    <mergeCell ref="D472:E472"/>
    <mergeCell ref="I472:J472"/>
    <mergeCell ref="A469:B469"/>
    <mergeCell ref="D469:E469"/>
    <mergeCell ref="A476:B476"/>
    <mergeCell ref="D476:E476"/>
    <mergeCell ref="I476:J476"/>
    <mergeCell ref="A477:B477"/>
    <mergeCell ref="D477:E477"/>
    <mergeCell ref="I477:J477"/>
    <mergeCell ref="A473:J473"/>
    <mergeCell ref="A474:B474"/>
    <mergeCell ref="D474:E474"/>
  </mergeCells>
  <phoneticPr fontId="0" type="noConversion"/>
  <hyperlinks>
    <hyperlink ref="C32" r:id="rId1"/>
  </hyperlinks>
  <pageMargins left="0.70866141732283472" right="0.70866141732283472" top="0.78740157480314965" bottom="0.78740157480314965" header="0.31496062992125984" footer="0.31496062992125984"/>
  <pageSetup scale="85" fitToHeight="0" orientation="portrait" r:id="rId2"/>
  <headerFooter>
    <oddHeader>&amp;C&amp;G</oddHeader>
    <oddFooter>&amp;L&amp;"Times New Roman,Bold"Ref No: &amp;F&amp;C&amp;G&amp;R&amp;P</oddFooter>
  </headerFooter>
  <rowBreaks count="5" manualBreakCount="5">
    <brk id="71" max="9" man="1"/>
    <brk id="131" max="16383" man="1"/>
    <brk id="494" max="16383" man="1"/>
    <brk id="540" max="9" man="1"/>
    <brk id="586"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11" t="s">
        <v>96</v>
      </c>
      <c r="D3" s="215"/>
      <c r="E3" s="215"/>
    </row>
    <row r="4" spans="2:13" x14ac:dyDescent="0.35">
      <c r="E4" s="10"/>
      <c r="F4" s="10"/>
      <c r="G4" s="10"/>
      <c r="H4" s="10"/>
      <c r="I4" s="10"/>
      <c r="J4" s="10"/>
    </row>
    <row r="5" spans="2:13" x14ac:dyDescent="0.35">
      <c r="B5" s="11" t="s">
        <v>97</v>
      </c>
      <c r="C5" s="9" t="s">
        <v>77</v>
      </c>
      <c r="D5" s="216" t="s">
        <v>78</v>
      </c>
      <c r="E5" s="216"/>
      <c r="F5" s="216"/>
      <c r="G5" s="12"/>
      <c r="H5" s="216" t="s">
        <v>79</v>
      </c>
      <c r="I5" s="216"/>
      <c r="J5" s="216"/>
      <c r="K5" s="216" t="s">
        <v>80</v>
      </c>
      <c r="L5" s="216"/>
      <c r="M5" s="216"/>
    </row>
    <row r="6" spans="2:13" x14ac:dyDescent="0.35">
      <c r="B6" s="11">
        <v>1</v>
      </c>
      <c r="C6" s="9"/>
      <c r="D6" s="9" t="s">
        <v>81</v>
      </c>
      <c r="E6" s="9" t="s">
        <v>82</v>
      </c>
      <c r="F6" s="9" t="s">
        <v>83</v>
      </c>
      <c r="G6" s="9"/>
      <c r="H6" s="9" t="s">
        <v>81</v>
      </c>
      <c r="I6" s="9" t="s">
        <v>82</v>
      </c>
      <c r="J6" s="9" t="s">
        <v>83</v>
      </c>
      <c r="K6" s="9" t="s">
        <v>81</v>
      </c>
      <c r="L6" s="9" t="s">
        <v>82</v>
      </c>
      <c r="M6" s="9" t="s">
        <v>83</v>
      </c>
    </row>
    <row r="7" spans="2:13" x14ac:dyDescent="0.35">
      <c r="C7" s="8" t="s">
        <v>84</v>
      </c>
      <c r="D7" s="8"/>
      <c r="E7" s="8"/>
      <c r="F7" s="8">
        <f>D7*E7</f>
        <v>0</v>
      </c>
      <c r="G7" s="8" t="s">
        <v>98</v>
      </c>
      <c r="H7" s="8"/>
      <c r="I7" s="8"/>
      <c r="J7" s="8">
        <f>H7*I7</f>
        <v>0</v>
      </c>
      <c r="K7" s="8"/>
      <c r="L7" s="8"/>
      <c r="M7" s="8">
        <f>K7*L7</f>
        <v>0</v>
      </c>
    </row>
    <row r="8" spans="2:13" x14ac:dyDescent="0.35">
      <c r="C8" s="8"/>
      <c r="D8" s="8"/>
      <c r="E8" s="8"/>
      <c r="F8" s="8">
        <f t="shared" ref="F8:F34" si="0">D8*E8</f>
        <v>0</v>
      </c>
      <c r="G8" s="8" t="s">
        <v>99</v>
      </c>
      <c r="H8" s="8"/>
      <c r="I8" s="8"/>
      <c r="J8" s="8">
        <f t="shared" ref="J8:J34" si="1">H8*I8</f>
        <v>0</v>
      </c>
      <c r="K8" s="8"/>
      <c r="L8" s="8"/>
      <c r="M8" s="8">
        <f t="shared" ref="M8:M34" si="2">K8*L8</f>
        <v>0</v>
      </c>
    </row>
    <row r="9" spans="2:13" x14ac:dyDescent="0.35">
      <c r="C9" s="8"/>
      <c r="D9" s="8"/>
      <c r="E9" s="8"/>
      <c r="F9" s="8">
        <f t="shared" si="0"/>
        <v>0</v>
      </c>
      <c r="G9" s="8"/>
      <c r="H9" s="8"/>
      <c r="I9" s="8"/>
      <c r="J9" s="8">
        <f t="shared" si="1"/>
        <v>0</v>
      </c>
      <c r="K9" s="8"/>
      <c r="L9" s="8"/>
      <c r="M9" s="8">
        <f t="shared" si="2"/>
        <v>0</v>
      </c>
    </row>
    <row r="10" spans="2:13" x14ac:dyDescent="0.35">
      <c r="C10" s="8" t="s">
        <v>87</v>
      </c>
      <c r="D10" s="8"/>
      <c r="E10" s="8"/>
      <c r="F10" s="8">
        <f t="shared" si="0"/>
        <v>0</v>
      </c>
      <c r="G10" s="8" t="s">
        <v>98</v>
      </c>
      <c r="H10" s="8"/>
      <c r="I10" s="8"/>
      <c r="J10" s="8">
        <f t="shared" si="1"/>
        <v>0</v>
      </c>
      <c r="K10" s="8"/>
      <c r="L10" s="8"/>
      <c r="M10" s="8">
        <f t="shared" si="2"/>
        <v>0</v>
      </c>
    </row>
    <row r="11" spans="2:13" x14ac:dyDescent="0.35">
      <c r="C11" s="8"/>
      <c r="D11" s="8"/>
      <c r="E11" s="8"/>
      <c r="F11" s="8">
        <f t="shared" si="0"/>
        <v>0</v>
      </c>
      <c r="G11" s="8" t="s">
        <v>99</v>
      </c>
      <c r="H11" s="8"/>
      <c r="I11" s="8"/>
      <c r="J11" s="8">
        <f t="shared" si="1"/>
        <v>0</v>
      </c>
      <c r="K11" s="8"/>
      <c r="L11" s="8"/>
      <c r="M11" s="8">
        <f t="shared" si="2"/>
        <v>0</v>
      </c>
    </row>
    <row r="12" spans="2:13" x14ac:dyDescent="0.35">
      <c r="C12" s="8"/>
      <c r="D12" s="8"/>
      <c r="E12" s="8"/>
      <c r="F12" s="8">
        <f t="shared" si="0"/>
        <v>0</v>
      </c>
      <c r="G12" s="8"/>
      <c r="H12" s="8"/>
      <c r="I12" s="8"/>
      <c r="J12" s="8">
        <f t="shared" si="1"/>
        <v>0</v>
      </c>
      <c r="K12" s="8"/>
      <c r="L12" s="8"/>
      <c r="M12" s="8">
        <f t="shared" si="2"/>
        <v>0</v>
      </c>
    </row>
    <row r="13" spans="2:13" x14ac:dyDescent="0.35">
      <c r="C13" s="8"/>
      <c r="D13" s="8"/>
      <c r="E13" s="8"/>
      <c r="F13" s="8">
        <f t="shared" si="0"/>
        <v>0</v>
      </c>
      <c r="G13" s="8"/>
      <c r="H13" s="8"/>
      <c r="I13" s="8"/>
      <c r="J13" s="8">
        <f t="shared" si="1"/>
        <v>0</v>
      </c>
      <c r="K13" s="8"/>
      <c r="L13" s="8"/>
      <c r="M13" s="8">
        <f t="shared" si="2"/>
        <v>0</v>
      </c>
    </row>
    <row r="14" spans="2:13" x14ac:dyDescent="0.35">
      <c r="C14" s="8" t="s">
        <v>85</v>
      </c>
      <c r="D14" s="8"/>
      <c r="E14" s="8"/>
      <c r="F14" s="8">
        <f t="shared" si="0"/>
        <v>0</v>
      </c>
      <c r="G14" s="8" t="s">
        <v>98</v>
      </c>
      <c r="H14" s="8"/>
      <c r="I14" s="8"/>
      <c r="J14" s="8">
        <f t="shared" si="1"/>
        <v>0</v>
      </c>
      <c r="K14" s="8"/>
      <c r="L14" s="8"/>
      <c r="M14" s="8">
        <f t="shared" si="2"/>
        <v>0</v>
      </c>
    </row>
    <row r="15" spans="2:13" x14ac:dyDescent="0.35">
      <c r="C15" s="8"/>
      <c r="D15" s="8"/>
      <c r="E15" s="8"/>
      <c r="F15" s="8">
        <f t="shared" si="0"/>
        <v>0</v>
      </c>
      <c r="G15" s="8" t="s">
        <v>99</v>
      </c>
      <c r="H15" s="8"/>
      <c r="I15" s="8"/>
      <c r="J15" s="8">
        <f t="shared" si="1"/>
        <v>0</v>
      </c>
      <c r="K15" s="8"/>
      <c r="L15" s="8"/>
      <c r="M15" s="8">
        <f t="shared" si="2"/>
        <v>0</v>
      </c>
    </row>
    <row r="16" spans="2:13" x14ac:dyDescent="0.35">
      <c r="C16" s="8"/>
      <c r="D16" s="8"/>
      <c r="E16" s="8"/>
      <c r="F16" s="8">
        <f t="shared" si="0"/>
        <v>0</v>
      </c>
      <c r="G16" s="8"/>
      <c r="H16" s="8"/>
      <c r="I16" s="8"/>
      <c r="J16" s="8">
        <f t="shared" si="1"/>
        <v>0</v>
      </c>
      <c r="K16" s="8"/>
      <c r="L16" s="8"/>
      <c r="M16" s="8">
        <f t="shared" si="2"/>
        <v>0</v>
      </c>
    </row>
    <row r="17" spans="3:13" x14ac:dyDescent="0.35">
      <c r="C17" s="8"/>
      <c r="D17" s="8"/>
      <c r="E17" s="8"/>
      <c r="F17" s="8">
        <f t="shared" si="0"/>
        <v>0</v>
      </c>
      <c r="G17" s="8"/>
      <c r="H17" s="8"/>
      <c r="I17" s="8"/>
      <c r="J17" s="8">
        <f t="shared" si="1"/>
        <v>0</v>
      </c>
      <c r="K17" s="8"/>
      <c r="L17" s="8"/>
      <c r="M17" s="8">
        <f t="shared" si="2"/>
        <v>0</v>
      </c>
    </row>
    <row r="18" spans="3:13" x14ac:dyDescent="0.35">
      <c r="C18" s="8" t="s">
        <v>86</v>
      </c>
      <c r="D18" s="8"/>
      <c r="E18" s="8"/>
      <c r="F18" s="8">
        <f t="shared" si="0"/>
        <v>0</v>
      </c>
      <c r="G18" s="8" t="s">
        <v>98</v>
      </c>
      <c r="H18" s="8"/>
      <c r="I18" s="8"/>
      <c r="J18" s="8">
        <f t="shared" si="1"/>
        <v>0</v>
      </c>
      <c r="K18" s="8"/>
      <c r="L18" s="8"/>
      <c r="M18" s="8">
        <f t="shared" si="2"/>
        <v>0</v>
      </c>
    </row>
    <row r="19" spans="3:13" x14ac:dyDescent="0.35">
      <c r="C19" s="8"/>
      <c r="D19" s="8"/>
      <c r="E19" s="8"/>
      <c r="F19" s="8">
        <f t="shared" si="0"/>
        <v>0</v>
      </c>
      <c r="G19" s="8" t="s">
        <v>99</v>
      </c>
      <c r="H19" s="8"/>
      <c r="I19" s="8"/>
      <c r="J19" s="8">
        <f t="shared" si="1"/>
        <v>0</v>
      </c>
      <c r="K19" s="8"/>
      <c r="L19" s="8"/>
      <c r="M19" s="8">
        <f t="shared" si="2"/>
        <v>0</v>
      </c>
    </row>
    <row r="20" spans="3:13" x14ac:dyDescent="0.35">
      <c r="C20" s="8"/>
      <c r="D20" s="8"/>
      <c r="E20" s="8"/>
      <c r="F20" s="8">
        <f t="shared" si="0"/>
        <v>0</v>
      </c>
      <c r="G20" s="8"/>
      <c r="H20" s="8"/>
      <c r="I20" s="8"/>
      <c r="J20" s="8">
        <f t="shared" si="1"/>
        <v>0</v>
      </c>
      <c r="K20" s="8"/>
      <c r="L20" s="8"/>
      <c r="M20" s="8">
        <f t="shared" si="2"/>
        <v>0</v>
      </c>
    </row>
    <row r="21" spans="3:13" x14ac:dyDescent="0.35">
      <c r="C21" s="8" t="s">
        <v>86</v>
      </c>
      <c r="D21" s="8"/>
      <c r="E21" s="8"/>
      <c r="F21" s="8">
        <f t="shared" si="0"/>
        <v>0</v>
      </c>
      <c r="G21" s="8" t="s">
        <v>98</v>
      </c>
      <c r="H21" s="8"/>
      <c r="I21" s="8"/>
      <c r="J21" s="8">
        <f t="shared" si="1"/>
        <v>0</v>
      </c>
      <c r="K21" s="8"/>
      <c r="L21" s="8"/>
      <c r="M21" s="8">
        <f t="shared" si="2"/>
        <v>0</v>
      </c>
    </row>
    <row r="22" spans="3:13" x14ac:dyDescent="0.35">
      <c r="C22" s="8"/>
      <c r="D22" s="8"/>
      <c r="E22" s="8"/>
      <c r="F22" s="8">
        <f t="shared" si="0"/>
        <v>0</v>
      </c>
      <c r="G22" s="8" t="s">
        <v>99</v>
      </c>
      <c r="H22" s="8"/>
      <c r="I22" s="8"/>
      <c r="J22" s="8">
        <f t="shared" si="1"/>
        <v>0</v>
      </c>
      <c r="K22" s="8"/>
      <c r="L22" s="8"/>
      <c r="M22" s="8">
        <f t="shared" si="2"/>
        <v>0</v>
      </c>
    </row>
    <row r="23" spans="3:13" x14ac:dyDescent="0.35">
      <c r="C23" s="8"/>
      <c r="D23" s="8"/>
      <c r="E23" s="8"/>
      <c r="F23" s="8">
        <f t="shared" si="0"/>
        <v>0</v>
      </c>
      <c r="G23" s="8"/>
      <c r="H23" s="8"/>
      <c r="I23" s="8"/>
      <c r="J23" s="8">
        <f t="shared" si="1"/>
        <v>0</v>
      </c>
      <c r="K23" s="8"/>
      <c r="L23" s="8"/>
      <c r="M23" s="8">
        <f t="shared" si="2"/>
        <v>0</v>
      </c>
    </row>
    <row r="24" spans="3:13" x14ac:dyDescent="0.35">
      <c r="C24" s="8" t="s">
        <v>92</v>
      </c>
      <c r="D24" s="8"/>
      <c r="E24" s="8"/>
      <c r="F24" s="8">
        <f t="shared" si="0"/>
        <v>0</v>
      </c>
      <c r="G24" s="8" t="s">
        <v>100</v>
      </c>
      <c r="H24" s="8"/>
      <c r="I24" s="8"/>
      <c r="J24" s="8">
        <f t="shared" si="1"/>
        <v>0</v>
      </c>
      <c r="K24" s="8"/>
      <c r="L24" s="8"/>
      <c r="M24" s="8">
        <f t="shared" si="2"/>
        <v>0</v>
      </c>
    </row>
    <row r="25" spans="3:13" x14ac:dyDescent="0.35">
      <c r="C25" s="8" t="s">
        <v>93</v>
      </c>
      <c r="D25" s="8"/>
      <c r="E25" s="8"/>
      <c r="F25" s="8">
        <f t="shared" si="0"/>
        <v>0</v>
      </c>
      <c r="G25" s="8" t="s">
        <v>100</v>
      </c>
      <c r="H25" s="8"/>
      <c r="I25" s="8"/>
      <c r="J25" s="8">
        <f t="shared" si="1"/>
        <v>0</v>
      </c>
      <c r="K25" s="8"/>
      <c r="L25" s="8"/>
      <c r="M25" s="8">
        <f t="shared" si="2"/>
        <v>0</v>
      </c>
    </row>
    <row r="26" spans="3:13" x14ac:dyDescent="0.35">
      <c r="C26" s="8" t="s">
        <v>94</v>
      </c>
      <c r="D26" s="8"/>
      <c r="E26" s="8"/>
      <c r="F26" s="8">
        <f t="shared" si="0"/>
        <v>0</v>
      </c>
      <c r="G26" s="8" t="s">
        <v>100</v>
      </c>
      <c r="H26" s="8"/>
      <c r="I26" s="8"/>
      <c r="J26" s="8">
        <f t="shared" si="1"/>
        <v>0</v>
      </c>
      <c r="K26" s="8"/>
      <c r="L26" s="8"/>
      <c r="M26" s="8">
        <f t="shared" si="2"/>
        <v>0</v>
      </c>
    </row>
    <row r="27" spans="3:13" x14ac:dyDescent="0.35">
      <c r="C27" s="8"/>
      <c r="D27" s="8"/>
      <c r="E27" s="8"/>
      <c r="F27" s="8">
        <f t="shared" si="0"/>
        <v>0</v>
      </c>
      <c r="G27" s="8"/>
      <c r="H27" s="8"/>
      <c r="I27" s="8"/>
      <c r="J27" s="8">
        <f t="shared" si="1"/>
        <v>0</v>
      </c>
      <c r="K27" s="8"/>
      <c r="L27" s="8"/>
      <c r="M27" s="8">
        <f t="shared" si="2"/>
        <v>0</v>
      </c>
    </row>
    <row r="28" spans="3:13" x14ac:dyDescent="0.35">
      <c r="C28" s="8" t="s">
        <v>88</v>
      </c>
      <c r="D28" s="8"/>
      <c r="E28" s="8"/>
      <c r="F28" s="8">
        <f t="shared" si="0"/>
        <v>0</v>
      </c>
      <c r="G28" s="8"/>
      <c r="H28" s="8"/>
      <c r="I28" s="8"/>
      <c r="J28" s="8">
        <f t="shared" si="1"/>
        <v>0</v>
      </c>
      <c r="K28" s="8"/>
      <c r="L28" s="8"/>
      <c r="M28" s="8">
        <f t="shared" si="2"/>
        <v>0</v>
      </c>
    </row>
    <row r="29" spans="3:13" x14ac:dyDescent="0.35">
      <c r="C29" s="8" t="s">
        <v>89</v>
      </c>
      <c r="D29" s="8"/>
      <c r="E29" s="8"/>
      <c r="F29" s="8">
        <f t="shared" si="0"/>
        <v>0</v>
      </c>
      <c r="G29" s="8"/>
      <c r="H29" s="8"/>
      <c r="I29" s="8"/>
      <c r="J29" s="8">
        <f t="shared" si="1"/>
        <v>0</v>
      </c>
      <c r="K29" s="8"/>
      <c r="L29" s="8"/>
      <c r="M29" s="8">
        <f t="shared" si="2"/>
        <v>0</v>
      </c>
    </row>
    <row r="30" spans="3:13" x14ac:dyDescent="0.35">
      <c r="C30" s="8" t="s">
        <v>90</v>
      </c>
      <c r="D30" s="8"/>
      <c r="E30" s="8"/>
      <c r="F30" s="8">
        <f t="shared" si="0"/>
        <v>0</v>
      </c>
      <c r="G30" s="8"/>
      <c r="H30" s="8"/>
      <c r="I30" s="8"/>
      <c r="J30" s="8">
        <f t="shared" si="1"/>
        <v>0</v>
      </c>
      <c r="K30" s="8"/>
      <c r="L30" s="8"/>
      <c r="M30" s="8">
        <f t="shared" si="2"/>
        <v>0</v>
      </c>
    </row>
    <row r="31" spans="3:13" x14ac:dyDescent="0.35">
      <c r="C31" s="8" t="s">
        <v>91</v>
      </c>
      <c r="D31" s="8"/>
      <c r="E31" s="8"/>
      <c r="F31" s="8">
        <f t="shared" si="0"/>
        <v>0</v>
      </c>
      <c r="G31" s="8"/>
      <c r="H31" s="8"/>
      <c r="I31" s="8"/>
      <c r="J31" s="8">
        <f t="shared" si="1"/>
        <v>0</v>
      </c>
      <c r="K31" s="8"/>
      <c r="L31" s="8"/>
      <c r="M31" s="8">
        <f t="shared" si="2"/>
        <v>0</v>
      </c>
    </row>
    <row r="32" spans="3:13" x14ac:dyDescent="0.35">
      <c r="C32" s="8"/>
      <c r="D32" s="8"/>
      <c r="E32" s="8"/>
      <c r="F32" s="8">
        <f t="shared" si="0"/>
        <v>0</v>
      </c>
      <c r="G32" s="8"/>
      <c r="H32" s="8"/>
      <c r="I32" s="8"/>
      <c r="J32" s="8">
        <f t="shared" si="1"/>
        <v>0</v>
      </c>
      <c r="K32" s="8"/>
      <c r="L32" s="8"/>
      <c r="M32" s="8">
        <f t="shared" si="2"/>
        <v>0</v>
      </c>
    </row>
    <row r="33" spans="3:13" x14ac:dyDescent="0.35">
      <c r="C33" s="8"/>
      <c r="D33" s="8"/>
      <c r="E33" s="8"/>
      <c r="F33" s="8">
        <f t="shared" si="0"/>
        <v>0</v>
      </c>
      <c r="G33" s="8"/>
      <c r="H33" s="8"/>
      <c r="I33" s="8"/>
      <c r="J33" s="8">
        <f t="shared" si="1"/>
        <v>0</v>
      </c>
      <c r="K33" s="8"/>
      <c r="L33" s="8"/>
      <c r="M33" s="8">
        <f t="shared" si="2"/>
        <v>0</v>
      </c>
    </row>
    <row r="34" spans="3:13" x14ac:dyDescent="0.35">
      <c r="C34" s="8"/>
      <c r="D34" s="8"/>
      <c r="E34" s="8"/>
      <c r="F34" s="8">
        <f t="shared" si="0"/>
        <v>0</v>
      </c>
      <c r="G34" s="8"/>
      <c r="H34" s="8"/>
      <c r="I34" s="8"/>
      <c r="J34" s="8">
        <f t="shared" si="1"/>
        <v>0</v>
      </c>
      <c r="K34" s="8"/>
      <c r="L34" s="8"/>
      <c r="M34" s="8">
        <f t="shared" si="2"/>
        <v>0</v>
      </c>
    </row>
    <row r="35" spans="3:13" x14ac:dyDescent="0.35">
      <c r="C35" s="8" t="s">
        <v>95</v>
      </c>
      <c r="D35" s="8"/>
      <c r="E35" s="8">
        <f>F35*10.764</f>
        <v>0</v>
      </c>
      <c r="F35" s="8">
        <f>SUM(F7:F34)</f>
        <v>0</v>
      </c>
      <c r="G35" s="8"/>
      <c r="H35" s="8"/>
      <c r="I35" s="8">
        <f>J35*10.764</f>
        <v>0</v>
      </c>
      <c r="J35" s="8">
        <f>SUM(J7:J34)</f>
        <v>0</v>
      </c>
      <c r="K35" s="8"/>
      <c r="L35" s="8">
        <f>M35*10.764</f>
        <v>0</v>
      </c>
      <c r="M35" s="8">
        <f>SUM(M7:M34)</f>
        <v>0</v>
      </c>
    </row>
  </sheetData>
  <mergeCells count="4">
    <mergeCell ref="D3:E3"/>
    <mergeCell ref="D5:F5"/>
    <mergeCell ref="H5:J5"/>
    <mergeCell ref="K5: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11" t="s">
        <v>96</v>
      </c>
      <c r="E3" s="215"/>
      <c r="F3" s="215"/>
    </row>
    <row r="4" spans="3:14" x14ac:dyDescent="0.35">
      <c r="F4" s="10"/>
      <c r="G4" s="10"/>
      <c r="H4" s="10"/>
      <c r="I4" s="10"/>
      <c r="J4" s="10"/>
      <c r="K4" s="10"/>
    </row>
    <row r="5" spans="3:14" x14ac:dyDescent="0.35">
      <c r="C5" s="11" t="s">
        <v>97</v>
      </c>
      <c r="D5" s="9" t="s">
        <v>77</v>
      </c>
      <c r="E5" s="216" t="s">
        <v>78</v>
      </c>
      <c r="F5" s="216"/>
      <c r="G5" s="216"/>
      <c r="H5" s="12"/>
      <c r="I5" s="216" t="s">
        <v>79</v>
      </c>
      <c r="J5" s="216"/>
      <c r="K5" s="216"/>
      <c r="L5" s="216" t="s">
        <v>80</v>
      </c>
      <c r="M5" s="216"/>
      <c r="N5" s="216"/>
    </row>
    <row r="6" spans="3:14" x14ac:dyDescent="0.35">
      <c r="C6" s="11">
        <v>1</v>
      </c>
      <c r="D6" s="9"/>
      <c r="E6" s="9" t="s">
        <v>81</v>
      </c>
      <c r="F6" s="9" t="s">
        <v>82</v>
      </c>
      <c r="G6" s="9" t="s">
        <v>83</v>
      </c>
      <c r="H6" s="9"/>
      <c r="I6" s="9" t="s">
        <v>81</v>
      </c>
      <c r="J6" s="9" t="s">
        <v>82</v>
      </c>
      <c r="K6" s="9" t="s">
        <v>83</v>
      </c>
      <c r="L6" s="9" t="s">
        <v>81</v>
      </c>
      <c r="M6" s="9" t="s">
        <v>82</v>
      </c>
      <c r="N6" s="9" t="s">
        <v>83</v>
      </c>
    </row>
    <row r="7" spans="3:14" x14ac:dyDescent="0.35">
      <c r="D7" s="8" t="s">
        <v>84</v>
      </c>
      <c r="E7" s="8"/>
      <c r="F7" s="8"/>
      <c r="G7" s="8">
        <f>E7*F7</f>
        <v>0</v>
      </c>
      <c r="H7" s="8" t="s">
        <v>98</v>
      </c>
      <c r="I7" s="8"/>
      <c r="J7" s="8"/>
      <c r="K7" s="8">
        <f>I7*J7</f>
        <v>0</v>
      </c>
      <c r="L7" s="8"/>
      <c r="M7" s="8"/>
      <c r="N7" s="8">
        <f>L7*M7</f>
        <v>0</v>
      </c>
    </row>
    <row r="8" spans="3:14" x14ac:dyDescent="0.35">
      <c r="D8" s="8"/>
      <c r="E8" s="8"/>
      <c r="F8" s="8"/>
      <c r="G8" s="8">
        <f t="shared" ref="G8:G34" si="0">E8*F8</f>
        <v>0</v>
      </c>
      <c r="H8" s="8" t="s">
        <v>99</v>
      </c>
      <c r="I8" s="8"/>
      <c r="J8" s="8"/>
      <c r="K8" s="8">
        <f t="shared" ref="K8:K34" si="1">I8*J8</f>
        <v>0</v>
      </c>
      <c r="L8" s="8"/>
      <c r="M8" s="8"/>
      <c r="N8" s="8">
        <f t="shared" ref="N8:N34" si="2">L8*M8</f>
        <v>0</v>
      </c>
    </row>
    <row r="9" spans="3:14" x14ac:dyDescent="0.35">
      <c r="D9" s="8"/>
      <c r="E9" s="8"/>
      <c r="F9" s="8"/>
      <c r="G9" s="8">
        <f t="shared" si="0"/>
        <v>0</v>
      </c>
      <c r="H9" s="8"/>
      <c r="I9" s="8"/>
      <c r="J9" s="8"/>
      <c r="K9" s="8">
        <f t="shared" si="1"/>
        <v>0</v>
      </c>
      <c r="L9" s="8"/>
      <c r="M9" s="8"/>
      <c r="N9" s="8">
        <f t="shared" si="2"/>
        <v>0</v>
      </c>
    </row>
    <row r="10" spans="3:14" x14ac:dyDescent="0.35">
      <c r="D10" s="8" t="s">
        <v>87</v>
      </c>
      <c r="E10" s="8"/>
      <c r="F10" s="8"/>
      <c r="G10" s="8">
        <f t="shared" si="0"/>
        <v>0</v>
      </c>
      <c r="H10" s="8" t="s">
        <v>98</v>
      </c>
      <c r="I10" s="8"/>
      <c r="J10" s="8"/>
      <c r="K10" s="8">
        <f t="shared" si="1"/>
        <v>0</v>
      </c>
      <c r="L10" s="8"/>
      <c r="M10" s="8"/>
      <c r="N10" s="8">
        <f t="shared" si="2"/>
        <v>0</v>
      </c>
    </row>
    <row r="11" spans="3:14" x14ac:dyDescent="0.35">
      <c r="D11" s="8"/>
      <c r="E11" s="8"/>
      <c r="F11" s="8"/>
      <c r="G11" s="8">
        <f t="shared" si="0"/>
        <v>0</v>
      </c>
      <c r="H11" s="8" t="s">
        <v>99</v>
      </c>
      <c r="I11" s="8"/>
      <c r="J11" s="8"/>
      <c r="K11" s="8">
        <f t="shared" si="1"/>
        <v>0</v>
      </c>
      <c r="L11" s="8"/>
      <c r="M11" s="8"/>
      <c r="N11" s="8">
        <f t="shared" si="2"/>
        <v>0</v>
      </c>
    </row>
    <row r="12" spans="3:14" x14ac:dyDescent="0.35">
      <c r="D12" s="8"/>
      <c r="E12" s="8"/>
      <c r="F12" s="8"/>
      <c r="G12" s="8">
        <f t="shared" si="0"/>
        <v>0</v>
      </c>
      <c r="H12" s="8"/>
      <c r="I12" s="8"/>
      <c r="J12" s="8"/>
      <c r="K12" s="8">
        <f t="shared" si="1"/>
        <v>0</v>
      </c>
      <c r="L12" s="8"/>
      <c r="M12" s="8"/>
      <c r="N12" s="8">
        <f t="shared" si="2"/>
        <v>0</v>
      </c>
    </row>
    <row r="13" spans="3:14" x14ac:dyDescent="0.35">
      <c r="D13" s="8"/>
      <c r="E13" s="8"/>
      <c r="F13" s="8"/>
      <c r="G13" s="8">
        <f t="shared" si="0"/>
        <v>0</v>
      </c>
      <c r="H13" s="8"/>
      <c r="I13" s="8"/>
      <c r="J13" s="8"/>
      <c r="K13" s="8">
        <f t="shared" si="1"/>
        <v>0</v>
      </c>
      <c r="L13" s="8"/>
      <c r="M13" s="8"/>
      <c r="N13" s="8">
        <f t="shared" si="2"/>
        <v>0</v>
      </c>
    </row>
    <row r="14" spans="3:14" x14ac:dyDescent="0.35">
      <c r="D14" s="8" t="s">
        <v>85</v>
      </c>
      <c r="E14" s="8"/>
      <c r="F14" s="8"/>
      <c r="G14" s="8">
        <f t="shared" si="0"/>
        <v>0</v>
      </c>
      <c r="H14" s="8" t="s">
        <v>98</v>
      </c>
      <c r="I14" s="8"/>
      <c r="J14" s="8"/>
      <c r="K14" s="8">
        <f t="shared" si="1"/>
        <v>0</v>
      </c>
      <c r="L14" s="8"/>
      <c r="M14" s="8"/>
      <c r="N14" s="8">
        <f t="shared" si="2"/>
        <v>0</v>
      </c>
    </row>
    <row r="15" spans="3:14" x14ac:dyDescent="0.35">
      <c r="D15" s="8"/>
      <c r="E15" s="8"/>
      <c r="F15" s="8"/>
      <c r="G15" s="8">
        <f t="shared" si="0"/>
        <v>0</v>
      </c>
      <c r="H15" s="8" t="s">
        <v>99</v>
      </c>
      <c r="I15" s="8"/>
      <c r="J15" s="8"/>
      <c r="K15" s="8">
        <f t="shared" si="1"/>
        <v>0</v>
      </c>
      <c r="L15" s="8"/>
      <c r="M15" s="8"/>
      <c r="N15" s="8">
        <f t="shared" si="2"/>
        <v>0</v>
      </c>
    </row>
    <row r="16" spans="3:14" x14ac:dyDescent="0.35">
      <c r="D16" s="8"/>
      <c r="E16" s="8"/>
      <c r="F16" s="8"/>
      <c r="G16" s="8">
        <f t="shared" si="0"/>
        <v>0</v>
      </c>
      <c r="H16" s="8"/>
      <c r="I16" s="8"/>
      <c r="J16" s="8"/>
      <c r="K16" s="8">
        <f t="shared" si="1"/>
        <v>0</v>
      </c>
      <c r="L16" s="8"/>
      <c r="M16" s="8"/>
      <c r="N16" s="8">
        <f t="shared" si="2"/>
        <v>0</v>
      </c>
    </row>
    <row r="17" spans="4:14" x14ac:dyDescent="0.35">
      <c r="D17" s="8"/>
      <c r="E17" s="8"/>
      <c r="F17" s="8"/>
      <c r="G17" s="8">
        <f t="shared" si="0"/>
        <v>0</v>
      </c>
      <c r="H17" s="8"/>
      <c r="I17" s="8"/>
      <c r="J17" s="8"/>
      <c r="K17" s="8">
        <f t="shared" si="1"/>
        <v>0</v>
      </c>
      <c r="L17" s="8"/>
      <c r="M17" s="8"/>
      <c r="N17" s="8">
        <f t="shared" si="2"/>
        <v>0</v>
      </c>
    </row>
    <row r="18" spans="4:14" x14ac:dyDescent="0.35">
      <c r="D18" s="8" t="s">
        <v>86</v>
      </c>
      <c r="E18" s="8"/>
      <c r="F18" s="8"/>
      <c r="G18" s="8">
        <f t="shared" si="0"/>
        <v>0</v>
      </c>
      <c r="H18" s="8" t="s">
        <v>98</v>
      </c>
      <c r="I18" s="8"/>
      <c r="J18" s="8"/>
      <c r="K18" s="8">
        <f t="shared" si="1"/>
        <v>0</v>
      </c>
      <c r="L18" s="8"/>
      <c r="M18" s="8"/>
      <c r="N18" s="8">
        <f t="shared" si="2"/>
        <v>0</v>
      </c>
    </row>
    <row r="19" spans="4:14" x14ac:dyDescent="0.35">
      <c r="D19" s="8"/>
      <c r="E19" s="8"/>
      <c r="F19" s="8"/>
      <c r="G19" s="8">
        <f t="shared" si="0"/>
        <v>0</v>
      </c>
      <c r="H19" s="8" t="s">
        <v>99</v>
      </c>
      <c r="I19" s="8"/>
      <c r="J19" s="8"/>
      <c r="K19" s="8">
        <f t="shared" si="1"/>
        <v>0</v>
      </c>
      <c r="L19" s="8"/>
      <c r="M19" s="8"/>
      <c r="N19" s="8">
        <f t="shared" si="2"/>
        <v>0</v>
      </c>
    </row>
    <row r="20" spans="4:14" x14ac:dyDescent="0.35">
      <c r="D20" s="8"/>
      <c r="E20" s="8"/>
      <c r="F20" s="8"/>
      <c r="G20" s="8">
        <f t="shared" si="0"/>
        <v>0</v>
      </c>
      <c r="H20" s="8"/>
      <c r="I20" s="8"/>
      <c r="J20" s="8"/>
      <c r="K20" s="8">
        <f t="shared" si="1"/>
        <v>0</v>
      </c>
      <c r="L20" s="8"/>
      <c r="M20" s="8"/>
      <c r="N20" s="8">
        <f t="shared" si="2"/>
        <v>0</v>
      </c>
    </row>
    <row r="21" spans="4:14" x14ac:dyDescent="0.35">
      <c r="D21" s="8" t="s">
        <v>86</v>
      </c>
      <c r="E21" s="8"/>
      <c r="F21" s="8"/>
      <c r="G21" s="8">
        <f t="shared" si="0"/>
        <v>0</v>
      </c>
      <c r="H21" s="8" t="s">
        <v>98</v>
      </c>
      <c r="I21" s="8"/>
      <c r="J21" s="8"/>
      <c r="K21" s="8">
        <f t="shared" si="1"/>
        <v>0</v>
      </c>
      <c r="L21" s="8"/>
      <c r="M21" s="8"/>
      <c r="N21" s="8">
        <f t="shared" si="2"/>
        <v>0</v>
      </c>
    </row>
    <row r="22" spans="4:14" x14ac:dyDescent="0.35">
      <c r="D22" s="8"/>
      <c r="E22" s="8"/>
      <c r="F22" s="8"/>
      <c r="G22" s="8">
        <f t="shared" si="0"/>
        <v>0</v>
      </c>
      <c r="H22" s="8" t="s">
        <v>99</v>
      </c>
      <c r="I22" s="8"/>
      <c r="J22" s="8"/>
      <c r="K22" s="8">
        <f t="shared" si="1"/>
        <v>0</v>
      </c>
      <c r="L22" s="8"/>
      <c r="M22" s="8"/>
      <c r="N22" s="8">
        <f t="shared" si="2"/>
        <v>0</v>
      </c>
    </row>
    <row r="23" spans="4:14" x14ac:dyDescent="0.35">
      <c r="D23" s="8"/>
      <c r="E23" s="8"/>
      <c r="F23" s="8"/>
      <c r="G23" s="8">
        <f t="shared" si="0"/>
        <v>0</v>
      </c>
      <c r="H23" s="8"/>
      <c r="I23" s="8"/>
      <c r="J23" s="8"/>
      <c r="K23" s="8">
        <f t="shared" si="1"/>
        <v>0</v>
      </c>
      <c r="L23" s="8"/>
      <c r="M23" s="8"/>
      <c r="N23" s="8">
        <f t="shared" si="2"/>
        <v>0</v>
      </c>
    </row>
    <row r="24" spans="4:14" x14ac:dyDescent="0.35">
      <c r="D24" s="8" t="s">
        <v>92</v>
      </c>
      <c r="E24" s="8"/>
      <c r="F24" s="8"/>
      <c r="G24" s="8">
        <f t="shared" si="0"/>
        <v>0</v>
      </c>
      <c r="H24" s="8" t="s">
        <v>100</v>
      </c>
      <c r="I24" s="8"/>
      <c r="J24" s="8"/>
      <c r="K24" s="8">
        <f t="shared" si="1"/>
        <v>0</v>
      </c>
      <c r="L24" s="8"/>
      <c r="M24" s="8"/>
      <c r="N24" s="8">
        <f t="shared" si="2"/>
        <v>0</v>
      </c>
    </row>
    <row r="25" spans="4:14" x14ac:dyDescent="0.35">
      <c r="D25" s="8" t="s">
        <v>93</v>
      </c>
      <c r="E25" s="8"/>
      <c r="F25" s="8"/>
      <c r="G25" s="8">
        <f t="shared" si="0"/>
        <v>0</v>
      </c>
      <c r="H25" s="8" t="s">
        <v>100</v>
      </c>
      <c r="I25" s="8"/>
      <c r="J25" s="8"/>
      <c r="K25" s="8">
        <f t="shared" si="1"/>
        <v>0</v>
      </c>
      <c r="L25" s="8"/>
      <c r="M25" s="8"/>
      <c r="N25" s="8">
        <f t="shared" si="2"/>
        <v>0</v>
      </c>
    </row>
    <row r="26" spans="4:14" x14ac:dyDescent="0.35">
      <c r="D26" s="8" t="s">
        <v>94</v>
      </c>
      <c r="E26" s="8"/>
      <c r="F26" s="8"/>
      <c r="G26" s="8">
        <f t="shared" si="0"/>
        <v>0</v>
      </c>
      <c r="H26" s="8" t="s">
        <v>100</v>
      </c>
      <c r="I26" s="8"/>
      <c r="J26" s="8"/>
      <c r="K26" s="8">
        <f t="shared" si="1"/>
        <v>0</v>
      </c>
      <c r="L26" s="8"/>
      <c r="M26" s="8"/>
      <c r="N26" s="8">
        <f t="shared" si="2"/>
        <v>0</v>
      </c>
    </row>
    <row r="27" spans="4:14" x14ac:dyDescent="0.35">
      <c r="D27" s="8"/>
      <c r="E27" s="8"/>
      <c r="F27" s="8"/>
      <c r="G27" s="8">
        <f t="shared" si="0"/>
        <v>0</v>
      </c>
      <c r="H27" s="8"/>
      <c r="I27" s="8"/>
      <c r="J27" s="8"/>
      <c r="K27" s="8">
        <f t="shared" si="1"/>
        <v>0</v>
      </c>
      <c r="L27" s="8"/>
      <c r="M27" s="8"/>
      <c r="N27" s="8">
        <f t="shared" si="2"/>
        <v>0</v>
      </c>
    </row>
    <row r="28" spans="4:14" x14ac:dyDescent="0.35">
      <c r="D28" s="8" t="s">
        <v>88</v>
      </c>
      <c r="E28" s="8"/>
      <c r="F28" s="8"/>
      <c r="G28" s="8">
        <f t="shared" si="0"/>
        <v>0</v>
      </c>
      <c r="H28" s="8"/>
      <c r="I28" s="8"/>
      <c r="J28" s="8"/>
      <c r="K28" s="8">
        <f t="shared" si="1"/>
        <v>0</v>
      </c>
      <c r="L28" s="8"/>
      <c r="M28" s="8"/>
      <c r="N28" s="8">
        <f t="shared" si="2"/>
        <v>0</v>
      </c>
    </row>
    <row r="29" spans="4:14" x14ac:dyDescent="0.35">
      <c r="D29" s="8" t="s">
        <v>89</v>
      </c>
      <c r="E29" s="8"/>
      <c r="F29" s="8"/>
      <c r="G29" s="8">
        <f t="shared" si="0"/>
        <v>0</v>
      </c>
      <c r="H29" s="8"/>
      <c r="I29" s="8"/>
      <c r="J29" s="8"/>
      <c r="K29" s="8">
        <f t="shared" si="1"/>
        <v>0</v>
      </c>
      <c r="L29" s="8"/>
      <c r="M29" s="8"/>
      <c r="N29" s="8">
        <f t="shared" si="2"/>
        <v>0</v>
      </c>
    </row>
    <row r="30" spans="4:14" x14ac:dyDescent="0.35">
      <c r="D30" s="8" t="s">
        <v>90</v>
      </c>
      <c r="E30" s="8"/>
      <c r="F30" s="8"/>
      <c r="G30" s="8">
        <f t="shared" si="0"/>
        <v>0</v>
      </c>
      <c r="H30" s="8"/>
      <c r="I30" s="8"/>
      <c r="J30" s="8"/>
      <c r="K30" s="8">
        <f t="shared" si="1"/>
        <v>0</v>
      </c>
      <c r="L30" s="8"/>
      <c r="M30" s="8"/>
      <c r="N30" s="8">
        <f t="shared" si="2"/>
        <v>0</v>
      </c>
    </row>
    <row r="31" spans="4:14" x14ac:dyDescent="0.35">
      <c r="D31" s="8" t="s">
        <v>91</v>
      </c>
      <c r="E31" s="8"/>
      <c r="F31" s="8"/>
      <c r="G31" s="8">
        <f t="shared" si="0"/>
        <v>0</v>
      </c>
      <c r="H31" s="8"/>
      <c r="I31" s="8"/>
      <c r="J31" s="8"/>
      <c r="K31" s="8">
        <f t="shared" si="1"/>
        <v>0</v>
      </c>
      <c r="L31" s="8"/>
      <c r="M31" s="8"/>
      <c r="N31" s="8">
        <f t="shared" si="2"/>
        <v>0</v>
      </c>
    </row>
    <row r="32" spans="4:14" x14ac:dyDescent="0.35">
      <c r="D32" s="8"/>
      <c r="E32" s="8"/>
      <c r="F32" s="8"/>
      <c r="G32" s="8">
        <f t="shared" si="0"/>
        <v>0</v>
      </c>
      <c r="H32" s="8"/>
      <c r="I32" s="8"/>
      <c r="J32" s="8"/>
      <c r="K32" s="8">
        <f t="shared" si="1"/>
        <v>0</v>
      </c>
      <c r="L32" s="8"/>
      <c r="M32" s="8"/>
      <c r="N32" s="8">
        <f t="shared" si="2"/>
        <v>0</v>
      </c>
    </row>
    <row r="33" spans="4:14" x14ac:dyDescent="0.35">
      <c r="D33" s="8"/>
      <c r="E33" s="8"/>
      <c r="F33" s="8"/>
      <c r="G33" s="8">
        <f t="shared" si="0"/>
        <v>0</v>
      </c>
      <c r="H33" s="8"/>
      <c r="I33" s="8"/>
      <c r="J33" s="8"/>
      <c r="K33" s="8">
        <f t="shared" si="1"/>
        <v>0</v>
      </c>
      <c r="L33" s="8"/>
      <c r="M33" s="8"/>
      <c r="N33" s="8">
        <f t="shared" si="2"/>
        <v>0</v>
      </c>
    </row>
    <row r="34" spans="4:14" x14ac:dyDescent="0.35">
      <c r="D34" s="8"/>
      <c r="E34" s="8"/>
      <c r="F34" s="8"/>
      <c r="G34" s="8">
        <f t="shared" si="0"/>
        <v>0</v>
      </c>
      <c r="H34" s="8"/>
      <c r="I34" s="8"/>
      <c r="J34" s="8"/>
      <c r="K34" s="8">
        <f t="shared" si="1"/>
        <v>0</v>
      </c>
      <c r="L34" s="8"/>
      <c r="M34" s="8"/>
      <c r="N34" s="8">
        <f t="shared" si="2"/>
        <v>0</v>
      </c>
    </row>
    <row r="35" spans="4:14" x14ac:dyDescent="0.35">
      <c r="D35" s="8" t="s">
        <v>95</v>
      </c>
      <c r="E35" s="8"/>
      <c r="F35" s="8">
        <f>G35*10.764</f>
        <v>0</v>
      </c>
      <c r="G35" s="8">
        <f>SUM(G7:G34)</f>
        <v>0</v>
      </c>
      <c r="H35" s="8"/>
      <c r="I35" s="8"/>
      <c r="J35" s="8">
        <f>K35*10.764</f>
        <v>0</v>
      </c>
      <c r="K35" s="8">
        <f>SUM(K7:K34)</f>
        <v>0</v>
      </c>
      <c r="L35" s="8"/>
      <c r="M35" s="8">
        <f>N35*10.764</f>
        <v>0</v>
      </c>
      <c r="N35" s="8">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sheetData>
    <row r="2" spans="1:15" x14ac:dyDescent="0.35">
      <c r="A2" t="s">
        <v>167</v>
      </c>
      <c r="B2" s="19" t="s">
        <v>168</v>
      </c>
      <c r="C2" s="19">
        <v>4</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40</v>
      </c>
      <c r="I5" s="8" t="s">
        <v>175</v>
      </c>
      <c r="J5" s="8" t="s">
        <v>176</v>
      </c>
      <c r="K5" s="8" t="s">
        <v>177</v>
      </c>
      <c r="L5" s="8" t="s">
        <v>36</v>
      </c>
      <c r="M5" s="8" t="s">
        <v>44</v>
      </c>
      <c r="N5" s="8" t="s">
        <v>178</v>
      </c>
      <c r="O5" s="8" t="s">
        <v>45</v>
      </c>
    </row>
    <row r="6" spans="1:15" x14ac:dyDescent="0.35">
      <c r="B6" s="8">
        <f>C2+1</f>
        <v>5</v>
      </c>
      <c r="C6" s="8">
        <v>2</v>
      </c>
      <c r="E6" s="21">
        <f>(100/B8)*C8</f>
        <v>0</v>
      </c>
      <c r="F6" s="22" t="s">
        <v>179</v>
      </c>
      <c r="I6" s="22">
        <f>C4</f>
        <v>10</v>
      </c>
      <c r="J6" s="22">
        <f>40/B6*C6</f>
        <v>16</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12</v>
      </c>
      <c r="K7" s="8">
        <f>15/B8*C8</f>
        <v>0</v>
      </c>
      <c r="L7" s="8">
        <f>10/B10*C10</f>
        <v>0</v>
      </c>
      <c r="M7" s="8">
        <f>5/B12*C12</f>
        <v>0</v>
      </c>
      <c r="N7" s="8">
        <f>5/B14*C14</f>
        <v>0</v>
      </c>
      <c r="O7" s="8">
        <f>5/B16*C16</f>
        <v>0</v>
      </c>
    </row>
    <row r="8" spans="1:15" x14ac:dyDescent="0.35">
      <c r="B8" s="8">
        <f>C2</f>
        <v>4</v>
      </c>
      <c r="C8" s="8">
        <v>0</v>
      </c>
      <c r="E8" s="21">
        <f>(100/B12)*C12</f>
        <v>0</v>
      </c>
    </row>
    <row r="9" spans="1:15" x14ac:dyDescent="0.35">
      <c r="A9" t="s">
        <v>184</v>
      </c>
      <c r="B9" t="s">
        <v>181</v>
      </c>
      <c r="C9" t="s">
        <v>182</v>
      </c>
      <c r="E9" s="21">
        <f>(100/B14)*C14</f>
        <v>0</v>
      </c>
    </row>
    <row r="10" spans="1:15" x14ac:dyDescent="0.35">
      <c r="B10" s="8">
        <f>C2</f>
        <v>4</v>
      </c>
      <c r="C10" s="8">
        <v>0</v>
      </c>
      <c r="E10" s="21">
        <f>(100/B16)*C16</f>
        <v>0</v>
      </c>
    </row>
    <row r="11" spans="1:15" x14ac:dyDescent="0.35">
      <c r="A11" t="s">
        <v>44</v>
      </c>
      <c r="B11" t="s">
        <v>181</v>
      </c>
      <c r="C11" t="s">
        <v>182</v>
      </c>
    </row>
    <row r="12" spans="1:15" x14ac:dyDescent="0.35">
      <c r="B12" s="8">
        <f>C2</f>
        <v>4</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4</v>
      </c>
      <c r="C14" s="8">
        <v>0</v>
      </c>
      <c r="F14" s="8" t="s">
        <v>35</v>
      </c>
      <c r="G14" s="8">
        <f>J6</f>
        <v>16</v>
      </c>
      <c r="H14" s="8">
        <f>J7</f>
        <v>12</v>
      </c>
    </row>
    <row r="15" spans="1:15" x14ac:dyDescent="0.35">
      <c r="A15" t="s">
        <v>45</v>
      </c>
      <c r="B15" t="s">
        <v>181</v>
      </c>
      <c r="C15" t="s">
        <v>182</v>
      </c>
      <c r="F15" s="8" t="s">
        <v>177</v>
      </c>
      <c r="G15" s="8">
        <f>K6</f>
        <v>0</v>
      </c>
      <c r="H15" s="8">
        <f>K7</f>
        <v>0</v>
      </c>
    </row>
    <row r="16" spans="1:15" x14ac:dyDescent="0.35">
      <c r="B16" s="8">
        <f>C2</f>
        <v>4</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26</v>
      </c>
      <c r="H20" s="25">
        <f>H13+H14+H15+H16+H17+H18+H19</f>
        <v>42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sheetData>
    <row r="2" spans="1:15" x14ac:dyDescent="0.35">
      <c r="A2" t="s">
        <v>167</v>
      </c>
      <c r="B2" s="19" t="s">
        <v>168</v>
      </c>
      <c r="C2" s="19">
        <v>4</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0</v>
      </c>
      <c r="I5" s="8" t="s">
        <v>175</v>
      </c>
      <c r="J5" s="8" t="s">
        <v>176</v>
      </c>
      <c r="K5" s="8" t="s">
        <v>177</v>
      </c>
      <c r="L5" s="8" t="s">
        <v>36</v>
      </c>
      <c r="M5" s="8" t="s">
        <v>44</v>
      </c>
      <c r="N5" s="8" t="s">
        <v>178</v>
      </c>
      <c r="O5" s="8" t="s">
        <v>45</v>
      </c>
    </row>
    <row r="6" spans="1:15" x14ac:dyDescent="0.35">
      <c r="B6" s="8">
        <f>C2+1</f>
        <v>5</v>
      </c>
      <c r="C6" s="8">
        <v>0</v>
      </c>
      <c r="E6" s="21">
        <f>(100/B8)*C8</f>
        <v>0</v>
      </c>
      <c r="F6" s="22" t="s">
        <v>179</v>
      </c>
      <c r="I6" s="22">
        <f>C4</f>
        <v>10</v>
      </c>
      <c r="J6" s="22">
        <f>40/B6*C6</f>
        <v>0</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0</v>
      </c>
      <c r="K7" s="8">
        <f>15/B8*C8</f>
        <v>0</v>
      </c>
      <c r="L7" s="8">
        <f>10/B10*C10</f>
        <v>0</v>
      </c>
      <c r="M7" s="8">
        <f>5/B12*C12</f>
        <v>0</v>
      </c>
      <c r="N7" s="8">
        <f>5/B14*C14</f>
        <v>0</v>
      </c>
      <c r="O7" s="8">
        <f>5/B16*C16</f>
        <v>0</v>
      </c>
    </row>
    <row r="8" spans="1:15" x14ac:dyDescent="0.35">
      <c r="B8" s="8">
        <f>C2</f>
        <v>4</v>
      </c>
      <c r="C8" s="8">
        <v>0</v>
      </c>
      <c r="E8" s="21">
        <f>(100/B12)*C12</f>
        <v>0</v>
      </c>
    </row>
    <row r="9" spans="1:15" x14ac:dyDescent="0.35">
      <c r="A9" t="s">
        <v>184</v>
      </c>
      <c r="B9" t="s">
        <v>181</v>
      </c>
      <c r="C9" t="s">
        <v>182</v>
      </c>
      <c r="E9" s="21">
        <f>(100/B14)*C14</f>
        <v>0</v>
      </c>
    </row>
    <row r="10" spans="1:15" x14ac:dyDescent="0.35">
      <c r="B10" s="8">
        <f>C2</f>
        <v>4</v>
      </c>
      <c r="C10" s="8">
        <v>0</v>
      </c>
      <c r="E10" s="21">
        <f>(100/B16)*C16</f>
        <v>0</v>
      </c>
    </row>
    <row r="11" spans="1:15" x14ac:dyDescent="0.35">
      <c r="A11" t="s">
        <v>44</v>
      </c>
      <c r="B11" t="s">
        <v>181</v>
      </c>
      <c r="C11" t="s">
        <v>182</v>
      </c>
    </row>
    <row r="12" spans="1:15" x14ac:dyDescent="0.35">
      <c r="B12" s="8">
        <f>C2</f>
        <v>4</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4</v>
      </c>
      <c r="C14" s="8">
        <v>0</v>
      </c>
      <c r="F14" s="8" t="s">
        <v>35</v>
      </c>
      <c r="G14" s="8">
        <f>J6</f>
        <v>0</v>
      </c>
      <c r="H14" s="8">
        <f>J7</f>
        <v>0</v>
      </c>
    </row>
    <row r="15" spans="1:15" x14ac:dyDescent="0.35">
      <c r="A15" t="s">
        <v>45</v>
      </c>
      <c r="B15" t="s">
        <v>181</v>
      </c>
      <c r="C15" t="s">
        <v>182</v>
      </c>
      <c r="F15" s="8" t="s">
        <v>177</v>
      </c>
      <c r="G15" s="8">
        <f>K6</f>
        <v>0</v>
      </c>
      <c r="H15" s="8">
        <f>K7</f>
        <v>0</v>
      </c>
    </row>
    <row r="16" spans="1:15" x14ac:dyDescent="0.35">
      <c r="B16" s="8">
        <f>C2</f>
        <v>4</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10</v>
      </c>
      <c r="H20" s="25">
        <f>H13+H14+H15+H16+H17+H18+H19</f>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sheetData>
    <row r="2" spans="1:15" x14ac:dyDescent="0.35">
      <c r="A2" t="s">
        <v>167</v>
      </c>
      <c r="B2" s="19" t="s">
        <v>168</v>
      </c>
      <c r="C2" s="19">
        <v>4</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0</v>
      </c>
      <c r="I5" s="8" t="s">
        <v>175</v>
      </c>
      <c r="J5" s="8" t="s">
        <v>176</v>
      </c>
      <c r="K5" s="8" t="s">
        <v>177</v>
      </c>
      <c r="L5" s="8" t="s">
        <v>36</v>
      </c>
      <c r="M5" s="8" t="s">
        <v>44</v>
      </c>
      <c r="N5" s="8" t="s">
        <v>178</v>
      </c>
      <c r="O5" s="8" t="s">
        <v>45</v>
      </c>
    </row>
    <row r="6" spans="1:15" x14ac:dyDescent="0.35">
      <c r="B6" s="8">
        <f>C2+1</f>
        <v>5</v>
      </c>
      <c r="C6" s="8">
        <v>0</v>
      </c>
      <c r="E6" s="21">
        <f>(100/B8)*C8</f>
        <v>0</v>
      </c>
      <c r="F6" s="22" t="s">
        <v>179</v>
      </c>
      <c r="I6" s="22">
        <f>C4</f>
        <v>10</v>
      </c>
      <c r="J6" s="22">
        <f>40/B6*C6</f>
        <v>0</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0</v>
      </c>
      <c r="K7" s="8">
        <f>15/B8*C8</f>
        <v>0</v>
      </c>
      <c r="L7" s="8">
        <f>10/B10*C10</f>
        <v>0</v>
      </c>
      <c r="M7" s="8">
        <f>5/B12*C12</f>
        <v>0</v>
      </c>
      <c r="N7" s="8">
        <f>5/B14*C14</f>
        <v>0</v>
      </c>
      <c r="O7" s="8">
        <f>5/B16*C16</f>
        <v>0</v>
      </c>
    </row>
    <row r="8" spans="1:15" x14ac:dyDescent="0.35">
      <c r="B8" s="8">
        <f>C2</f>
        <v>4</v>
      </c>
      <c r="C8" s="8">
        <v>0</v>
      </c>
      <c r="E8" s="21">
        <f>(100/B12)*C12</f>
        <v>0</v>
      </c>
    </row>
    <row r="9" spans="1:15" x14ac:dyDescent="0.35">
      <c r="A9" t="s">
        <v>184</v>
      </c>
      <c r="B9" t="s">
        <v>181</v>
      </c>
      <c r="C9" t="s">
        <v>182</v>
      </c>
      <c r="E9" s="21">
        <f>(100/B14)*C14</f>
        <v>0</v>
      </c>
    </row>
    <row r="10" spans="1:15" x14ac:dyDescent="0.35">
      <c r="B10" s="8">
        <f>C2</f>
        <v>4</v>
      </c>
      <c r="C10" s="8">
        <v>0</v>
      </c>
      <c r="E10" s="21">
        <f>(100/B16)*C16</f>
        <v>0</v>
      </c>
    </row>
    <row r="11" spans="1:15" x14ac:dyDescent="0.35">
      <c r="A11" t="s">
        <v>44</v>
      </c>
      <c r="B11" t="s">
        <v>181</v>
      </c>
      <c r="C11" t="s">
        <v>182</v>
      </c>
    </row>
    <row r="12" spans="1:15" x14ac:dyDescent="0.35">
      <c r="B12" s="8">
        <f>C2</f>
        <v>4</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4</v>
      </c>
      <c r="C14" s="8">
        <v>0</v>
      </c>
      <c r="F14" s="8" t="s">
        <v>35</v>
      </c>
      <c r="G14" s="8">
        <f>J6</f>
        <v>0</v>
      </c>
      <c r="H14" s="8">
        <f>J7</f>
        <v>0</v>
      </c>
    </row>
    <row r="15" spans="1:15" x14ac:dyDescent="0.35">
      <c r="A15" t="s">
        <v>45</v>
      </c>
      <c r="B15" t="s">
        <v>181</v>
      </c>
      <c r="C15" t="s">
        <v>182</v>
      </c>
      <c r="F15" s="8" t="s">
        <v>177</v>
      </c>
      <c r="G15" s="8">
        <f>K6</f>
        <v>0</v>
      </c>
      <c r="H15" s="8">
        <f>K7</f>
        <v>0</v>
      </c>
    </row>
    <row r="16" spans="1:15" x14ac:dyDescent="0.35">
      <c r="B16" s="8">
        <f>C2</f>
        <v>4</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10</v>
      </c>
      <c r="H20" s="25">
        <f>H13+H14+H15+H16+H17+H18+H19</f>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0" workbookViewId="0">
      <selection activeCell="C20" sqref="C20"/>
    </sheetView>
  </sheetViews>
  <sheetFormatPr defaultRowHeight="14.5" x14ac:dyDescent="0.35"/>
  <sheetData>
    <row r="2" spans="1:15" x14ac:dyDescent="0.35">
      <c r="A2" t="s">
        <v>167</v>
      </c>
      <c r="B2" s="19" t="s">
        <v>168</v>
      </c>
      <c r="C2" s="19">
        <v>3</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0</v>
      </c>
      <c r="I5" s="8" t="s">
        <v>175</v>
      </c>
      <c r="J5" s="8" t="s">
        <v>176</v>
      </c>
      <c r="K5" s="8" t="s">
        <v>177</v>
      </c>
      <c r="L5" s="8" t="s">
        <v>36</v>
      </c>
      <c r="M5" s="8" t="s">
        <v>44</v>
      </c>
      <c r="N5" s="8" t="s">
        <v>178</v>
      </c>
      <c r="O5" s="8" t="s">
        <v>45</v>
      </c>
    </row>
    <row r="6" spans="1:15" x14ac:dyDescent="0.35">
      <c r="B6" s="8">
        <f>C2+1</f>
        <v>4</v>
      </c>
      <c r="C6" s="8">
        <v>0</v>
      </c>
      <c r="E6" s="21">
        <f>(100/B8)*C8</f>
        <v>0</v>
      </c>
      <c r="F6" s="22" t="s">
        <v>179</v>
      </c>
      <c r="I6" s="22">
        <f>C4</f>
        <v>10</v>
      </c>
      <c r="J6" s="22">
        <f>40/B6*C6</f>
        <v>0</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0</v>
      </c>
      <c r="K7" s="8">
        <f>15/B8*C8</f>
        <v>0</v>
      </c>
      <c r="L7" s="8">
        <f>10/B10*C10</f>
        <v>0</v>
      </c>
      <c r="M7" s="8">
        <f>5/B12*C12</f>
        <v>0</v>
      </c>
      <c r="N7" s="8">
        <f>5/B14*C14</f>
        <v>0</v>
      </c>
      <c r="O7" s="8">
        <f>5/B16*C16</f>
        <v>0</v>
      </c>
    </row>
    <row r="8" spans="1:15" x14ac:dyDescent="0.35">
      <c r="B8" s="8">
        <f>C2</f>
        <v>3</v>
      </c>
      <c r="C8" s="8">
        <v>0</v>
      </c>
      <c r="E8" s="21">
        <f>(100/B12)*C12</f>
        <v>0</v>
      </c>
    </row>
    <row r="9" spans="1:15" x14ac:dyDescent="0.35">
      <c r="A9" t="s">
        <v>184</v>
      </c>
      <c r="B9" t="s">
        <v>181</v>
      </c>
      <c r="C9" t="s">
        <v>182</v>
      </c>
      <c r="E9" s="21">
        <f>(100/B14)*C14</f>
        <v>0</v>
      </c>
    </row>
    <row r="10" spans="1:15" x14ac:dyDescent="0.35">
      <c r="B10" s="8">
        <f>C2</f>
        <v>3</v>
      </c>
      <c r="C10" s="8">
        <v>0</v>
      </c>
      <c r="E10" s="21">
        <f>(100/B16)*C16</f>
        <v>0</v>
      </c>
    </row>
    <row r="11" spans="1:15" x14ac:dyDescent="0.35">
      <c r="A11" t="s">
        <v>44</v>
      </c>
      <c r="B11" t="s">
        <v>181</v>
      </c>
      <c r="C11" t="s">
        <v>182</v>
      </c>
    </row>
    <row r="12" spans="1:15" x14ac:dyDescent="0.35">
      <c r="B12" s="8">
        <f>C2</f>
        <v>3</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3</v>
      </c>
      <c r="C14" s="8">
        <v>0</v>
      </c>
      <c r="F14" s="8" t="s">
        <v>35</v>
      </c>
      <c r="G14" s="8">
        <f>J6</f>
        <v>0</v>
      </c>
      <c r="H14" s="8">
        <f>J7</f>
        <v>0</v>
      </c>
    </row>
    <row r="15" spans="1:15" x14ac:dyDescent="0.35">
      <c r="A15" t="s">
        <v>45</v>
      </c>
      <c r="B15" t="s">
        <v>181</v>
      </c>
      <c r="C15" t="s">
        <v>182</v>
      </c>
      <c r="F15" s="8" t="s">
        <v>177</v>
      </c>
      <c r="G15" s="8">
        <f>K6</f>
        <v>0</v>
      </c>
      <c r="H15" s="8">
        <f>K7</f>
        <v>0</v>
      </c>
    </row>
    <row r="16" spans="1:15" x14ac:dyDescent="0.35">
      <c r="B16" s="8">
        <f>C2</f>
        <v>3</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10</v>
      </c>
      <c r="H20" s="25">
        <f>H13+H14+H15+H16+H17+H18+H19</f>
        <v>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RowHeight="14.5" x14ac:dyDescent="0.35"/>
  <sheetData>
    <row r="2" spans="1:15" x14ac:dyDescent="0.35">
      <c r="A2" t="s">
        <v>167</v>
      </c>
      <c r="B2" s="19" t="s">
        <v>168</v>
      </c>
      <c r="C2" s="19">
        <v>3</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12.5</v>
      </c>
      <c r="I5" s="8" t="s">
        <v>175</v>
      </c>
      <c r="J5" s="8" t="s">
        <v>176</v>
      </c>
      <c r="K5" s="8" t="s">
        <v>177</v>
      </c>
      <c r="L5" s="8" t="s">
        <v>36</v>
      </c>
      <c r="M5" s="8" t="s">
        <v>44</v>
      </c>
      <c r="N5" s="8" t="s">
        <v>178</v>
      </c>
      <c r="O5" s="8" t="s">
        <v>45</v>
      </c>
    </row>
    <row r="6" spans="1:15" x14ac:dyDescent="0.35">
      <c r="B6" s="8">
        <f>C2+1</f>
        <v>4</v>
      </c>
      <c r="C6" s="8">
        <v>0.5</v>
      </c>
      <c r="E6" s="21">
        <f>(100/B8)*C8</f>
        <v>0</v>
      </c>
      <c r="F6" s="22" t="s">
        <v>179</v>
      </c>
      <c r="I6" s="22">
        <f>C4</f>
        <v>10</v>
      </c>
      <c r="J6" s="22">
        <f>40/B6*C6</f>
        <v>5</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3.75</v>
      </c>
      <c r="K7" s="8">
        <f>15/B8*C8</f>
        <v>0</v>
      </c>
      <c r="L7" s="8">
        <f>10/B10*C10</f>
        <v>0</v>
      </c>
      <c r="M7" s="8">
        <f>5/B12*C12</f>
        <v>0</v>
      </c>
      <c r="N7" s="8">
        <f>5/B14*C14</f>
        <v>0</v>
      </c>
      <c r="O7" s="8">
        <f>5/B16*C16</f>
        <v>0</v>
      </c>
    </row>
    <row r="8" spans="1:15" x14ac:dyDescent="0.35">
      <c r="B8" s="8">
        <f>C2</f>
        <v>3</v>
      </c>
      <c r="C8" s="8">
        <v>0</v>
      </c>
      <c r="E8" s="21">
        <f>(100/B12)*C12</f>
        <v>0</v>
      </c>
    </row>
    <row r="9" spans="1:15" x14ac:dyDescent="0.35">
      <c r="A9" t="s">
        <v>184</v>
      </c>
      <c r="B9" t="s">
        <v>181</v>
      </c>
      <c r="C9" t="s">
        <v>182</v>
      </c>
      <c r="E9" s="21">
        <f>(100/B14)*C14</f>
        <v>0</v>
      </c>
    </row>
    <row r="10" spans="1:15" x14ac:dyDescent="0.35">
      <c r="B10" s="8">
        <f>C2</f>
        <v>3</v>
      </c>
      <c r="C10" s="8">
        <v>0</v>
      </c>
      <c r="E10" s="21">
        <f>(100/B16)*C16</f>
        <v>0</v>
      </c>
    </row>
    <row r="11" spans="1:15" x14ac:dyDescent="0.35">
      <c r="A11" t="s">
        <v>44</v>
      </c>
      <c r="B11" t="s">
        <v>181</v>
      </c>
      <c r="C11" t="s">
        <v>182</v>
      </c>
    </row>
    <row r="12" spans="1:15" x14ac:dyDescent="0.35">
      <c r="B12" s="8">
        <f>C2</f>
        <v>3</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3</v>
      </c>
      <c r="C14" s="8">
        <v>0</v>
      </c>
      <c r="F14" s="8" t="s">
        <v>35</v>
      </c>
      <c r="G14" s="8">
        <f>J6</f>
        <v>5</v>
      </c>
      <c r="H14" s="8">
        <f>J7</f>
        <v>3.75</v>
      </c>
    </row>
    <row r="15" spans="1:15" x14ac:dyDescent="0.35">
      <c r="A15" t="s">
        <v>45</v>
      </c>
      <c r="B15" t="s">
        <v>181</v>
      </c>
      <c r="C15" t="s">
        <v>182</v>
      </c>
      <c r="F15" s="8" t="s">
        <v>177</v>
      </c>
      <c r="G15" s="8">
        <f>K6</f>
        <v>0</v>
      </c>
      <c r="H15" s="8">
        <f>K7</f>
        <v>0</v>
      </c>
    </row>
    <row r="16" spans="1:15" x14ac:dyDescent="0.35">
      <c r="B16" s="8">
        <f>C2</f>
        <v>3</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15</v>
      </c>
      <c r="H20" s="25">
        <f>H13+H14+H15+H16+H17+H18+H19</f>
        <v>33.75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3" sqref="C3"/>
    </sheetView>
  </sheetViews>
  <sheetFormatPr defaultRowHeight="14.5" x14ac:dyDescent="0.35"/>
  <sheetData>
    <row r="2" spans="1:15" x14ac:dyDescent="0.35">
      <c r="A2" t="s">
        <v>167</v>
      </c>
      <c r="B2" s="19" t="s">
        <v>168</v>
      </c>
      <c r="C2" s="19">
        <v>2</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0</v>
      </c>
      <c r="I5" s="8" t="s">
        <v>175</v>
      </c>
      <c r="J5" s="8" t="s">
        <v>176</v>
      </c>
      <c r="K5" s="8" t="s">
        <v>177</v>
      </c>
      <c r="L5" s="8" t="s">
        <v>36</v>
      </c>
      <c r="M5" s="8" t="s">
        <v>44</v>
      </c>
      <c r="N5" s="8" t="s">
        <v>178</v>
      </c>
      <c r="O5" s="8" t="s">
        <v>45</v>
      </c>
    </row>
    <row r="6" spans="1:15" x14ac:dyDescent="0.35">
      <c r="B6" s="8">
        <f>C2+1</f>
        <v>3</v>
      </c>
      <c r="C6" s="8">
        <v>0</v>
      </c>
      <c r="E6" s="21">
        <f>(100/B8)*C8</f>
        <v>0</v>
      </c>
      <c r="F6" s="22" t="s">
        <v>179</v>
      </c>
      <c r="I6" s="22">
        <f>C4</f>
        <v>10</v>
      </c>
      <c r="J6" s="22">
        <f>40/B6*C6</f>
        <v>0</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0</v>
      </c>
      <c r="K7" s="8">
        <f>15/B8*C8</f>
        <v>0</v>
      </c>
      <c r="L7" s="8">
        <f>10/B10*C10</f>
        <v>0</v>
      </c>
      <c r="M7" s="8">
        <f>5/B12*C12</f>
        <v>0</v>
      </c>
      <c r="N7" s="8">
        <f>5/B14*C14</f>
        <v>0</v>
      </c>
      <c r="O7" s="8">
        <f>5/B16*C16</f>
        <v>0</v>
      </c>
    </row>
    <row r="8" spans="1:15" x14ac:dyDescent="0.35">
      <c r="B8" s="8">
        <f>C2</f>
        <v>2</v>
      </c>
      <c r="C8" s="8">
        <v>0</v>
      </c>
      <c r="E8" s="21">
        <f>(100/B12)*C12</f>
        <v>0</v>
      </c>
    </row>
    <row r="9" spans="1:15" x14ac:dyDescent="0.35">
      <c r="A9" t="s">
        <v>184</v>
      </c>
      <c r="B9" t="s">
        <v>181</v>
      </c>
      <c r="C9" t="s">
        <v>182</v>
      </c>
      <c r="E9" s="21">
        <f>(100/B14)*C14</f>
        <v>0</v>
      </c>
    </row>
    <row r="10" spans="1:15" x14ac:dyDescent="0.35">
      <c r="B10" s="8">
        <f>C2</f>
        <v>2</v>
      </c>
      <c r="C10" s="8">
        <v>0</v>
      </c>
      <c r="E10" s="21">
        <f>(100/B16)*C16</f>
        <v>0</v>
      </c>
    </row>
    <row r="11" spans="1:15" x14ac:dyDescent="0.35">
      <c r="A11" t="s">
        <v>44</v>
      </c>
      <c r="B11" t="s">
        <v>181</v>
      </c>
      <c r="C11" t="s">
        <v>182</v>
      </c>
    </row>
    <row r="12" spans="1:15" x14ac:dyDescent="0.35">
      <c r="B12" s="8">
        <f>C2</f>
        <v>2</v>
      </c>
      <c r="C12" s="8">
        <v>0</v>
      </c>
      <c r="F12" s="8"/>
      <c r="G12" s="8" t="s">
        <v>179</v>
      </c>
      <c r="H12" s="8" t="s">
        <v>185</v>
      </c>
      <c r="L12" t="s">
        <v>186</v>
      </c>
    </row>
    <row r="13" spans="1:15" ht="29" x14ac:dyDescent="0.35">
      <c r="A13" s="23" t="s">
        <v>178</v>
      </c>
      <c r="B13" t="s">
        <v>181</v>
      </c>
      <c r="C13" t="s">
        <v>182</v>
      </c>
      <c r="F13" s="8" t="s">
        <v>34</v>
      </c>
      <c r="G13" s="8">
        <f>I6</f>
        <v>10</v>
      </c>
      <c r="H13" s="8">
        <f>I7</f>
        <v>30</v>
      </c>
      <c r="K13" s="28"/>
      <c r="L13" s="28"/>
      <c r="M13" s="28"/>
    </row>
    <row r="14" spans="1:15" x14ac:dyDescent="0.35">
      <c r="B14" s="8">
        <f>C2</f>
        <v>2</v>
      </c>
      <c r="C14" s="8">
        <v>0</v>
      </c>
      <c r="F14" s="8" t="s">
        <v>35</v>
      </c>
      <c r="G14" s="8">
        <f>J6</f>
        <v>0</v>
      </c>
      <c r="H14" s="8">
        <f>J7</f>
        <v>0</v>
      </c>
      <c r="K14" s="28" t="s">
        <v>198</v>
      </c>
      <c r="L14" s="29">
        <v>0.01</v>
      </c>
      <c r="M14" s="29">
        <v>0.02</v>
      </c>
    </row>
    <row r="15" spans="1:15" x14ac:dyDescent="0.35">
      <c r="A15" t="s">
        <v>45</v>
      </c>
      <c r="B15" t="s">
        <v>181</v>
      </c>
      <c r="C15" t="s">
        <v>182</v>
      </c>
      <c r="F15" s="8" t="s">
        <v>177</v>
      </c>
      <c r="G15" s="8">
        <f>K6</f>
        <v>0</v>
      </c>
      <c r="H15" s="8">
        <f>K7</f>
        <v>0</v>
      </c>
      <c r="K15" s="28" t="s">
        <v>199</v>
      </c>
      <c r="L15" s="29">
        <v>0.01</v>
      </c>
      <c r="M15" s="29">
        <v>0.03</v>
      </c>
    </row>
    <row r="16" spans="1:15" x14ac:dyDescent="0.35">
      <c r="B16" s="8">
        <f>C2</f>
        <v>2</v>
      </c>
      <c r="C16" s="8">
        <v>0</v>
      </c>
      <c r="F16" s="8" t="s">
        <v>36</v>
      </c>
      <c r="G16" s="8">
        <f>L6</f>
        <v>0</v>
      </c>
      <c r="H16" s="8">
        <f>L7</f>
        <v>0</v>
      </c>
      <c r="K16" s="28" t="s">
        <v>200</v>
      </c>
      <c r="L16" s="29">
        <v>0.03</v>
      </c>
      <c r="M16" s="29">
        <v>0.08</v>
      </c>
    </row>
    <row r="17" spans="6:13" x14ac:dyDescent="0.35">
      <c r="F17" s="8" t="s">
        <v>44</v>
      </c>
      <c r="G17" s="8">
        <f>M6</f>
        <v>0</v>
      </c>
      <c r="H17" s="8">
        <f>M7</f>
        <v>0</v>
      </c>
      <c r="K17" s="28" t="s">
        <v>201</v>
      </c>
      <c r="L17" s="29">
        <v>0.05</v>
      </c>
      <c r="M17" s="29">
        <v>0.15</v>
      </c>
    </row>
    <row r="18" spans="6:13" ht="29" x14ac:dyDescent="0.35">
      <c r="F18" s="24" t="s">
        <v>178</v>
      </c>
      <c r="G18" s="8">
        <f>N6</f>
        <v>0</v>
      </c>
      <c r="H18" s="8">
        <f>N7</f>
        <v>0</v>
      </c>
      <c r="K18" s="28" t="s">
        <v>202</v>
      </c>
      <c r="L18" s="29">
        <v>7.0000000000000007E-2</v>
      </c>
      <c r="M18" s="29">
        <v>0.2</v>
      </c>
    </row>
    <row r="19" spans="6:13" x14ac:dyDescent="0.35">
      <c r="F19" s="8" t="s">
        <v>45</v>
      </c>
      <c r="G19" s="8">
        <f>O6</f>
        <v>0</v>
      </c>
      <c r="H19" s="8">
        <f>O7</f>
        <v>0</v>
      </c>
      <c r="K19" s="28" t="s">
        <v>203</v>
      </c>
      <c r="L19" s="29">
        <v>0.1</v>
      </c>
      <c r="M19" s="29">
        <v>0.3</v>
      </c>
    </row>
    <row r="20" spans="6:13" x14ac:dyDescent="0.35">
      <c r="F20" s="8" t="s">
        <v>187</v>
      </c>
      <c r="G20" s="25">
        <f>G13+G14+G15+G16+G17+G18+G19</f>
        <v>10</v>
      </c>
      <c r="H20" s="25">
        <f>H13+H14+H15+H16+H17+H18+H19</f>
        <v>30</v>
      </c>
      <c r="K20" s="28"/>
      <c r="L20" s="28"/>
      <c r="M20" s="28"/>
    </row>
    <row r="21" spans="6:13" x14ac:dyDescent="0.35">
      <c r="K21" s="28"/>
      <c r="L21" s="28"/>
      <c r="M21" s="2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B1" sqref="B1"/>
    </sheetView>
  </sheetViews>
  <sheetFormatPr defaultRowHeight="14.5" x14ac:dyDescent="0.35"/>
  <sheetData>
    <row r="2" spans="2:13" x14ac:dyDescent="0.35">
      <c r="C2" s="11" t="s">
        <v>96</v>
      </c>
      <c r="D2" s="215"/>
      <c r="E2" s="215"/>
    </row>
    <row r="3" spans="2:13" x14ac:dyDescent="0.35">
      <c r="E3" s="10"/>
      <c r="F3" s="10"/>
      <c r="G3" s="10"/>
      <c r="H3" s="10"/>
      <c r="I3" s="10"/>
      <c r="J3" s="10"/>
    </row>
    <row r="4" spans="2:13" x14ac:dyDescent="0.35">
      <c r="B4" s="11" t="s">
        <v>97</v>
      </c>
      <c r="C4" s="9" t="s">
        <v>77</v>
      </c>
      <c r="D4" s="216" t="s">
        <v>78</v>
      </c>
      <c r="E4" s="216"/>
      <c r="F4" s="216"/>
      <c r="G4" s="12"/>
      <c r="H4" s="216" t="s">
        <v>79</v>
      </c>
      <c r="I4" s="216"/>
      <c r="J4" s="216"/>
      <c r="K4" s="216" t="s">
        <v>80</v>
      </c>
      <c r="L4" s="216"/>
      <c r="M4" s="216"/>
    </row>
    <row r="5" spans="2:13" x14ac:dyDescent="0.35">
      <c r="B5" s="11">
        <v>1</v>
      </c>
      <c r="C5" s="9"/>
      <c r="D5" s="9" t="s">
        <v>81</v>
      </c>
      <c r="E5" s="9" t="s">
        <v>82</v>
      </c>
      <c r="F5" s="9" t="s">
        <v>83</v>
      </c>
      <c r="G5" s="9"/>
      <c r="H5" s="9" t="s">
        <v>81</v>
      </c>
      <c r="I5" s="9" t="s">
        <v>82</v>
      </c>
      <c r="J5" s="9" t="s">
        <v>83</v>
      </c>
      <c r="K5" s="9" t="s">
        <v>81</v>
      </c>
      <c r="L5" s="9" t="s">
        <v>82</v>
      </c>
      <c r="M5" s="9" t="s">
        <v>83</v>
      </c>
    </row>
    <row r="6" spans="2:13" x14ac:dyDescent="0.35">
      <c r="C6" s="8" t="s">
        <v>84</v>
      </c>
      <c r="D6" s="8"/>
      <c r="E6" s="8"/>
      <c r="F6" s="8">
        <f>D6*E6</f>
        <v>0</v>
      </c>
      <c r="G6" s="8" t="s">
        <v>98</v>
      </c>
      <c r="H6" s="8"/>
      <c r="I6" s="8"/>
      <c r="J6" s="8">
        <f>H6*I6</f>
        <v>0</v>
      </c>
      <c r="K6" s="8"/>
      <c r="L6" s="8"/>
      <c r="M6" s="8">
        <f>K6*L6</f>
        <v>0</v>
      </c>
    </row>
    <row r="7" spans="2:13" x14ac:dyDescent="0.35">
      <c r="C7" s="8"/>
      <c r="D7" s="8"/>
      <c r="E7" s="8"/>
      <c r="F7" s="8">
        <f t="shared" ref="F7:F33" si="0">D7*E7</f>
        <v>0</v>
      </c>
      <c r="G7" s="8" t="s">
        <v>99</v>
      </c>
      <c r="H7" s="8"/>
      <c r="I7" s="8"/>
      <c r="J7" s="8">
        <f t="shared" ref="J7:J29" si="1">H7*I7</f>
        <v>0</v>
      </c>
      <c r="K7" s="8"/>
      <c r="L7" s="8"/>
      <c r="M7" s="8">
        <f t="shared" ref="M7:M29" si="2">K7*L7</f>
        <v>0</v>
      </c>
    </row>
    <row r="8" spans="2:13" x14ac:dyDescent="0.35">
      <c r="C8" s="8"/>
      <c r="D8" s="8"/>
      <c r="E8" s="8"/>
      <c r="F8" s="8">
        <f t="shared" si="0"/>
        <v>0</v>
      </c>
      <c r="G8" s="8"/>
      <c r="H8" s="8"/>
      <c r="I8" s="8"/>
      <c r="J8" s="8">
        <f t="shared" si="1"/>
        <v>0</v>
      </c>
      <c r="K8" s="8"/>
      <c r="L8" s="8"/>
      <c r="M8" s="8">
        <f t="shared" si="2"/>
        <v>0</v>
      </c>
    </row>
    <row r="9" spans="2:13" x14ac:dyDescent="0.35">
      <c r="C9" s="8" t="s">
        <v>87</v>
      </c>
      <c r="D9" s="8"/>
      <c r="E9" s="8"/>
      <c r="F9" s="8">
        <f t="shared" si="0"/>
        <v>0</v>
      </c>
      <c r="G9" s="8" t="s">
        <v>98</v>
      </c>
      <c r="H9" s="8"/>
      <c r="I9" s="8"/>
      <c r="J9" s="8">
        <f t="shared" si="1"/>
        <v>0</v>
      </c>
      <c r="K9" s="8"/>
      <c r="L9" s="8"/>
      <c r="M9" s="8">
        <f t="shared" si="2"/>
        <v>0</v>
      </c>
    </row>
    <row r="10" spans="2:13" x14ac:dyDescent="0.35">
      <c r="C10" s="8"/>
      <c r="D10" s="8"/>
      <c r="E10" s="8"/>
      <c r="F10" s="8">
        <f t="shared" si="0"/>
        <v>0</v>
      </c>
      <c r="G10" s="8" t="s">
        <v>99</v>
      </c>
      <c r="H10" s="8"/>
      <c r="I10" s="8"/>
      <c r="J10" s="8">
        <f t="shared" si="1"/>
        <v>0</v>
      </c>
      <c r="K10" s="8"/>
      <c r="L10" s="8"/>
      <c r="M10" s="8">
        <f t="shared" si="2"/>
        <v>0</v>
      </c>
    </row>
    <row r="11" spans="2:13" x14ac:dyDescent="0.35">
      <c r="C11" s="8"/>
      <c r="D11" s="8"/>
      <c r="E11" s="8"/>
      <c r="F11" s="8">
        <f t="shared" si="0"/>
        <v>0</v>
      </c>
      <c r="G11" s="8"/>
      <c r="H11" s="8"/>
      <c r="I11" s="8"/>
      <c r="J11" s="8">
        <f t="shared" si="1"/>
        <v>0</v>
      </c>
      <c r="K11" s="8"/>
      <c r="L11" s="8"/>
      <c r="M11" s="8">
        <f t="shared" si="2"/>
        <v>0</v>
      </c>
    </row>
    <row r="12" spans="2:13" x14ac:dyDescent="0.35">
      <c r="C12" s="8"/>
      <c r="D12" s="8"/>
      <c r="E12" s="8"/>
      <c r="F12" s="8">
        <f t="shared" si="0"/>
        <v>0</v>
      </c>
      <c r="G12" s="8"/>
      <c r="H12" s="8"/>
      <c r="I12" s="8"/>
      <c r="J12" s="8">
        <f t="shared" si="1"/>
        <v>0</v>
      </c>
      <c r="K12" s="8"/>
      <c r="L12" s="8"/>
      <c r="M12" s="8">
        <f t="shared" si="2"/>
        <v>0</v>
      </c>
    </row>
    <row r="13" spans="2:13" x14ac:dyDescent="0.35">
      <c r="C13" s="8" t="s">
        <v>85</v>
      </c>
      <c r="D13" s="8"/>
      <c r="E13" s="8"/>
      <c r="F13" s="8">
        <f t="shared" si="0"/>
        <v>0</v>
      </c>
      <c r="G13" s="8" t="s">
        <v>98</v>
      </c>
      <c r="H13" s="8"/>
      <c r="I13" s="8"/>
      <c r="J13" s="8">
        <f t="shared" si="1"/>
        <v>0</v>
      </c>
      <c r="K13" s="8"/>
      <c r="L13" s="8"/>
      <c r="M13" s="8">
        <f t="shared" si="2"/>
        <v>0</v>
      </c>
    </row>
    <row r="14" spans="2:13" x14ac:dyDescent="0.35">
      <c r="C14" s="8"/>
      <c r="D14" s="8"/>
      <c r="E14" s="8"/>
      <c r="F14" s="8">
        <f t="shared" si="0"/>
        <v>0</v>
      </c>
      <c r="G14" s="8" t="s">
        <v>99</v>
      </c>
      <c r="H14" s="8"/>
      <c r="I14" s="8"/>
      <c r="J14" s="8">
        <f t="shared" si="1"/>
        <v>0</v>
      </c>
      <c r="K14" s="8"/>
      <c r="L14" s="8"/>
      <c r="M14" s="8">
        <f t="shared" si="2"/>
        <v>0</v>
      </c>
    </row>
    <row r="15" spans="2:13" x14ac:dyDescent="0.35">
      <c r="C15" s="8"/>
      <c r="D15" s="8"/>
      <c r="E15" s="8"/>
      <c r="F15" s="8">
        <f t="shared" si="0"/>
        <v>0</v>
      </c>
      <c r="G15" s="8"/>
      <c r="H15" s="8"/>
      <c r="I15" s="8"/>
      <c r="J15" s="8">
        <f t="shared" si="1"/>
        <v>0</v>
      </c>
      <c r="K15" s="8"/>
      <c r="L15" s="8"/>
      <c r="M15" s="8">
        <f t="shared" si="2"/>
        <v>0</v>
      </c>
    </row>
    <row r="16" spans="2:13" x14ac:dyDescent="0.35">
      <c r="C16" s="8"/>
      <c r="D16" s="8"/>
      <c r="E16" s="8"/>
      <c r="F16" s="8">
        <f t="shared" si="0"/>
        <v>0</v>
      </c>
      <c r="G16" s="8"/>
      <c r="H16" s="8"/>
      <c r="I16" s="8"/>
      <c r="J16" s="8">
        <f t="shared" si="1"/>
        <v>0</v>
      </c>
      <c r="K16" s="8"/>
      <c r="L16" s="8"/>
      <c r="M16" s="8">
        <f t="shared" si="2"/>
        <v>0</v>
      </c>
    </row>
    <row r="17" spans="3:13" x14ac:dyDescent="0.35">
      <c r="C17" s="8" t="s">
        <v>86</v>
      </c>
      <c r="D17" s="8"/>
      <c r="E17" s="8"/>
      <c r="F17" s="8">
        <f t="shared" si="0"/>
        <v>0</v>
      </c>
      <c r="G17" s="8" t="s">
        <v>98</v>
      </c>
      <c r="H17" s="8"/>
      <c r="I17" s="8"/>
      <c r="J17" s="8">
        <f t="shared" si="1"/>
        <v>0</v>
      </c>
      <c r="K17" s="8"/>
      <c r="L17" s="8"/>
      <c r="M17" s="8">
        <f t="shared" si="2"/>
        <v>0</v>
      </c>
    </row>
    <row r="18" spans="3:13" x14ac:dyDescent="0.35">
      <c r="C18" s="8"/>
      <c r="D18" s="8"/>
      <c r="E18" s="8"/>
      <c r="F18" s="8">
        <f t="shared" si="0"/>
        <v>0</v>
      </c>
      <c r="G18" s="8" t="s">
        <v>99</v>
      </c>
      <c r="H18" s="8"/>
      <c r="I18" s="8"/>
      <c r="J18" s="8">
        <f t="shared" si="1"/>
        <v>0</v>
      </c>
      <c r="K18" s="8"/>
      <c r="L18" s="8"/>
      <c r="M18" s="8">
        <f t="shared" si="2"/>
        <v>0</v>
      </c>
    </row>
    <row r="19" spans="3:13" x14ac:dyDescent="0.35">
      <c r="C19" s="8"/>
      <c r="D19" s="8"/>
      <c r="E19" s="8"/>
      <c r="F19" s="8">
        <f t="shared" si="0"/>
        <v>0</v>
      </c>
      <c r="G19" s="8"/>
      <c r="H19" s="8"/>
      <c r="I19" s="8"/>
      <c r="J19" s="8">
        <f t="shared" si="1"/>
        <v>0</v>
      </c>
      <c r="K19" s="8"/>
      <c r="L19" s="8"/>
      <c r="M19" s="8">
        <f t="shared" si="2"/>
        <v>0</v>
      </c>
    </row>
    <row r="20" spans="3:13" x14ac:dyDescent="0.35">
      <c r="C20" s="8" t="s">
        <v>86</v>
      </c>
      <c r="D20" s="8"/>
      <c r="E20" s="8"/>
      <c r="F20" s="8">
        <f t="shared" si="0"/>
        <v>0</v>
      </c>
      <c r="G20" s="8" t="s">
        <v>98</v>
      </c>
      <c r="H20" s="8"/>
      <c r="I20" s="8"/>
      <c r="J20" s="8">
        <f t="shared" si="1"/>
        <v>0</v>
      </c>
      <c r="K20" s="8"/>
      <c r="L20" s="8"/>
      <c r="M20" s="8">
        <f t="shared" si="2"/>
        <v>0</v>
      </c>
    </row>
    <row r="21" spans="3:13" x14ac:dyDescent="0.35">
      <c r="C21" s="8"/>
      <c r="D21" s="8"/>
      <c r="E21" s="8"/>
      <c r="F21" s="8">
        <f t="shared" si="0"/>
        <v>0</v>
      </c>
      <c r="G21" s="8" t="s">
        <v>99</v>
      </c>
      <c r="H21" s="8"/>
      <c r="I21" s="8"/>
      <c r="J21" s="8">
        <f t="shared" si="1"/>
        <v>0</v>
      </c>
      <c r="K21" s="8"/>
      <c r="L21" s="8"/>
      <c r="M21" s="8">
        <f t="shared" si="2"/>
        <v>0</v>
      </c>
    </row>
    <row r="22" spans="3:13" x14ac:dyDescent="0.35">
      <c r="C22" s="8"/>
      <c r="D22" s="8"/>
      <c r="E22" s="8"/>
      <c r="F22" s="8">
        <f t="shared" si="0"/>
        <v>0</v>
      </c>
      <c r="G22" s="8"/>
      <c r="H22" s="8"/>
      <c r="I22" s="8"/>
      <c r="J22" s="8">
        <f t="shared" si="1"/>
        <v>0</v>
      </c>
      <c r="K22" s="8"/>
      <c r="L22" s="8"/>
      <c r="M22" s="8">
        <f t="shared" si="2"/>
        <v>0</v>
      </c>
    </row>
    <row r="23" spans="3:13" x14ac:dyDescent="0.35">
      <c r="C23" s="8" t="s">
        <v>92</v>
      </c>
      <c r="D23" s="8"/>
      <c r="E23" s="8"/>
      <c r="F23" s="8">
        <f t="shared" si="0"/>
        <v>0</v>
      </c>
      <c r="G23" s="8" t="s">
        <v>100</v>
      </c>
      <c r="H23" s="8"/>
      <c r="I23" s="8"/>
      <c r="J23" s="8">
        <f t="shared" si="1"/>
        <v>0</v>
      </c>
      <c r="K23" s="8"/>
      <c r="L23" s="8"/>
      <c r="M23" s="8">
        <f t="shared" si="2"/>
        <v>0</v>
      </c>
    </row>
    <row r="24" spans="3:13" x14ac:dyDescent="0.35">
      <c r="C24" s="8" t="s">
        <v>93</v>
      </c>
      <c r="D24" s="8"/>
      <c r="E24" s="8"/>
      <c r="F24" s="8">
        <f t="shared" si="0"/>
        <v>0</v>
      </c>
      <c r="G24" s="8" t="s">
        <v>100</v>
      </c>
      <c r="H24" s="8"/>
      <c r="I24" s="8"/>
      <c r="J24" s="8">
        <f t="shared" si="1"/>
        <v>0</v>
      </c>
      <c r="K24" s="8"/>
      <c r="L24" s="8"/>
      <c r="M24" s="8">
        <f t="shared" si="2"/>
        <v>0</v>
      </c>
    </row>
    <row r="25" spans="3:13" x14ac:dyDescent="0.35">
      <c r="C25" s="8" t="s">
        <v>94</v>
      </c>
      <c r="D25" s="8"/>
      <c r="E25" s="8"/>
      <c r="F25" s="8">
        <f t="shared" si="0"/>
        <v>0</v>
      </c>
      <c r="G25" s="8" t="s">
        <v>100</v>
      </c>
      <c r="H25" s="8"/>
      <c r="I25" s="8"/>
      <c r="J25" s="8">
        <f t="shared" si="1"/>
        <v>0</v>
      </c>
      <c r="K25" s="8"/>
      <c r="L25" s="8"/>
      <c r="M25" s="8">
        <f t="shared" si="2"/>
        <v>0</v>
      </c>
    </row>
    <row r="26" spans="3:13" x14ac:dyDescent="0.35">
      <c r="C26" s="8"/>
      <c r="D26" s="8"/>
      <c r="E26" s="8"/>
      <c r="F26" s="8">
        <f t="shared" si="0"/>
        <v>0</v>
      </c>
      <c r="G26" s="8"/>
      <c r="H26" s="8"/>
      <c r="I26" s="8"/>
      <c r="J26" s="8">
        <f t="shared" si="1"/>
        <v>0</v>
      </c>
      <c r="K26" s="8"/>
      <c r="L26" s="8"/>
      <c r="M26" s="8">
        <f t="shared" si="2"/>
        <v>0</v>
      </c>
    </row>
    <row r="27" spans="3:13" x14ac:dyDescent="0.35">
      <c r="C27" s="8" t="s">
        <v>88</v>
      </c>
      <c r="D27" s="8"/>
      <c r="E27" s="8"/>
      <c r="F27" s="8">
        <f t="shared" si="0"/>
        <v>0</v>
      </c>
      <c r="G27" s="8"/>
      <c r="H27" s="8"/>
      <c r="I27" s="8"/>
      <c r="J27" s="8">
        <f t="shared" si="1"/>
        <v>0</v>
      </c>
      <c r="K27" s="8"/>
      <c r="L27" s="8"/>
      <c r="M27" s="8">
        <f t="shared" si="2"/>
        <v>0</v>
      </c>
    </row>
    <row r="28" spans="3:13" x14ac:dyDescent="0.35">
      <c r="C28" s="8" t="s">
        <v>89</v>
      </c>
      <c r="D28" s="8"/>
      <c r="E28" s="8"/>
      <c r="F28" s="8">
        <f t="shared" si="0"/>
        <v>0</v>
      </c>
      <c r="G28" s="8"/>
      <c r="H28" s="8"/>
      <c r="I28" s="8"/>
      <c r="J28" s="8">
        <f t="shared" si="1"/>
        <v>0</v>
      </c>
      <c r="K28" s="8"/>
      <c r="L28" s="8"/>
      <c r="M28" s="8">
        <f t="shared" si="2"/>
        <v>0</v>
      </c>
    </row>
    <row r="29" spans="3:13" x14ac:dyDescent="0.35">
      <c r="C29" s="8" t="s">
        <v>90</v>
      </c>
      <c r="D29" s="8"/>
      <c r="E29" s="8"/>
      <c r="F29" s="8">
        <f t="shared" si="0"/>
        <v>0</v>
      </c>
      <c r="G29" s="8"/>
      <c r="H29" s="8"/>
      <c r="I29" s="8"/>
      <c r="J29" s="8">
        <f t="shared" si="1"/>
        <v>0</v>
      </c>
      <c r="K29" s="8"/>
      <c r="L29" s="8"/>
      <c r="M29" s="8">
        <f t="shared" si="2"/>
        <v>0</v>
      </c>
    </row>
    <row r="30" spans="3:13" x14ac:dyDescent="0.35">
      <c r="C30" s="8" t="s">
        <v>91</v>
      </c>
      <c r="D30" s="8"/>
      <c r="E30" s="8"/>
      <c r="F30" s="8">
        <f t="shared" si="0"/>
        <v>0</v>
      </c>
      <c r="G30" s="8"/>
      <c r="H30" s="8"/>
      <c r="I30" s="8"/>
      <c r="J30" s="8">
        <f>H30*I30</f>
        <v>0</v>
      </c>
      <c r="K30" s="8"/>
      <c r="L30" s="8"/>
      <c r="M30" s="8">
        <f>K30*L30</f>
        <v>0</v>
      </c>
    </row>
    <row r="31" spans="3:13" x14ac:dyDescent="0.35">
      <c r="C31" s="8"/>
      <c r="D31" s="8"/>
      <c r="E31" s="8"/>
      <c r="F31" s="8">
        <f t="shared" si="0"/>
        <v>0</v>
      </c>
      <c r="G31" s="8"/>
      <c r="H31" s="8"/>
      <c r="I31" s="8"/>
      <c r="J31" s="8">
        <f>H31*I31</f>
        <v>0</v>
      </c>
      <c r="K31" s="8"/>
      <c r="L31" s="8"/>
      <c r="M31" s="8">
        <f>K31*L31</f>
        <v>0</v>
      </c>
    </row>
    <row r="32" spans="3:13" x14ac:dyDescent="0.35">
      <c r="C32" s="8"/>
      <c r="D32" s="8"/>
      <c r="E32" s="8"/>
      <c r="F32" s="8">
        <f t="shared" si="0"/>
        <v>0</v>
      </c>
      <c r="G32" s="8"/>
      <c r="H32" s="8"/>
      <c r="I32" s="8"/>
      <c r="J32" s="8">
        <f>H32*I32</f>
        <v>0</v>
      </c>
      <c r="K32" s="8"/>
      <c r="L32" s="8"/>
      <c r="M32" s="8">
        <f>K32*L32</f>
        <v>0</v>
      </c>
    </row>
    <row r="33" spans="3:13" x14ac:dyDescent="0.35">
      <c r="C33" s="8"/>
      <c r="D33" s="8"/>
      <c r="E33" s="8"/>
      <c r="F33" s="8">
        <f t="shared" si="0"/>
        <v>0</v>
      </c>
      <c r="G33" s="8"/>
      <c r="H33" s="8"/>
      <c r="I33" s="8"/>
      <c r="J33" s="8">
        <f>H33*I33</f>
        <v>0</v>
      </c>
      <c r="K33" s="8"/>
      <c r="L33" s="8"/>
      <c r="M33" s="8">
        <f>K33*L33</f>
        <v>0</v>
      </c>
    </row>
    <row r="34" spans="3:13" x14ac:dyDescent="0.35">
      <c r="C34" s="8" t="s">
        <v>95</v>
      </c>
      <c r="D34" s="8"/>
      <c r="E34" s="8">
        <f>F34*10.764</f>
        <v>0</v>
      </c>
      <c r="F34" s="8">
        <f>SUM(F6:F33)</f>
        <v>0</v>
      </c>
      <c r="G34" s="8"/>
      <c r="H34" s="8"/>
      <c r="I34" s="8">
        <f>J34*10.764</f>
        <v>0</v>
      </c>
      <c r="J34" s="8">
        <f>SUM(J6:J33)</f>
        <v>0</v>
      </c>
      <c r="K34" s="8"/>
      <c r="L34" s="8">
        <f>M34*10.764</f>
        <v>0</v>
      </c>
      <c r="M34" s="8">
        <f>SUM(M6:M33)</f>
        <v>0</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K13" sqref="K13"/>
    </sheetView>
  </sheetViews>
  <sheetFormatPr defaultRowHeight="14.5" x14ac:dyDescent="0.35"/>
  <sheetData>
    <row r="2" spans="1:15" x14ac:dyDescent="0.35">
      <c r="A2" t="s">
        <v>167</v>
      </c>
      <c r="B2" s="19" t="s">
        <v>168</v>
      </c>
      <c r="C2" s="19">
        <v>3</v>
      </c>
      <c r="D2" s="20"/>
    </row>
    <row r="3" spans="1:15" x14ac:dyDescent="0.35">
      <c r="B3" t="s">
        <v>169</v>
      </c>
      <c r="C3" t="s">
        <v>170</v>
      </c>
    </row>
    <row r="4" spans="1:15" x14ac:dyDescent="0.35">
      <c r="A4" t="s">
        <v>171</v>
      </c>
      <c r="B4" s="8">
        <v>10</v>
      </c>
      <c r="C4" s="8">
        <v>10</v>
      </c>
      <c r="E4" s="21">
        <f>(100/B4)*C4</f>
        <v>100</v>
      </c>
    </row>
    <row r="5" spans="1:15" x14ac:dyDescent="0.35">
      <c r="A5" t="s">
        <v>172</v>
      </c>
      <c r="B5" t="s">
        <v>173</v>
      </c>
      <c r="C5" t="s">
        <v>174</v>
      </c>
      <c r="E5" s="21">
        <f>(100/B6)*C6</f>
        <v>100</v>
      </c>
      <c r="I5" s="8" t="s">
        <v>175</v>
      </c>
      <c r="J5" s="8" t="s">
        <v>176</v>
      </c>
      <c r="K5" s="8" t="s">
        <v>177</v>
      </c>
      <c r="L5" s="8" t="s">
        <v>36</v>
      </c>
      <c r="M5" s="8" t="s">
        <v>44</v>
      </c>
      <c r="N5" s="8" t="s">
        <v>178</v>
      </c>
      <c r="O5" s="8" t="s">
        <v>45</v>
      </c>
    </row>
    <row r="6" spans="1:15" x14ac:dyDescent="0.35">
      <c r="B6" s="8">
        <f>C2+1</f>
        <v>4</v>
      </c>
      <c r="C6" s="8">
        <v>4</v>
      </c>
      <c r="E6" s="21">
        <f>(100/B8)*C8</f>
        <v>0</v>
      </c>
      <c r="F6" s="22" t="s">
        <v>179</v>
      </c>
      <c r="I6" s="22">
        <f>C4</f>
        <v>10</v>
      </c>
      <c r="J6" s="22">
        <f>40/B6*C6</f>
        <v>40</v>
      </c>
      <c r="K6" s="22">
        <f>15/B8*C8</f>
        <v>0</v>
      </c>
      <c r="L6" s="22">
        <f>10/B10*C10</f>
        <v>0</v>
      </c>
      <c r="M6" s="22">
        <f>10/B12*C12</f>
        <v>0</v>
      </c>
      <c r="N6" s="22">
        <f>5/B14*C14</f>
        <v>0</v>
      </c>
      <c r="O6" s="22">
        <f>5/B16*C16</f>
        <v>0</v>
      </c>
    </row>
    <row r="7" spans="1:15" x14ac:dyDescent="0.35">
      <c r="A7" t="s">
        <v>180</v>
      </c>
      <c r="B7" t="s">
        <v>181</v>
      </c>
      <c r="C7" t="s">
        <v>182</v>
      </c>
      <c r="E7" s="21">
        <f>(100/B10)*C10</f>
        <v>0</v>
      </c>
      <c r="F7" s="8" t="s">
        <v>183</v>
      </c>
      <c r="G7" s="8"/>
      <c r="H7" s="8"/>
      <c r="I7" s="8">
        <f>I6+20</f>
        <v>30</v>
      </c>
      <c r="J7" s="8">
        <f>30/B6*C6</f>
        <v>30</v>
      </c>
      <c r="K7" s="8">
        <f>15/B8*C8</f>
        <v>0</v>
      </c>
      <c r="L7" s="8">
        <f>10/B10*C10</f>
        <v>0</v>
      </c>
      <c r="M7" s="8">
        <f>5/B12*C12</f>
        <v>0</v>
      </c>
      <c r="N7" s="8">
        <f>5/B14*C14</f>
        <v>0</v>
      </c>
      <c r="O7" s="8">
        <f>5/B16*C16</f>
        <v>0</v>
      </c>
    </row>
    <row r="8" spans="1:15" x14ac:dyDescent="0.35">
      <c r="B8" s="8">
        <f>C2</f>
        <v>3</v>
      </c>
      <c r="C8" s="8">
        <v>0</v>
      </c>
      <c r="E8" s="21">
        <f>(100/B12)*C12</f>
        <v>0</v>
      </c>
    </row>
    <row r="9" spans="1:15" x14ac:dyDescent="0.35">
      <c r="A9" t="s">
        <v>184</v>
      </c>
      <c r="B9" t="s">
        <v>181</v>
      </c>
      <c r="C9" t="s">
        <v>182</v>
      </c>
      <c r="E9" s="21">
        <f>(100/B14)*C14</f>
        <v>0</v>
      </c>
    </row>
    <row r="10" spans="1:15" x14ac:dyDescent="0.35">
      <c r="B10" s="8">
        <f>C2</f>
        <v>3</v>
      </c>
      <c r="C10" s="8">
        <v>0</v>
      </c>
      <c r="E10" s="21">
        <f>(100/B16)*C16</f>
        <v>0</v>
      </c>
    </row>
    <row r="11" spans="1:15" x14ac:dyDescent="0.35">
      <c r="A11" t="s">
        <v>44</v>
      </c>
      <c r="B11" t="s">
        <v>181</v>
      </c>
      <c r="C11" t="s">
        <v>182</v>
      </c>
    </row>
    <row r="12" spans="1:15" x14ac:dyDescent="0.35">
      <c r="B12" s="8">
        <f>C2</f>
        <v>3</v>
      </c>
      <c r="C12" s="8">
        <v>0</v>
      </c>
      <c r="F12" s="8"/>
      <c r="G12" s="8" t="s">
        <v>179</v>
      </c>
      <c r="H12" s="8" t="s">
        <v>185</v>
      </c>
      <c r="L12" t="s">
        <v>186</v>
      </c>
    </row>
    <row r="13" spans="1:15" ht="29" x14ac:dyDescent="0.35">
      <c r="A13" s="23" t="s">
        <v>178</v>
      </c>
      <c r="B13" t="s">
        <v>181</v>
      </c>
      <c r="C13" t="s">
        <v>182</v>
      </c>
      <c r="F13" s="8" t="s">
        <v>34</v>
      </c>
      <c r="G13" s="8">
        <f>I6</f>
        <v>10</v>
      </c>
      <c r="H13" s="8">
        <f>I7</f>
        <v>30</v>
      </c>
      <c r="L13" t="s">
        <v>186</v>
      </c>
    </row>
    <row r="14" spans="1:15" x14ac:dyDescent="0.35">
      <c r="B14" s="8">
        <f>C2</f>
        <v>3</v>
      </c>
      <c r="C14" s="8">
        <v>0</v>
      </c>
      <c r="F14" s="8" t="s">
        <v>35</v>
      </c>
      <c r="G14" s="8">
        <f>J6</f>
        <v>40</v>
      </c>
      <c r="H14" s="8">
        <f>J7</f>
        <v>30</v>
      </c>
    </row>
    <row r="15" spans="1:15" x14ac:dyDescent="0.35">
      <c r="A15" t="s">
        <v>45</v>
      </c>
      <c r="B15" t="s">
        <v>181</v>
      </c>
      <c r="C15" t="s">
        <v>182</v>
      </c>
      <c r="F15" s="8" t="s">
        <v>177</v>
      </c>
      <c r="G15" s="8">
        <f>K6</f>
        <v>0</v>
      </c>
      <c r="H15" s="8">
        <f>K7</f>
        <v>0</v>
      </c>
    </row>
    <row r="16" spans="1:15" x14ac:dyDescent="0.35">
      <c r="B16" s="8">
        <f>C2</f>
        <v>3</v>
      </c>
      <c r="C16" s="8">
        <v>0</v>
      </c>
      <c r="F16" s="8" t="s">
        <v>36</v>
      </c>
      <c r="G16" s="8">
        <f>L6</f>
        <v>0</v>
      </c>
      <c r="H16" s="8">
        <f>L7</f>
        <v>0</v>
      </c>
    </row>
    <row r="17" spans="6:8" x14ac:dyDescent="0.35">
      <c r="F17" s="8" t="s">
        <v>44</v>
      </c>
      <c r="G17" s="8">
        <f>M6</f>
        <v>0</v>
      </c>
      <c r="H17" s="8">
        <f>M7</f>
        <v>0</v>
      </c>
    </row>
    <row r="18" spans="6:8" ht="29" x14ac:dyDescent="0.35">
      <c r="F18" s="24" t="s">
        <v>178</v>
      </c>
      <c r="G18" s="8">
        <f>N6</f>
        <v>0</v>
      </c>
      <c r="H18" s="8">
        <f>N7</f>
        <v>0</v>
      </c>
    </row>
    <row r="19" spans="6:8" x14ac:dyDescent="0.35">
      <c r="F19" s="8" t="s">
        <v>45</v>
      </c>
      <c r="G19" s="8">
        <f>O6</f>
        <v>0</v>
      </c>
      <c r="H19" s="8">
        <f>O7</f>
        <v>0</v>
      </c>
    </row>
    <row r="20" spans="6:8" x14ac:dyDescent="0.35">
      <c r="F20" s="8" t="s">
        <v>187</v>
      </c>
      <c r="G20" s="25">
        <f>G13+G14+G15+G16+G17+G18+G19</f>
        <v>50</v>
      </c>
      <c r="H20" s="25">
        <f>H13+H14+H15+H16+H17+H18+H19</f>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C %1(A,B)</vt:lpstr>
      <vt:lpstr>C%2</vt:lpstr>
      <vt:lpstr>C%3 </vt:lpstr>
      <vt:lpstr>C% 4</vt:lpstr>
      <vt:lpstr>C% 5</vt:lpstr>
      <vt:lpstr>C% 6</vt:lpstr>
      <vt:lpstr>Wing A</vt:lpstr>
      <vt:lpstr>C% 8</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2025-08-18T10:45:55Z</cp:lastPrinted>
  <dcterms:created xsi:type="dcterms:W3CDTF">2013-11-23T05:32:33Z</dcterms:created>
  <dcterms:modified xsi:type="dcterms:W3CDTF">2025-08-18T10:48:41Z</dcterms:modified>
</cp:coreProperties>
</file>