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ffice Work\Chola\2025-2026\Aug 2025\17244\"/>
    </mc:Choice>
  </mc:AlternateContent>
  <xr:revisionPtr revIDLastSave="0" documentId="13_ncr:1_{2916A8F1-EF81-4DF1-852B-D9C2EA1C1C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91029"/>
</workbook>
</file>

<file path=xl/calcChain.xml><?xml version="1.0" encoding="utf-8"?>
<calcChain xmlns="http://schemas.openxmlformats.org/spreadsheetml/2006/main">
  <c r="Q4" i="2" l="1"/>
  <c r="C32" i="2"/>
  <c r="C33" i="2"/>
  <c r="J8" i="2"/>
  <c r="E8" i="2"/>
  <c r="J7" i="2"/>
  <c r="E7" i="2"/>
  <c r="K6" i="2"/>
  <c r="J6" i="2"/>
  <c r="E6" i="2"/>
  <c r="I6" i="2" s="1"/>
  <c r="L6" i="2" l="1"/>
  <c r="H6" i="5"/>
  <c r="H7" i="5" s="1"/>
  <c r="J13" i="5" s="1"/>
  <c r="B6" i="5"/>
  <c r="I7" i="5" s="1"/>
  <c r="J14" i="5" s="1"/>
  <c r="I13" i="5" l="1"/>
  <c r="I6" i="5"/>
  <c r="I14" i="5" s="1"/>
  <c r="D10" i="6"/>
  <c r="C10" i="6"/>
  <c r="B10" i="6"/>
  <c r="D9" i="6"/>
  <c r="C9" i="6"/>
  <c r="B9" i="6"/>
  <c r="E6" i="6"/>
  <c r="E10" i="6" s="1"/>
  <c r="K4" i="6"/>
  <c r="K3" i="6"/>
  <c r="F6" i="6" l="1"/>
  <c r="E9" i="6"/>
  <c r="Q26" i="2"/>
  <c r="Q25" i="2"/>
  <c r="I7" i="2"/>
  <c r="K7" i="2" s="1"/>
  <c r="I8" i="2"/>
  <c r="K8" i="2" s="1"/>
  <c r="Q27" i="2" l="1"/>
  <c r="L8" i="2"/>
  <c r="L7" i="2"/>
  <c r="I9" i="2"/>
  <c r="F9" i="6"/>
  <c r="F10" i="6"/>
  <c r="G6" i="6"/>
  <c r="G10" i="6" s="1"/>
  <c r="G21" i="3"/>
  <c r="H21" i="3"/>
  <c r="S27" i="2" l="1"/>
  <c r="R27" i="2"/>
  <c r="L9" i="2"/>
  <c r="K9" i="2"/>
  <c r="C34" i="2"/>
  <c r="H32" i="2"/>
  <c r="H34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E5" i="2" s="1"/>
  <c r="I37" i="3"/>
  <c r="E4" i="2" s="1"/>
  <c r="I38" i="3"/>
  <c r="F4" i="2" s="1"/>
  <c r="I41" i="3"/>
  <c r="I38" i="4"/>
  <c r="J38" i="4" s="1"/>
  <c r="I39" i="3"/>
  <c r="G4" i="2" s="1"/>
  <c r="I37" i="4"/>
  <c r="J37" i="4" s="1"/>
  <c r="G5" i="2" s="1"/>
  <c r="I36" i="4"/>
  <c r="J36" i="4" s="1"/>
  <c r="F5" i="2" s="1"/>
  <c r="J5" i="2" l="1"/>
  <c r="I5" i="2"/>
  <c r="J4" i="2"/>
  <c r="J10" i="2" s="1"/>
  <c r="I4" i="2"/>
  <c r="I10" i="2" s="1"/>
  <c r="L5" i="2" l="1"/>
  <c r="K5" i="2"/>
  <c r="L4" i="2"/>
  <c r="L10" i="2" s="1"/>
  <c r="K4" i="2"/>
  <c r="K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VSJC-80</author>
  </authors>
  <commentList>
    <comment ref="D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<sst xmlns="http://schemas.openxmlformats.org/spreadsheetml/2006/main" count="222" uniqueCount="157">
  <si>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</si>
  <si>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</si>
  <si>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</si>
  <si>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</si>
  <si>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</si>
  <si>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</si>
  <si>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</si>
  <si>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</si>
  <si>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</si>
  <si>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</si>
  <si>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</si>
  <si>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</si>
  <si>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</si>
  <si>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</si>
  <si>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</si>
  <si>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</si>
  <si>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</si>
  <si>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</si>
  <si>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</si>
  <si>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</si>
  <si>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</si>
  <si>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</si>
  <si>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</si>
  <si>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</si>
  <si>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</si>
  <si>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</si>
  <si>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</si>
  <si>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</si>
  <si>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</si>
  <si>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</si>
  <si>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</si>
  <si>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</si>
  <si>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</si>
  <si>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</si>
  <si>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</si>
  <si>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</si>
  <si>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</si>
  <si>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</si>
  <si>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</si>
  <si>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</si>
  <si>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</si>
  <si>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</si>
  <si>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</si>
  <si>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</si>
  <si>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</si>
  <si>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</si>
  <si>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</si>
  <si>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</si>
  <si>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</si>
  <si>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</si>
  <si>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</si>
  <si>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</si>
  <si>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</si>
  <si>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</si>
  <si>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</si>
  <si>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</si>
  <si>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</si>
  <si>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</si>
  <si>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</si>
  <si>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</si>
  <si>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</si>
  <si>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</si>
  <si>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</si>
  <si>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</si>
  <si>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</si>
  <si>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</si>
  <si>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</si>
  <si>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</si>
  <si>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</si>
  <si>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</si>
  <si>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</si>
  <si>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</si>
  <si>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</si>
  <si>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</si>
  <si>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</si>
  <si>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</si>
  <si>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</si>
  <si>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</si>
  <si>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</si>
  <si>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</si>
  <si>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</si>
  <si>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</si>
  <si>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</si>
  <si>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</si>
  <si>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</si>
  <si>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</si>
  <si>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</si>
  <si>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</si>
  <si>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</si>
  <si>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</si>
  <si>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</si>
  <si>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</si>
  <si>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</si>
  <si>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</si>
  <si>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</si>
  <si>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</si>
  <si>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</si>
  <si>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</si>
  <si>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</si>
  <si>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</si>
  <si>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</si>
  <si>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</si>
  <si>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</si>
  <si>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</si>
  <si>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</si>
  <si>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</si>
  <si>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</si>
  <si>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</si>
  <si>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</si>
  <si>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</si>
  <si>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</si>
  <si>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</si>
  <si>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</si>
  <si>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</si>
  <si>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</si>
  <si>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</si>
  <si>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</si>
  <si>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</si>
  <si>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</si>
  <si>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Measurement Area</t>
  </si>
  <si>
    <t>Approved Plan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</si>
  <si>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</si>
  <si>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</si>
  <si>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</si>
  <si>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</si>
  <si>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</si>
  <si>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</si>
  <si>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</si>
  <si>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</si>
  <si>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</si>
  <si>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</si>
  <si>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</si>
  <si>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</si>
  <si>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</si>
  <si>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</si>
  <si>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</si>
  <si>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</si>
  <si>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</si>
  <si>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</si>
  <si>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</si>
  <si>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</si>
  <si>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</si>
  <si>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</si>
  <si>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</si>
  <si>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</si>
  <si>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</si>
  <si>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</si>
  <si>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Shop 5</t>
  </si>
  <si>
    <t>Shop 6</t>
  </si>
  <si>
    <t>Shop 7</t>
  </si>
  <si>
    <t>Draft Agreement Area</t>
  </si>
  <si>
    <t xml:space="preserve">Shop5 </t>
  </si>
  <si>
    <t>Shop6</t>
  </si>
  <si>
    <t>Shop7</t>
  </si>
  <si>
    <t>Shop No. 5, 6 And 7, Ground Floor, B-Wing, Saraswati Heights, Survey No. 1000, CTS No. 1399, Plot No 194-A, 194-C,  Sevaram Lalwani Road &amp; Vithalbhai Patel Road, Near Mooldeep Society, Village- Mulund West, Kurla, Mumbai-400080
19.16976525663416, 72.95076711427681</t>
  </si>
  <si>
    <t>Shree Ganesh Estate Agency</t>
  </si>
  <si>
    <t>60 to 65 k on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</si>
</sst>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1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9" xfId="0" applyBorder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1" fontId="4" fillId="0" borderId="5" xfId="2" applyNumberFormat="1" applyBorder="1"/>
    <xf numFmtId="2" fontId="0" fillId="0" borderId="5" xfId="0" applyNumberFormat="1" applyBorder="1"/>
    <xf numFmtId="1" fontId="15" fillId="2" borderId="1" xfId="2" applyNumberFormat="1" applyFont="1" applyFill="1" applyBorder="1"/>
    <xf numFmtId="1" fontId="6" fillId="2" borderId="1" xfId="0" applyNumberFormat="1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952501</xdr:colOff>
      <xdr:row>1</xdr:row>
      <xdr:rowOff>100853</xdr:rowOff>
    </xdr:from>
    <xdr:to>
      <xdr:col>33</xdr:col>
      <xdr:colOff>219752</xdr:colOff>
      <xdr:row>21</xdr:row>
      <xdr:rowOff>57299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77266" y="291353"/>
          <a:ext cx="8859486" cy="5077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3</xdr:row>
      <xdr:rowOff>28575</xdr:rowOff>
    </xdr:from>
    <xdr:to>
      <xdr:col>14</xdr:col>
      <xdr:colOff>362371</xdr:colOff>
      <xdr:row>12</xdr:row>
      <xdr:rowOff>85972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43525" y="600075"/>
          <a:ext cx="3019846" cy="177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7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4" sqref="C34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4" t="s">
        <v>52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27"/>
    </row>
    <row r="2" spans="2:19" ht="78" customHeight="1" thickBot="1" x14ac:dyDescent="0.3">
      <c r="B2" s="60" t="s">
        <v>3</v>
      </c>
      <c r="C2" s="61" t="s">
        <v>3</v>
      </c>
      <c r="D2" s="61" t="s">
        <v>60</v>
      </c>
      <c r="E2" s="61" t="s">
        <v>0</v>
      </c>
      <c r="F2" s="61" t="s">
        <v>54</v>
      </c>
      <c r="G2" s="61" t="s">
        <v>49</v>
      </c>
      <c r="H2" s="61" t="s">
        <v>50</v>
      </c>
      <c r="I2" s="61" t="s">
        <v>1</v>
      </c>
      <c r="J2" s="61" t="s">
        <v>43</v>
      </c>
      <c r="K2" s="61" t="s">
        <v>2</v>
      </c>
      <c r="L2" s="61" t="s">
        <v>121</v>
      </c>
      <c r="M2" s="61" t="s">
        <v>53</v>
      </c>
      <c r="N2" s="61" t="s">
        <v>58</v>
      </c>
      <c r="O2" s="61" t="s">
        <v>118</v>
      </c>
      <c r="P2" s="61" t="s">
        <v>117</v>
      </c>
      <c r="Q2" s="61" t="s">
        <v>116</v>
      </c>
      <c r="R2" s="61" t="s">
        <v>59</v>
      </c>
      <c r="S2" s="62" t="s">
        <v>115</v>
      </c>
    </row>
    <row r="3" spans="2:19" ht="42.75" customHeight="1" thickBot="1" x14ac:dyDescent="0.3">
      <c r="B3" s="66" t="s">
        <v>114</v>
      </c>
      <c r="C3" s="106" t="s">
        <v>154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/>
    </row>
    <row r="4" spans="2:19" x14ac:dyDescent="0.25">
      <c r="B4" s="32" t="s">
        <v>119</v>
      </c>
      <c r="C4" s="25"/>
      <c r="D4" s="25"/>
      <c r="E4" s="63">
        <f>Measurement!I37</f>
        <v>1380.85</v>
      </c>
      <c r="F4" s="63">
        <f>Measurement!I38</f>
        <v>0</v>
      </c>
      <c r="G4" s="33">
        <f>Measurement!I39</f>
        <v>0</v>
      </c>
      <c r="H4" s="33"/>
      <c r="I4" s="63">
        <f>E4+F4</f>
        <v>1380.85</v>
      </c>
      <c r="J4" s="33">
        <f>E4*1.2</f>
        <v>1657.0199999999998</v>
      </c>
      <c r="K4" s="33">
        <f>I4*1.2</f>
        <v>1657.0199999999998</v>
      </c>
      <c r="L4" s="33">
        <f>I4*1.45</f>
        <v>2002.2324999999998</v>
      </c>
      <c r="M4" s="64"/>
      <c r="N4" s="65">
        <v>65000</v>
      </c>
      <c r="O4" s="65"/>
      <c r="P4" s="25"/>
      <c r="Q4" s="25">
        <f>E4*N4</f>
        <v>89755250</v>
      </c>
      <c r="R4" s="25"/>
      <c r="S4" s="34"/>
    </row>
    <row r="5" spans="2:19" x14ac:dyDescent="0.25">
      <c r="B5" s="28" t="s">
        <v>120</v>
      </c>
      <c r="C5" s="16"/>
      <c r="D5" s="16"/>
      <c r="E5" s="20">
        <f>plan!J35</f>
        <v>0</v>
      </c>
      <c r="F5" s="20">
        <f>plan!J36</f>
        <v>0</v>
      </c>
      <c r="G5" s="20">
        <f>plan!J37</f>
        <v>0</v>
      </c>
      <c r="H5" s="20"/>
      <c r="I5" s="49">
        <f>E5+F5</f>
        <v>0</v>
      </c>
      <c r="J5" s="20">
        <f>E5*1.2</f>
        <v>0</v>
      </c>
      <c r="K5" s="20">
        <f>I5*1.2</f>
        <v>0</v>
      </c>
      <c r="L5" s="20">
        <f>I5*1.45</f>
        <v>0</v>
      </c>
      <c r="M5" s="18"/>
      <c r="N5" s="16"/>
      <c r="O5" s="16"/>
      <c r="P5" s="16"/>
      <c r="Q5" s="16"/>
      <c r="R5" s="16"/>
      <c r="S5" s="29"/>
    </row>
    <row r="6" spans="2:19" x14ac:dyDescent="0.25">
      <c r="B6" s="35" t="s">
        <v>150</v>
      </c>
      <c r="C6" s="16" t="s">
        <v>151</v>
      </c>
      <c r="D6" s="16"/>
      <c r="E6" s="92">
        <f>465.11</f>
        <v>465.11</v>
      </c>
      <c r="F6" s="20">
        <v>0</v>
      </c>
      <c r="G6" s="20">
        <v>0</v>
      </c>
      <c r="H6" s="20">
        <v>0</v>
      </c>
      <c r="I6" s="49">
        <f t="shared" ref="I6" si="0">E6+F6</f>
        <v>465.11</v>
      </c>
      <c r="J6" s="20">
        <f>E6*1.1</f>
        <v>511.62100000000004</v>
      </c>
      <c r="K6" s="20">
        <f>I6*1.1</f>
        <v>511.62100000000004</v>
      </c>
      <c r="L6" s="20">
        <f t="shared" ref="L6" si="1">I6*1.45</f>
        <v>674.40949999999998</v>
      </c>
      <c r="M6" s="18"/>
      <c r="N6" s="16"/>
      <c r="O6" s="16"/>
      <c r="P6" s="16"/>
      <c r="Q6" s="16"/>
      <c r="R6" s="16"/>
      <c r="S6" s="29"/>
    </row>
    <row r="7" spans="2:19" ht="17.25" customHeight="1" x14ac:dyDescent="0.25">
      <c r="B7" s="35" t="s">
        <v>150</v>
      </c>
      <c r="C7" s="16" t="s">
        <v>152</v>
      </c>
      <c r="D7" s="17"/>
      <c r="E7" s="92">
        <f>410.75</f>
        <v>410.75</v>
      </c>
      <c r="F7" s="20">
        <v>0</v>
      </c>
      <c r="G7" s="20">
        <v>0</v>
      </c>
      <c r="H7" s="20">
        <v>0</v>
      </c>
      <c r="I7" s="49">
        <f t="shared" ref="I7:I8" si="2">E7+F7</f>
        <v>410.75</v>
      </c>
      <c r="J7" s="20">
        <f>E7*1.1</f>
        <v>451.82500000000005</v>
      </c>
      <c r="K7" s="20">
        <f>I7*1.1</f>
        <v>451.82500000000005</v>
      </c>
      <c r="L7" s="20">
        <f t="shared" ref="L7:L9" si="3">I7*1.45</f>
        <v>595.58749999999998</v>
      </c>
      <c r="M7" s="18"/>
      <c r="N7" s="16"/>
      <c r="O7" s="16"/>
      <c r="P7" s="16"/>
      <c r="Q7" s="16"/>
      <c r="R7" s="16"/>
      <c r="S7" s="29"/>
    </row>
    <row r="8" spans="2:19" x14ac:dyDescent="0.25">
      <c r="B8" s="35" t="s">
        <v>150</v>
      </c>
      <c r="C8" s="16" t="s">
        <v>153</v>
      </c>
      <c r="D8" s="16"/>
      <c r="E8" s="93">
        <f>640.67</f>
        <v>640.66999999999996</v>
      </c>
      <c r="F8" s="20">
        <v>0</v>
      </c>
      <c r="G8" s="20">
        <v>0</v>
      </c>
      <c r="H8" s="20">
        <v>0</v>
      </c>
      <c r="I8" s="49">
        <f t="shared" si="2"/>
        <v>640.66999999999996</v>
      </c>
      <c r="J8" s="20">
        <f>E8*1.1</f>
        <v>704.73699999999997</v>
      </c>
      <c r="K8" s="20">
        <f>I8*1.1</f>
        <v>704.73699999999997</v>
      </c>
      <c r="L8" s="20">
        <f t="shared" si="3"/>
        <v>928.97149999999988</v>
      </c>
      <c r="M8" s="18"/>
      <c r="N8" s="16"/>
      <c r="O8" s="16"/>
      <c r="P8" s="16"/>
      <c r="Q8" s="16"/>
      <c r="R8" s="16"/>
      <c r="S8" s="29"/>
    </row>
    <row r="9" spans="2:19" x14ac:dyDescent="0.25">
      <c r="B9" s="60"/>
      <c r="C9" s="22" t="s">
        <v>141</v>
      </c>
      <c r="D9" s="22"/>
      <c r="E9" s="78"/>
      <c r="F9" s="78"/>
      <c r="G9" s="78"/>
      <c r="H9" s="78"/>
      <c r="I9" s="90">
        <f>I8+I7+I6</f>
        <v>1516.5300000000002</v>
      </c>
      <c r="J9" s="78"/>
      <c r="K9" s="78">
        <f t="shared" ref="K9" si="4">I9*1.2</f>
        <v>1819.8360000000002</v>
      </c>
      <c r="L9" s="78">
        <f t="shared" si="3"/>
        <v>2198.9685000000004</v>
      </c>
      <c r="M9" s="91"/>
      <c r="N9" s="22"/>
      <c r="O9" s="22"/>
      <c r="P9" s="22"/>
      <c r="Q9" s="22"/>
      <c r="R9" s="22"/>
      <c r="S9" s="36"/>
    </row>
    <row r="10" spans="2:19" ht="15.75" thickBot="1" x14ac:dyDescent="0.3">
      <c r="B10" s="67"/>
      <c r="C10" s="48"/>
      <c r="D10" s="48"/>
      <c r="E10" s="68"/>
      <c r="F10" s="68"/>
      <c r="G10" s="68"/>
      <c r="H10" s="68"/>
      <c r="I10" s="68">
        <f>I4-I9</f>
        <v>-135.68000000000029</v>
      </c>
      <c r="J10" s="68">
        <f t="shared" ref="J10:L10" si="5">J4-J9</f>
        <v>1657.0199999999998</v>
      </c>
      <c r="K10" s="68">
        <f t="shared" si="5"/>
        <v>-162.81600000000049</v>
      </c>
      <c r="L10" s="68">
        <f t="shared" si="5"/>
        <v>-196.73600000000056</v>
      </c>
      <c r="M10" s="22"/>
      <c r="N10" s="22"/>
      <c r="O10" s="22"/>
      <c r="P10" s="22"/>
      <c r="Q10" s="22"/>
      <c r="R10" s="22"/>
      <c r="S10" s="36"/>
    </row>
    <row r="11" spans="2:19" ht="15.75" thickBot="1" x14ac:dyDescent="0.3">
      <c r="B11" s="109" t="s">
        <v>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1"/>
    </row>
    <row r="12" spans="2:19" ht="15.75" thickBot="1" x14ac:dyDescent="0.3">
      <c r="B12" s="26" t="s">
        <v>5</v>
      </c>
      <c r="C12" s="23"/>
      <c r="D12" s="23"/>
      <c r="E12" s="23"/>
      <c r="F12" s="23"/>
      <c r="G12" s="23"/>
      <c r="H12" s="23"/>
      <c r="I12" s="24"/>
      <c r="J12" s="23"/>
      <c r="K12" s="24"/>
      <c r="L12" s="24"/>
      <c r="M12" s="23"/>
      <c r="N12" s="24"/>
      <c r="O12" s="24"/>
      <c r="P12" s="24"/>
      <c r="Q12" s="23"/>
      <c r="R12" s="23"/>
      <c r="S12" s="27"/>
    </row>
    <row r="13" spans="2:19" ht="15.75" thickBot="1" x14ac:dyDescent="0.3">
      <c r="B13" s="26" t="s">
        <v>126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127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128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129</v>
      </c>
      <c r="C16" s="16"/>
      <c r="D16" s="16"/>
      <c r="E16" s="16"/>
      <c r="F16" s="16"/>
      <c r="G16" s="16"/>
      <c r="H16" s="16"/>
      <c r="I16" s="20"/>
      <c r="J16" s="16"/>
      <c r="K16" s="20"/>
      <c r="L16" s="20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130</v>
      </c>
      <c r="C17" s="16"/>
      <c r="D17" s="16"/>
      <c r="E17" s="16"/>
      <c r="F17" s="16"/>
      <c r="G17" s="16"/>
      <c r="H17" s="16"/>
      <c r="I17" s="20"/>
      <c r="J17" s="16"/>
      <c r="K17" s="20"/>
      <c r="L17" s="20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131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132</v>
      </c>
      <c r="C19" s="16"/>
      <c r="D19" s="16"/>
      <c r="E19" s="16"/>
      <c r="F19" s="16"/>
      <c r="G19" s="16"/>
      <c r="H19" s="16"/>
      <c r="I19" s="20"/>
      <c r="J19" s="16"/>
      <c r="K19" s="20"/>
      <c r="L19" s="16"/>
      <c r="M19" s="16"/>
      <c r="N19" s="20"/>
      <c r="O19" s="20"/>
      <c r="P19" s="20"/>
      <c r="Q19" s="16"/>
      <c r="R19" s="16"/>
      <c r="S19" s="29"/>
    </row>
    <row r="20" spans="2:19" ht="15.75" thickBot="1" x14ac:dyDescent="0.3">
      <c r="B20" s="26" t="s">
        <v>133</v>
      </c>
      <c r="C20" s="16"/>
      <c r="D20" s="16"/>
      <c r="E20" s="16"/>
      <c r="F20" s="16"/>
      <c r="G20" s="16"/>
      <c r="H20" s="16"/>
      <c r="I20" s="20"/>
      <c r="J20" s="16"/>
      <c r="K20" s="20"/>
      <c r="L20" s="16"/>
      <c r="M20" s="16"/>
      <c r="N20" s="20"/>
      <c r="O20" s="20"/>
      <c r="P20" s="20"/>
      <c r="Q20" s="16"/>
      <c r="R20" s="16"/>
      <c r="S20" s="29"/>
    </row>
    <row r="21" spans="2:19" ht="15.75" thickBot="1" x14ac:dyDescent="0.3">
      <c r="B21" s="26" t="s">
        <v>134</v>
      </c>
      <c r="C21" s="30"/>
      <c r="D21" s="30"/>
      <c r="E21" s="30"/>
      <c r="F21" s="30"/>
      <c r="G21" s="30"/>
      <c r="H21" s="30"/>
      <c r="I21" s="69"/>
      <c r="J21" s="30"/>
      <c r="K21" s="69"/>
      <c r="L21" s="30"/>
      <c r="M21" s="30"/>
      <c r="N21" s="69"/>
      <c r="O21" s="69"/>
      <c r="P21" s="69"/>
      <c r="Q21" s="30"/>
      <c r="R21" s="30"/>
      <c r="S21" s="31"/>
    </row>
    <row r="22" spans="2:19" ht="15.75" thickBot="1" x14ac:dyDescent="0.3">
      <c r="B22" s="45" t="s">
        <v>55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52"/>
      <c r="O22" s="52"/>
      <c r="P22" s="52"/>
      <c r="Q22" s="46"/>
      <c r="R22" s="70"/>
      <c r="S22" s="47"/>
    </row>
    <row r="23" spans="2:19" ht="15.75" thickBot="1" x14ac:dyDescent="0.3"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7"/>
    </row>
    <row r="24" spans="2:19" ht="30.75" thickBot="1" x14ac:dyDescent="0.3">
      <c r="B24" s="71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72" t="s">
        <v>122</v>
      </c>
      <c r="P24" s="72" t="s">
        <v>122</v>
      </c>
      <c r="Q24" s="73" t="s">
        <v>123</v>
      </c>
      <c r="R24" s="74" t="s">
        <v>124</v>
      </c>
      <c r="S24" s="75" t="s">
        <v>125</v>
      </c>
    </row>
    <row r="25" spans="2:19" x14ac:dyDescent="0.25">
      <c r="B25" s="118" t="s">
        <v>6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20"/>
      <c r="O25" s="16">
        <v>1517</v>
      </c>
      <c r="P25" s="20">
        <v>59000</v>
      </c>
      <c r="Q25" s="20">
        <f>P25*O25</f>
        <v>89503000</v>
      </c>
      <c r="R25" s="20"/>
      <c r="S25" s="16"/>
    </row>
    <row r="26" spans="2:19" x14ac:dyDescent="0.25">
      <c r="B26" s="121" t="s">
        <v>65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  <c r="O26" s="16">
        <v>0</v>
      </c>
      <c r="P26" s="19">
        <v>0</v>
      </c>
      <c r="Q26" s="19">
        <f>P26*O26</f>
        <v>0</v>
      </c>
      <c r="R26" s="19"/>
      <c r="S26" s="16"/>
    </row>
    <row r="27" spans="2:19" x14ac:dyDescent="0.25">
      <c r="B27" s="121" t="s">
        <v>66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3"/>
      <c r="O27" s="16"/>
      <c r="P27" s="19"/>
      <c r="Q27" s="58">
        <f>Q25+Q26</f>
        <v>89503000</v>
      </c>
      <c r="R27" s="19">
        <f>Q27*0.9</f>
        <v>80552700</v>
      </c>
      <c r="S27" s="16">
        <f>Q27*0.8</f>
        <v>71602400</v>
      </c>
    </row>
    <row r="28" spans="2:19" x14ac:dyDescent="0.25">
      <c r="B28" s="124" t="s">
        <v>71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6"/>
      <c r="O28" s="16"/>
      <c r="P28" s="19"/>
      <c r="Q28" s="19"/>
      <c r="R28" s="19"/>
      <c r="S28" s="16"/>
    </row>
    <row r="29" spans="2:19" ht="15.75" thickBot="1" x14ac:dyDescent="0.3">
      <c r="B29" s="127" t="s">
        <v>72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9"/>
      <c r="O29" s="53"/>
      <c r="P29" s="53"/>
      <c r="Q29" s="53"/>
      <c r="R29" s="53"/>
      <c r="S29" s="31"/>
    </row>
    <row r="30" spans="2:19" ht="45" customHeight="1" thickBot="1" x14ac:dyDescent="0.35">
      <c r="B30" s="59" t="s">
        <v>113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4"/>
    </row>
    <row r="31" spans="2:19" ht="45" customHeight="1" x14ac:dyDescent="0.25">
      <c r="B31" s="132" t="s">
        <v>112</v>
      </c>
      <c r="C31" s="133"/>
      <c r="D31" s="54"/>
      <c r="E31" s="134" t="s">
        <v>107</v>
      </c>
      <c r="F31" s="134"/>
      <c r="G31" s="134"/>
      <c r="H31" s="134"/>
      <c r="I31" s="134"/>
      <c r="J31" s="134"/>
      <c r="K31" s="54"/>
      <c r="L31" s="54"/>
      <c r="M31" s="54"/>
      <c r="N31" s="54"/>
      <c r="O31" s="54"/>
      <c r="P31" s="54"/>
      <c r="Q31" s="54"/>
      <c r="R31" s="54"/>
    </row>
    <row r="32" spans="2:19" x14ac:dyDescent="0.25">
      <c r="B32" s="56" t="s">
        <v>109</v>
      </c>
      <c r="C32" s="79">
        <f>1820</f>
        <v>1820</v>
      </c>
      <c r="D32" s="54"/>
      <c r="E32" s="131" t="s">
        <v>109</v>
      </c>
      <c r="F32" s="131"/>
      <c r="G32" s="131"/>
      <c r="H32" s="135">
        <f>K7</f>
        <v>451.82500000000005</v>
      </c>
      <c r="I32" s="130"/>
      <c r="J32" s="130"/>
      <c r="K32" s="54"/>
      <c r="L32" s="54"/>
      <c r="M32" s="54"/>
      <c r="N32" s="54"/>
      <c r="O32" s="54"/>
      <c r="P32" s="54"/>
      <c r="Q32" s="54"/>
      <c r="R32" s="54"/>
    </row>
    <row r="33" spans="2:18" x14ac:dyDescent="0.25">
      <c r="B33" s="56" t="s">
        <v>108</v>
      </c>
      <c r="C33" s="57">
        <f>176500/10.764</f>
        <v>16397.250092902268</v>
      </c>
      <c r="D33" s="54"/>
      <c r="E33" s="131" t="s">
        <v>111</v>
      </c>
      <c r="F33" s="131"/>
      <c r="G33" s="131"/>
      <c r="H33" s="130"/>
      <c r="I33" s="130"/>
      <c r="J33" s="130"/>
      <c r="K33" s="54"/>
      <c r="L33" s="54"/>
      <c r="M33" s="54"/>
      <c r="N33" s="54"/>
      <c r="O33" s="54"/>
      <c r="P33" s="54"/>
      <c r="Q33" s="54"/>
      <c r="R33" s="54"/>
    </row>
    <row r="34" spans="2:18" x14ac:dyDescent="0.25">
      <c r="B34" s="56" t="s">
        <v>106</v>
      </c>
      <c r="C34" s="57">
        <f>C32*C33</f>
        <v>29842995.169082128</v>
      </c>
      <c r="D34" s="54"/>
      <c r="E34" s="131" t="s">
        <v>110</v>
      </c>
      <c r="F34" s="131"/>
      <c r="G34" s="131"/>
      <c r="H34" s="130">
        <f>H32*H33</f>
        <v>0</v>
      </c>
      <c r="I34" s="130"/>
      <c r="J34" s="130"/>
      <c r="K34" s="54"/>
      <c r="L34" s="54"/>
      <c r="M34" s="54"/>
      <c r="N34" s="54"/>
      <c r="O34" s="54"/>
      <c r="P34" s="54"/>
      <c r="Q34" s="54"/>
      <c r="R34" s="54"/>
    </row>
    <row r="35" spans="2:18" ht="18.75" x14ac:dyDescent="0.3">
      <c r="B35" s="55" t="s">
        <v>61</v>
      </c>
      <c r="C35" s="100" t="s">
        <v>62</v>
      </c>
      <c r="D35" s="100"/>
      <c r="E35" s="100"/>
      <c r="F35" s="100"/>
      <c r="G35" s="100" t="s">
        <v>63</v>
      </c>
      <c r="H35" s="101"/>
      <c r="I35" s="101"/>
      <c r="J35" s="100" t="s">
        <v>64</v>
      </c>
      <c r="K35" s="101"/>
      <c r="L35" s="101"/>
      <c r="M35" s="101"/>
      <c r="N35" s="101"/>
      <c r="O35" s="101"/>
      <c r="P35" s="101"/>
    </row>
    <row r="36" spans="2:18" x14ac:dyDescent="0.25">
      <c r="B36" s="19" t="s">
        <v>68</v>
      </c>
      <c r="C36" s="103" t="s">
        <v>155</v>
      </c>
      <c r="D36" s="104"/>
      <c r="E36" s="104"/>
      <c r="F36" s="104"/>
      <c r="G36" s="104">
        <v>9869089747</v>
      </c>
      <c r="H36" s="104"/>
      <c r="I36" s="104"/>
      <c r="J36" s="104" t="s">
        <v>156</v>
      </c>
      <c r="K36" s="104"/>
      <c r="L36" s="104"/>
      <c r="M36" s="104"/>
      <c r="N36" s="104"/>
      <c r="O36" s="104"/>
      <c r="P36" s="104"/>
    </row>
    <row r="37" spans="2:18" x14ac:dyDescent="0.25">
      <c r="B37" s="16" t="s">
        <v>69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</row>
    <row r="38" spans="2:18" x14ac:dyDescent="0.25">
      <c r="B38" s="16" t="s">
        <v>70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</row>
    <row r="39" spans="2:18" x14ac:dyDescent="0.25">
      <c r="B39" s="16"/>
      <c r="C39" s="104"/>
      <c r="D39" s="104"/>
      <c r="E39" s="104"/>
      <c r="F39" s="104"/>
      <c r="G39" s="105"/>
      <c r="H39" s="105"/>
      <c r="I39" s="105"/>
      <c r="J39" s="104"/>
      <c r="K39" s="104"/>
      <c r="L39" s="104"/>
      <c r="M39" s="104"/>
      <c r="N39" s="104"/>
      <c r="O39" s="104"/>
      <c r="P39" s="104"/>
    </row>
    <row r="40" spans="2:18" x14ac:dyDescent="0.25">
      <c r="C40" s="102"/>
      <c r="D40" s="102"/>
      <c r="E40" s="102"/>
      <c r="F40" s="102"/>
      <c r="G40" s="37"/>
      <c r="H40" s="37"/>
      <c r="I40" s="37"/>
    </row>
    <row r="41" spans="2:18" x14ac:dyDescent="0.25">
      <c r="C41" s="102"/>
      <c r="D41" s="102"/>
      <c r="E41" s="102"/>
      <c r="F41" s="39"/>
      <c r="G41" s="40"/>
      <c r="H41" s="41"/>
      <c r="I41" s="42"/>
    </row>
    <row r="42" spans="2:18" hidden="1" x14ac:dyDescent="0.25">
      <c r="E42" s="38"/>
      <c r="F42" s="43"/>
      <c r="G42" s="40"/>
      <c r="H42" s="43"/>
      <c r="I42" s="44"/>
    </row>
    <row r="43" spans="2:18" hidden="1" x14ac:dyDescent="0.25">
      <c r="E43" s="38"/>
      <c r="F43" s="43"/>
      <c r="G43" s="40"/>
      <c r="H43" s="40"/>
      <c r="I43" s="44"/>
    </row>
    <row r="44" spans="2:18" ht="135" hidden="1" customHeight="1" x14ac:dyDescent="0.25">
      <c r="E44" s="96"/>
      <c r="F44" s="97"/>
      <c r="G44" s="98"/>
      <c r="H44" s="98"/>
      <c r="I44" s="99"/>
    </row>
    <row r="45" spans="2:18" hidden="1" x14ac:dyDescent="0.25">
      <c r="E45" s="96"/>
      <c r="F45" s="97"/>
      <c r="G45" s="98"/>
      <c r="H45" s="98"/>
      <c r="I45" s="99"/>
    </row>
    <row r="46" spans="2:18" x14ac:dyDescent="0.25">
      <c r="E46" s="21"/>
    </row>
    <row r="47" spans="2:18" x14ac:dyDescent="0.25">
      <c r="E47" s="21"/>
    </row>
  </sheetData>
  <mergeCells count="40">
    <mergeCell ref="H34:J34"/>
    <mergeCell ref="E32:G32"/>
    <mergeCell ref="E33:G33"/>
    <mergeCell ref="E34:G34"/>
    <mergeCell ref="B31:C31"/>
    <mergeCell ref="E31:J31"/>
    <mergeCell ref="H32:J32"/>
    <mergeCell ref="H33:J33"/>
    <mergeCell ref="C3:S3"/>
    <mergeCell ref="B11:S11"/>
    <mergeCell ref="C30:S30"/>
    <mergeCell ref="B23:S23"/>
    <mergeCell ref="B25:N25"/>
    <mergeCell ref="B26:N26"/>
    <mergeCell ref="B27:N27"/>
    <mergeCell ref="B28:N28"/>
    <mergeCell ref="B29:N29"/>
    <mergeCell ref="G38:I38"/>
    <mergeCell ref="G39:I39"/>
    <mergeCell ref="J35:P35"/>
    <mergeCell ref="J36:P36"/>
    <mergeCell ref="J37:P37"/>
    <mergeCell ref="J38:P38"/>
    <mergeCell ref="J39:P39"/>
    <mergeCell ref="B1:R1"/>
    <mergeCell ref="E44:E45"/>
    <mergeCell ref="F44:F45"/>
    <mergeCell ref="G44:G45"/>
    <mergeCell ref="H44:H45"/>
    <mergeCell ref="I44:I45"/>
    <mergeCell ref="G35:I35"/>
    <mergeCell ref="C41:E41"/>
    <mergeCell ref="C36:F36"/>
    <mergeCell ref="C35:F35"/>
    <mergeCell ref="C37:F37"/>
    <mergeCell ref="C38:F38"/>
    <mergeCell ref="C39:F39"/>
    <mergeCell ref="C40:F40"/>
    <mergeCell ref="G36:I36"/>
    <mergeCell ref="G37:I37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41"/>
  <sheetViews>
    <sheetView topLeftCell="B28" workbookViewId="0">
      <selection activeCell="C7" sqref="C7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6" t="s">
        <v>15</v>
      </c>
      <c r="B2" s="136" t="s">
        <v>7</v>
      </c>
      <c r="C2" s="136" t="s">
        <v>8</v>
      </c>
      <c r="D2" s="136"/>
      <c r="E2" s="136" t="s">
        <v>11</v>
      </c>
      <c r="F2" s="136"/>
      <c r="G2" s="136" t="s">
        <v>13</v>
      </c>
      <c r="H2" s="136" t="s">
        <v>12</v>
      </c>
      <c r="I2" s="136" t="s">
        <v>14</v>
      </c>
    </row>
    <row r="3" spans="1:9" x14ac:dyDescent="0.25">
      <c r="A3" s="136"/>
      <c r="B3" s="136"/>
      <c r="C3" s="2" t="s">
        <v>9</v>
      </c>
      <c r="D3" s="2" t="s">
        <v>10</v>
      </c>
      <c r="E3" s="2" t="s">
        <v>9</v>
      </c>
      <c r="F3" s="2" t="s">
        <v>10</v>
      </c>
      <c r="G3" s="136"/>
      <c r="H3" s="136"/>
      <c r="I3" s="136"/>
    </row>
    <row r="4" spans="1:9" x14ac:dyDescent="0.25">
      <c r="A4" s="3">
        <v>1</v>
      </c>
      <c r="B4" s="3" t="s">
        <v>147</v>
      </c>
      <c r="C4" s="3">
        <v>18.5</v>
      </c>
      <c r="D4" s="3"/>
      <c r="E4" s="3">
        <v>18.5</v>
      </c>
      <c r="F4" s="3"/>
      <c r="G4" s="4">
        <f>(E4+F4/10)</f>
        <v>18.5</v>
      </c>
      <c r="H4" s="4">
        <f>(C4+D4/10)</f>
        <v>18.5</v>
      </c>
      <c r="I4" s="4">
        <f>G4*H4</f>
        <v>342.25</v>
      </c>
    </row>
    <row r="5" spans="1:9" x14ac:dyDescent="0.25">
      <c r="A5" s="3"/>
      <c r="B5" s="3" t="s">
        <v>148</v>
      </c>
      <c r="C5" s="3">
        <v>16.5</v>
      </c>
      <c r="D5" s="3"/>
      <c r="E5" s="3">
        <v>24</v>
      </c>
      <c r="F5" s="3"/>
      <c r="G5" s="4">
        <f t="shared" ref="G5:G34" si="0">(E5+F5/10)</f>
        <v>24</v>
      </c>
      <c r="H5" s="4">
        <f t="shared" ref="H5:H34" si="1">(C5+D5/10)</f>
        <v>16.5</v>
      </c>
      <c r="I5" s="4">
        <f>G5*H5</f>
        <v>396</v>
      </c>
    </row>
    <row r="6" spans="1:9" x14ac:dyDescent="0.25">
      <c r="A6" s="3">
        <v>2</v>
      </c>
      <c r="B6" s="3" t="s">
        <v>149</v>
      </c>
      <c r="C6" s="3">
        <v>27</v>
      </c>
      <c r="D6" s="3"/>
      <c r="E6" s="3">
        <v>23.8</v>
      </c>
      <c r="F6" s="3"/>
      <c r="G6" s="4">
        <f t="shared" si="0"/>
        <v>23.8</v>
      </c>
      <c r="H6" s="4">
        <f t="shared" si="1"/>
        <v>27</v>
      </c>
      <c r="I6" s="4">
        <f t="shared" ref="I6:I34" si="2">G6*H6</f>
        <v>642.6</v>
      </c>
    </row>
    <row r="7" spans="1:9" x14ac:dyDescent="0.25">
      <c r="A7" s="3">
        <v>3</v>
      </c>
      <c r="B7" s="3" t="s">
        <v>18</v>
      </c>
      <c r="C7" s="3"/>
      <c r="D7" s="3"/>
      <c r="E7" s="3"/>
      <c r="F7" s="3"/>
      <c r="G7" s="4">
        <f t="shared" si="0"/>
        <v>0</v>
      </c>
      <c r="H7" s="4">
        <f t="shared" si="1"/>
        <v>0</v>
      </c>
      <c r="I7" s="4">
        <f t="shared" si="2"/>
        <v>0</v>
      </c>
    </row>
    <row r="8" spans="1:9" x14ac:dyDescent="0.25">
      <c r="A8" s="3"/>
      <c r="B8" s="3" t="s">
        <v>19</v>
      </c>
      <c r="C8" s="3"/>
      <c r="D8" s="3"/>
      <c r="E8" s="3"/>
      <c r="F8" s="3"/>
      <c r="G8" s="4">
        <f t="shared" si="0"/>
        <v>0</v>
      </c>
      <c r="H8" s="4">
        <f t="shared" si="1"/>
        <v>0</v>
      </c>
      <c r="I8" s="4">
        <f t="shared" si="2"/>
        <v>0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/>
      <c r="D17" s="3"/>
      <c r="E17" s="3"/>
      <c r="F17" s="3"/>
      <c r="G17" s="4">
        <f t="shared" si="0"/>
        <v>0</v>
      </c>
      <c r="H17" s="4">
        <f t="shared" si="1"/>
        <v>0</v>
      </c>
      <c r="I17" s="4">
        <f t="shared" si="2"/>
        <v>0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/>
      <c r="D28" s="3"/>
      <c r="E28" s="3"/>
      <c r="F28" s="15"/>
      <c r="G28" s="4">
        <f t="shared" si="0"/>
        <v>0</v>
      </c>
      <c r="H28" s="4">
        <f t="shared" si="1"/>
        <v>0</v>
      </c>
      <c r="I28" s="4">
        <f t="shared" si="2"/>
        <v>0</v>
      </c>
    </row>
    <row r="29" spans="1:9" x14ac:dyDescent="0.25">
      <c r="A29" s="3"/>
      <c r="B29" s="3" t="s">
        <v>35</v>
      </c>
      <c r="C29" s="3"/>
      <c r="D29" s="3"/>
      <c r="E29" s="3"/>
      <c r="F29" s="15"/>
      <c r="G29" s="4">
        <f t="shared" si="0"/>
        <v>0</v>
      </c>
      <c r="H29" s="4">
        <f t="shared" si="1"/>
        <v>0</v>
      </c>
      <c r="I29" s="4">
        <f t="shared" si="2"/>
        <v>0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3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1380.85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0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1380.85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40"/>
  <sheetViews>
    <sheetView workbookViewId="0">
      <selection activeCell="K15" sqref="K15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7" t="s">
        <v>15</v>
      </c>
      <c r="B3" s="137" t="s">
        <v>7</v>
      </c>
      <c r="C3" s="138" t="s">
        <v>8</v>
      </c>
      <c r="D3" s="139"/>
      <c r="E3" s="137" t="s">
        <v>11</v>
      </c>
      <c r="F3" s="137"/>
      <c r="G3" s="137" t="s">
        <v>13</v>
      </c>
      <c r="H3" s="137" t="s">
        <v>12</v>
      </c>
      <c r="I3" s="137" t="s">
        <v>14</v>
      </c>
    </row>
    <row r="4" spans="1:17" ht="15" customHeight="1" x14ac:dyDescent="0.25">
      <c r="A4" s="137"/>
      <c r="B4" s="137"/>
      <c r="C4" s="7" t="s">
        <v>9</v>
      </c>
      <c r="D4" s="7" t="s">
        <v>10</v>
      </c>
      <c r="E4" s="7" t="s">
        <v>9</v>
      </c>
      <c r="F4" s="7" t="s">
        <v>10</v>
      </c>
      <c r="G4" s="137"/>
      <c r="H4" s="137"/>
      <c r="I4" s="137"/>
    </row>
    <row r="5" spans="1:17" ht="15" customHeight="1" x14ac:dyDescent="0.25">
      <c r="A5" s="8">
        <v>1</v>
      </c>
      <c r="B5" s="8" t="s">
        <v>16</v>
      </c>
      <c r="C5" s="8"/>
      <c r="D5" s="8"/>
      <c r="E5" s="8"/>
      <c r="F5" s="8"/>
      <c r="G5" s="9">
        <f>E5+F5</f>
        <v>0</v>
      </c>
      <c r="H5" s="9">
        <f>(C5+D5)</f>
        <v>0</v>
      </c>
      <c r="I5" s="9">
        <f>G5*H5</f>
        <v>0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/>
      <c r="D7" s="8"/>
      <c r="E7" s="8"/>
      <c r="F7" s="8"/>
      <c r="G7" s="9">
        <f t="shared" si="0"/>
        <v>0</v>
      </c>
      <c r="H7" s="9">
        <f t="shared" si="1"/>
        <v>0</v>
      </c>
      <c r="I7" s="9">
        <f t="shared" ref="I7:I32" si="2">G7*H7</f>
        <v>0</v>
      </c>
    </row>
    <row r="8" spans="1:17" ht="15" customHeight="1" x14ac:dyDescent="0.25">
      <c r="A8" s="8">
        <v>3</v>
      </c>
      <c r="B8" s="8" t="s">
        <v>18</v>
      </c>
      <c r="C8" s="8"/>
      <c r="D8" s="8"/>
      <c r="E8" s="8"/>
      <c r="F8" s="8"/>
      <c r="G8" s="9">
        <f t="shared" si="0"/>
        <v>0</v>
      </c>
      <c r="H8" s="9">
        <f t="shared" si="1"/>
        <v>0</v>
      </c>
      <c r="I8" s="9">
        <f t="shared" si="2"/>
        <v>0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/>
      <c r="D9" s="8"/>
      <c r="E9" s="8"/>
      <c r="F9" s="8"/>
      <c r="G9" s="9">
        <f t="shared" si="0"/>
        <v>0</v>
      </c>
      <c r="H9" s="9">
        <f t="shared" si="1"/>
        <v>0</v>
      </c>
      <c r="I9" s="9">
        <f t="shared" si="2"/>
        <v>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/>
      <c r="D19" s="8"/>
      <c r="E19" s="8"/>
      <c r="F19" s="11"/>
      <c r="G19" s="9">
        <f t="shared" si="0"/>
        <v>0</v>
      </c>
      <c r="H19" s="9">
        <f t="shared" si="1"/>
        <v>0</v>
      </c>
      <c r="I19" s="9">
        <f t="shared" si="2"/>
        <v>0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0</v>
      </c>
      <c r="J35" s="5">
        <f>I35*10.764</f>
        <v>0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0</v>
      </c>
      <c r="J36" s="5">
        <f>I36*10.764</f>
        <v>0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0</v>
      </c>
      <c r="J38" s="5">
        <f>I38*10.764</f>
        <v>0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0" t="s">
        <v>79</v>
      </c>
      <c r="C2" s="50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78">
        <f>30/B6*C6</f>
        <v>0</v>
      </c>
      <c r="J6" s="76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77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1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77">
        <f>J6</f>
        <v>0</v>
      </c>
      <c r="J15" s="77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77">
        <f>I13+I14+I15+I16+I17+I18+I19</f>
        <v>20</v>
      </c>
      <c r="J20" s="77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3" t="s">
        <v>135</v>
      </c>
      <c r="C2" s="83" t="s">
        <v>101</v>
      </c>
      <c r="D2" s="83" t="s">
        <v>102</v>
      </c>
      <c r="E2" s="83" t="s">
        <v>136</v>
      </c>
      <c r="F2" s="83" t="s">
        <v>137</v>
      </c>
      <c r="G2" s="83" t="s">
        <v>138</v>
      </c>
      <c r="H2" s="83" t="s">
        <v>90</v>
      </c>
      <c r="I2" s="83" t="s">
        <v>139</v>
      </c>
      <c r="J2" s="83" t="s">
        <v>140</v>
      </c>
      <c r="K2" s="84" t="s">
        <v>141</v>
      </c>
    </row>
    <row r="3" spans="1:11" x14ac:dyDescent="0.25">
      <c r="A3" s="28" t="s">
        <v>142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5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5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5"/>
    </row>
    <row r="6" spans="1:11" ht="30.75" customHeight="1" x14ac:dyDescent="0.25">
      <c r="A6" s="88" t="s">
        <v>143</v>
      </c>
      <c r="B6" s="16">
        <v>1</v>
      </c>
      <c r="C6" s="16">
        <v>1</v>
      </c>
      <c r="D6" s="50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5"/>
    </row>
    <row r="7" spans="1:11" ht="15.75" thickBot="1" x14ac:dyDescent="0.3">
      <c r="A7" s="89" t="s">
        <v>144</v>
      </c>
      <c r="B7" s="86">
        <v>1</v>
      </c>
      <c r="C7" s="86">
        <v>1</v>
      </c>
      <c r="D7" s="86">
        <v>4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7"/>
    </row>
    <row r="8" spans="1:11" ht="15.75" thickBot="1" x14ac:dyDescent="0.3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x14ac:dyDescent="0.25">
      <c r="A9" s="26" t="s">
        <v>145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0">
        <f>SUM(B9:J9)</f>
        <v>30.217391304347828</v>
      </c>
    </row>
    <row r="10" spans="1:11" ht="15.75" thickBot="1" x14ac:dyDescent="0.3">
      <c r="A10" s="81" t="s">
        <v>146</v>
      </c>
      <c r="B10" s="69">
        <f>B7*B4</f>
        <v>30</v>
      </c>
      <c r="C10" s="69">
        <f>C4*C7</f>
        <v>15</v>
      </c>
      <c r="D10" s="69">
        <f t="shared" ref="D10:J10" si="2">D4/D6*D7</f>
        <v>5.2173913043478262</v>
      </c>
      <c r="E10" s="69">
        <f t="shared" si="2"/>
        <v>0</v>
      </c>
      <c r="F10" s="69">
        <f t="shared" si="2"/>
        <v>0</v>
      </c>
      <c r="G10" s="69">
        <f t="shared" si="2"/>
        <v>0</v>
      </c>
      <c r="H10" s="69">
        <f t="shared" si="2"/>
        <v>0</v>
      </c>
      <c r="I10" s="69">
        <f t="shared" si="2"/>
        <v>0</v>
      </c>
      <c r="J10" s="69">
        <f t="shared" si="2"/>
        <v>0</v>
      </c>
      <c r="K10" s="82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 JADON</cp:lastModifiedBy>
  <dcterms:created xsi:type="dcterms:W3CDTF">2015-10-16T10:19:58Z</dcterms:created>
  <dcterms:modified xsi:type="dcterms:W3CDTF">2025-08-12T17:15:25Z</dcterms:modified>
</cp:coreProperties>
</file>