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3C39AB02-0EED-4DE2-AD7F-9CE2ADA1845B}"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valuation" sheetId="5" r:id="rId3"/>
    <sheet name="Note" sheetId="4" r:id="rId4"/>
  </sheets>
  <definedNames>
    <definedName name="_xlnm.Print_Area" localSheetId="0">Report!$A$1:$H$239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K112" i="1" l="1"/>
  <c r="F105" i="1" l="1"/>
  <c r="F102" i="1"/>
  <c r="H71" i="1"/>
  <c r="K74" i="1" l="1"/>
  <c r="D83" i="1"/>
  <c r="K75" i="1"/>
  <c r="C74" i="1" s="1"/>
  <c r="D74" i="1" s="1"/>
  <c r="K76" i="1"/>
  <c r="K77" i="1" s="1"/>
  <c r="K78" i="1" s="1"/>
  <c r="K79" i="1" s="1"/>
  <c r="K80" i="1" s="1"/>
  <c r="K81" i="1" s="1"/>
  <c r="D81" i="1"/>
  <c r="K73" i="1"/>
  <c r="D80" i="1"/>
  <c r="D79" i="1"/>
  <c r="D82" i="1"/>
  <c r="D78" i="1"/>
  <c r="D77" i="1"/>
  <c r="D76" i="1"/>
  <c r="D138" i="1"/>
  <c r="D136" i="1"/>
  <c r="D133" i="1"/>
  <c r="D132" i="1"/>
  <c r="D130" i="1"/>
  <c r="D129" i="1"/>
  <c r="D127" i="1"/>
  <c r="I127" i="1" s="1"/>
  <c r="D126" i="1"/>
  <c r="I126" i="1" s="1"/>
  <c r="D124" i="1"/>
  <c r="I124" i="1" s="1"/>
  <c r="D123" i="1"/>
  <c r="D119" i="1"/>
  <c r="D121" i="1"/>
  <c r="D120" i="1"/>
  <c r="D118" i="1"/>
  <c r="D117" i="1"/>
  <c r="J123" i="1" l="1"/>
  <c r="I123" i="1"/>
  <c r="K82" i="1"/>
  <c r="K83" i="1" s="1"/>
  <c r="C75" i="1" s="1"/>
  <c r="D75" i="1" s="1"/>
  <c r="G135" i="1"/>
  <c r="G129" i="1"/>
  <c r="G123" i="1"/>
  <c r="G117" i="1"/>
  <c r="G110" i="1"/>
  <c r="D137" i="1"/>
  <c r="F137" i="1" s="1"/>
  <c r="E133" i="1"/>
  <c r="E132" i="1"/>
  <c r="E130" i="1"/>
  <c r="E129" i="1"/>
  <c r="D125" i="1"/>
  <c r="I125" i="1" s="1"/>
  <c r="E121" i="1"/>
  <c r="E120" i="1"/>
  <c r="E118" i="1"/>
  <c r="E117" i="1"/>
  <c r="D115" i="1"/>
  <c r="D114" i="1"/>
  <c r="D111" i="1"/>
  <c r="D112" i="1"/>
  <c r="D113" i="1"/>
  <c r="D110" i="1"/>
  <c r="I110" i="1" l="1"/>
  <c r="C102" i="1"/>
  <c r="D102" i="1"/>
  <c r="C105" i="1"/>
  <c r="D105" i="1"/>
  <c r="I70" i="1"/>
  <c r="C72" i="1" s="1"/>
  <c r="E74" i="1" s="1"/>
  <c r="G74" i="1"/>
  <c r="G6" i="5"/>
  <c r="G7" i="5"/>
  <c r="G5" i="5"/>
  <c r="G8" i="5"/>
  <c r="G9" i="5" l="1"/>
  <c r="J102" i="1"/>
  <c r="F9" i="5"/>
  <c r="I59" i="1" l="1"/>
  <c r="C61" i="1" s="1"/>
  <c r="G63" i="1" l="1"/>
  <c r="C13" i="1"/>
  <c r="E63" i="1" l="1"/>
  <c r="D64" i="1" l="1"/>
  <c r="D69" i="1"/>
  <c r="D68" i="1"/>
  <c r="D67" i="1"/>
  <c r="D66" i="1"/>
  <c r="D65" i="1"/>
  <c r="D63" i="1"/>
  <c r="E40" i="1" l="1"/>
  <c r="D154" i="1" l="1"/>
  <c r="F99" i="1"/>
  <c r="G46" i="1"/>
  <c r="G47" i="1" s="1"/>
  <c r="C46" i="1"/>
  <c r="C47" i="1" s="1"/>
  <c r="E41" i="1"/>
  <c r="D51"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<sst xmlns="http://schemas.openxmlformats.org/spreadsheetml/2006/main" count="352" uniqueCount="253">
  <si>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</si>
  <si>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</si>
  <si>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</si>
  <si>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</si>
  <si>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</si>
  <si>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</si>
  <si>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</si>
  <si>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</si>
  <si>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</si>
  <si>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</si>
  <si>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</si>
  <si>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</si>
  <si>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</si>
  <si>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</si>
  <si>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</si>
  <si>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</si>
  <si>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</si>
  <si>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</si>
  <si>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</si>
  <si>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</si>
  <si>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</si>
  <si>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</si>
  <si>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</si>
  <si>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</si>
  <si>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</si>
  <si>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</si>
  <si>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</si>
  <si>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</si>
  <si>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</si>
  <si>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</si>
  <si>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</si>
  <si>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</si>
  <si>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</si>
  <si>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</si>
  <si>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</si>
  <si>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</si>
  <si>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</si>
  <si>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</si>
  <si>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</si>
  <si>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</si>
  <si>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</si>
  <si>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</si>
  <si>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</si>
  <si>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</si>
  <si>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</si>
  <si>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</si>
  <si>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</si>
  <si>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</si>
  <si>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</si>
  <si>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</si>
  <si>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</si>
  <si>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</si>
  <si>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</si>
  <si>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</si>
  <si>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Brick</t>
  </si>
  <si>
    <t>Plaster</t>
  </si>
  <si>
    <t>Flooring</t>
  </si>
  <si>
    <t>Painting &amp; Wooden Work</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</si>
  <si>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</si>
  <si>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</si>
  <si>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</si>
  <si>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</si>
  <si>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</si>
  <si>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</si>
  <si>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</si>
  <si>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</si>
  <si>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</si>
  <si>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</si>
  <si>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</si>
  <si>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</si>
  <si>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</si>
  <si>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</si>
  <si>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</si>
  <si>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</si>
  <si>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</si>
  <si>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</si>
  <si>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</si>
  <si>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</si>
  <si>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</si>
  <si>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</si>
  <si>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</si>
  <si>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</si>
  <si>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</si>
  <si>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</si>
  <si>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</si>
  <si>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</si>
  <si>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</si>
  <si>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</si>
  <si>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</si>
  <si>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</si>
  <si>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</si>
  <si>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</si>
  <si>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</si>
  <si>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</si>
  <si>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</si>
  <si>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</si>
  <si>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</si>
  <si>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</si>
  <si>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</si>
  <si>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</si>
  <si>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</si>
  <si>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</si>
  <si>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</si>
  <si>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</si>
  <si>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</si>
  <si>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</si>
  <si>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</si>
  <si>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</si>
  <si>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</si>
  <si>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</si>
  <si>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</si>
  <si>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</si>
  <si>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</si>
  <si>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</si>
  <si>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</si>
  <si>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</si>
  <si>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</si>
  <si>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</si>
  <si>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</si>
  <si>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</si>
  <si>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</si>
  <si>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Floors</t>
  </si>
  <si>
    <t>Type of Structure</t>
  </si>
  <si>
    <t>RCC Frame Structure</t>
  </si>
  <si>
    <t>Completed Slab/Floor</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</si>
  <si>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</si>
  <si>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</si>
  <si>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</si>
  <si>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</si>
  <si>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</si>
  <si>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</si>
  <si>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</si>
  <si>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</si>
  <si>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</si>
  <si>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</si>
  <si>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</si>
  <si>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</si>
  <si>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</si>
  <si>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</si>
  <si>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</si>
  <si>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</si>
  <si>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</si>
  <si>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</si>
  <si>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</si>
  <si>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</si>
  <si>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</si>
  <si>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</si>
  <si>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</si>
  <si>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</si>
  <si>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</si>
  <si>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</si>
  <si>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</si>
  <si>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RCC Slab</t>
  </si>
  <si>
    <t>All work Completed. Part OC Received.</t>
  </si>
  <si>
    <t>All work Completed. Wait For OC.</t>
  </si>
  <si>
    <t>All work Completed. OC Received.</t>
  </si>
  <si>
    <t>NA
Approved upto : NA</t>
  </si>
  <si>
    <t>Report By :</t>
  </si>
  <si>
    <t>Market Research Data</t>
  </si>
  <si>
    <t>Source</t>
  </si>
  <si>
    <t>Distance from proposed property</t>
  </si>
  <si>
    <t>Net Carpet</t>
  </si>
  <si>
    <t>Market Value</t>
  </si>
  <si>
    <t>Average</t>
  </si>
  <si>
    <t xml:space="preserve">Valuation Adopted </t>
  </si>
  <si>
    <t>Saleable Area</t>
  </si>
  <si>
    <t>Rate on Saleable</t>
  </si>
  <si>
    <t>Dhanashree</t>
  </si>
  <si>
    <t>24/10/2020.</t>
  </si>
  <si>
    <t>Axis Sanpada</t>
  </si>
  <si>
    <t>Village</t>
  </si>
  <si>
    <t>Karjat</t>
  </si>
  <si>
    <t>Raigad</t>
  </si>
  <si>
    <t>Middle Class</t>
  </si>
  <si>
    <t>Developing</t>
  </si>
  <si>
    <t>15/07/2019.</t>
  </si>
  <si>
    <t>KR.RZP/BD/NSVP/453/2019</t>
  </si>
  <si>
    <t xml:space="preserve">Cement, Aggregate, Steel, etc </t>
  </si>
  <si>
    <t>Ground Floor for Commercial &amp; Parking</t>
  </si>
  <si>
    <t>Shop</t>
  </si>
  <si>
    <t>1st Floor for Residential</t>
  </si>
  <si>
    <t>1BHK</t>
  </si>
  <si>
    <t>1RK</t>
  </si>
  <si>
    <t xml:space="preserve">2nd Floor </t>
  </si>
  <si>
    <t>Open Terrace Area</t>
  </si>
  <si>
    <t>3rd Floor (Part Terrace Area)</t>
  </si>
  <si>
    <t>Open Terrace Area on 3rd Floor</t>
  </si>
  <si>
    <t>4th Floor (Part Terrace Area)</t>
  </si>
  <si>
    <t>-</t>
  </si>
  <si>
    <t>Construction details: Gr. + 4th Floor</t>
  </si>
  <si>
    <t>Wheather the construction is as per approved Building plan : Under Construction</t>
  </si>
  <si>
    <t>Building</t>
  </si>
  <si>
    <t>Internal Road</t>
  </si>
  <si>
    <t>Neral</t>
  </si>
  <si>
    <t>1.5Km from Neral Railway Station</t>
  </si>
  <si>
    <t>Survey No</t>
  </si>
  <si>
    <t>Approved Plans, CC, Sale Plans, Builder Saleable Area</t>
  </si>
  <si>
    <t xml:space="preserve">United Daffodils </t>
  </si>
  <si>
    <t>A Z Landmark</t>
  </si>
  <si>
    <t>housing.</t>
  </si>
  <si>
    <t>2BHK</t>
  </si>
  <si>
    <t>Amar Jyot</t>
  </si>
  <si>
    <t>NEW APF</t>
  </si>
  <si>
    <t>100000/-</t>
  </si>
  <si>
    <t>19.0326313, 73.3099796</t>
  </si>
  <si>
    <t>Open Plot</t>
  </si>
  <si>
    <t>United Deffodils</t>
  </si>
  <si>
    <t xml:space="preserve">M/s.A Z Reality
</t>
  </si>
  <si>
    <t>Mr. Hasan Shabir Ahmed Karolia</t>
  </si>
  <si>
    <t xml:space="preserve">Name of the builder </t>
  </si>
  <si>
    <r>
      <t xml:space="preserve">Unit No. </t>
    </r>
    <r>
      <rPr>
        <b/>
        <sz val="11"/>
        <color indexed="8"/>
        <rFont val="Times New Roman"/>
        <family val="1"/>
      </rPr>
      <t>(Sale Plan)</t>
    </r>
  </si>
  <si>
    <r>
      <t xml:space="preserve">Unit No. </t>
    </r>
    <r>
      <rPr>
        <b/>
        <sz val="11"/>
        <color indexed="8"/>
        <rFont val="Times New Roman"/>
        <family val="1"/>
      </rPr>
      <t>(Approved Plan)</t>
    </r>
  </si>
  <si>
    <t>Flats - 16, Shops - 06</t>
  </si>
  <si>
    <t>Construction details:</t>
  </si>
  <si>
    <t>All work Completed. Provide OC.</t>
  </si>
  <si>
    <t>Slab/Floor</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</si>
  <si>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</si>
  <si>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</si>
  <si>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</si>
  <si>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</si>
  <si>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</si>
  <si>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</si>
  <si>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</si>
  <si>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</si>
  <si>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</si>
  <si>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</si>
  <si>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</si>
  <si>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</si>
  <si>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</si>
  <si>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</si>
  <si>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</si>
  <si>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168 &amp; Plot No.48</t>
  </si>
  <si>
    <t>P52000027742</t>
  </si>
  <si>
    <t>Mamdapur</t>
  </si>
  <si>
    <t>Builder Saleable area</t>
  </si>
  <si>
    <t>150000/-</t>
  </si>
  <si>
    <t>15000/-</t>
  </si>
  <si>
    <t>7000/-</t>
  </si>
  <si>
    <t>Gr. + 1st to 4th Floor</t>
  </si>
  <si>
    <t>Valid Up to: Gr. + 1st to 4th Floor</t>
  </si>
  <si>
    <t xml:space="preserve">RCC </t>
  </si>
  <si>
    <t>1 Building</t>
  </si>
  <si>
    <t>Location Link</t>
  </si>
  <si>
    <t>https://goo.gl/maps/ar3PT6gGGkqCe3H27?coh=178572&amp;entry=tt</t>
  </si>
  <si>
    <t xml:space="preserve">Office No. 1031, Wing J, Akshar Business Park, Plot No. 03 Sector 25, Near APMC Market, Vashi, Navi Mumbai, Maharashtra 400703 TEL: 022-46090378/79/80                                                                                                     Email : vsjcapf@gmail.com. Web site : www.vsjadon.com
</t>
  </si>
  <si>
    <t>Latitude,Longitude</t>
  </si>
  <si>
    <t>19.032356,73.309077</t>
  </si>
  <si>
    <t>As per RERA - 29/06/2024</t>
  </si>
  <si>
    <t>Contact Details ( Name &amp; Contact No.)</t>
  </si>
  <si>
    <t xml:space="preserve"> Construction work was stopped. Work is same as last visit(09/05/2024).</t>
  </si>
  <si>
    <t>Naynesh Sunil Lovanshi</t>
  </si>
  <si>
    <r>
      <t xml:space="preserve">1. Construction work is same as last visit (dtd. 07/02/2025) but work is in process at the time of visit. 
2. We considered  Saleable area  as per Builder area sheet.
3. We considered Carpet area as per Approved Plan.
4. We considered Gross carpet area = Net carpet + Enclose balcony + W.S Area.
5. We have considered rate by verifying it from market inquire.
6. Car parking is subjected to authentic documentation.
</t>
    </r>
    <r>
      <rPr>
        <b/>
        <sz val="12"/>
        <color rgb="FFFF0000"/>
        <rFont val="Times New Roman"/>
        <family val="1"/>
      </rPr>
      <t>7. As per RERA, completion period of project A Z Landmark is expired on 29/06/2024 but still project work is under construction.</t>
    </r>
    <r>
      <rPr>
        <b/>
        <sz val="12"/>
        <color theme="1"/>
        <rFont val="Times New Roman"/>
        <family val="1"/>
      </rPr>
      <t xml:space="preserve">
8. As building have received CC on 15/07/2019, still building work is not completed.
7. On Site, we meet Mr.Jitendra : 7276715404.
</t>
    </r>
  </si>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</sst>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_(* #,##0.00_);_(* \(#,##0.00\);_(* &quot;-&quot;??_);_(@_)"/>
    <numFmt numFmtId="166" formatCode="_(* #,##0_);_(* \(#,##0\);_(* &quot;-&quot;??_);_(@_)"/>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
      <sz val="11"/>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0" fontId="6" fillId="0" borderId="0"/>
    <xf numFmtId="0" fontId="8" fillId="0" borderId="0"/>
    <xf numFmtId="0" fontId="5" fillId="0" borderId="0"/>
    <xf numFmtId="0" fontId="8" fillId="0" borderId="0"/>
    <xf numFmtId="0" fontId="4" fillId="0" borderId="0"/>
    <xf numFmtId="165" fontId="8" fillId="0" borderId="0" applyFont="0" applyFill="0" applyBorder="0" applyAlignment="0" applyProtection="0"/>
    <xf numFmtId="0" fontId="23" fillId="0" borderId="0"/>
    <xf numFmtId="0" fontId="24" fillId="0" borderId="0" applyNumberFormat="0" applyFill="0" applyBorder="0" applyAlignment="0" applyProtection="0"/>
  </cellStyleXfs>
  <cellXfs count="178">
    <xf numFmtId="0" fontId="0" fillId="0" borderId="0" xfId="0"/>
    <xf numFmtId="0" fontId="0" fillId="2" borderId="1" xfId="0" applyFill="1" applyBorder="1"/>
    <xf numFmtId="0" fontId="0" fillId="0" borderId="2" xfId="0" applyBorder="1"/>
    <xf numFmtId="0" fontId="12" fillId="0" borderId="1" xfId="0" applyFont="1" applyBorder="1"/>
    <xf numFmtId="0" fontId="12" fillId="0" borderId="1" xfId="0" applyFont="1" applyBorder="1" applyAlignment="1">
      <alignment horizontal="center"/>
    </xf>
    <xf numFmtId="0" fontId="0" fillId="0" borderId="1" xfId="0" applyBorder="1"/>
    <xf numFmtId="1" fontId="7" fillId="0" borderId="1" xfId="1" applyNumberFormat="1" applyFont="1" applyBorder="1" applyAlignment="1" applyProtection="1">
      <alignment horizontal="center" vertical="top" wrapText="1"/>
      <protection locked="0"/>
    </xf>
    <xf numFmtId="0" fontId="15" fillId="0" borderId="8" xfId="1" applyFont="1" applyBorder="1" applyAlignment="1" applyProtection="1">
      <alignment horizontal="center" vertical="top"/>
      <protection locked="0"/>
    </xf>
    <xf numFmtId="0" fontId="10" fillId="0" borderId="15" xfId="1" applyFont="1" applyBorder="1" applyProtection="1">
      <protection hidden="1"/>
    </xf>
    <xf numFmtId="0" fontId="10" fillId="0" borderId="18" xfId="1" applyFont="1" applyBorder="1" applyProtection="1">
      <protection hidden="1"/>
    </xf>
    <xf numFmtId="0" fontId="20" fillId="0" borderId="18" xfId="0" applyFont="1" applyBorder="1" applyProtection="1">
      <protection hidden="1"/>
    </xf>
    <xf numFmtId="0" fontId="20" fillId="0" borderId="20" xfId="0" applyFont="1" applyBorder="1" applyProtection="1">
      <protection hidden="1"/>
    </xf>
    <xf numFmtId="0" fontId="8" fillId="0" borderId="0" xfId="4"/>
    <xf numFmtId="0" fontId="4" fillId="0" borderId="0" xfId="5"/>
    <xf numFmtId="0" fontId="12" fillId="0" borderId="1" xfId="5" applyFont="1" applyBorder="1" applyAlignment="1">
      <alignment horizontal="center" vertical="top" wrapText="1"/>
    </xf>
    <xf numFmtId="0" fontId="22" fillId="0" borderId="0" xfId="4" applyFont="1"/>
    <xf numFmtId="0" fontId="4" fillId="0" borderId="1" xfId="5" applyBorder="1" applyAlignment="1">
      <alignment horizontal="center" vertical="center"/>
    </xf>
    <xf numFmtId="1" fontId="4" fillId="0" borderId="1" xfId="5" applyNumberFormat="1" applyBorder="1" applyAlignment="1">
      <alignment horizontal="center" vertical="center"/>
    </xf>
    <xf numFmtId="0" fontId="12" fillId="0" borderId="1" xfId="5" applyFont="1" applyBorder="1" applyAlignment="1">
      <alignment horizontal="center" vertical="center"/>
    </xf>
    <xf numFmtId="1" fontId="21" fillId="0" borderId="1" xfId="5" applyNumberFormat="1" applyFont="1" applyBorder="1" applyAlignment="1">
      <alignment horizontal="center" vertical="center"/>
    </xf>
    <xf numFmtId="0" fontId="8" fillId="0" borderId="1" xfId="4" applyBorder="1" applyAlignment="1">
      <alignment horizontal="center" vertical="center"/>
    </xf>
    <xf numFmtId="0" fontId="3" fillId="0" borderId="1" xfId="5" applyFont="1" applyBorder="1" applyAlignment="1">
      <alignment horizontal="center" vertical="center"/>
    </xf>
    <xf numFmtId="1" fontId="8" fillId="0" borderId="0" xfId="4" applyNumberFormat="1"/>
    <xf numFmtId="166" fontId="3" fillId="0" borderId="1" xfId="6" applyNumberFormat="1" applyFont="1" applyBorder="1" applyAlignment="1">
      <alignment horizontal="right" vertical="center"/>
    </xf>
    <xf numFmtId="0" fontId="8" fillId="0" borderId="0" xfId="4" applyAlignment="1">
      <alignment wrapText="1"/>
    </xf>
    <xf numFmtId="43" fontId="8" fillId="0" borderId="0" xfId="4" applyNumberFormat="1"/>
    <xf numFmtId="0" fontId="25" fillId="0" borderId="1" xfId="8" applyFont="1" applyBorder="1" applyAlignment="1">
      <alignment horizontal="center" vertical="top" wrapText="1"/>
    </xf>
    <xf numFmtId="0" fontId="2" fillId="0" borderId="1" xfId="5" applyFont="1" applyBorder="1" applyAlignment="1">
      <alignment horizontal="center" vertical="center"/>
    </xf>
    <xf numFmtId="1" fontId="2" fillId="0" borderId="1" xfId="5" applyNumberFormat="1" applyFont="1" applyBorder="1" applyAlignment="1">
      <alignment horizontal="center" vertical="center"/>
    </xf>
    <xf numFmtId="1" fontId="9" fillId="0" borderId="1" xfId="1" applyNumberFormat="1" applyFont="1" applyBorder="1" applyAlignment="1" applyProtection="1">
      <alignment horizontal="center" vertical="center" wrapText="1"/>
      <protection locked="0"/>
    </xf>
    <xf numFmtId="1" fontId="15" fillId="0" borderId="1" xfId="1" applyNumberFormat="1" applyFont="1" applyBorder="1" applyAlignment="1" applyProtection="1">
      <alignment horizontal="center" vertical="center" wrapText="1"/>
      <protection locked="0"/>
    </xf>
    <xf numFmtId="0" fontId="15" fillId="0" borderId="9" xfId="1" applyFont="1" applyBorder="1" applyAlignment="1" applyProtection="1">
      <alignment horizontal="center" vertical="top"/>
      <protection locked="0"/>
    </xf>
    <xf numFmtId="0" fontId="1" fillId="0" borderId="1" xfId="5" applyFont="1" applyBorder="1" applyAlignment="1">
      <alignment horizontal="left" vertical="center"/>
    </xf>
    <xf numFmtId="0" fontId="1" fillId="0" borderId="1" xfId="5" applyFont="1" applyBorder="1" applyAlignment="1">
      <alignment horizontal="center" vertical="center"/>
    </xf>
    <xf numFmtId="0" fontId="20" fillId="0" borderId="0" xfId="0" applyFont="1" applyProtection="1">
      <protection hidden="1"/>
    </xf>
    <xf numFmtId="0" fontId="10" fillId="0" borderId="16" xfId="1" applyFont="1" applyBorder="1" applyProtection="1">
      <protection hidden="1"/>
    </xf>
    <xf numFmtId="0" fontId="10" fillId="0" borderId="0" xfId="1" applyFont="1" applyProtection="1">
      <protection hidden="1"/>
    </xf>
    <xf numFmtId="0" fontId="20" fillId="0" borderId="21" xfId="0" applyFont="1" applyBorder="1" applyProtection="1">
      <protection hidden="1"/>
    </xf>
    <xf numFmtId="0" fontId="15" fillId="0" borderId="1" xfId="1" applyFont="1" applyBorder="1" applyAlignment="1" applyProtection="1">
      <alignment horizontal="center" vertical="top" wrapText="1"/>
      <protection locked="0"/>
    </xf>
    <xf numFmtId="0" fontId="15" fillId="0" borderId="1" xfId="1" applyFont="1" applyBorder="1" applyAlignment="1" applyProtection="1">
      <alignment horizontal="left" vertical="top"/>
      <protection locked="0"/>
    </xf>
    <xf numFmtId="0" fontId="16" fillId="0" borderId="1" xfId="1" applyFont="1" applyBorder="1" applyAlignment="1" applyProtection="1">
      <alignment horizontal="left" vertical="top"/>
      <protection locked="0"/>
    </xf>
    <xf numFmtId="0" fontId="15" fillId="0" borderId="1" xfId="1" applyFont="1" applyBorder="1" applyAlignment="1" applyProtection="1">
      <alignment horizontal="center" vertical="top"/>
      <protection locked="0"/>
    </xf>
    <xf numFmtId="1" fontId="11" fillId="0" borderId="1" xfId="1" applyNumberFormat="1" applyFont="1" applyBorder="1" applyAlignment="1" applyProtection="1">
      <alignment horizontal="center" vertical="top" wrapText="1"/>
      <protection locked="0"/>
    </xf>
    <xf numFmtId="0" fontId="10" fillId="0" borderId="0" xfId="1" applyFont="1"/>
    <xf numFmtId="0" fontId="18" fillId="0" borderId="0" xfId="1" applyFont="1"/>
    <xf numFmtId="0" fontId="15" fillId="0" borderId="1" xfId="1" applyFont="1" applyBorder="1" applyAlignment="1" applyProtection="1">
      <alignment vertical="top"/>
      <protection locked="0"/>
    </xf>
    <xf numFmtId="0" fontId="15" fillId="0" borderId="0" xfId="1" applyFont="1"/>
    <xf numFmtId="0" fontId="10" fillId="0" borderId="17" xfId="1" applyFont="1" applyBorder="1" applyProtection="1">
      <protection hidden="1"/>
    </xf>
    <xf numFmtId="0" fontId="10" fillId="0" borderId="19" xfId="1" applyFont="1" applyBorder="1" applyProtection="1">
      <protection hidden="1"/>
    </xf>
    <xf numFmtId="0" fontId="10" fillId="0" borderId="19" xfId="1" applyFont="1" applyBorder="1"/>
    <xf numFmtId="0" fontId="15" fillId="0" borderId="1" xfId="1" applyFont="1" applyBorder="1" applyAlignment="1" applyProtection="1">
      <alignment horizontal="center" wrapText="1"/>
      <protection locked="0"/>
    </xf>
    <xf numFmtId="9" fontId="15" fillId="0" borderId="1" xfId="1" applyNumberFormat="1" applyFont="1" applyBorder="1" applyAlignment="1" applyProtection="1">
      <alignment horizontal="center" vertical="center" wrapText="1"/>
      <protection hidden="1"/>
    </xf>
    <xf numFmtId="0" fontId="10" fillId="0" borderId="18" xfId="1" applyFont="1" applyBorder="1"/>
    <xf numFmtId="1" fontId="15" fillId="0" borderId="1" xfId="1" applyNumberFormat="1" applyFont="1" applyBorder="1" applyAlignment="1" applyProtection="1">
      <alignment horizontal="center" wrapText="1"/>
      <protection locked="0"/>
    </xf>
    <xf numFmtId="9" fontId="20" fillId="0" borderId="0" xfId="0" applyNumberFormat="1" applyFont="1" applyProtection="1">
      <protection hidden="1"/>
    </xf>
    <xf numFmtId="9" fontId="20" fillId="0" borderId="19" xfId="0" applyNumberFormat="1" applyFont="1" applyBorder="1" applyProtection="1">
      <protection hidden="1"/>
    </xf>
    <xf numFmtId="0" fontId="15" fillId="0" borderId="11" xfId="1" applyFont="1" applyBorder="1" applyAlignment="1" applyProtection="1">
      <alignment horizontal="center" wrapText="1"/>
      <protection locked="0"/>
    </xf>
    <xf numFmtId="9" fontId="15" fillId="0" borderId="11" xfId="1" applyNumberFormat="1" applyFont="1" applyBorder="1" applyAlignment="1" applyProtection="1">
      <alignment horizontal="center" vertical="center" wrapText="1"/>
      <protection hidden="1"/>
    </xf>
    <xf numFmtId="9" fontId="20" fillId="0" borderId="21" xfId="0" applyNumberFormat="1" applyFont="1" applyBorder="1" applyProtection="1">
      <protection hidden="1"/>
    </xf>
    <xf numFmtId="9" fontId="20" fillId="0" borderId="22" xfId="0" applyNumberFormat="1" applyFont="1" applyBorder="1" applyProtection="1">
      <protection hidden="1"/>
    </xf>
    <xf numFmtId="0" fontId="20" fillId="0" borderId="19" xfId="0" applyFont="1" applyBorder="1" applyProtection="1">
      <protection hidden="1"/>
    </xf>
    <xf numFmtId="1" fontId="0" fillId="0" borderId="19" xfId="0" applyNumberFormat="1" applyBorder="1"/>
    <xf numFmtId="1" fontId="0" fillId="0" borderId="0" xfId="0" applyNumberFormat="1"/>
    <xf numFmtId="164" fontId="0" fillId="0" borderId="0" xfId="0" applyNumberFormat="1"/>
    <xf numFmtId="1" fontId="0" fillId="0" borderId="19" xfId="0" applyNumberFormat="1" applyBorder="1" applyAlignment="1">
      <alignment horizontal="right"/>
    </xf>
    <xf numFmtId="0" fontId="0" fillId="0" borderId="19" xfId="0" applyBorder="1"/>
    <xf numFmtId="1" fontId="0" fillId="0" borderId="22" xfId="0" applyNumberFormat="1" applyBorder="1"/>
    <xf numFmtId="0" fontId="19" fillId="0" borderId="0" xfId="1" applyFont="1"/>
    <xf numFmtId="0" fontId="9" fillId="0" borderId="0" xfId="2" applyFont="1"/>
    <xf numFmtId="0" fontId="10" fillId="0" borderId="0" xfId="0" applyFont="1" applyAlignment="1">
      <alignment horizontal="center" vertical="center"/>
    </xf>
    <xf numFmtId="0" fontId="13"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0" fontId="10" fillId="0" borderId="0" xfId="1" applyFont="1" applyAlignment="1">
      <alignment horizontal="center" vertical="center"/>
    </xf>
    <xf numFmtId="0" fontId="10" fillId="0" borderId="0" xfId="0" applyFont="1"/>
    <xf numFmtId="0" fontId="11" fillId="0" borderId="0" xfId="1" applyFont="1" applyAlignment="1" applyProtection="1">
      <alignment vertical="top"/>
      <protection locked="0"/>
    </xf>
    <xf numFmtId="0" fontId="11" fillId="0" borderId="0" xfId="1" applyFont="1" applyAlignment="1" applyProtection="1">
      <alignment vertical="top" wrapText="1"/>
      <protection locked="0"/>
    </xf>
    <xf numFmtId="0" fontId="10" fillId="0" borderId="0" xfId="1" applyFont="1" applyProtection="1">
      <protection locked="0"/>
    </xf>
    <xf numFmtId="0" fontId="9" fillId="0" borderId="0" xfId="1" applyFont="1" applyAlignment="1" applyProtection="1">
      <alignment vertical="top" wrapText="1"/>
      <protection locked="0"/>
    </xf>
    <xf numFmtId="0" fontId="13" fillId="0" borderId="0" xfId="1" applyFont="1" applyProtection="1">
      <protection locked="0"/>
    </xf>
    <xf numFmtId="1" fontId="10" fillId="0" borderId="0" xfId="0" applyNumberFormat="1" applyFont="1" applyAlignment="1">
      <alignment horizontal="center" vertical="center"/>
    </xf>
    <xf numFmtId="0" fontId="13" fillId="0" borderId="0" xfId="0" applyFont="1" applyAlignment="1">
      <alignment vertical="top"/>
    </xf>
    <xf numFmtId="0" fontId="15" fillId="0" borderId="8"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15" fillId="0" borderId="10" xfId="1" applyFont="1" applyBorder="1" applyAlignment="1" applyProtection="1">
      <alignment horizontal="center" vertical="top" wrapText="1"/>
      <protection locked="0"/>
    </xf>
    <xf numFmtId="0" fontId="15" fillId="0" borderId="11" xfId="1" applyFont="1" applyBorder="1" applyAlignment="1" applyProtection="1">
      <alignment horizontal="center" vertical="top" wrapText="1"/>
      <protection locked="0"/>
    </xf>
    <xf numFmtId="1" fontId="9" fillId="0" borderId="13" xfId="1" applyNumberFormat="1" applyFont="1" applyBorder="1" applyAlignment="1" applyProtection="1">
      <alignment horizontal="center" vertical="center" wrapText="1"/>
      <protection locked="0"/>
    </xf>
    <xf numFmtId="1" fontId="9" fillId="0" borderId="14" xfId="1" applyNumberFormat="1" applyFont="1" applyBorder="1" applyAlignment="1" applyProtection="1">
      <alignment horizontal="center" vertical="center" wrapText="1"/>
      <protection locked="0"/>
    </xf>
    <xf numFmtId="0" fontId="15" fillId="0" borderId="1" xfId="1" applyFont="1" applyBorder="1" applyAlignment="1" applyProtection="1">
      <alignment horizontal="left" vertical="top"/>
      <protection locked="0"/>
    </xf>
    <xf numFmtId="9" fontId="15" fillId="0" borderId="1" xfId="1" applyNumberFormat="1" applyFont="1" applyBorder="1" applyAlignment="1" applyProtection="1">
      <alignment horizontal="center" vertical="center" wrapText="1"/>
      <protection hidden="1"/>
    </xf>
    <xf numFmtId="9" fontId="15" fillId="0" borderId="9" xfId="1" applyNumberFormat="1" applyFont="1" applyBorder="1" applyAlignment="1" applyProtection="1">
      <alignment horizontal="center" vertical="center" wrapText="1"/>
      <protection hidden="1"/>
    </xf>
    <xf numFmtId="9" fontId="15" fillId="0" borderId="11" xfId="1" applyNumberFormat="1" applyFont="1" applyBorder="1" applyAlignment="1" applyProtection="1">
      <alignment horizontal="center" vertical="center" wrapText="1"/>
      <protection hidden="1"/>
    </xf>
    <xf numFmtId="9" fontId="15" fillId="0" borderId="12" xfId="1" applyNumberFormat="1" applyFont="1" applyBorder="1" applyAlignment="1" applyProtection="1">
      <alignment horizontal="center" vertical="center" wrapText="1"/>
      <protection hidden="1"/>
    </xf>
    <xf numFmtId="0" fontId="15" fillId="0" borderId="3" xfId="1" applyFont="1" applyBorder="1" applyAlignment="1" applyProtection="1">
      <alignment horizontal="left" vertical="top"/>
      <protection locked="0"/>
    </xf>
    <xf numFmtId="0" fontId="15" fillId="0" borderId="3" xfId="1" applyFont="1" applyBorder="1" applyAlignment="1" applyProtection="1">
      <alignment horizontal="left" vertical="top" wrapText="1"/>
      <protection locked="0"/>
    </xf>
    <xf numFmtId="0" fontId="9" fillId="0" borderId="1" xfId="1" applyFont="1" applyBorder="1" applyAlignment="1" applyProtection="1">
      <alignment horizontal="left" vertical="top"/>
      <protection locked="0"/>
    </xf>
    <xf numFmtId="0" fontId="16" fillId="0" borderId="30" xfId="1" applyFont="1" applyBorder="1" applyAlignment="1" applyProtection="1">
      <alignment horizontal="center" vertical="top" wrapText="1"/>
      <protection locked="0"/>
    </xf>
    <xf numFmtId="0" fontId="16" fillId="0" borderId="31" xfId="1" applyFont="1" applyBorder="1" applyAlignment="1" applyProtection="1">
      <alignment horizontal="center" vertical="top" wrapText="1"/>
      <protection locked="0"/>
    </xf>
    <xf numFmtId="0" fontId="16" fillId="0" borderId="32" xfId="1" applyFont="1" applyBorder="1" applyAlignment="1" applyProtection="1">
      <alignment horizontal="left" vertical="top" wrapText="1"/>
      <protection locked="0"/>
    </xf>
    <xf numFmtId="0" fontId="16" fillId="0" borderId="33" xfId="1" applyFont="1" applyBorder="1" applyAlignment="1" applyProtection="1">
      <alignment horizontal="left" vertical="top" wrapText="1"/>
      <protection locked="0"/>
    </xf>
    <xf numFmtId="0" fontId="16" fillId="0" borderId="34" xfId="1" applyFont="1" applyBorder="1" applyAlignment="1" applyProtection="1">
      <alignment horizontal="left" vertical="top" wrapText="1"/>
      <protection locked="0"/>
    </xf>
    <xf numFmtId="0" fontId="16" fillId="0" borderId="8" xfId="1" applyFont="1" applyBorder="1" applyAlignment="1" applyProtection="1">
      <alignment horizontal="left" vertical="top"/>
      <protection locked="0"/>
    </xf>
    <xf numFmtId="0" fontId="16" fillId="0" borderId="1" xfId="1" applyFont="1" applyBorder="1" applyAlignment="1" applyProtection="1">
      <alignment horizontal="left" vertical="top"/>
      <protection locked="0"/>
    </xf>
    <xf numFmtId="0" fontId="16" fillId="0" borderId="1" xfId="1" applyFont="1" applyBorder="1" applyAlignment="1" applyProtection="1">
      <alignment horizontal="left" vertical="top" wrapText="1"/>
      <protection locked="0"/>
    </xf>
    <xf numFmtId="0" fontId="16" fillId="0" borderId="9" xfId="1" applyFont="1" applyBorder="1" applyAlignment="1" applyProtection="1">
      <alignment horizontal="left" vertical="top" wrapText="1"/>
      <protection locked="0"/>
    </xf>
    <xf numFmtId="0" fontId="15" fillId="0" borderId="9" xfId="1" applyFont="1" applyBorder="1" applyAlignment="1" applyProtection="1">
      <alignment horizontal="center" vertical="top" wrapText="1"/>
      <protection locked="0"/>
    </xf>
    <xf numFmtId="0" fontId="10" fillId="0" borderId="1" xfId="1" applyFont="1" applyBorder="1" applyAlignment="1" applyProtection="1">
      <alignment horizontal="center" vertical="top"/>
      <protection locked="0"/>
    </xf>
    <xf numFmtId="0" fontId="15"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64" fontId="9" fillId="0" borderId="1" xfId="1" applyNumberFormat="1" applyFont="1" applyBorder="1" applyAlignment="1" applyProtection="1">
      <alignment horizontal="left" vertical="top"/>
      <protection locked="0"/>
    </xf>
    <xf numFmtId="2" fontId="9"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24" fillId="0" borderId="1" xfId="8" applyFill="1" applyBorder="1" applyAlignment="1" applyProtection="1">
      <alignment horizontal="left"/>
      <protection locked="0"/>
    </xf>
    <xf numFmtId="0" fontId="10" fillId="0" borderId="1" xfId="1" applyFont="1" applyBorder="1" applyAlignment="1" applyProtection="1">
      <alignment horizontal="left"/>
      <protection locked="0"/>
    </xf>
    <xf numFmtId="0" fontId="13" fillId="0" borderId="1" xfId="1" applyFont="1" applyBorder="1" applyAlignment="1" applyProtection="1">
      <alignment horizontal="left"/>
      <protection locked="0"/>
    </xf>
    <xf numFmtId="1" fontId="11" fillId="0" borderId="1" xfId="1" applyNumberFormat="1" applyFont="1" applyBorder="1" applyAlignment="1" applyProtection="1">
      <alignment horizontal="center" vertical="top" wrapText="1"/>
      <protection locked="0"/>
    </xf>
    <xf numFmtId="1" fontId="15"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0" fontId="16" fillId="0" borderId="1" xfId="1" applyFont="1" applyBorder="1" applyAlignment="1" applyProtection="1">
      <alignment horizontal="center" vertical="top" wrapText="1"/>
      <protection locked="0"/>
    </xf>
    <xf numFmtId="0" fontId="17" fillId="0" borderId="1"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0" fontId="1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top" wrapText="1"/>
      <protection locked="0"/>
    </xf>
    <xf numFmtId="1" fontId="10" fillId="0" borderId="13" xfId="0" applyNumberFormat="1" applyFont="1" applyBorder="1" applyAlignment="1" applyProtection="1">
      <alignment horizontal="center" vertical="top" wrapText="1"/>
      <protection locked="0"/>
    </xf>
    <xf numFmtId="1" fontId="10" fillId="0" borderId="23" xfId="0" applyNumberFormat="1" applyFont="1" applyBorder="1" applyAlignment="1" applyProtection="1">
      <alignment horizontal="center" vertical="top" wrapText="1"/>
      <protection locked="0"/>
    </xf>
    <xf numFmtId="1" fontId="10" fillId="0" borderId="14" xfId="0" applyNumberFormat="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 fontId="16"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wrapText="1"/>
      <protection locked="0"/>
    </xf>
    <xf numFmtId="0" fontId="10" fillId="0" borderId="1" xfId="1" applyFont="1" applyBorder="1" applyAlignment="1" applyProtection="1">
      <alignment horizontal="left" vertical="center" wrapText="1"/>
      <protection locked="0"/>
    </xf>
    <xf numFmtId="0" fontId="15" fillId="0" borderId="1" xfId="1" applyFont="1" applyBorder="1" applyAlignment="1" applyProtection="1">
      <alignment horizontal="center"/>
      <protection locked="0"/>
    </xf>
    <xf numFmtId="2" fontId="9"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0" fillId="0" borderId="1" xfId="1" applyFont="1" applyBorder="1" applyAlignment="1" applyProtection="1">
      <alignment horizontal="center"/>
      <protection locked="0"/>
    </xf>
    <xf numFmtId="14" fontId="9"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left" vertical="center" wrapText="1"/>
      <protection locked="0"/>
    </xf>
    <xf numFmtId="14" fontId="10" fillId="0" borderId="1" xfId="1" applyNumberFormat="1" applyFont="1" applyBorder="1" applyAlignment="1" applyProtection="1">
      <alignment horizontal="left" vertical="top" wrapText="1"/>
      <protection locked="0"/>
    </xf>
    <xf numFmtId="0" fontId="16" fillId="0" borderId="8" xfId="1" applyFont="1" applyBorder="1" applyAlignment="1" applyProtection="1">
      <alignment horizontal="center" vertical="top"/>
      <protection locked="0"/>
    </xf>
    <xf numFmtId="0" fontId="16" fillId="0" borderId="1" xfId="1" applyFont="1" applyBorder="1" applyAlignment="1" applyProtection="1">
      <alignment horizontal="center" vertical="top"/>
      <protection locked="0"/>
    </xf>
    <xf numFmtId="0" fontId="15" fillId="0" borderId="1" xfId="1" applyFont="1" applyBorder="1" applyAlignment="1" applyProtection="1">
      <alignment horizontal="center" vertical="center" wrapText="1"/>
      <protection locked="0"/>
    </xf>
    <xf numFmtId="1" fontId="11" fillId="0" borderId="1" xfId="0" applyNumberFormat="1"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0" fontId="13"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16" fillId="0" borderId="5" xfId="1" applyFont="1" applyBorder="1" applyAlignment="1" applyProtection="1">
      <alignment horizontal="left" vertical="top" wrapText="1"/>
      <protection locked="0"/>
    </xf>
    <xf numFmtId="0" fontId="16" fillId="0" borderId="6" xfId="1" applyFont="1" applyBorder="1" applyAlignment="1" applyProtection="1">
      <alignment horizontal="left" vertical="top" wrapText="1"/>
      <protection locked="0"/>
    </xf>
    <xf numFmtId="0" fontId="16" fillId="0" borderId="7" xfId="1" applyFont="1" applyBorder="1" applyAlignment="1" applyProtection="1">
      <alignment horizontal="left" vertical="top" wrapText="1"/>
      <protection locked="0"/>
    </xf>
    <xf numFmtId="0" fontId="15" fillId="0" borderId="9" xfId="1" applyFont="1" applyBorder="1" applyAlignment="1" applyProtection="1">
      <alignment horizontal="center" vertical="center" wrapText="1"/>
      <protection locked="0"/>
    </xf>
    <xf numFmtId="0" fontId="15" fillId="0" borderId="4" xfId="1" applyFont="1" applyBorder="1" applyAlignment="1" applyProtection="1">
      <alignment horizontal="left" vertical="top"/>
      <protection locked="0"/>
    </xf>
    <xf numFmtId="1" fontId="15" fillId="0" borderId="13" xfId="1" applyNumberFormat="1" applyFont="1" applyBorder="1" applyAlignment="1" applyProtection="1">
      <alignment horizontal="center" vertical="center" wrapText="1"/>
      <protection locked="0"/>
    </xf>
    <xf numFmtId="1" fontId="15" fillId="0" borderId="23" xfId="1" applyNumberFormat="1" applyFont="1" applyBorder="1" applyAlignment="1" applyProtection="1">
      <alignment horizontal="center" vertical="center" wrapText="1"/>
      <protection locked="0"/>
    </xf>
    <xf numFmtId="1" fontId="15" fillId="0" borderId="14" xfId="1" applyNumberFormat="1" applyFont="1" applyBorder="1" applyAlignment="1" applyProtection="1">
      <alignment horizontal="center" vertical="center" wrapText="1"/>
      <protection locked="0"/>
    </xf>
    <xf numFmtId="1" fontId="15" fillId="0" borderId="24" xfId="1" applyNumberFormat="1" applyFont="1" applyBorder="1" applyAlignment="1" applyProtection="1">
      <alignment horizontal="center" vertical="center" wrapText="1"/>
      <protection locked="0"/>
    </xf>
    <xf numFmtId="1" fontId="15" fillId="0" borderId="25" xfId="1" applyNumberFormat="1" applyFont="1" applyBorder="1" applyAlignment="1" applyProtection="1">
      <alignment horizontal="center" vertical="center" wrapText="1"/>
      <protection locked="0"/>
    </xf>
    <xf numFmtId="1" fontId="15" fillId="0" borderId="26" xfId="1" applyNumberFormat="1" applyFont="1" applyBorder="1" applyAlignment="1" applyProtection="1">
      <alignment horizontal="center" vertical="center" wrapText="1"/>
      <protection locked="0"/>
    </xf>
    <xf numFmtId="1" fontId="15" fillId="0" borderId="27" xfId="1" applyNumberFormat="1" applyFont="1" applyBorder="1" applyAlignment="1" applyProtection="1">
      <alignment horizontal="center" vertical="center" wrapText="1"/>
      <protection locked="0"/>
    </xf>
    <xf numFmtId="1" fontId="15" fillId="0" borderId="28" xfId="1" applyNumberFormat="1" applyFont="1" applyBorder="1" applyAlignment="1" applyProtection="1">
      <alignment horizontal="center" vertical="center" wrapText="1"/>
      <protection locked="0"/>
    </xf>
    <xf numFmtId="1" fontId="15" fillId="0" borderId="29" xfId="1" applyNumberFormat="1" applyFont="1" applyBorder="1" applyAlignment="1" applyProtection="1">
      <alignment horizontal="center" vertical="center" wrapText="1"/>
      <protection locked="0"/>
    </xf>
    <xf numFmtId="0" fontId="15" fillId="0" borderId="13" xfId="1" applyFont="1" applyBorder="1" applyAlignment="1" applyProtection="1">
      <alignment horizontal="left" vertical="top" wrapText="1"/>
      <protection locked="0"/>
    </xf>
    <xf numFmtId="0" fontId="15" fillId="0" borderId="2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1" fontId="9" fillId="0" borderId="24" xfId="1" applyNumberFormat="1" applyFont="1" applyBorder="1" applyAlignment="1" applyProtection="1">
      <alignment horizontal="center" vertical="center" wrapText="1"/>
      <protection locked="0"/>
    </xf>
    <xf numFmtId="1" fontId="9" fillId="0" borderId="25" xfId="1" applyNumberFormat="1" applyFont="1" applyBorder="1" applyAlignment="1" applyProtection="1">
      <alignment horizontal="center" vertical="center" wrapText="1"/>
      <protection locked="0"/>
    </xf>
    <xf numFmtId="1" fontId="9" fillId="0" borderId="26" xfId="1" applyNumberFormat="1" applyFont="1" applyBorder="1" applyAlignment="1" applyProtection="1">
      <alignment horizontal="center" vertical="center" wrapText="1"/>
      <protection locked="0"/>
    </xf>
    <xf numFmtId="1" fontId="9" fillId="0" borderId="27" xfId="1" applyNumberFormat="1" applyFont="1" applyBorder="1" applyAlignment="1" applyProtection="1">
      <alignment horizontal="center" vertical="center" wrapText="1"/>
      <protection locked="0"/>
    </xf>
    <xf numFmtId="1" fontId="9" fillId="0" borderId="28" xfId="1" applyNumberFormat="1" applyFont="1" applyBorder="1" applyAlignment="1" applyProtection="1">
      <alignment horizontal="center" vertical="center" wrapText="1"/>
      <protection locked="0"/>
    </xf>
    <xf numFmtId="1" fontId="9" fillId="0" borderId="29" xfId="1" applyNumberFormat="1" applyFont="1" applyBorder="1" applyAlignment="1" applyProtection="1">
      <alignment horizontal="center" vertical="center" wrapText="1"/>
      <protection locked="0"/>
    </xf>
    <xf numFmtId="0" fontId="11" fillId="0" borderId="1" xfId="1" applyFont="1" applyBorder="1" applyAlignment="1" applyProtection="1">
      <alignment vertical="top"/>
      <protection locked="0"/>
    </xf>
    <xf numFmtId="0" fontId="16" fillId="0" borderId="13" xfId="1" applyFont="1" applyBorder="1" applyAlignment="1" applyProtection="1">
      <alignment horizontal="left" vertical="top" wrapText="1"/>
      <protection locked="0"/>
    </xf>
    <xf numFmtId="0" fontId="16" fillId="0" borderId="14" xfId="1" applyFont="1" applyBorder="1" applyAlignment="1" applyProtection="1">
      <alignment horizontal="left" vertical="top" wrapText="1"/>
      <protection locked="0"/>
    </xf>
    <xf numFmtId="0" fontId="0" fillId="2" borderId="1" xfId="0" applyFill="1" applyBorder="1" applyAlignment="1">
      <alignment horizontal="center" wrapText="1"/>
    </xf>
    <xf numFmtId="0" fontId="12" fillId="0" borderId="1" xfId="0" applyFont="1" applyBorder="1" applyAlignment="1">
      <alignment horizontal="center"/>
    </xf>
    <xf numFmtId="0" fontId="12" fillId="0" borderId="1" xfId="5" applyFont="1" applyBorder="1" applyAlignment="1">
      <alignment horizontal="left"/>
    </xf>
  </cellXfs>
  <cellStyles count="9">
    <cellStyle name="Comma 2" xfId="6" xr:uid="{00000000-0005-0000-0000-000000000000}"/>
    <cellStyle name="Excel Built-in Normal" xfId="2" xr:uid="{00000000-0005-0000-0000-000001000000}"/>
    <cellStyle name="Excel Built-in Normal 2" xfId="4" xr:uid="{00000000-0005-0000-0000-000002000000}"/>
    <cellStyle name="Hyperlink" xfId="8"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427599</xdr:colOff>
      <xdr:row>198</xdr:row>
      <xdr:rowOff>0</xdr:rowOff>
    </xdr:from>
    <xdr:to>
      <xdr:col>7</xdr:col>
      <xdr:colOff>430451</xdr:colOff>
      <xdr:row>215</xdr:row>
      <xdr:rowOff>171001</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7599" y="41260059"/>
          <a:ext cx="5975587" cy="3600000"/>
        </a:xfrm>
        <a:prstGeom prst="rect">
          <a:avLst/>
        </a:prstGeom>
        <a:ln>
          <a:solidFill>
            <a:schemeClr val="tx1"/>
          </a:solidFill>
        </a:ln>
      </xdr:spPr>
    </xdr:pic>
    <xdr:clientData/>
  </xdr:twoCellAnchor>
  <xdr:twoCellAnchor editAs="oneCell">
    <xdr:from>
      <xdr:col>0</xdr:col>
      <xdr:colOff>425828</xdr:colOff>
      <xdr:row>216</xdr:row>
      <xdr:rowOff>85144</xdr:rowOff>
    </xdr:from>
    <xdr:to>
      <xdr:col>7</xdr:col>
      <xdr:colOff>430451</xdr:colOff>
      <xdr:row>234</xdr:row>
      <xdr:rowOff>54440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425828" y="43171762"/>
          <a:ext cx="5966152" cy="3600000"/>
        </a:xfrm>
        <a:prstGeom prst="rect">
          <a:avLst/>
        </a:prstGeom>
        <a:ln>
          <a:solidFill>
            <a:schemeClr val="tx1"/>
          </a:solidFill>
        </a:ln>
      </xdr:spPr>
    </xdr:pic>
    <xdr:clientData/>
  </xdr:twoCellAnchor>
  <xdr:twoCellAnchor>
    <xdr:from>
      <xdr:col>9</xdr:col>
      <xdr:colOff>224790</xdr:colOff>
      <xdr:row>154</xdr:row>
      <xdr:rowOff>104775</xdr:rowOff>
    </xdr:from>
    <xdr:to>
      <xdr:col>19</xdr:col>
      <xdr:colOff>325755</xdr:colOff>
      <xdr:row>181</xdr:row>
      <xdr:rowOff>9525</xdr:rowOff>
    </xdr:to>
    <xdr:grpSp>
      <xdr:nvGrpSpPr>
        <xdr:cNvPr id="19" name="Group 18">
          <a:extLst>
            <a:ext uri="{FF2B5EF4-FFF2-40B4-BE49-F238E27FC236}">
              <a16:creationId xmlns:a16="http://schemas.microsoft.com/office/drawing/2014/main" id="{049CFD3D-4CAF-4FEB-82FE-35DB5DBC30D3}"/>
            </a:ext>
          </a:extLst>
        </xdr:cNvPr>
        <xdr:cNvGrpSpPr/>
      </xdr:nvGrpSpPr>
      <xdr:grpSpPr>
        <a:xfrm>
          <a:off x="8149590" y="31415355"/>
          <a:ext cx="6402705" cy="5246370"/>
          <a:chOff x="84127" y="419100"/>
          <a:chExt cx="6874986" cy="5569950"/>
        </a:xfrm>
      </xdr:grpSpPr>
      <xdr:pic>
        <xdr:nvPicPr>
          <xdr:cNvPr id="20" name="Picture 19">
            <a:extLst>
              <a:ext uri="{FF2B5EF4-FFF2-40B4-BE49-F238E27FC236}">
                <a16:creationId xmlns:a16="http://schemas.microsoft.com/office/drawing/2014/main" id="{388705F3-C708-4DDF-B8C3-4C662C9D09F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3222" y="419100"/>
            <a:ext cx="2427469" cy="3240000"/>
          </a:xfrm>
          <a:prstGeom prst="rect">
            <a:avLst/>
          </a:prstGeom>
          <a:ln>
            <a:solidFill>
              <a:schemeClr val="tx1"/>
            </a:solidFill>
          </a:ln>
        </xdr:spPr>
      </xdr:pic>
      <xdr:pic>
        <xdr:nvPicPr>
          <xdr:cNvPr id="21" name="Picture 20">
            <a:extLst>
              <a:ext uri="{FF2B5EF4-FFF2-40B4-BE49-F238E27FC236}">
                <a16:creationId xmlns:a16="http://schemas.microsoft.com/office/drawing/2014/main" id="{2A6C2C33-29E1-479D-921D-715D6E4EC9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604022" y="419100"/>
            <a:ext cx="2427469" cy="3240000"/>
          </a:xfrm>
          <a:prstGeom prst="rect">
            <a:avLst/>
          </a:prstGeom>
          <a:ln>
            <a:solidFill>
              <a:schemeClr val="tx1"/>
            </a:solidFill>
          </a:ln>
        </xdr:spPr>
      </xdr:pic>
      <xdr:pic>
        <xdr:nvPicPr>
          <xdr:cNvPr id="22" name="Picture 21">
            <a:extLst>
              <a:ext uri="{FF2B5EF4-FFF2-40B4-BE49-F238E27FC236}">
                <a16:creationId xmlns:a16="http://schemas.microsoft.com/office/drawing/2014/main" id="{35E034C3-F21D-4721-9855-D3E79FD7BAA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4127" y="3823200"/>
            <a:ext cx="1618313"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40E594C3-5E42-4D72-953E-09711315A9D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822378" y="3829050"/>
            <a:ext cx="1618313" cy="2160000"/>
          </a:xfrm>
          <a:prstGeom prst="rect">
            <a:avLst/>
          </a:prstGeom>
          <a:ln>
            <a:solidFill>
              <a:schemeClr val="tx1"/>
            </a:solidFill>
          </a:ln>
        </xdr:spPr>
      </xdr:pic>
      <xdr:pic>
        <xdr:nvPicPr>
          <xdr:cNvPr id="24" name="Picture 23">
            <a:extLst>
              <a:ext uri="{FF2B5EF4-FFF2-40B4-BE49-F238E27FC236}">
                <a16:creationId xmlns:a16="http://schemas.microsoft.com/office/drawing/2014/main" id="{F0BB268D-1417-4841-A551-5A15F7006E1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581589" y="3829050"/>
            <a:ext cx="1618313" cy="2160000"/>
          </a:xfrm>
          <a:prstGeom prst="rect">
            <a:avLst/>
          </a:prstGeom>
          <a:ln>
            <a:solidFill>
              <a:schemeClr val="tx1"/>
            </a:solidFill>
          </a:ln>
        </xdr:spPr>
      </xdr:pic>
      <xdr:pic>
        <xdr:nvPicPr>
          <xdr:cNvPr id="25" name="Picture 24">
            <a:extLst>
              <a:ext uri="{FF2B5EF4-FFF2-40B4-BE49-F238E27FC236}">
                <a16:creationId xmlns:a16="http://schemas.microsoft.com/office/drawing/2014/main" id="{D376FE22-66A1-4B51-8968-CE04158F992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340800" y="3823200"/>
            <a:ext cx="1618313" cy="2160000"/>
          </a:xfrm>
          <a:prstGeom prst="rect">
            <a:avLst/>
          </a:prstGeom>
          <a:ln>
            <a:solidFill>
              <a:schemeClr val="tx1"/>
            </a:solidFill>
          </a:ln>
        </xdr:spPr>
      </xdr:pic>
    </xdr:grpSp>
    <xdr:clientData/>
  </xdr:twoCellAnchor>
  <xdr:twoCellAnchor>
    <xdr:from>
      <xdr:col>0</xdr:col>
      <xdr:colOff>373380</xdr:colOff>
      <xdr:row>155</xdr:row>
      <xdr:rowOff>7621</xdr:rowOff>
    </xdr:from>
    <xdr:to>
      <xdr:col>7</xdr:col>
      <xdr:colOff>350520</xdr:colOff>
      <xdr:row>194</xdr:row>
      <xdr:rowOff>167641</xdr:rowOff>
    </xdr:to>
    <xdr:grpSp>
      <xdr:nvGrpSpPr>
        <xdr:cNvPr id="2" name="Group 1">
          <a:extLst>
            <a:ext uri="{FF2B5EF4-FFF2-40B4-BE49-F238E27FC236}">
              <a16:creationId xmlns:a16="http://schemas.microsoft.com/office/drawing/2014/main" id="{72B5AA06-5EBB-BB57-EB78-824DA3B124C4}"/>
            </a:ext>
          </a:extLst>
        </xdr:cNvPr>
        <xdr:cNvGrpSpPr/>
      </xdr:nvGrpSpPr>
      <xdr:grpSpPr>
        <a:xfrm>
          <a:off x="373380" y="31516321"/>
          <a:ext cx="5646420" cy="7879080"/>
          <a:chOff x="373962" y="162046"/>
          <a:chExt cx="5935038" cy="8485675"/>
        </a:xfrm>
      </xdr:grpSpPr>
      <xdr:pic>
        <xdr:nvPicPr>
          <xdr:cNvPr id="3" name="Picture 2">
            <a:extLst>
              <a:ext uri="{FF2B5EF4-FFF2-40B4-BE49-F238E27FC236}">
                <a16:creationId xmlns:a16="http://schemas.microsoft.com/office/drawing/2014/main" id="{32B8ED57-E7E8-E857-B4C4-BA9015AA0C22}"/>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3429000" y="4166886"/>
            <a:ext cx="1888031" cy="2520000"/>
          </a:xfrm>
          <a:prstGeom prst="rect">
            <a:avLst/>
          </a:prstGeom>
          <a:ln>
            <a:solidFill>
              <a:schemeClr val="tx1"/>
            </a:solidFill>
          </a:ln>
        </xdr:spPr>
      </xdr:pic>
      <xdr:pic>
        <xdr:nvPicPr>
          <xdr:cNvPr id="4" name="Picture 3">
            <a:extLst>
              <a:ext uri="{FF2B5EF4-FFF2-40B4-BE49-F238E27FC236}">
                <a16:creationId xmlns:a16="http://schemas.microsoft.com/office/drawing/2014/main" id="{DDD455D7-3AA8-BD74-FA6B-7FBBD621DE49}"/>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1905368" y="6847721"/>
            <a:ext cx="1348594" cy="1800000"/>
          </a:xfrm>
          <a:prstGeom prst="rect">
            <a:avLst/>
          </a:prstGeom>
          <a:ln>
            <a:solidFill>
              <a:schemeClr val="tx1"/>
            </a:solidFill>
          </a:ln>
        </xdr:spPr>
      </xdr:pic>
      <xdr:pic>
        <xdr:nvPicPr>
          <xdr:cNvPr id="5" name="Picture 4">
            <a:extLst>
              <a:ext uri="{FF2B5EF4-FFF2-40B4-BE49-F238E27FC236}">
                <a16:creationId xmlns:a16="http://schemas.microsoft.com/office/drawing/2014/main" id="{8E331ED1-D654-3000-8404-CEDF98F1BA45}"/>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429000" y="6847721"/>
            <a:ext cx="1348594" cy="1800000"/>
          </a:xfrm>
          <a:prstGeom prst="rect">
            <a:avLst/>
          </a:prstGeom>
          <a:ln>
            <a:solidFill>
              <a:schemeClr val="tx1"/>
            </a:solidFill>
          </a:ln>
        </xdr:spPr>
      </xdr:pic>
      <xdr:pic>
        <xdr:nvPicPr>
          <xdr:cNvPr id="6" name="Picture 5">
            <a:extLst>
              <a:ext uri="{FF2B5EF4-FFF2-40B4-BE49-F238E27FC236}">
                <a16:creationId xmlns:a16="http://schemas.microsoft.com/office/drawing/2014/main" id="{D68070E5-E0F8-D0D5-9C0D-C864159E60F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73962" y="162046"/>
            <a:ext cx="2880000" cy="3844005"/>
          </a:xfrm>
          <a:prstGeom prst="rect">
            <a:avLst/>
          </a:prstGeom>
          <a:ln>
            <a:solidFill>
              <a:schemeClr val="tx1"/>
            </a:solidFill>
          </a:ln>
        </xdr:spPr>
      </xdr:pic>
      <xdr:pic>
        <xdr:nvPicPr>
          <xdr:cNvPr id="7" name="Picture 6">
            <a:extLst>
              <a:ext uri="{FF2B5EF4-FFF2-40B4-BE49-F238E27FC236}">
                <a16:creationId xmlns:a16="http://schemas.microsoft.com/office/drawing/2014/main" id="{64C93A6D-4C76-ECDA-5976-ED8C2E09D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429000" y="162046"/>
            <a:ext cx="2880000" cy="3844005"/>
          </a:xfrm>
          <a:prstGeom prst="rect">
            <a:avLst/>
          </a:prstGeom>
          <a:ln>
            <a:solidFill>
              <a:schemeClr val="tx1"/>
            </a:solidFill>
          </a:ln>
        </xdr:spPr>
      </xdr:pic>
      <xdr:pic>
        <xdr:nvPicPr>
          <xdr:cNvPr id="8" name="Picture 7">
            <a:extLst>
              <a:ext uri="{FF2B5EF4-FFF2-40B4-BE49-F238E27FC236}">
                <a16:creationId xmlns:a16="http://schemas.microsoft.com/office/drawing/2014/main" id="{EF542642-3EF4-D474-7602-CBED620087F7}"/>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365931" y="4166886"/>
            <a:ext cx="1888031" cy="25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356386</xdr:colOff>
      <xdr:row>29</xdr:row>
      <xdr:rowOff>171000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2706" y="2106706"/>
          <a:ext cx="6754945" cy="3600000"/>
        </a:xfrm>
        <a:prstGeom prst="rect">
          <a:avLst/>
        </a:prstGeom>
        <a:ln>
          <a:solidFill>
            <a:schemeClr val="tx1"/>
          </a:solidFill>
        </a:ln>
      </xdr:spPr>
    </xdr:pic>
    <xdr:clientData/>
  </xdr:twoCellAnchor>
  <xdr:twoCellAnchor editAs="oneCell">
    <xdr:from>
      <xdr:col>1</xdr:col>
      <xdr:colOff>38100</xdr:colOff>
      <xdr:row>29</xdr:row>
      <xdr:rowOff>171000</xdr:rowOff>
    </xdr:from>
    <xdr:to>
      <xdr:col>6</xdr:col>
      <xdr:colOff>394486</xdr:colOff>
      <xdr:row>48</xdr:row>
      <xdr:rowOff>151500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0806" y="5706706"/>
          <a:ext cx="6754945" cy="3600000"/>
        </a:xfrm>
        <a:prstGeom prst="rect">
          <a:avLst/>
        </a:prstGeom>
        <a:ln>
          <a:solidFill>
            <a:schemeClr val="tx1"/>
          </a:solidFill>
        </a:ln>
      </xdr:spPr>
    </xdr:pic>
    <xdr:clientData/>
  </xdr:twoCellAnchor>
  <xdr:twoCellAnchor editAs="oneCell">
    <xdr:from>
      <xdr:col>6</xdr:col>
      <xdr:colOff>562496</xdr:colOff>
      <xdr:row>11</xdr:row>
      <xdr:rowOff>36063</xdr:rowOff>
    </xdr:from>
    <xdr:to>
      <xdr:col>16</xdr:col>
      <xdr:colOff>145677</xdr:colOff>
      <xdr:row>30</xdr:row>
      <xdr:rowOff>16563</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43761" y="2142769"/>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ar3PT6gGGkqCe3H27?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97"/>
  <sheetViews>
    <sheetView tabSelected="1" view="pageBreakPreview" zoomScaleNormal="100" zoomScaleSheetLayoutView="100" zoomScalePageLayoutView="85" workbookViewId="0">
      <selection activeCell="I8" sqref="I8"/>
    </sheetView>
  </sheetViews>
  <sheetFormatPr defaultColWidth="9.109375" defaultRowHeight="15.6" x14ac:dyDescent="0.3"/>
  <cols>
    <col min="1" max="1" width="11.44140625" style="76" customWidth="1"/>
    <col min="2" max="2" width="11.109375" style="76" customWidth="1"/>
    <col min="3" max="3" width="12.5546875" style="76" customWidth="1"/>
    <col min="4" max="4" width="12.88671875" style="76" customWidth="1"/>
    <col min="5" max="7" width="11.5546875" style="76" customWidth="1"/>
    <col min="8" max="8" width="12.44140625" style="76" customWidth="1"/>
    <col min="9" max="9" width="20.44140625" style="43" customWidth="1"/>
    <col min="10" max="10" width="9.88671875" style="43" bestFit="1" customWidth="1"/>
    <col min="11" max="252" width="9.109375" style="43"/>
    <col min="253" max="253" width="8.5546875" style="43" customWidth="1"/>
    <col min="254" max="254" width="9.88671875" style="43" customWidth="1"/>
    <col min="255" max="255" width="14.44140625" style="43" customWidth="1"/>
    <col min="256" max="256" width="7.44140625" style="43" customWidth="1"/>
    <col min="257" max="257" width="5.5546875" style="43" customWidth="1"/>
    <col min="258" max="258" width="9" style="43" customWidth="1"/>
    <col min="259" max="260" width="9.88671875" style="43" customWidth="1"/>
    <col min="261" max="261" width="11.109375" style="43" customWidth="1"/>
    <col min="262" max="262" width="2.88671875" style="43" customWidth="1"/>
    <col min="263" max="263" width="3.5546875" style="43" customWidth="1"/>
    <col min="264" max="508" width="9.109375" style="43"/>
    <col min="509" max="509" width="8.5546875" style="43" customWidth="1"/>
    <col min="510" max="510" width="9.88671875" style="43" customWidth="1"/>
    <col min="511" max="511" width="14.44140625" style="43" customWidth="1"/>
    <col min="512" max="512" width="7.44140625" style="43" customWidth="1"/>
    <col min="513" max="513" width="5.5546875" style="43" customWidth="1"/>
    <col min="514" max="514" width="9" style="43" customWidth="1"/>
    <col min="515" max="516" width="9.88671875" style="43" customWidth="1"/>
    <col min="517" max="517" width="11.109375" style="43" customWidth="1"/>
    <col min="518" max="518" width="2.88671875" style="43" customWidth="1"/>
    <col min="519" max="519" width="3.5546875" style="43" customWidth="1"/>
    <col min="520" max="764" width="9.109375" style="43"/>
    <col min="765" max="765" width="8.5546875" style="43" customWidth="1"/>
    <col min="766" max="766" width="9.88671875" style="43" customWidth="1"/>
    <col min="767" max="767" width="14.44140625" style="43" customWidth="1"/>
    <col min="768" max="768" width="7.44140625" style="43" customWidth="1"/>
    <col min="769" max="769" width="5.5546875" style="43" customWidth="1"/>
    <col min="770" max="770" width="9" style="43" customWidth="1"/>
    <col min="771" max="772" width="9.88671875" style="43" customWidth="1"/>
    <col min="773" max="773" width="11.109375" style="43" customWidth="1"/>
    <col min="774" max="774" width="2.88671875" style="43" customWidth="1"/>
    <col min="775" max="775" width="3.5546875" style="43" customWidth="1"/>
    <col min="776" max="1020" width="9.109375" style="43"/>
    <col min="1021" max="1021" width="8.5546875" style="43" customWidth="1"/>
    <col min="1022" max="1022" width="9.88671875" style="43" customWidth="1"/>
    <col min="1023" max="1023" width="14.44140625" style="43" customWidth="1"/>
    <col min="1024" max="1024" width="7.44140625" style="43" customWidth="1"/>
    <col min="1025" max="1025" width="5.5546875" style="43" customWidth="1"/>
    <col min="1026" max="1026" width="9" style="43" customWidth="1"/>
    <col min="1027" max="1028" width="9.88671875" style="43" customWidth="1"/>
    <col min="1029" max="1029" width="11.109375" style="43" customWidth="1"/>
    <col min="1030" max="1030" width="2.88671875" style="43" customWidth="1"/>
    <col min="1031" max="1031" width="3.5546875" style="43" customWidth="1"/>
    <col min="1032" max="1276" width="9.109375" style="43"/>
    <col min="1277" max="1277" width="8.5546875" style="43" customWidth="1"/>
    <col min="1278" max="1278" width="9.88671875" style="43" customWidth="1"/>
    <col min="1279" max="1279" width="14.44140625" style="43" customWidth="1"/>
    <col min="1280" max="1280" width="7.44140625" style="43" customWidth="1"/>
    <col min="1281" max="1281" width="5.5546875" style="43" customWidth="1"/>
    <col min="1282" max="1282" width="9" style="43" customWidth="1"/>
    <col min="1283" max="1284" width="9.88671875" style="43" customWidth="1"/>
    <col min="1285" max="1285" width="11.109375" style="43" customWidth="1"/>
    <col min="1286" max="1286" width="2.88671875" style="43" customWidth="1"/>
    <col min="1287" max="1287" width="3.5546875" style="43" customWidth="1"/>
    <col min="1288" max="1532" width="9.109375" style="43"/>
    <col min="1533" max="1533" width="8.5546875" style="43" customWidth="1"/>
    <col min="1534" max="1534" width="9.88671875" style="43" customWidth="1"/>
    <col min="1535" max="1535" width="14.44140625" style="43" customWidth="1"/>
    <col min="1536" max="1536" width="7.44140625" style="43" customWidth="1"/>
    <col min="1537" max="1537" width="5.5546875" style="43" customWidth="1"/>
    <col min="1538" max="1538" width="9" style="43" customWidth="1"/>
    <col min="1539" max="1540" width="9.88671875" style="43" customWidth="1"/>
    <col min="1541" max="1541" width="11.109375" style="43" customWidth="1"/>
    <col min="1542" max="1542" width="2.88671875" style="43" customWidth="1"/>
    <col min="1543" max="1543" width="3.5546875" style="43" customWidth="1"/>
    <col min="1544" max="1788" width="9.109375" style="43"/>
    <col min="1789" max="1789" width="8.5546875" style="43" customWidth="1"/>
    <col min="1790" max="1790" width="9.88671875" style="43" customWidth="1"/>
    <col min="1791" max="1791" width="14.44140625" style="43" customWidth="1"/>
    <col min="1792" max="1792" width="7.44140625" style="43" customWidth="1"/>
    <col min="1793" max="1793" width="5.5546875" style="43" customWidth="1"/>
    <col min="1794" max="1794" width="9" style="43" customWidth="1"/>
    <col min="1795" max="1796" width="9.88671875" style="43" customWidth="1"/>
    <col min="1797" max="1797" width="11.109375" style="43" customWidth="1"/>
    <col min="1798" max="1798" width="2.88671875" style="43" customWidth="1"/>
    <col min="1799" max="1799" width="3.5546875" style="43" customWidth="1"/>
    <col min="1800" max="2044" width="9.109375" style="43"/>
    <col min="2045" max="2045" width="8.5546875" style="43" customWidth="1"/>
    <col min="2046" max="2046" width="9.88671875" style="43" customWidth="1"/>
    <col min="2047" max="2047" width="14.44140625" style="43" customWidth="1"/>
    <col min="2048" max="2048" width="7.44140625" style="43" customWidth="1"/>
    <col min="2049" max="2049" width="5.5546875" style="43" customWidth="1"/>
    <col min="2050" max="2050" width="9" style="43" customWidth="1"/>
    <col min="2051" max="2052" width="9.88671875" style="43" customWidth="1"/>
    <col min="2053" max="2053" width="11.109375" style="43" customWidth="1"/>
    <col min="2054" max="2054" width="2.88671875" style="43" customWidth="1"/>
    <col min="2055" max="2055" width="3.5546875" style="43" customWidth="1"/>
    <col min="2056" max="2300" width="9.109375" style="43"/>
    <col min="2301" max="2301" width="8.5546875" style="43" customWidth="1"/>
    <col min="2302" max="2302" width="9.88671875" style="43" customWidth="1"/>
    <col min="2303" max="2303" width="14.44140625" style="43" customWidth="1"/>
    <col min="2304" max="2304" width="7.44140625" style="43" customWidth="1"/>
    <col min="2305" max="2305" width="5.5546875" style="43" customWidth="1"/>
    <col min="2306" max="2306" width="9" style="43" customWidth="1"/>
    <col min="2307" max="2308" width="9.88671875" style="43" customWidth="1"/>
    <col min="2309" max="2309" width="11.109375" style="43" customWidth="1"/>
    <col min="2310" max="2310" width="2.88671875" style="43" customWidth="1"/>
    <col min="2311" max="2311" width="3.5546875" style="43" customWidth="1"/>
    <col min="2312" max="2556" width="9.109375" style="43"/>
    <col min="2557" max="2557" width="8.5546875" style="43" customWidth="1"/>
    <col min="2558" max="2558" width="9.88671875" style="43" customWidth="1"/>
    <col min="2559" max="2559" width="14.44140625" style="43" customWidth="1"/>
    <col min="2560" max="2560" width="7.44140625" style="43" customWidth="1"/>
    <col min="2561" max="2561" width="5.5546875" style="43" customWidth="1"/>
    <col min="2562" max="2562" width="9" style="43" customWidth="1"/>
    <col min="2563" max="2564" width="9.88671875" style="43" customWidth="1"/>
    <col min="2565" max="2565" width="11.109375" style="43" customWidth="1"/>
    <col min="2566" max="2566" width="2.88671875" style="43" customWidth="1"/>
    <col min="2567" max="2567" width="3.5546875" style="43" customWidth="1"/>
    <col min="2568" max="2812" width="9.109375" style="43"/>
    <col min="2813" max="2813" width="8.5546875" style="43" customWidth="1"/>
    <col min="2814" max="2814" width="9.88671875" style="43" customWidth="1"/>
    <col min="2815" max="2815" width="14.44140625" style="43" customWidth="1"/>
    <col min="2816" max="2816" width="7.44140625" style="43" customWidth="1"/>
    <col min="2817" max="2817" width="5.5546875" style="43" customWidth="1"/>
    <col min="2818" max="2818" width="9" style="43" customWidth="1"/>
    <col min="2819" max="2820" width="9.88671875" style="43" customWidth="1"/>
    <col min="2821" max="2821" width="11.109375" style="43" customWidth="1"/>
    <col min="2822" max="2822" width="2.88671875" style="43" customWidth="1"/>
    <col min="2823" max="2823" width="3.5546875" style="43" customWidth="1"/>
    <col min="2824" max="3068" width="9.109375" style="43"/>
    <col min="3069" max="3069" width="8.5546875" style="43" customWidth="1"/>
    <col min="3070" max="3070" width="9.88671875" style="43" customWidth="1"/>
    <col min="3071" max="3071" width="14.44140625" style="43" customWidth="1"/>
    <col min="3072" max="3072" width="7.44140625" style="43" customWidth="1"/>
    <col min="3073" max="3073" width="5.5546875" style="43" customWidth="1"/>
    <col min="3074" max="3074" width="9" style="43" customWidth="1"/>
    <col min="3075" max="3076" width="9.88671875" style="43" customWidth="1"/>
    <col min="3077" max="3077" width="11.109375" style="43" customWidth="1"/>
    <col min="3078" max="3078" width="2.88671875" style="43" customWidth="1"/>
    <col min="3079" max="3079" width="3.5546875" style="43" customWidth="1"/>
    <col min="3080" max="3324" width="9.109375" style="43"/>
    <col min="3325" max="3325" width="8.5546875" style="43" customWidth="1"/>
    <col min="3326" max="3326" width="9.88671875" style="43" customWidth="1"/>
    <col min="3327" max="3327" width="14.44140625" style="43" customWidth="1"/>
    <col min="3328" max="3328" width="7.44140625" style="43" customWidth="1"/>
    <col min="3329" max="3329" width="5.5546875" style="43" customWidth="1"/>
    <col min="3330" max="3330" width="9" style="43" customWidth="1"/>
    <col min="3331" max="3332" width="9.88671875" style="43" customWidth="1"/>
    <col min="3333" max="3333" width="11.109375" style="43" customWidth="1"/>
    <col min="3334" max="3334" width="2.88671875" style="43" customWidth="1"/>
    <col min="3335" max="3335" width="3.5546875" style="43" customWidth="1"/>
    <col min="3336" max="3580" width="9.109375" style="43"/>
    <col min="3581" max="3581" width="8.5546875" style="43" customWidth="1"/>
    <col min="3582" max="3582" width="9.88671875" style="43" customWidth="1"/>
    <col min="3583" max="3583" width="14.44140625" style="43" customWidth="1"/>
    <col min="3584" max="3584" width="7.44140625" style="43" customWidth="1"/>
    <col min="3585" max="3585" width="5.5546875" style="43" customWidth="1"/>
    <col min="3586" max="3586" width="9" style="43" customWidth="1"/>
    <col min="3587" max="3588" width="9.88671875" style="43" customWidth="1"/>
    <col min="3589" max="3589" width="11.109375" style="43" customWidth="1"/>
    <col min="3590" max="3590" width="2.88671875" style="43" customWidth="1"/>
    <col min="3591" max="3591" width="3.5546875" style="43" customWidth="1"/>
    <col min="3592" max="3836" width="9.109375" style="43"/>
    <col min="3837" max="3837" width="8.5546875" style="43" customWidth="1"/>
    <col min="3838" max="3838" width="9.88671875" style="43" customWidth="1"/>
    <col min="3839" max="3839" width="14.44140625" style="43" customWidth="1"/>
    <col min="3840" max="3840" width="7.44140625" style="43" customWidth="1"/>
    <col min="3841" max="3841" width="5.5546875" style="43" customWidth="1"/>
    <col min="3842" max="3842" width="9" style="43" customWidth="1"/>
    <col min="3843" max="3844" width="9.88671875" style="43" customWidth="1"/>
    <col min="3845" max="3845" width="11.109375" style="43" customWidth="1"/>
    <col min="3846" max="3846" width="2.88671875" style="43" customWidth="1"/>
    <col min="3847" max="3847" width="3.5546875" style="43" customWidth="1"/>
    <col min="3848" max="4092" width="9.109375" style="43"/>
    <col min="4093" max="4093" width="8.5546875" style="43" customWidth="1"/>
    <col min="4094" max="4094" width="9.88671875" style="43" customWidth="1"/>
    <col min="4095" max="4095" width="14.44140625" style="43" customWidth="1"/>
    <col min="4096" max="4096" width="7.44140625" style="43" customWidth="1"/>
    <col min="4097" max="4097" width="5.5546875" style="43" customWidth="1"/>
    <col min="4098" max="4098" width="9" style="43" customWidth="1"/>
    <col min="4099" max="4100" width="9.88671875" style="43" customWidth="1"/>
    <col min="4101" max="4101" width="11.109375" style="43" customWidth="1"/>
    <col min="4102" max="4102" width="2.88671875" style="43" customWidth="1"/>
    <col min="4103" max="4103" width="3.5546875" style="43" customWidth="1"/>
    <col min="4104" max="4348" width="9.109375" style="43"/>
    <col min="4349" max="4349" width="8.5546875" style="43" customWidth="1"/>
    <col min="4350" max="4350" width="9.88671875" style="43" customWidth="1"/>
    <col min="4351" max="4351" width="14.44140625" style="43" customWidth="1"/>
    <col min="4352" max="4352" width="7.44140625" style="43" customWidth="1"/>
    <col min="4353" max="4353" width="5.5546875" style="43" customWidth="1"/>
    <col min="4354" max="4354" width="9" style="43" customWidth="1"/>
    <col min="4355" max="4356" width="9.88671875" style="43" customWidth="1"/>
    <col min="4357" max="4357" width="11.109375" style="43" customWidth="1"/>
    <col min="4358" max="4358" width="2.88671875" style="43" customWidth="1"/>
    <col min="4359" max="4359" width="3.5546875" style="43" customWidth="1"/>
    <col min="4360" max="4604" width="9.109375" style="43"/>
    <col min="4605" max="4605" width="8.5546875" style="43" customWidth="1"/>
    <col min="4606" max="4606" width="9.88671875" style="43" customWidth="1"/>
    <col min="4607" max="4607" width="14.44140625" style="43" customWidth="1"/>
    <col min="4608" max="4608" width="7.44140625" style="43" customWidth="1"/>
    <col min="4609" max="4609" width="5.5546875" style="43" customWidth="1"/>
    <col min="4610" max="4610" width="9" style="43" customWidth="1"/>
    <col min="4611" max="4612" width="9.88671875" style="43" customWidth="1"/>
    <col min="4613" max="4613" width="11.109375" style="43" customWidth="1"/>
    <col min="4614" max="4614" width="2.88671875" style="43" customWidth="1"/>
    <col min="4615" max="4615" width="3.5546875" style="43" customWidth="1"/>
    <col min="4616" max="4860" width="9.109375" style="43"/>
    <col min="4861" max="4861" width="8.5546875" style="43" customWidth="1"/>
    <col min="4862" max="4862" width="9.88671875" style="43" customWidth="1"/>
    <col min="4863" max="4863" width="14.44140625" style="43" customWidth="1"/>
    <col min="4864" max="4864" width="7.44140625" style="43" customWidth="1"/>
    <col min="4865" max="4865" width="5.5546875" style="43" customWidth="1"/>
    <col min="4866" max="4866" width="9" style="43" customWidth="1"/>
    <col min="4867" max="4868" width="9.88671875" style="43" customWidth="1"/>
    <col min="4869" max="4869" width="11.109375" style="43" customWidth="1"/>
    <col min="4870" max="4870" width="2.88671875" style="43" customWidth="1"/>
    <col min="4871" max="4871" width="3.5546875" style="43" customWidth="1"/>
    <col min="4872" max="5116" width="9.109375" style="43"/>
    <col min="5117" max="5117" width="8.5546875" style="43" customWidth="1"/>
    <col min="5118" max="5118" width="9.88671875" style="43" customWidth="1"/>
    <col min="5119" max="5119" width="14.44140625" style="43" customWidth="1"/>
    <col min="5120" max="5120" width="7.44140625" style="43" customWidth="1"/>
    <col min="5121" max="5121" width="5.5546875" style="43" customWidth="1"/>
    <col min="5122" max="5122" width="9" style="43" customWidth="1"/>
    <col min="5123" max="5124" width="9.88671875" style="43" customWidth="1"/>
    <col min="5125" max="5125" width="11.109375" style="43" customWidth="1"/>
    <col min="5126" max="5126" width="2.88671875" style="43" customWidth="1"/>
    <col min="5127" max="5127" width="3.5546875" style="43" customWidth="1"/>
    <col min="5128" max="5372" width="9.109375" style="43"/>
    <col min="5373" max="5373" width="8.5546875" style="43" customWidth="1"/>
    <col min="5374" max="5374" width="9.88671875" style="43" customWidth="1"/>
    <col min="5375" max="5375" width="14.44140625" style="43" customWidth="1"/>
    <col min="5376" max="5376" width="7.44140625" style="43" customWidth="1"/>
    <col min="5377" max="5377" width="5.5546875" style="43" customWidth="1"/>
    <col min="5378" max="5378" width="9" style="43" customWidth="1"/>
    <col min="5379" max="5380" width="9.88671875" style="43" customWidth="1"/>
    <col min="5381" max="5381" width="11.109375" style="43" customWidth="1"/>
    <col min="5382" max="5382" width="2.88671875" style="43" customWidth="1"/>
    <col min="5383" max="5383" width="3.5546875" style="43" customWidth="1"/>
    <col min="5384" max="5628" width="9.109375" style="43"/>
    <col min="5629" max="5629" width="8.5546875" style="43" customWidth="1"/>
    <col min="5630" max="5630" width="9.88671875" style="43" customWidth="1"/>
    <col min="5631" max="5631" width="14.44140625" style="43" customWidth="1"/>
    <col min="5632" max="5632" width="7.44140625" style="43" customWidth="1"/>
    <col min="5633" max="5633" width="5.5546875" style="43" customWidth="1"/>
    <col min="5634" max="5634" width="9" style="43" customWidth="1"/>
    <col min="5635" max="5636" width="9.88671875" style="43" customWidth="1"/>
    <col min="5637" max="5637" width="11.109375" style="43" customWidth="1"/>
    <col min="5638" max="5638" width="2.88671875" style="43" customWidth="1"/>
    <col min="5639" max="5639" width="3.5546875" style="43" customWidth="1"/>
    <col min="5640" max="5884" width="9.109375" style="43"/>
    <col min="5885" max="5885" width="8.5546875" style="43" customWidth="1"/>
    <col min="5886" max="5886" width="9.88671875" style="43" customWidth="1"/>
    <col min="5887" max="5887" width="14.44140625" style="43" customWidth="1"/>
    <col min="5888" max="5888" width="7.44140625" style="43" customWidth="1"/>
    <col min="5889" max="5889" width="5.5546875" style="43" customWidth="1"/>
    <col min="5890" max="5890" width="9" style="43" customWidth="1"/>
    <col min="5891" max="5892" width="9.88671875" style="43" customWidth="1"/>
    <col min="5893" max="5893" width="11.109375" style="43" customWidth="1"/>
    <col min="5894" max="5894" width="2.88671875" style="43" customWidth="1"/>
    <col min="5895" max="5895" width="3.5546875" style="43" customWidth="1"/>
    <col min="5896" max="6140" width="9.109375" style="43"/>
    <col min="6141" max="6141" width="8.5546875" style="43" customWidth="1"/>
    <col min="6142" max="6142" width="9.88671875" style="43" customWidth="1"/>
    <col min="6143" max="6143" width="14.44140625" style="43" customWidth="1"/>
    <col min="6144" max="6144" width="7.44140625" style="43" customWidth="1"/>
    <col min="6145" max="6145" width="5.5546875" style="43" customWidth="1"/>
    <col min="6146" max="6146" width="9" style="43" customWidth="1"/>
    <col min="6147" max="6148" width="9.88671875" style="43" customWidth="1"/>
    <col min="6149" max="6149" width="11.109375" style="43" customWidth="1"/>
    <col min="6150" max="6150" width="2.88671875" style="43" customWidth="1"/>
    <col min="6151" max="6151" width="3.5546875" style="43" customWidth="1"/>
    <col min="6152" max="6396" width="9.109375" style="43"/>
    <col min="6397" max="6397" width="8.5546875" style="43" customWidth="1"/>
    <col min="6398" max="6398" width="9.88671875" style="43" customWidth="1"/>
    <col min="6399" max="6399" width="14.44140625" style="43" customWidth="1"/>
    <col min="6400" max="6400" width="7.44140625" style="43" customWidth="1"/>
    <col min="6401" max="6401" width="5.5546875" style="43" customWidth="1"/>
    <col min="6402" max="6402" width="9" style="43" customWidth="1"/>
    <col min="6403" max="6404" width="9.88671875" style="43" customWidth="1"/>
    <col min="6405" max="6405" width="11.109375" style="43" customWidth="1"/>
    <col min="6406" max="6406" width="2.88671875" style="43" customWidth="1"/>
    <col min="6407" max="6407" width="3.5546875" style="43" customWidth="1"/>
    <col min="6408" max="6652" width="9.109375" style="43"/>
    <col min="6653" max="6653" width="8.5546875" style="43" customWidth="1"/>
    <col min="6654" max="6654" width="9.88671875" style="43" customWidth="1"/>
    <col min="6655" max="6655" width="14.44140625" style="43" customWidth="1"/>
    <col min="6656" max="6656" width="7.44140625" style="43" customWidth="1"/>
    <col min="6657" max="6657" width="5.5546875" style="43" customWidth="1"/>
    <col min="6658" max="6658" width="9" style="43" customWidth="1"/>
    <col min="6659" max="6660" width="9.88671875" style="43" customWidth="1"/>
    <col min="6661" max="6661" width="11.109375" style="43" customWidth="1"/>
    <col min="6662" max="6662" width="2.88671875" style="43" customWidth="1"/>
    <col min="6663" max="6663" width="3.5546875" style="43" customWidth="1"/>
    <col min="6664" max="6908" width="9.109375" style="43"/>
    <col min="6909" max="6909" width="8.5546875" style="43" customWidth="1"/>
    <col min="6910" max="6910" width="9.88671875" style="43" customWidth="1"/>
    <col min="6911" max="6911" width="14.44140625" style="43" customWidth="1"/>
    <col min="6912" max="6912" width="7.44140625" style="43" customWidth="1"/>
    <col min="6913" max="6913" width="5.5546875" style="43" customWidth="1"/>
    <col min="6914" max="6914" width="9" style="43" customWidth="1"/>
    <col min="6915" max="6916" width="9.88671875" style="43" customWidth="1"/>
    <col min="6917" max="6917" width="11.109375" style="43" customWidth="1"/>
    <col min="6918" max="6918" width="2.88671875" style="43" customWidth="1"/>
    <col min="6919" max="6919" width="3.5546875" style="43" customWidth="1"/>
    <col min="6920" max="7164" width="9.109375" style="43"/>
    <col min="7165" max="7165" width="8.5546875" style="43" customWidth="1"/>
    <col min="7166" max="7166" width="9.88671875" style="43" customWidth="1"/>
    <col min="7167" max="7167" width="14.44140625" style="43" customWidth="1"/>
    <col min="7168" max="7168" width="7.44140625" style="43" customWidth="1"/>
    <col min="7169" max="7169" width="5.5546875" style="43" customWidth="1"/>
    <col min="7170" max="7170" width="9" style="43" customWidth="1"/>
    <col min="7171" max="7172" width="9.88671875" style="43" customWidth="1"/>
    <col min="7173" max="7173" width="11.109375" style="43" customWidth="1"/>
    <col min="7174" max="7174" width="2.88671875" style="43" customWidth="1"/>
    <col min="7175" max="7175" width="3.5546875" style="43" customWidth="1"/>
    <col min="7176" max="7420" width="9.109375" style="43"/>
    <col min="7421" max="7421" width="8.5546875" style="43" customWidth="1"/>
    <col min="7422" max="7422" width="9.88671875" style="43" customWidth="1"/>
    <col min="7423" max="7423" width="14.44140625" style="43" customWidth="1"/>
    <col min="7424" max="7424" width="7.44140625" style="43" customWidth="1"/>
    <col min="7425" max="7425" width="5.5546875" style="43" customWidth="1"/>
    <col min="7426" max="7426" width="9" style="43" customWidth="1"/>
    <col min="7427" max="7428" width="9.88671875" style="43" customWidth="1"/>
    <col min="7429" max="7429" width="11.109375" style="43" customWidth="1"/>
    <col min="7430" max="7430" width="2.88671875" style="43" customWidth="1"/>
    <col min="7431" max="7431" width="3.5546875" style="43" customWidth="1"/>
    <col min="7432" max="7676" width="9.109375" style="43"/>
    <col min="7677" max="7677" width="8.5546875" style="43" customWidth="1"/>
    <col min="7678" max="7678" width="9.88671875" style="43" customWidth="1"/>
    <col min="7679" max="7679" width="14.44140625" style="43" customWidth="1"/>
    <col min="7680" max="7680" width="7.44140625" style="43" customWidth="1"/>
    <col min="7681" max="7681" width="5.5546875" style="43" customWidth="1"/>
    <col min="7682" max="7682" width="9" style="43" customWidth="1"/>
    <col min="7683" max="7684" width="9.88671875" style="43" customWidth="1"/>
    <col min="7685" max="7685" width="11.109375" style="43" customWidth="1"/>
    <col min="7686" max="7686" width="2.88671875" style="43" customWidth="1"/>
    <col min="7687" max="7687" width="3.5546875" style="43" customWidth="1"/>
    <col min="7688" max="7932" width="9.109375" style="43"/>
    <col min="7933" max="7933" width="8.5546875" style="43" customWidth="1"/>
    <col min="7934" max="7934" width="9.88671875" style="43" customWidth="1"/>
    <col min="7935" max="7935" width="14.44140625" style="43" customWidth="1"/>
    <col min="7936" max="7936" width="7.44140625" style="43" customWidth="1"/>
    <col min="7937" max="7937" width="5.5546875" style="43" customWidth="1"/>
    <col min="7938" max="7938" width="9" style="43" customWidth="1"/>
    <col min="7939" max="7940" width="9.88671875" style="43" customWidth="1"/>
    <col min="7941" max="7941" width="11.109375" style="43" customWidth="1"/>
    <col min="7942" max="7942" width="2.88671875" style="43" customWidth="1"/>
    <col min="7943" max="7943" width="3.5546875" style="43" customWidth="1"/>
    <col min="7944" max="8188" width="9.109375" style="43"/>
    <col min="8189" max="8189" width="8.5546875" style="43" customWidth="1"/>
    <col min="8190" max="8190" width="9.88671875" style="43" customWidth="1"/>
    <col min="8191" max="8191" width="14.44140625" style="43" customWidth="1"/>
    <col min="8192" max="8192" width="7.44140625" style="43" customWidth="1"/>
    <col min="8193" max="8193" width="5.5546875" style="43" customWidth="1"/>
    <col min="8194" max="8194" width="9" style="43" customWidth="1"/>
    <col min="8195" max="8196" width="9.88671875" style="43" customWidth="1"/>
    <col min="8197" max="8197" width="11.109375" style="43" customWidth="1"/>
    <col min="8198" max="8198" width="2.88671875" style="43" customWidth="1"/>
    <col min="8199" max="8199" width="3.5546875" style="43" customWidth="1"/>
    <col min="8200" max="8444" width="9.109375" style="43"/>
    <col min="8445" max="8445" width="8.5546875" style="43" customWidth="1"/>
    <col min="8446" max="8446" width="9.88671875" style="43" customWidth="1"/>
    <col min="8447" max="8447" width="14.44140625" style="43" customWidth="1"/>
    <col min="8448" max="8448" width="7.44140625" style="43" customWidth="1"/>
    <col min="8449" max="8449" width="5.5546875" style="43" customWidth="1"/>
    <col min="8450" max="8450" width="9" style="43" customWidth="1"/>
    <col min="8451" max="8452" width="9.88671875" style="43" customWidth="1"/>
    <col min="8453" max="8453" width="11.109375" style="43" customWidth="1"/>
    <col min="8454" max="8454" width="2.88671875" style="43" customWidth="1"/>
    <col min="8455" max="8455" width="3.5546875" style="43" customWidth="1"/>
    <col min="8456" max="8700" width="9.109375" style="43"/>
    <col min="8701" max="8701" width="8.5546875" style="43" customWidth="1"/>
    <col min="8702" max="8702" width="9.88671875" style="43" customWidth="1"/>
    <col min="8703" max="8703" width="14.44140625" style="43" customWidth="1"/>
    <col min="8704" max="8704" width="7.44140625" style="43" customWidth="1"/>
    <col min="8705" max="8705" width="5.5546875" style="43" customWidth="1"/>
    <col min="8706" max="8706" width="9" style="43" customWidth="1"/>
    <col min="8707" max="8708" width="9.88671875" style="43" customWidth="1"/>
    <col min="8709" max="8709" width="11.109375" style="43" customWidth="1"/>
    <col min="8710" max="8710" width="2.88671875" style="43" customWidth="1"/>
    <col min="8711" max="8711" width="3.5546875" style="43" customWidth="1"/>
    <col min="8712" max="8956" width="9.109375" style="43"/>
    <col min="8957" max="8957" width="8.5546875" style="43" customWidth="1"/>
    <col min="8958" max="8958" width="9.88671875" style="43" customWidth="1"/>
    <col min="8959" max="8959" width="14.44140625" style="43" customWidth="1"/>
    <col min="8960" max="8960" width="7.44140625" style="43" customWidth="1"/>
    <col min="8961" max="8961" width="5.5546875" style="43" customWidth="1"/>
    <col min="8962" max="8962" width="9" style="43" customWidth="1"/>
    <col min="8963" max="8964" width="9.88671875" style="43" customWidth="1"/>
    <col min="8965" max="8965" width="11.109375" style="43" customWidth="1"/>
    <col min="8966" max="8966" width="2.88671875" style="43" customWidth="1"/>
    <col min="8967" max="8967" width="3.5546875" style="43" customWidth="1"/>
    <col min="8968" max="9212" width="9.109375" style="43"/>
    <col min="9213" max="9213" width="8.5546875" style="43" customWidth="1"/>
    <col min="9214" max="9214" width="9.88671875" style="43" customWidth="1"/>
    <col min="9215" max="9215" width="14.44140625" style="43" customWidth="1"/>
    <col min="9216" max="9216" width="7.44140625" style="43" customWidth="1"/>
    <col min="9217" max="9217" width="5.5546875" style="43" customWidth="1"/>
    <col min="9218" max="9218" width="9" style="43" customWidth="1"/>
    <col min="9219" max="9220" width="9.88671875" style="43" customWidth="1"/>
    <col min="9221" max="9221" width="11.109375" style="43" customWidth="1"/>
    <col min="9222" max="9222" width="2.88671875" style="43" customWidth="1"/>
    <col min="9223" max="9223" width="3.5546875" style="43" customWidth="1"/>
    <col min="9224" max="9468" width="9.109375" style="43"/>
    <col min="9469" max="9469" width="8.5546875" style="43" customWidth="1"/>
    <col min="9470" max="9470" width="9.88671875" style="43" customWidth="1"/>
    <col min="9471" max="9471" width="14.44140625" style="43" customWidth="1"/>
    <col min="9472" max="9472" width="7.44140625" style="43" customWidth="1"/>
    <col min="9473" max="9473" width="5.5546875" style="43" customWidth="1"/>
    <col min="9474" max="9474" width="9" style="43" customWidth="1"/>
    <col min="9475" max="9476" width="9.88671875" style="43" customWidth="1"/>
    <col min="9477" max="9477" width="11.109375" style="43" customWidth="1"/>
    <col min="9478" max="9478" width="2.88671875" style="43" customWidth="1"/>
    <col min="9479" max="9479" width="3.5546875" style="43" customWidth="1"/>
    <col min="9480" max="9724" width="9.109375" style="43"/>
    <col min="9725" max="9725" width="8.5546875" style="43" customWidth="1"/>
    <col min="9726" max="9726" width="9.88671875" style="43" customWidth="1"/>
    <col min="9727" max="9727" width="14.44140625" style="43" customWidth="1"/>
    <col min="9728" max="9728" width="7.44140625" style="43" customWidth="1"/>
    <col min="9729" max="9729" width="5.5546875" style="43" customWidth="1"/>
    <col min="9730" max="9730" width="9" style="43" customWidth="1"/>
    <col min="9731" max="9732" width="9.88671875" style="43" customWidth="1"/>
    <col min="9733" max="9733" width="11.109375" style="43" customWidth="1"/>
    <col min="9734" max="9734" width="2.88671875" style="43" customWidth="1"/>
    <col min="9735" max="9735" width="3.5546875" style="43" customWidth="1"/>
    <col min="9736" max="9980" width="9.109375" style="43"/>
    <col min="9981" max="9981" width="8.5546875" style="43" customWidth="1"/>
    <col min="9982" max="9982" width="9.88671875" style="43" customWidth="1"/>
    <col min="9983" max="9983" width="14.44140625" style="43" customWidth="1"/>
    <col min="9984" max="9984" width="7.44140625" style="43" customWidth="1"/>
    <col min="9985" max="9985" width="5.5546875" style="43" customWidth="1"/>
    <col min="9986" max="9986" width="9" style="43" customWidth="1"/>
    <col min="9987" max="9988" width="9.88671875" style="43" customWidth="1"/>
    <col min="9989" max="9989" width="11.109375" style="43" customWidth="1"/>
    <col min="9990" max="9990" width="2.88671875" style="43" customWidth="1"/>
    <col min="9991" max="9991" width="3.5546875" style="43" customWidth="1"/>
    <col min="9992" max="10236" width="9.109375" style="43"/>
    <col min="10237" max="10237" width="8.5546875" style="43" customWidth="1"/>
    <col min="10238" max="10238" width="9.88671875" style="43" customWidth="1"/>
    <col min="10239" max="10239" width="14.44140625" style="43" customWidth="1"/>
    <col min="10240" max="10240" width="7.44140625" style="43" customWidth="1"/>
    <col min="10241" max="10241" width="5.5546875" style="43" customWidth="1"/>
    <col min="10242" max="10242" width="9" style="43" customWidth="1"/>
    <col min="10243" max="10244" width="9.88671875" style="43" customWidth="1"/>
    <col min="10245" max="10245" width="11.109375" style="43" customWidth="1"/>
    <col min="10246" max="10246" width="2.88671875" style="43" customWidth="1"/>
    <col min="10247" max="10247" width="3.5546875" style="43" customWidth="1"/>
    <col min="10248" max="10492" width="9.109375" style="43"/>
    <col min="10493" max="10493" width="8.5546875" style="43" customWidth="1"/>
    <col min="10494" max="10494" width="9.88671875" style="43" customWidth="1"/>
    <col min="10495" max="10495" width="14.44140625" style="43" customWidth="1"/>
    <col min="10496" max="10496" width="7.44140625" style="43" customWidth="1"/>
    <col min="10497" max="10497" width="5.5546875" style="43" customWidth="1"/>
    <col min="10498" max="10498" width="9" style="43" customWidth="1"/>
    <col min="10499" max="10500" width="9.88671875" style="43" customWidth="1"/>
    <col min="10501" max="10501" width="11.109375" style="43" customWidth="1"/>
    <col min="10502" max="10502" width="2.88671875" style="43" customWidth="1"/>
    <col min="10503" max="10503" width="3.5546875" style="43" customWidth="1"/>
    <col min="10504" max="10748" width="9.109375" style="43"/>
    <col min="10749" max="10749" width="8.5546875" style="43" customWidth="1"/>
    <col min="10750" max="10750" width="9.88671875" style="43" customWidth="1"/>
    <col min="10751" max="10751" width="14.44140625" style="43" customWidth="1"/>
    <col min="10752" max="10752" width="7.44140625" style="43" customWidth="1"/>
    <col min="10753" max="10753" width="5.5546875" style="43" customWidth="1"/>
    <col min="10754" max="10754" width="9" style="43" customWidth="1"/>
    <col min="10755" max="10756" width="9.88671875" style="43" customWidth="1"/>
    <col min="10757" max="10757" width="11.109375" style="43" customWidth="1"/>
    <col min="10758" max="10758" width="2.88671875" style="43" customWidth="1"/>
    <col min="10759" max="10759" width="3.5546875" style="43" customWidth="1"/>
    <col min="10760" max="11004" width="9.109375" style="43"/>
    <col min="11005" max="11005" width="8.5546875" style="43" customWidth="1"/>
    <col min="11006" max="11006" width="9.88671875" style="43" customWidth="1"/>
    <col min="11007" max="11007" width="14.44140625" style="43" customWidth="1"/>
    <col min="11008" max="11008" width="7.44140625" style="43" customWidth="1"/>
    <col min="11009" max="11009" width="5.5546875" style="43" customWidth="1"/>
    <col min="11010" max="11010" width="9" style="43" customWidth="1"/>
    <col min="11011" max="11012" width="9.88671875" style="43" customWidth="1"/>
    <col min="11013" max="11013" width="11.109375" style="43" customWidth="1"/>
    <col min="11014" max="11014" width="2.88671875" style="43" customWidth="1"/>
    <col min="11015" max="11015" width="3.5546875" style="43" customWidth="1"/>
    <col min="11016" max="11260" width="9.109375" style="43"/>
    <col min="11261" max="11261" width="8.5546875" style="43" customWidth="1"/>
    <col min="11262" max="11262" width="9.88671875" style="43" customWidth="1"/>
    <col min="11263" max="11263" width="14.44140625" style="43" customWidth="1"/>
    <col min="11264" max="11264" width="7.44140625" style="43" customWidth="1"/>
    <col min="11265" max="11265" width="5.5546875" style="43" customWidth="1"/>
    <col min="11266" max="11266" width="9" style="43" customWidth="1"/>
    <col min="11267" max="11268" width="9.88671875" style="43" customWidth="1"/>
    <col min="11269" max="11269" width="11.109375" style="43" customWidth="1"/>
    <col min="11270" max="11270" width="2.88671875" style="43" customWidth="1"/>
    <col min="11271" max="11271" width="3.5546875" style="43" customWidth="1"/>
    <col min="11272" max="11516" width="9.109375" style="43"/>
    <col min="11517" max="11517" width="8.5546875" style="43" customWidth="1"/>
    <col min="11518" max="11518" width="9.88671875" style="43" customWidth="1"/>
    <col min="11519" max="11519" width="14.44140625" style="43" customWidth="1"/>
    <col min="11520" max="11520" width="7.44140625" style="43" customWidth="1"/>
    <col min="11521" max="11521" width="5.5546875" style="43" customWidth="1"/>
    <col min="11522" max="11522" width="9" style="43" customWidth="1"/>
    <col min="11523" max="11524" width="9.88671875" style="43" customWidth="1"/>
    <col min="11525" max="11525" width="11.109375" style="43" customWidth="1"/>
    <col min="11526" max="11526" width="2.88671875" style="43" customWidth="1"/>
    <col min="11527" max="11527" width="3.5546875" style="43" customWidth="1"/>
    <col min="11528" max="11772" width="9.109375" style="43"/>
    <col min="11773" max="11773" width="8.5546875" style="43" customWidth="1"/>
    <col min="11774" max="11774" width="9.88671875" style="43" customWidth="1"/>
    <col min="11775" max="11775" width="14.44140625" style="43" customWidth="1"/>
    <col min="11776" max="11776" width="7.44140625" style="43" customWidth="1"/>
    <col min="11777" max="11777" width="5.5546875" style="43" customWidth="1"/>
    <col min="11778" max="11778" width="9" style="43" customWidth="1"/>
    <col min="11779" max="11780" width="9.88671875" style="43" customWidth="1"/>
    <col min="11781" max="11781" width="11.109375" style="43" customWidth="1"/>
    <col min="11782" max="11782" width="2.88671875" style="43" customWidth="1"/>
    <col min="11783" max="11783" width="3.5546875" style="43" customWidth="1"/>
    <col min="11784" max="12028" width="9.109375" style="43"/>
    <col min="12029" max="12029" width="8.5546875" style="43" customWidth="1"/>
    <col min="12030" max="12030" width="9.88671875" style="43" customWidth="1"/>
    <col min="12031" max="12031" width="14.44140625" style="43" customWidth="1"/>
    <col min="12032" max="12032" width="7.44140625" style="43" customWidth="1"/>
    <col min="12033" max="12033" width="5.5546875" style="43" customWidth="1"/>
    <col min="12034" max="12034" width="9" style="43" customWidth="1"/>
    <col min="12035" max="12036" width="9.88671875" style="43" customWidth="1"/>
    <col min="12037" max="12037" width="11.109375" style="43" customWidth="1"/>
    <col min="12038" max="12038" width="2.88671875" style="43" customWidth="1"/>
    <col min="12039" max="12039" width="3.5546875" style="43" customWidth="1"/>
    <col min="12040" max="12284" width="9.109375" style="43"/>
    <col min="12285" max="12285" width="8.5546875" style="43" customWidth="1"/>
    <col min="12286" max="12286" width="9.88671875" style="43" customWidth="1"/>
    <col min="12287" max="12287" width="14.44140625" style="43" customWidth="1"/>
    <col min="12288" max="12288" width="7.44140625" style="43" customWidth="1"/>
    <col min="12289" max="12289" width="5.5546875" style="43" customWidth="1"/>
    <col min="12290" max="12290" width="9" style="43" customWidth="1"/>
    <col min="12291" max="12292" width="9.88671875" style="43" customWidth="1"/>
    <col min="12293" max="12293" width="11.109375" style="43" customWidth="1"/>
    <col min="12294" max="12294" width="2.88671875" style="43" customWidth="1"/>
    <col min="12295" max="12295" width="3.5546875" style="43" customWidth="1"/>
    <col min="12296" max="12540" width="9.109375" style="43"/>
    <col min="12541" max="12541" width="8.5546875" style="43" customWidth="1"/>
    <col min="12542" max="12542" width="9.88671875" style="43" customWidth="1"/>
    <col min="12543" max="12543" width="14.44140625" style="43" customWidth="1"/>
    <col min="12544" max="12544" width="7.44140625" style="43" customWidth="1"/>
    <col min="12545" max="12545" width="5.5546875" style="43" customWidth="1"/>
    <col min="12546" max="12546" width="9" style="43" customWidth="1"/>
    <col min="12547" max="12548" width="9.88671875" style="43" customWidth="1"/>
    <col min="12549" max="12549" width="11.109375" style="43" customWidth="1"/>
    <col min="12550" max="12550" width="2.88671875" style="43" customWidth="1"/>
    <col min="12551" max="12551" width="3.5546875" style="43" customWidth="1"/>
    <col min="12552" max="12796" width="9.109375" style="43"/>
    <col min="12797" max="12797" width="8.5546875" style="43" customWidth="1"/>
    <col min="12798" max="12798" width="9.88671875" style="43" customWidth="1"/>
    <col min="12799" max="12799" width="14.44140625" style="43" customWidth="1"/>
    <col min="12800" max="12800" width="7.44140625" style="43" customWidth="1"/>
    <col min="12801" max="12801" width="5.5546875" style="43" customWidth="1"/>
    <col min="12802" max="12802" width="9" style="43" customWidth="1"/>
    <col min="12803" max="12804" width="9.88671875" style="43" customWidth="1"/>
    <col min="12805" max="12805" width="11.109375" style="43" customWidth="1"/>
    <col min="12806" max="12806" width="2.88671875" style="43" customWidth="1"/>
    <col min="12807" max="12807" width="3.5546875" style="43" customWidth="1"/>
    <col min="12808" max="13052" width="9.109375" style="43"/>
    <col min="13053" max="13053" width="8.5546875" style="43" customWidth="1"/>
    <col min="13054" max="13054" width="9.88671875" style="43" customWidth="1"/>
    <col min="13055" max="13055" width="14.44140625" style="43" customWidth="1"/>
    <col min="13056" max="13056" width="7.44140625" style="43" customWidth="1"/>
    <col min="13057" max="13057" width="5.5546875" style="43" customWidth="1"/>
    <col min="13058" max="13058" width="9" style="43" customWidth="1"/>
    <col min="13059" max="13060" width="9.88671875" style="43" customWidth="1"/>
    <col min="13061" max="13061" width="11.109375" style="43" customWidth="1"/>
    <col min="13062" max="13062" width="2.88671875" style="43" customWidth="1"/>
    <col min="13063" max="13063" width="3.5546875" style="43" customWidth="1"/>
    <col min="13064" max="13308" width="9.109375" style="43"/>
    <col min="13309" max="13309" width="8.5546875" style="43" customWidth="1"/>
    <col min="13310" max="13310" width="9.88671875" style="43" customWidth="1"/>
    <col min="13311" max="13311" width="14.44140625" style="43" customWidth="1"/>
    <col min="13312" max="13312" width="7.44140625" style="43" customWidth="1"/>
    <col min="13313" max="13313" width="5.5546875" style="43" customWidth="1"/>
    <col min="13314" max="13314" width="9" style="43" customWidth="1"/>
    <col min="13315" max="13316" width="9.88671875" style="43" customWidth="1"/>
    <col min="13317" max="13317" width="11.109375" style="43" customWidth="1"/>
    <col min="13318" max="13318" width="2.88671875" style="43" customWidth="1"/>
    <col min="13319" max="13319" width="3.5546875" style="43" customWidth="1"/>
    <col min="13320" max="13564" width="9.109375" style="43"/>
    <col min="13565" max="13565" width="8.5546875" style="43" customWidth="1"/>
    <col min="13566" max="13566" width="9.88671875" style="43" customWidth="1"/>
    <col min="13567" max="13567" width="14.44140625" style="43" customWidth="1"/>
    <col min="13568" max="13568" width="7.44140625" style="43" customWidth="1"/>
    <col min="13569" max="13569" width="5.5546875" style="43" customWidth="1"/>
    <col min="13570" max="13570" width="9" style="43" customWidth="1"/>
    <col min="13571" max="13572" width="9.88671875" style="43" customWidth="1"/>
    <col min="13573" max="13573" width="11.109375" style="43" customWidth="1"/>
    <col min="13574" max="13574" width="2.88671875" style="43" customWidth="1"/>
    <col min="13575" max="13575" width="3.5546875" style="43" customWidth="1"/>
    <col min="13576" max="13820" width="9.109375" style="43"/>
    <col min="13821" max="13821" width="8.5546875" style="43" customWidth="1"/>
    <col min="13822" max="13822" width="9.88671875" style="43" customWidth="1"/>
    <col min="13823" max="13823" width="14.44140625" style="43" customWidth="1"/>
    <col min="13824" max="13824" width="7.44140625" style="43" customWidth="1"/>
    <col min="13825" max="13825" width="5.5546875" style="43" customWidth="1"/>
    <col min="13826" max="13826" width="9" style="43" customWidth="1"/>
    <col min="13827" max="13828" width="9.88671875" style="43" customWidth="1"/>
    <col min="13829" max="13829" width="11.109375" style="43" customWidth="1"/>
    <col min="13830" max="13830" width="2.88671875" style="43" customWidth="1"/>
    <col min="13831" max="13831" width="3.5546875" style="43" customWidth="1"/>
    <col min="13832" max="14076" width="9.109375" style="43"/>
    <col min="14077" max="14077" width="8.5546875" style="43" customWidth="1"/>
    <col min="14078" max="14078" width="9.88671875" style="43" customWidth="1"/>
    <col min="14079" max="14079" width="14.44140625" style="43" customWidth="1"/>
    <col min="14080" max="14080" width="7.44140625" style="43" customWidth="1"/>
    <col min="14081" max="14081" width="5.5546875" style="43" customWidth="1"/>
    <col min="14082" max="14082" width="9" style="43" customWidth="1"/>
    <col min="14083" max="14084" width="9.88671875" style="43" customWidth="1"/>
    <col min="14085" max="14085" width="11.109375" style="43" customWidth="1"/>
    <col min="14086" max="14086" width="2.88671875" style="43" customWidth="1"/>
    <col min="14087" max="14087" width="3.5546875" style="43" customWidth="1"/>
    <col min="14088" max="14332" width="9.109375" style="43"/>
    <col min="14333" max="14333" width="8.5546875" style="43" customWidth="1"/>
    <col min="14334" max="14334" width="9.88671875" style="43" customWidth="1"/>
    <col min="14335" max="14335" width="14.44140625" style="43" customWidth="1"/>
    <col min="14336" max="14336" width="7.44140625" style="43" customWidth="1"/>
    <col min="14337" max="14337" width="5.5546875" style="43" customWidth="1"/>
    <col min="14338" max="14338" width="9" style="43" customWidth="1"/>
    <col min="14339" max="14340" width="9.88671875" style="43" customWidth="1"/>
    <col min="14341" max="14341" width="11.109375" style="43" customWidth="1"/>
    <col min="14342" max="14342" width="2.88671875" style="43" customWidth="1"/>
    <col min="14343" max="14343" width="3.5546875" style="43" customWidth="1"/>
    <col min="14344" max="14588" width="9.109375" style="43"/>
    <col min="14589" max="14589" width="8.5546875" style="43" customWidth="1"/>
    <col min="14590" max="14590" width="9.88671875" style="43" customWidth="1"/>
    <col min="14591" max="14591" width="14.44140625" style="43" customWidth="1"/>
    <col min="14592" max="14592" width="7.44140625" style="43" customWidth="1"/>
    <col min="14593" max="14593" width="5.5546875" style="43" customWidth="1"/>
    <col min="14594" max="14594" width="9" style="43" customWidth="1"/>
    <col min="14595" max="14596" width="9.88671875" style="43" customWidth="1"/>
    <col min="14597" max="14597" width="11.109375" style="43" customWidth="1"/>
    <col min="14598" max="14598" width="2.88671875" style="43" customWidth="1"/>
    <col min="14599" max="14599" width="3.5546875" style="43" customWidth="1"/>
    <col min="14600" max="14844" width="9.109375" style="43"/>
    <col min="14845" max="14845" width="8.5546875" style="43" customWidth="1"/>
    <col min="14846" max="14846" width="9.88671875" style="43" customWidth="1"/>
    <col min="14847" max="14847" width="14.44140625" style="43" customWidth="1"/>
    <col min="14848" max="14848" width="7.44140625" style="43" customWidth="1"/>
    <col min="14849" max="14849" width="5.5546875" style="43" customWidth="1"/>
    <col min="14850" max="14850" width="9" style="43" customWidth="1"/>
    <col min="14851" max="14852" width="9.88671875" style="43" customWidth="1"/>
    <col min="14853" max="14853" width="11.109375" style="43" customWidth="1"/>
    <col min="14854" max="14854" width="2.88671875" style="43" customWidth="1"/>
    <col min="14855" max="14855" width="3.5546875" style="43" customWidth="1"/>
    <col min="14856" max="15100" width="9.109375" style="43"/>
    <col min="15101" max="15101" width="8.5546875" style="43" customWidth="1"/>
    <col min="15102" max="15102" width="9.88671875" style="43" customWidth="1"/>
    <col min="15103" max="15103" width="14.44140625" style="43" customWidth="1"/>
    <col min="15104" max="15104" width="7.44140625" style="43" customWidth="1"/>
    <col min="15105" max="15105" width="5.5546875" style="43" customWidth="1"/>
    <col min="15106" max="15106" width="9" style="43" customWidth="1"/>
    <col min="15107" max="15108" width="9.88671875" style="43" customWidth="1"/>
    <col min="15109" max="15109" width="11.109375" style="43" customWidth="1"/>
    <col min="15110" max="15110" width="2.88671875" style="43" customWidth="1"/>
    <col min="15111" max="15111" width="3.5546875" style="43" customWidth="1"/>
    <col min="15112" max="15356" width="9.109375" style="43"/>
    <col min="15357" max="15357" width="8.5546875" style="43" customWidth="1"/>
    <col min="15358" max="15358" width="9.88671875" style="43" customWidth="1"/>
    <col min="15359" max="15359" width="14.44140625" style="43" customWidth="1"/>
    <col min="15360" max="15360" width="7.44140625" style="43" customWidth="1"/>
    <col min="15361" max="15361" width="5.5546875" style="43" customWidth="1"/>
    <col min="15362" max="15362" width="9" style="43" customWidth="1"/>
    <col min="15363" max="15364" width="9.88671875" style="43" customWidth="1"/>
    <col min="15365" max="15365" width="11.109375" style="43" customWidth="1"/>
    <col min="15366" max="15366" width="2.88671875" style="43" customWidth="1"/>
    <col min="15367" max="15367" width="3.5546875" style="43" customWidth="1"/>
    <col min="15368" max="15612" width="9.109375" style="43"/>
    <col min="15613" max="15613" width="8.5546875" style="43" customWidth="1"/>
    <col min="15614" max="15614" width="9.88671875" style="43" customWidth="1"/>
    <col min="15615" max="15615" width="14.44140625" style="43" customWidth="1"/>
    <col min="15616" max="15616" width="7.44140625" style="43" customWidth="1"/>
    <col min="15617" max="15617" width="5.5546875" style="43" customWidth="1"/>
    <col min="15618" max="15618" width="9" style="43" customWidth="1"/>
    <col min="15619" max="15620" width="9.88671875" style="43" customWidth="1"/>
    <col min="15621" max="15621" width="11.109375" style="43" customWidth="1"/>
    <col min="15622" max="15622" width="2.88671875" style="43" customWidth="1"/>
    <col min="15623" max="15623" width="3.5546875" style="43" customWidth="1"/>
    <col min="15624" max="15868" width="9.109375" style="43"/>
    <col min="15869" max="15869" width="8.5546875" style="43" customWidth="1"/>
    <col min="15870" max="15870" width="9.88671875" style="43" customWidth="1"/>
    <col min="15871" max="15871" width="14.44140625" style="43" customWidth="1"/>
    <col min="15872" max="15872" width="7.44140625" style="43" customWidth="1"/>
    <col min="15873" max="15873" width="5.5546875" style="43" customWidth="1"/>
    <col min="15874" max="15874" width="9" style="43" customWidth="1"/>
    <col min="15875" max="15876" width="9.88671875" style="43" customWidth="1"/>
    <col min="15877" max="15877" width="11.109375" style="43" customWidth="1"/>
    <col min="15878" max="15878" width="2.88671875" style="43" customWidth="1"/>
    <col min="15879" max="15879" width="3.5546875" style="43" customWidth="1"/>
    <col min="15880" max="16124" width="9.109375" style="43"/>
    <col min="16125" max="16125" width="8.5546875" style="43" customWidth="1"/>
    <col min="16126" max="16126" width="9.88671875" style="43" customWidth="1"/>
    <col min="16127" max="16127" width="14.44140625" style="43" customWidth="1"/>
    <col min="16128" max="16128" width="7.44140625" style="43" customWidth="1"/>
    <col min="16129" max="16129" width="5.5546875" style="43" customWidth="1"/>
    <col min="16130" max="16130" width="9" style="43" customWidth="1"/>
    <col min="16131" max="16132" width="9.88671875" style="43" customWidth="1"/>
    <col min="16133" max="16133" width="11.109375" style="43" customWidth="1"/>
    <col min="16134" max="16134" width="2.88671875" style="43" customWidth="1"/>
    <col min="16135" max="16135" width="3.5546875" style="43" customWidth="1"/>
    <col min="16136" max="16384" width="9.109375" style="43"/>
  </cols>
  <sheetData>
    <row r="1" spans="1:8" ht="46.5" customHeight="1" x14ac:dyDescent="0.3">
      <c r="A1" s="139" t="s">
        <v>244</v>
      </c>
      <c r="B1" s="139"/>
      <c r="C1" s="139"/>
      <c r="D1" s="139"/>
      <c r="E1" s="139"/>
      <c r="F1" s="139"/>
      <c r="G1" s="139"/>
      <c r="H1" s="139"/>
    </row>
    <row r="2" spans="1:8" ht="16.5" customHeight="1" x14ac:dyDescent="0.3">
      <c r="A2" s="130" t="s">
        <v>0</v>
      </c>
      <c r="B2" s="130"/>
      <c r="C2" s="130"/>
      <c r="D2" s="130"/>
      <c r="E2" s="130"/>
      <c r="F2" s="130"/>
      <c r="G2" s="130"/>
      <c r="H2" s="130"/>
    </row>
    <row r="3" spans="1:8" x14ac:dyDescent="0.3">
      <c r="A3" s="94" t="s">
        <v>1</v>
      </c>
      <c r="B3" s="94"/>
      <c r="C3" s="94"/>
      <c r="D3" s="94"/>
      <c r="E3" s="137" t="str">
        <f ca="1">TEXT(TODAY(),"DD/MM/YYYY")</f>
        <v>14/08/2025</v>
      </c>
      <c r="F3" s="137"/>
      <c r="G3" s="137"/>
      <c r="H3" s="137"/>
    </row>
    <row r="4" spans="1:8" ht="15" customHeight="1" x14ac:dyDescent="0.3">
      <c r="A4" s="94" t="s">
        <v>2</v>
      </c>
      <c r="B4" s="94"/>
      <c r="C4" s="94"/>
      <c r="D4" s="94"/>
      <c r="E4" s="140" t="s">
        <v>169</v>
      </c>
      <c r="F4" s="140"/>
      <c r="G4" s="140"/>
      <c r="H4" s="140"/>
    </row>
    <row r="5" spans="1:8" x14ac:dyDescent="0.3">
      <c r="A5" s="94" t="s">
        <v>3</v>
      </c>
      <c r="B5" s="94"/>
      <c r="C5" s="94"/>
      <c r="D5" s="94"/>
      <c r="E5" s="137">
        <v>45882</v>
      </c>
      <c r="F5" s="137"/>
      <c r="G5" s="137"/>
      <c r="H5" s="137"/>
    </row>
    <row r="6" spans="1:8" ht="16.5" customHeight="1" x14ac:dyDescent="0.3">
      <c r="A6" s="94" t="s">
        <v>209</v>
      </c>
      <c r="B6" s="94"/>
      <c r="C6" s="94"/>
      <c r="D6" s="94"/>
      <c r="E6" s="138" t="s">
        <v>208</v>
      </c>
      <c r="F6" s="138"/>
      <c r="G6" s="138"/>
      <c r="H6" s="138"/>
    </row>
    <row r="7" spans="1:8" ht="15" customHeight="1" x14ac:dyDescent="0.3">
      <c r="A7" s="94" t="s">
        <v>4</v>
      </c>
      <c r="B7" s="94"/>
      <c r="C7" s="94"/>
      <c r="D7" s="94"/>
      <c r="E7" s="138" t="s">
        <v>207</v>
      </c>
      <c r="F7" s="138"/>
      <c r="G7" s="138"/>
      <c r="H7" s="138"/>
    </row>
    <row r="8" spans="1:8" x14ac:dyDescent="0.3">
      <c r="A8" s="110" t="s">
        <v>5</v>
      </c>
      <c r="B8" s="110"/>
      <c r="C8" s="110"/>
      <c r="D8" s="110"/>
      <c r="E8" s="102" t="s">
        <v>198</v>
      </c>
      <c r="F8" s="101"/>
      <c r="G8" s="101"/>
      <c r="H8" s="101"/>
    </row>
    <row r="9" spans="1:8" x14ac:dyDescent="0.3">
      <c r="A9" s="110" t="s">
        <v>248</v>
      </c>
      <c r="B9" s="110"/>
      <c r="C9" s="110"/>
      <c r="D9" s="110"/>
      <c r="E9" s="110">
        <v>9820002728</v>
      </c>
      <c r="F9" s="110"/>
      <c r="G9" s="110"/>
      <c r="H9" s="110"/>
    </row>
    <row r="10" spans="1:8" x14ac:dyDescent="0.3">
      <c r="A10" s="110" t="s">
        <v>6</v>
      </c>
      <c r="B10" s="110"/>
      <c r="C10" s="110"/>
      <c r="D10" s="110"/>
      <c r="E10" s="110" t="s">
        <v>241</v>
      </c>
      <c r="F10" s="110"/>
      <c r="G10" s="110"/>
      <c r="H10" s="110"/>
    </row>
    <row r="11" spans="1:8" ht="32.25" customHeight="1" x14ac:dyDescent="0.3">
      <c r="A11" s="110" t="s">
        <v>7</v>
      </c>
      <c r="B11" s="110"/>
      <c r="C11" s="110"/>
      <c r="D11" s="110"/>
      <c r="E11" s="117" t="s">
        <v>196</v>
      </c>
      <c r="F11" s="117"/>
      <c r="G11" s="117"/>
      <c r="H11" s="117"/>
    </row>
    <row r="12" spans="1:8" x14ac:dyDescent="0.3">
      <c r="A12" s="110" t="s">
        <v>8</v>
      </c>
      <c r="B12" s="110"/>
      <c r="C12" s="110"/>
      <c r="D12" s="110"/>
      <c r="E12" s="110" t="s">
        <v>232</v>
      </c>
      <c r="F12" s="110"/>
      <c r="G12" s="110"/>
      <c r="H12" s="110"/>
    </row>
    <row r="13" spans="1:8" ht="34.5" customHeight="1" x14ac:dyDescent="0.3">
      <c r="A13" s="117" t="s">
        <v>9</v>
      </c>
      <c r="B13" s="117"/>
      <c r="C13" s="117" t="str">
        <f>CONCATENATE((IF(OR(E8="",E8="NA"),"",E8)),", ",(IF(OR(A14="",A14="NA"),"",A14)),".",(IF(OR(C14="",C14="NA"),"",C14)),", ",(IF(OR(C15="",C15="NA"),"",C15)),", ",(IF(OR(G15="",G15="NA"),"",G15)),", ",(IF(OR(C16="",C16="NA"),"",C16)),", ",(IF(OR(C17="",C17="NA"),"",C17)),", ",(IF(OR(G16="",G16="NA"),"",G16)),".")</f>
        <v>A Z Landmark, Survey No.168 &amp; Plot No.48, Internal Road, Mamdapur, Neral, Karjat, Raigad.</v>
      </c>
      <c r="D13" s="117"/>
      <c r="E13" s="117"/>
      <c r="F13" s="117"/>
      <c r="G13" s="117"/>
      <c r="H13" s="117"/>
    </row>
    <row r="14" spans="1:8" ht="15.75" customHeight="1" x14ac:dyDescent="0.3">
      <c r="A14" s="117" t="s">
        <v>195</v>
      </c>
      <c r="B14" s="117"/>
      <c r="C14" s="117" t="s">
        <v>231</v>
      </c>
      <c r="D14" s="117"/>
      <c r="E14" s="117"/>
      <c r="F14" s="117"/>
      <c r="G14" s="117"/>
      <c r="H14" s="117"/>
    </row>
    <row r="15" spans="1:8" ht="15.75" customHeight="1" x14ac:dyDescent="0.3">
      <c r="A15" s="117" t="s">
        <v>10</v>
      </c>
      <c r="B15" s="117"/>
      <c r="C15" s="110" t="s">
        <v>192</v>
      </c>
      <c r="D15" s="110"/>
      <c r="E15" s="117" t="s">
        <v>170</v>
      </c>
      <c r="F15" s="117"/>
      <c r="G15" s="117" t="s">
        <v>233</v>
      </c>
      <c r="H15" s="117"/>
    </row>
    <row r="16" spans="1:8" x14ac:dyDescent="0.3">
      <c r="A16" s="110" t="s">
        <v>12</v>
      </c>
      <c r="B16" s="110"/>
      <c r="C16" s="117" t="s">
        <v>193</v>
      </c>
      <c r="D16" s="117"/>
      <c r="E16" s="117" t="s">
        <v>11</v>
      </c>
      <c r="F16" s="117"/>
      <c r="G16" s="112" t="s">
        <v>172</v>
      </c>
      <c r="H16" s="112"/>
    </row>
    <row r="17" spans="1:8" x14ac:dyDescent="0.3">
      <c r="A17" s="110" t="s">
        <v>110</v>
      </c>
      <c r="B17" s="110"/>
      <c r="C17" s="117" t="s">
        <v>171</v>
      </c>
      <c r="D17" s="117"/>
      <c r="E17" s="117" t="s">
        <v>13</v>
      </c>
      <c r="F17" s="117"/>
      <c r="G17" s="117">
        <v>410101</v>
      </c>
      <c r="H17" s="117"/>
    </row>
    <row r="18" spans="1:8" ht="32.25" customHeight="1" x14ac:dyDescent="0.3">
      <c r="A18" s="110" t="s">
        <v>14</v>
      </c>
      <c r="B18" s="110"/>
      <c r="C18" s="117" t="s">
        <v>206</v>
      </c>
      <c r="D18" s="117"/>
      <c r="E18" s="117" t="s">
        <v>15</v>
      </c>
      <c r="F18" s="117"/>
      <c r="G18" s="117" t="s">
        <v>194</v>
      </c>
      <c r="H18" s="117"/>
    </row>
    <row r="19" spans="1:8" ht="15" customHeight="1" x14ac:dyDescent="0.3">
      <c r="A19" s="117" t="s">
        <v>115</v>
      </c>
      <c r="B19" s="117"/>
      <c r="C19" s="117"/>
      <c r="D19" s="117"/>
      <c r="E19" s="110" t="s">
        <v>16</v>
      </c>
      <c r="F19" s="110"/>
      <c r="G19" s="110"/>
      <c r="H19" s="110"/>
    </row>
    <row r="20" spans="1:8" ht="18.75" customHeight="1" x14ac:dyDescent="0.3">
      <c r="A20" s="117"/>
      <c r="B20" s="117"/>
      <c r="C20" s="117"/>
      <c r="D20" s="117"/>
      <c r="E20" s="110"/>
      <c r="F20" s="110"/>
      <c r="G20" s="110"/>
      <c r="H20" s="110"/>
    </row>
    <row r="21" spans="1:8" ht="15" customHeight="1" x14ac:dyDescent="0.3">
      <c r="A21" s="117" t="s">
        <v>17</v>
      </c>
      <c r="B21" s="117"/>
      <c r="C21" s="117"/>
      <c r="D21" s="117"/>
      <c r="E21" s="117" t="s">
        <v>18</v>
      </c>
      <c r="F21" s="117"/>
      <c r="G21" s="117"/>
      <c r="H21" s="117"/>
    </row>
    <row r="22" spans="1:8" ht="15" customHeight="1" x14ac:dyDescent="0.3">
      <c r="A22" s="110" t="s">
        <v>19</v>
      </c>
      <c r="B22" s="110"/>
      <c r="C22" s="110"/>
      <c r="D22" s="110"/>
      <c r="E22" s="117" t="s">
        <v>173</v>
      </c>
      <c r="F22" s="117"/>
      <c r="G22" s="117"/>
      <c r="H22" s="117"/>
    </row>
    <row r="23" spans="1:8" x14ac:dyDescent="0.3">
      <c r="A23" s="110" t="s">
        <v>20</v>
      </c>
      <c r="B23" s="110"/>
      <c r="C23" s="110"/>
      <c r="D23" s="110"/>
      <c r="E23" s="117" t="s">
        <v>21</v>
      </c>
      <c r="F23" s="117"/>
      <c r="G23" s="117"/>
      <c r="H23" s="117"/>
    </row>
    <row r="24" spans="1:8" x14ac:dyDescent="0.3">
      <c r="A24" s="110" t="s">
        <v>22</v>
      </c>
      <c r="B24" s="110"/>
      <c r="C24" s="110"/>
      <c r="D24" s="110"/>
      <c r="E24" s="117" t="s">
        <v>174</v>
      </c>
      <c r="F24" s="117"/>
      <c r="G24" s="117"/>
      <c r="H24" s="117"/>
    </row>
    <row r="25" spans="1:8" x14ac:dyDescent="0.3">
      <c r="A25" s="110" t="s">
        <v>23</v>
      </c>
      <c r="B25" s="110"/>
      <c r="C25" s="110"/>
      <c r="D25" s="110"/>
      <c r="E25" s="117" t="s">
        <v>24</v>
      </c>
      <c r="F25" s="117"/>
      <c r="G25" s="117"/>
      <c r="H25" s="117"/>
    </row>
    <row r="26" spans="1:8" x14ac:dyDescent="0.3">
      <c r="A26" s="110" t="s">
        <v>122</v>
      </c>
      <c r="B26" s="110"/>
      <c r="C26" s="110"/>
      <c r="D26" s="110"/>
      <c r="E26" s="117" t="s">
        <v>123</v>
      </c>
      <c r="F26" s="117"/>
      <c r="G26" s="117"/>
      <c r="H26" s="117"/>
    </row>
    <row r="27" spans="1:8" ht="15" customHeight="1" x14ac:dyDescent="0.3">
      <c r="A27" s="117" t="s">
        <v>33</v>
      </c>
      <c r="B27" s="117"/>
      <c r="C27" s="117"/>
      <c r="D27" s="117"/>
      <c r="E27" s="132" t="s">
        <v>119</v>
      </c>
      <c r="F27" s="132"/>
      <c r="G27" s="132"/>
      <c r="H27" s="132"/>
    </row>
    <row r="28" spans="1:8" x14ac:dyDescent="0.3">
      <c r="A28" s="117" t="s">
        <v>136</v>
      </c>
      <c r="B28" s="117"/>
      <c r="C28" s="117"/>
      <c r="D28" s="117"/>
      <c r="E28" s="117" t="s">
        <v>34</v>
      </c>
      <c r="F28" s="117"/>
      <c r="G28" s="117"/>
      <c r="H28" s="117"/>
    </row>
    <row r="29" spans="1:8" s="44" customFormat="1" x14ac:dyDescent="0.3">
      <c r="A29" s="107" t="s">
        <v>137</v>
      </c>
      <c r="B29" s="107"/>
      <c r="C29" s="135" t="s">
        <v>29</v>
      </c>
      <c r="D29" s="135"/>
      <c r="E29" s="135"/>
      <c r="F29" s="135" t="s">
        <v>31</v>
      </c>
      <c r="G29" s="135"/>
      <c r="H29" s="135"/>
    </row>
    <row r="30" spans="1:8" s="44" customFormat="1" x14ac:dyDescent="0.3">
      <c r="A30" s="136" t="s">
        <v>25</v>
      </c>
      <c r="B30" s="136" t="s">
        <v>30</v>
      </c>
      <c r="C30" s="105" t="s">
        <v>30</v>
      </c>
      <c r="D30" s="105"/>
      <c r="E30" s="105"/>
      <c r="F30" s="105" t="s">
        <v>191</v>
      </c>
      <c r="G30" s="105"/>
      <c r="H30" s="105"/>
    </row>
    <row r="31" spans="1:8" x14ac:dyDescent="0.3">
      <c r="A31" s="133" t="s">
        <v>26</v>
      </c>
      <c r="B31" s="133" t="s">
        <v>30</v>
      </c>
      <c r="C31" s="106" t="s">
        <v>30</v>
      </c>
      <c r="D31" s="106"/>
      <c r="E31" s="106"/>
      <c r="F31" s="106" t="s">
        <v>10</v>
      </c>
      <c r="G31" s="106"/>
      <c r="H31" s="106"/>
    </row>
    <row r="32" spans="1:8" s="44" customFormat="1" x14ac:dyDescent="0.3">
      <c r="A32" s="133" t="s">
        <v>28</v>
      </c>
      <c r="B32" s="133" t="s">
        <v>30</v>
      </c>
      <c r="C32" s="105" t="s">
        <v>30</v>
      </c>
      <c r="D32" s="105"/>
      <c r="E32" s="105"/>
      <c r="F32" s="106" t="s">
        <v>10</v>
      </c>
      <c r="G32" s="106"/>
      <c r="H32" s="106"/>
    </row>
    <row r="33" spans="1:8" x14ac:dyDescent="0.3">
      <c r="A33" s="133" t="s">
        <v>27</v>
      </c>
      <c r="B33" s="133" t="s">
        <v>30</v>
      </c>
      <c r="C33" s="106" t="s">
        <v>30</v>
      </c>
      <c r="D33" s="106"/>
      <c r="E33" s="106"/>
      <c r="F33" s="106" t="s">
        <v>205</v>
      </c>
      <c r="G33" s="106"/>
      <c r="H33" s="106"/>
    </row>
    <row r="34" spans="1:8" x14ac:dyDescent="0.3">
      <c r="A34" s="94" t="s">
        <v>32</v>
      </c>
      <c r="B34" s="94"/>
      <c r="C34" s="94"/>
      <c r="D34" s="94"/>
      <c r="E34" s="94"/>
      <c r="F34" s="94"/>
      <c r="G34" s="94"/>
      <c r="H34" s="94"/>
    </row>
    <row r="35" spans="1:8" ht="15.75" customHeight="1" x14ac:dyDescent="0.3">
      <c r="A35" s="94" t="s">
        <v>245</v>
      </c>
      <c r="B35" s="94"/>
      <c r="C35" s="113" t="s">
        <v>246</v>
      </c>
      <c r="D35" s="113"/>
      <c r="E35" s="113"/>
      <c r="F35" s="113"/>
      <c r="G35" s="113"/>
      <c r="H35" s="113"/>
    </row>
    <row r="36" spans="1:8" ht="15.75" customHeight="1" x14ac:dyDescent="0.3">
      <c r="A36" s="94" t="s">
        <v>242</v>
      </c>
      <c r="B36" s="94"/>
      <c r="C36" s="111" t="s">
        <v>243</v>
      </c>
      <c r="D36" s="112"/>
      <c r="E36" s="112"/>
      <c r="F36" s="112"/>
      <c r="G36" s="112"/>
      <c r="H36" s="112"/>
    </row>
    <row r="37" spans="1:8" x14ac:dyDescent="0.3">
      <c r="A37" s="122" t="s">
        <v>35</v>
      </c>
      <c r="B37" s="122"/>
      <c r="C37" s="122"/>
      <c r="D37" s="122"/>
      <c r="E37" s="122"/>
      <c r="F37" s="122"/>
      <c r="G37" s="122"/>
      <c r="H37" s="122"/>
    </row>
    <row r="38" spans="1:8" x14ac:dyDescent="0.3">
      <c r="A38" s="94" t="s">
        <v>36</v>
      </c>
      <c r="B38" s="94"/>
      <c r="C38" s="94"/>
      <c r="D38" s="94"/>
      <c r="E38" s="134">
        <v>460.71</v>
      </c>
      <c r="F38" s="134"/>
      <c r="G38" s="134"/>
      <c r="H38" s="134"/>
    </row>
    <row r="39" spans="1:8" x14ac:dyDescent="0.3">
      <c r="A39" s="94" t="s">
        <v>37</v>
      </c>
      <c r="B39" s="94"/>
      <c r="C39" s="94"/>
      <c r="D39" s="94"/>
      <c r="E39" s="108">
        <v>1.19</v>
      </c>
      <c r="F39" s="108"/>
      <c r="G39" s="108"/>
      <c r="H39" s="108"/>
    </row>
    <row r="40" spans="1:8" x14ac:dyDescent="0.3">
      <c r="A40" s="94" t="s">
        <v>38</v>
      </c>
      <c r="B40" s="94"/>
      <c r="C40" s="94"/>
      <c r="D40" s="94"/>
      <c r="E40" s="108">
        <f>E42/E38-E39</f>
        <v>9.8871307329990721E-3</v>
      </c>
      <c r="F40" s="108"/>
      <c r="G40" s="108"/>
      <c r="H40" s="108"/>
    </row>
    <row r="41" spans="1:8" x14ac:dyDescent="0.3">
      <c r="A41" s="94" t="s">
        <v>39</v>
      </c>
      <c r="B41" s="94"/>
      <c r="C41" s="94"/>
      <c r="D41" s="94"/>
      <c r="E41" s="108">
        <f>E39+E40</f>
        <v>1.199887130732999</v>
      </c>
      <c r="F41" s="108"/>
      <c r="G41" s="108"/>
      <c r="H41" s="108"/>
    </row>
    <row r="42" spans="1:8" x14ac:dyDescent="0.3">
      <c r="A42" s="94" t="s">
        <v>135</v>
      </c>
      <c r="B42" s="94"/>
      <c r="C42" s="94"/>
      <c r="D42" s="94"/>
      <c r="E42" s="109">
        <v>552.79999999999995</v>
      </c>
      <c r="F42" s="109"/>
      <c r="G42" s="109"/>
      <c r="H42" s="109"/>
    </row>
    <row r="43" spans="1:8" x14ac:dyDescent="0.3">
      <c r="A43" s="87" t="s">
        <v>40</v>
      </c>
      <c r="B43" s="87"/>
      <c r="C43" s="87"/>
      <c r="D43" s="87"/>
      <c r="E43" s="110" t="s">
        <v>241</v>
      </c>
      <c r="F43" s="110"/>
      <c r="G43" s="110"/>
      <c r="H43" s="110"/>
    </row>
    <row r="44" spans="1:8" x14ac:dyDescent="0.3">
      <c r="A44" s="122" t="s">
        <v>41</v>
      </c>
      <c r="B44" s="122"/>
      <c r="C44" s="122"/>
      <c r="D44" s="122"/>
      <c r="E44" s="122"/>
      <c r="F44" s="122"/>
      <c r="G44" s="122"/>
      <c r="H44" s="122"/>
    </row>
    <row r="45" spans="1:8" x14ac:dyDescent="0.3">
      <c r="A45" s="121" t="s">
        <v>42</v>
      </c>
      <c r="B45" s="121"/>
      <c r="C45" s="121" t="s">
        <v>176</v>
      </c>
      <c r="D45" s="121"/>
      <c r="E45" s="121"/>
      <c r="F45" s="39" t="s">
        <v>43</v>
      </c>
      <c r="G45" s="121" t="s">
        <v>175</v>
      </c>
      <c r="H45" s="121"/>
    </row>
    <row r="46" spans="1:8" x14ac:dyDescent="0.3">
      <c r="A46" s="121" t="s">
        <v>44</v>
      </c>
      <c r="B46" s="121"/>
      <c r="C46" s="121" t="str">
        <f>C45</f>
        <v>KR.RZP/BD/NSVP/453/2019</v>
      </c>
      <c r="D46" s="121"/>
      <c r="E46" s="121"/>
      <c r="F46" s="39" t="s">
        <v>43</v>
      </c>
      <c r="G46" s="121" t="str">
        <f>G45</f>
        <v>15/07/2019.</v>
      </c>
      <c r="H46" s="121"/>
    </row>
    <row r="47" spans="1:8" s="46" customFormat="1" x14ac:dyDescent="0.3">
      <c r="A47" s="121" t="s">
        <v>45</v>
      </c>
      <c r="B47" s="121"/>
      <c r="C47" s="121" t="str">
        <f>C46</f>
        <v>KR.RZP/BD/NSVP/453/2019</v>
      </c>
      <c r="D47" s="87"/>
      <c r="E47" s="87"/>
      <c r="F47" s="45" t="s">
        <v>43</v>
      </c>
      <c r="G47" s="87" t="str">
        <f>G46</f>
        <v>15/07/2019.</v>
      </c>
      <c r="H47" s="87"/>
    </row>
    <row r="48" spans="1:8" s="46" customFormat="1" x14ac:dyDescent="0.3">
      <c r="A48" s="121"/>
      <c r="B48" s="121"/>
      <c r="C48" s="163" t="s">
        <v>239</v>
      </c>
      <c r="D48" s="164"/>
      <c r="E48" s="164"/>
      <c r="F48" s="164"/>
      <c r="G48" s="164"/>
      <c r="H48" s="165"/>
    </row>
    <row r="49" spans="1:11" x14ac:dyDescent="0.3">
      <c r="A49" s="102" t="s">
        <v>46</v>
      </c>
      <c r="B49" s="102"/>
      <c r="C49" s="102" t="s">
        <v>156</v>
      </c>
      <c r="D49" s="101"/>
      <c r="E49" s="101" t="s">
        <v>47</v>
      </c>
      <c r="F49" s="40" t="s">
        <v>43</v>
      </c>
      <c r="G49" s="173" t="s">
        <v>30</v>
      </c>
      <c r="H49" s="174"/>
    </row>
    <row r="50" spans="1:11" x14ac:dyDescent="0.3">
      <c r="A50" s="172" t="s">
        <v>49</v>
      </c>
      <c r="B50" s="172"/>
      <c r="C50" s="172"/>
      <c r="D50" s="172"/>
      <c r="E50" s="172"/>
      <c r="F50" s="172"/>
      <c r="G50" s="172"/>
      <c r="H50" s="172"/>
    </row>
    <row r="51" spans="1:11" x14ac:dyDescent="0.3">
      <c r="A51" s="121" t="s">
        <v>134</v>
      </c>
      <c r="B51" s="121"/>
      <c r="C51" s="121"/>
      <c r="D51" s="87">
        <f>E42</f>
        <v>552.79999999999995</v>
      </c>
      <c r="E51" s="87"/>
      <c r="F51" s="87"/>
      <c r="G51" s="87"/>
      <c r="H51" s="87"/>
    </row>
    <row r="52" spans="1:11" x14ac:dyDescent="0.3">
      <c r="A52" s="121" t="s">
        <v>50</v>
      </c>
      <c r="B52" s="87"/>
      <c r="C52" s="87"/>
      <c r="D52" s="87" t="s">
        <v>212</v>
      </c>
      <c r="E52" s="87"/>
      <c r="F52" s="87"/>
      <c r="G52" s="87"/>
      <c r="H52" s="87"/>
    </row>
    <row r="53" spans="1:11" x14ac:dyDescent="0.3">
      <c r="A53" s="121" t="s">
        <v>51</v>
      </c>
      <c r="B53" s="87"/>
      <c r="C53" s="87"/>
      <c r="D53" s="87" t="s">
        <v>238</v>
      </c>
      <c r="E53" s="87"/>
      <c r="F53" s="87"/>
      <c r="G53" s="87"/>
      <c r="H53" s="87"/>
    </row>
    <row r="54" spans="1:11" x14ac:dyDescent="0.3">
      <c r="A54" s="121" t="s">
        <v>132</v>
      </c>
      <c r="B54" s="87"/>
      <c r="C54" s="87"/>
      <c r="D54" s="87" t="s">
        <v>238</v>
      </c>
      <c r="E54" s="87"/>
      <c r="F54" s="87"/>
      <c r="G54" s="87"/>
      <c r="H54" s="87"/>
    </row>
    <row r="55" spans="1:11" ht="15.75" customHeight="1" x14ac:dyDescent="0.3">
      <c r="A55" s="94" t="s">
        <v>48</v>
      </c>
      <c r="B55" s="94"/>
      <c r="C55" s="94"/>
      <c r="D55" s="141" t="s">
        <v>247</v>
      </c>
      <c r="E55" s="117"/>
      <c r="F55" s="117"/>
      <c r="G55" s="117"/>
      <c r="H55" s="117"/>
    </row>
    <row r="56" spans="1:11" ht="15.75" customHeight="1" x14ac:dyDescent="0.3">
      <c r="A56" s="94" t="s">
        <v>129</v>
      </c>
      <c r="B56" s="94"/>
      <c r="C56" s="94"/>
      <c r="D56" s="138" t="s">
        <v>130</v>
      </c>
      <c r="E56" s="138"/>
      <c r="F56" s="138"/>
      <c r="G56" s="138"/>
      <c r="H56" s="138"/>
    </row>
    <row r="57" spans="1:11" ht="15.75" customHeight="1" x14ac:dyDescent="0.3">
      <c r="A57" s="87" t="s">
        <v>131</v>
      </c>
      <c r="B57" s="87"/>
      <c r="C57" s="87"/>
      <c r="D57" s="121" t="s">
        <v>24</v>
      </c>
      <c r="E57" s="121"/>
      <c r="F57" s="121"/>
      <c r="G57" s="121"/>
      <c r="H57" s="121"/>
      <c r="J57" s="36"/>
      <c r="K57" s="36"/>
    </row>
    <row r="58" spans="1:11" ht="15.75" customHeight="1" thickBot="1" x14ac:dyDescent="0.35">
      <c r="A58" s="92" t="s">
        <v>128</v>
      </c>
      <c r="B58" s="92"/>
      <c r="C58" s="92"/>
      <c r="D58" s="93" t="s">
        <v>177</v>
      </c>
      <c r="E58" s="93"/>
      <c r="F58" s="93"/>
      <c r="G58" s="93"/>
      <c r="H58" s="93"/>
      <c r="J58" s="36"/>
      <c r="K58" s="36"/>
    </row>
    <row r="59" spans="1:11" hidden="1" x14ac:dyDescent="0.3">
      <c r="A59" s="149" t="s">
        <v>189</v>
      </c>
      <c r="B59" s="150"/>
      <c r="C59" s="150"/>
      <c r="D59" s="150"/>
      <c r="E59" s="150"/>
      <c r="F59" s="150"/>
      <c r="G59" s="150"/>
      <c r="H59" s="151"/>
      <c r="I59" s="8" t="str">
        <f>(IF(C63=0,"Work not yet Started.",IF(C63=1,"Excavation work in process",IF(C63=2,"Excavation work completed",IF(C63=4,"Footing work is process",IF(C63=5,"Footing work Completed",IF(C63=7,"Plinth work is process",IF(C63=10,"Plinth work completed","0")))))))&amp;(IF(C64&gt;0,", RCC upto "&amp;C64&amp;" Slab completed",""))&amp;(IF(C65&gt;0,", Brickwork upto "&amp;C65&amp;" Floor completed"," "))&amp;(IF(C66&gt;0,", Plaster upto "&amp;C66&amp;" Floor completed"," "))&amp;(IF(C67&gt;0,", Flooring upto "&amp;C67&amp;" Floor completed"," "))&amp;(IF(C68&gt;0,", Painting upto "&amp;C68&amp;" Floor completed"," "))&amp;(IF(C69&gt;0,", Finishing upto "&amp;C69&amp;" Floor completed"," ")))</f>
        <v xml:space="preserve">Plinth work completed, RCC upto 1 Slab completed     </v>
      </c>
      <c r="J59" s="35"/>
      <c r="K59" s="47"/>
    </row>
    <row r="60" spans="1:11" hidden="1" x14ac:dyDescent="0.3">
      <c r="A60" s="7" t="s">
        <v>107</v>
      </c>
      <c r="B60" s="41">
        <v>0</v>
      </c>
      <c r="C60" s="41" t="s">
        <v>109</v>
      </c>
      <c r="D60" s="41">
        <v>1</v>
      </c>
      <c r="E60" s="41" t="s">
        <v>108</v>
      </c>
      <c r="F60" s="41">
        <v>0</v>
      </c>
      <c r="G60" s="41" t="s">
        <v>121</v>
      </c>
      <c r="H60" s="31">
        <v>4</v>
      </c>
      <c r="I60" s="9" t="s">
        <v>154</v>
      </c>
      <c r="J60" s="36"/>
      <c r="K60" s="48"/>
    </row>
    <row r="61" spans="1:11" hidden="1" x14ac:dyDescent="0.3">
      <c r="A61" s="142" t="s">
        <v>133</v>
      </c>
      <c r="B61" s="143"/>
      <c r="C61" s="102" t="str">
        <f>I59</f>
        <v xml:space="preserve">Plinth work completed, RCC upto 1 Slab completed     </v>
      </c>
      <c r="D61" s="102"/>
      <c r="E61" s="102"/>
      <c r="F61" s="102"/>
      <c r="G61" s="102"/>
      <c r="H61" s="103"/>
      <c r="I61" s="9" t="s">
        <v>153</v>
      </c>
      <c r="J61" s="36"/>
      <c r="K61" s="48"/>
    </row>
    <row r="62" spans="1:11" ht="36" hidden="1" customHeight="1" x14ac:dyDescent="0.3">
      <c r="A62" s="81" t="s">
        <v>52</v>
      </c>
      <c r="B62" s="82"/>
      <c r="C62" s="38" t="s">
        <v>124</v>
      </c>
      <c r="D62" s="38" t="s">
        <v>125</v>
      </c>
      <c r="E62" s="144" t="s">
        <v>127</v>
      </c>
      <c r="F62" s="144"/>
      <c r="G62" s="144" t="s">
        <v>126</v>
      </c>
      <c r="H62" s="152"/>
      <c r="I62" s="9" t="s">
        <v>155</v>
      </c>
      <c r="K62" s="49"/>
    </row>
    <row r="63" spans="1:11" hidden="1" x14ac:dyDescent="0.3">
      <c r="A63" s="81" t="s">
        <v>53</v>
      </c>
      <c r="B63" s="82"/>
      <c r="C63" s="50">
        <v>10</v>
      </c>
      <c r="D63" s="51">
        <f>((100/10)*C63)/100</f>
        <v>1</v>
      </c>
      <c r="E63" s="88">
        <f>(IF(C61=I61,"100%",IF(C61=I62,"100%",((C63+(40/(B60+D60+F60+H60)*C64)+(15/H60*C65)+(10/H60*C66)+(10/H60*C67)+(5/H60*C68)+(5/H60*C69))/100))))</f>
        <v>0.18</v>
      </c>
      <c r="F63" s="88"/>
      <c r="G63" s="88">
        <f>((IF(C63=1,"2",IF(C63=2,"4",IF(C63=4,"8",IF(C63=5,"15",IF(C63=7,"20",IF(C63=10,"30","0")))))))/100)+(((30/(H60+F60+D60+B60)*C64)+(15/H60*C65)+(10/H60*C66)+(5/H60*C67)+(5/H60*C68)+(5/H60*C69))/100)</f>
        <v>0.36</v>
      </c>
      <c r="H63" s="89"/>
      <c r="I63" s="52"/>
      <c r="K63" s="49"/>
    </row>
    <row r="64" spans="1:11" hidden="1" x14ac:dyDescent="0.3">
      <c r="A64" s="81" t="s">
        <v>152</v>
      </c>
      <c r="B64" s="82"/>
      <c r="C64" s="53">
        <v>1</v>
      </c>
      <c r="D64" s="51">
        <f>((100/(B60+F60+D60+H60))*C64)/100</f>
        <v>0.2</v>
      </c>
      <c r="E64" s="88"/>
      <c r="F64" s="88"/>
      <c r="G64" s="88"/>
      <c r="H64" s="89"/>
      <c r="I64" s="10" t="s">
        <v>146</v>
      </c>
      <c r="J64" s="54">
        <v>0.01</v>
      </c>
      <c r="K64" s="55">
        <v>0.02</v>
      </c>
    </row>
    <row r="65" spans="1:11" hidden="1" x14ac:dyDescent="0.3">
      <c r="A65" s="81" t="s">
        <v>54</v>
      </c>
      <c r="B65" s="82"/>
      <c r="C65" s="50">
        <v>0</v>
      </c>
      <c r="D65" s="51">
        <f>((100/H60)*C65)/100</f>
        <v>0</v>
      </c>
      <c r="E65" s="88"/>
      <c r="F65" s="88"/>
      <c r="G65" s="88"/>
      <c r="H65" s="89"/>
      <c r="I65" s="10" t="s">
        <v>147</v>
      </c>
      <c r="J65" s="54">
        <v>0.02</v>
      </c>
      <c r="K65" s="55">
        <v>0.04</v>
      </c>
    </row>
    <row r="66" spans="1:11" hidden="1" x14ac:dyDescent="0.3">
      <c r="A66" s="81" t="s">
        <v>55</v>
      </c>
      <c r="B66" s="82"/>
      <c r="C66" s="50">
        <v>0</v>
      </c>
      <c r="D66" s="51">
        <f>((100/H60)*C66)/100</f>
        <v>0</v>
      </c>
      <c r="E66" s="88"/>
      <c r="F66" s="88"/>
      <c r="G66" s="88"/>
      <c r="H66" s="89"/>
      <c r="I66" s="10" t="s">
        <v>148</v>
      </c>
      <c r="J66" s="54">
        <v>0.04</v>
      </c>
      <c r="K66" s="55">
        <v>0.08</v>
      </c>
    </row>
    <row r="67" spans="1:11" hidden="1" x14ac:dyDescent="0.3">
      <c r="A67" s="81" t="s">
        <v>56</v>
      </c>
      <c r="B67" s="82"/>
      <c r="C67" s="50">
        <v>0</v>
      </c>
      <c r="D67" s="51">
        <f>((100/H60)*C67)/100</f>
        <v>0</v>
      </c>
      <c r="E67" s="88"/>
      <c r="F67" s="88"/>
      <c r="G67" s="88"/>
      <c r="H67" s="89"/>
      <c r="I67" s="10" t="s">
        <v>149</v>
      </c>
      <c r="J67" s="54">
        <v>0.05</v>
      </c>
      <c r="K67" s="55">
        <v>0.15</v>
      </c>
    </row>
    <row r="68" spans="1:11" ht="15" hidden="1" customHeight="1" x14ac:dyDescent="0.3">
      <c r="A68" s="81" t="s">
        <v>57</v>
      </c>
      <c r="B68" s="82"/>
      <c r="C68" s="50">
        <v>0</v>
      </c>
      <c r="D68" s="51">
        <f>((100/H60)*C68)/100</f>
        <v>0</v>
      </c>
      <c r="E68" s="88"/>
      <c r="F68" s="88"/>
      <c r="G68" s="88"/>
      <c r="H68" s="89"/>
      <c r="I68" s="10" t="s">
        <v>150</v>
      </c>
      <c r="J68" s="54">
        <v>7.0000000000000007E-2</v>
      </c>
      <c r="K68" s="55">
        <v>0.2</v>
      </c>
    </row>
    <row r="69" spans="1:11" ht="16.2" hidden="1" thickBot="1" x14ac:dyDescent="0.35">
      <c r="A69" s="83" t="s">
        <v>58</v>
      </c>
      <c r="B69" s="84"/>
      <c r="C69" s="56">
        <v>0</v>
      </c>
      <c r="D69" s="57">
        <f>((100/H60)*C69)/100</f>
        <v>0</v>
      </c>
      <c r="E69" s="90"/>
      <c r="F69" s="90"/>
      <c r="G69" s="90"/>
      <c r="H69" s="91"/>
      <c r="I69" s="11" t="s">
        <v>151</v>
      </c>
      <c r="J69" s="58">
        <v>0.1</v>
      </c>
      <c r="K69" s="59">
        <v>0.3</v>
      </c>
    </row>
    <row r="70" spans="1:11" ht="15.75" customHeight="1" x14ac:dyDescent="0.3">
      <c r="A70" s="95" t="s">
        <v>213</v>
      </c>
      <c r="B70" s="96"/>
      <c r="C70" s="97" t="s">
        <v>238</v>
      </c>
      <c r="D70" s="98"/>
      <c r="E70" s="98"/>
      <c r="F70" s="98"/>
      <c r="G70" s="98"/>
      <c r="H70" s="99"/>
      <c r="I70" s="35" t="str">
        <f ca="1">(IF(C74=0,"Work not yet Started.",IF(D74=25%,"Piling work in process",IF(D74=50%,"Excavation work in process",IF(D74=100%,"Excavation work completed, ","0")))&amp;(IF(C75=0%,"",IF(C75=K76,"Footing work is process",IF(C75=K77,"Footing work Completed",IF(C75=K78,"1st Basement Completed",IF(C75=K79,"1st &amp; 2nd Basement Completed",IF(C75=K80,"1st to 3rd Basement Completed",IF(C75=K81,"1st to 4th Basement Completed",IF(C75=K82,"Plinth work is process",IF(C75=K83,"Plinth work completed","0")))))))))))&amp;(IF(C76&gt;0,", RCC upto "&amp;C76&amp;" Slab completed",""))&amp;(IF(C77&gt;0,", Brickwork upto "&amp;C77&amp;" Floor completed"," "))&amp;(IF(C78&gt;0,", Internal Plaster upto "&amp;C78&amp;" Floor completed"," "))&amp;(IF(C79&gt;0,", External Plaster upto "&amp;C79&amp;" Floor completed"," "))&amp;(IF(C80&gt;0,", Flooring upto "&amp;C80&amp;" Floor completed"," "))&amp;(IF(C81&gt;0,", Painting upto "&amp;C81&amp;" Floor completed"," "))&amp;(IF(C82&gt;0,", Finishing upto "&amp;C82&amp;" Floor completed"," ")))</f>
        <v xml:space="preserve">Excavation work completed, Plinth work completed, RCC upto 5 Slab completed, Brickwork upto 4 Floor completed, Internal Plaster upto 3 Floor completed, External Plaster upto 2 Floor completed   </v>
      </c>
      <c r="J70" s="35"/>
      <c r="K70" s="47"/>
    </row>
    <row r="71" spans="1:11" x14ac:dyDescent="0.3">
      <c r="A71" s="7" t="s">
        <v>107</v>
      </c>
      <c r="B71" s="41">
        <v>0</v>
      </c>
      <c r="C71" s="41" t="s">
        <v>109</v>
      </c>
      <c r="D71" s="41">
        <v>1</v>
      </c>
      <c r="E71" s="41" t="s">
        <v>108</v>
      </c>
      <c r="F71" s="41">
        <v>0</v>
      </c>
      <c r="G71" s="41" t="s">
        <v>121</v>
      </c>
      <c r="H71" s="31">
        <f ca="1">--TRIM(RIGHT(SUBSTITUTE(LEFT(C70,_xlfn.AGGREGATE(16,6,FIND({0,1,2,3,4,5,6,7,8,9},C70,ROW(INDIRECT("1:"&amp;LEN(C70)))),1))," ",REPT(" ",LEN(C70))),LEN(C70)))</f>
        <v>4</v>
      </c>
      <c r="I71" s="36" t="s">
        <v>214</v>
      </c>
      <c r="J71" s="36"/>
      <c r="K71" s="48"/>
    </row>
    <row r="72" spans="1:11" ht="51" customHeight="1" x14ac:dyDescent="0.3">
      <c r="A72" s="100" t="s">
        <v>133</v>
      </c>
      <c r="B72" s="101"/>
      <c r="C72" s="102" t="str">
        <f ca="1">I70</f>
        <v xml:space="preserve">Excavation work completed, Plinth work completed, RCC upto 5 Slab completed, Brickwork upto 4 Floor completed, Internal Plaster upto 3 Floor completed, External Plaster upto 2 Floor completed   </v>
      </c>
      <c r="D72" s="102"/>
      <c r="E72" s="102"/>
      <c r="F72" s="102"/>
      <c r="G72" s="102"/>
      <c r="H72" s="103"/>
      <c r="I72" s="36" t="s">
        <v>155</v>
      </c>
      <c r="J72" s="36"/>
      <c r="K72" s="48"/>
    </row>
    <row r="73" spans="1:11" ht="31.2" x14ac:dyDescent="0.3">
      <c r="A73" s="81" t="s">
        <v>52</v>
      </c>
      <c r="B73" s="82"/>
      <c r="C73" s="38" t="s">
        <v>215</v>
      </c>
      <c r="D73" s="38" t="s">
        <v>125</v>
      </c>
      <c r="E73" s="82" t="s">
        <v>127</v>
      </c>
      <c r="F73" s="82"/>
      <c r="G73" s="82" t="s">
        <v>126</v>
      </c>
      <c r="H73" s="104"/>
      <c r="I73" s="34" t="s">
        <v>216</v>
      </c>
      <c r="K73" s="49">
        <f ca="1">H71*25%</f>
        <v>1</v>
      </c>
    </row>
    <row r="74" spans="1:11" x14ac:dyDescent="0.3">
      <c r="A74" s="81" t="s">
        <v>217</v>
      </c>
      <c r="B74" s="82"/>
      <c r="C74" s="50">
        <f ca="1">K75</f>
        <v>4</v>
      </c>
      <c r="D74" s="51">
        <f ca="1">((100/H71)*C74)/100</f>
        <v>1</v>
      </c>
      <c r="E74" s="88">
        <f ca="1">(IF(C72=I71,"100%",IF(C72=I72,"100%",(((C75/H71*10)+(40/(B71+D71+F71+H71)*C76)+(7.5/(H71)*C77)+(7.5/(H71)*C78)+(10/H71*C79)+(10/H71*C80)+(5/H71*C81)+(5/H71*C82)+(5/H71*C83))/100))))</f>
        <v>0.68125000000000002</v>
      </c>
      <c r="F74" s="88"/>
      <c r="G74" s="88">
        <f ca="1">((((C74/H71)*20)+((C75/H71)*25)+(30/(B71+H71+F71+D71)*C76)+(5/H71*C77)+(5/H71*C78)+(5/H71*C79)+(5/H71*C80)+(0/H71*C81)+(0/H71*C82)+(5/H71*C83))/100)</f>
        <v>0.86250000000000004</v>
      </c>
      <c r="H74" s="89"/>
      <c r="I74" s="34" t="s">
        <v>146</v>
      </c>
      <c r="J74" s="54"/>
      <c r="K74" s="60">
        <f ca="1">H71*50%</f>
        <v>2</v>
      </c>
    </row>
    <row r="75" spans="1:11" x14ac:dyDescent="0.3">
      <c r="A75" s="81" t="s">
        <v>53</v>
      </c>
      <c r="B75" s="82"/>
      <c r="C75" s="53">
        <f ca="1">K83</f>
        <v>4</v>
      </c>
      <c r="D75" s="51">
        <f ca="1">((100/H71)*C75)/100</f>
        <v>1</v>
      </c>
      <c r="E75" s="88"/>
      <c r="F75" s="88"/>
      <c r="G75" s="88"/>
      <c r="H75" s="89"/>
      <c r="I75" s="34" t="s">
        <v>147</v>
      </c>
      <c r="J75" s="54"/>
      <c r="K75" s="60">
        <f ca="1">H71</f>
        <v>4</v>
      </c>
    </row>
    <row r="76" spans="1:11" ht="15.75" customHeight="1" x14ac:dyDescent="0.3">
      <c r="A76" s="81" t="s">
        <v>240</v>
      </c>
      <c r="B76" s="82"/>
      <c r="C76" s="53">
        <v>5</v>
      </c>
      <c r="D76" s="51">
        <f ca="1">((100/(B71+D71+F71+H71))*C76)/100</f>
        <v>1</v>
      </c>
      <c r="E76" s="88"/>
      <c r="F76" s="88"/>
      <c r="G76" s="88"/>
      <c r="H76" s="89"/>
      <c r="I76" s="34" t="s">
        <v>148</v>
      </c>
      <c r="J76" s="54"/>
      <c r="K76" s="61">
        <f ca="1">(IF(B71=0,H71/4,(H71/(B71+4))))</f>
        <v>1</v>
      </c>
    </row>
    <row r="77" spans="1:11" ht="15.75" customHeight="1" x14ac:dyDescent="0.3">
      <c r="A77" s="81" t="s">
        <v>218</v>
      </c>
      <c r="B77" s="82" t="s">
        <v>219</v>
      </c>
      <c r="C77" s="50">
        <v>4</v>
      </c>
      <c r="D77" s="51">
        <f ca="1">((100/H71)*C77)/100</f>
        <v>1</v>
      </c>
      <c r="E77" s="88"/>
      <c r="F77" s="88"/>
      <c r="G77" s="88"/>
      <c r="H77" s="89"/>
      <c r="I77" s="34" t="s">
        <v>149</v>
      </c>
      <c r="J77" s="54"/>
      <c r="K77" s="61">
        <f ca="1">(IF(B71=0,H71/4+K76,(H71/(B71+4)+K76)))</f>
        <v>2</v>
      </c>
    </row>
    <row r="78" spans="1:11" ht="15.75" customHeight="1" x14ac:dyDescent="0.3">
      <c r="A78" s="81" t="s">
        <v>220</v>
      </c>
      <c r="B78" s="82" t="s">
        <v>219</v>
      </c>
      <c r="C78" s="50">
        <v>3</v>
      </c>
      <c r="D78" s="51">
        <f ca="1">((100/H71)*C78)/100</f>
        <v>0.75</v>
      </c>
      <c r="E78" s="88"/>
      <c r="F78" s="88"/>
      <c r="G78" s="88"/>
      <c r="H78" s="89"/>
      <c r="I78" s="34" t="s">
        <v>221</v>
      </c>
      <c r="J78" s="62"/>
      <c r="K78" s="61">
        <f>(IF(B71=0,0,(H71/(B71+4)+K77)))</f>
        <v>0</v>
      </c>
    </row>
    <row r="79" spans="1:11" ht="15" customHeight="1" x14ac:dyDescent="0.3">
      <c r="A79" s="81" t="s">
        <v>222</v>
      </c>
      <c r="B79" s="82" t="s">
        <v>223</v>
      </c>
      <c r="C79" s="50">
        <v>2</v>
      </c>
      <c r="D79" s="51">
        <f ca="1">((100/(H71))*C79)/100</f>
        <v>0.5</v>
      </c>
      <c r="E79" s="88"/>
      <c r="F79" s="88"/>
      <c r="G79" s="88"/>
      <c r="H79" s="89"/>
      <c r="I79" s="34" t="s">
        <v>224</v>
      </c>
      <c r="J79" s="62"/>
      <c r="K79" s="61">
        <f>(IF(B71&gt;1,(H71/(B71+4)+K78),0))</f>
        <v>0</v>
      </c>
    </row>
    <row r="80" spans="1:11" ht="15.75" customHeight="1" x14ac:dyDescent="0.3">
      <c r="A80" s="81" t="s">
        <v>225</v>
      </c>
      <c r="B80" s="82" t="s">
        <v>225</v>
      </c>
      <c r="C80" s="50">
        <v>0</v>
      </c>
      <c r="D80" s="51">
        <f ca="1">((100/H71)*C80)/100</f>
        <v>0</v>
      </c>
      <c r="E80" s="88"/>
      <c r="F80" s="88"/>
      <c r="G80" s="88"/>
      <c r="H80" s="89"/>
      <c r="I80" s="34" t="s">
        <v>226</v>
      </c>
      <c r="J80" s="63"/>
      <c r="K80" s="64">
        <f>(IF(B71&gt;2,(H71/(B71+4)+K79),0))</f>
        <v>0</v>
      </c>
    </row>
    <row r="81" spans="1:11" ht="15.75" customHeight="1" x14ac:dyDescent="0.3">
      <c r="A81" s="81" t="s">
        <v>227</v>
      </c>
      <c r="B81" s="82"/>
      <c r="C81" s="50">
        <v>0</v>
      </c>
      <c r="D81" s="51">
        <f ca="1">((100/H71)*C81)/100</f>
        <v>0</v>
      </c>
      <c r="E81" s="88"/>
      <c r="F81" s="88"/>
      <c r="G81" s="88"/>
      <c r="H81" s="89"/>
      <c r="I81" s="34" t="s">
        <v>228</v>
      </c>
      <c r="J81"/>
      <c r="K81" s="65">
        <f>(IF(B71&gt;3,(H71/(B71+4)+K80),0))</f>
        <v>0</v>
      </c>
    </row>
    <row r="82" spans="1:11" ht="15.75" customHeight="1" x14ac:dyDescent="0.3">
      <c r="A82" s="81" t="s">
        <v>229</v>
      </c>
      <c r="B82" s="82" t="s">
        <v>229</v>
      </c>
      <c r="C82" s="50">
        <v>0</v>
      </c>
      <c r="D82" s="51">
        <f ca="1">((100/(H71))*C82)/100</f>
        <v>0</v>
      </c>
      <c r="E82" s="88"/>
      <c r="F82" s="88"/>
      <c r="G82" s="88"/>
      <c r="H82" s="89"/>
      <c r="I82" s="34" t="s">
        <v>150</v>
      </c>
      <c r="J82" s="54"/>
      <c r="K82" s="61">
        <f ca="1">(IF(B71=0,H71/4+K77,(H71/(B71+4)+K77+MAX(0,K78-K77)+MAX(0,K79-K78)+MAX(0,K80-K79)+MAX(0,K81-K80))))</f>
        <v>3</v>
      </c>
    </row>
    <row r="83" spans="1:11" ht="16.2" thickBot="1" x14ac:dyDescent="0.35">
      <c r="A83" s="83" t="s">
        <v>230</v>
      </c>
      <c r="B83" s="84"/>
      <c r="C83" s="56">
        <v>0</v>
      </c>
      <c r="D83" s="57">
        <f ca="1">((100/(H71))*C83)/100</f>
        <v>0</v>
      </c>
      <c r="E83" s="90"/>
      <c r="F83" s="90"/>
      <c r="G83" s="90"/>
      <c r="H83" s="91"/>
      <c r="I83" s="37" t="s">
        <v>151</v>
      </c>
      <c r="J83" s="58"/>
      <c r="K83" s="66">
        <f ca="1">(IF(B71=0,H71/4+K82,(H71/(B71+4)+K82)))</f>
        <v>4</v>
      </c>
    </row>
    <row r="84" spans="1:11" x14ac:dyDescent="0.3">
      <c r="A84" s="153" t="s">
        <v>190</v>
      </c>
      <c r="B84" s="153"/>
      <c r="C84" s="153"/>
      <c r="D84" s="153"/>
      <c r="E84" s="153"/>
      <c r="F84" s="153"/>
      <c r="G84" s="153"/>
      <c r="H84" s="153"/>
    </row>
    <row r="85" spans="1:11" x14ac:dyDescent="0.3">
      <c r="A85" s="94" t="s">
        <v>59</v>
      </c>
      <c r="B85" s="94"/>
      <c r="C85" s="94"/>
      <c r="D85" s="94"/>
      <c r="E85" s="94"/>
      <c r="F85" s="94"/>
      <c r="G85" s="94"/>
      <c r="H85" s="94"/>
    </row>
    <row r="86" spans="1:11" ht="15" customHeight="1" x14ac:dyDescent="0.3">
      <c r="A86" s="101" t="s">
        <v>111</v>
      </c>
      <c r="B86" s="101"/>
      <c r="C86" s="102" t="s">
        <v>112</v>
      </c>
      <c r="D86" s="102"/>
      <c r="E86" s="102"/>
      <c r="F86" s="102"/>
      <c r="G86" s="102"/>
      <c r="H86" s="102"/>
    </row>
    <row r="87" spans="1:11" x14ac:dyDescent="0.3">
      <c r="A87" s="122" t="s">
        <v>60</v>
      </c>
      <c r="B87" s="122"/>
      <c r="C87" s="122"/>
      <c r="D87" s="122"/>
      <c r="E87" s="122"/>
      <c r="F87" s="122"/>
      <c r="G87" s="122"/>
      <c r="H87" s="122"/>
    </row>
    <row r="88" spans="1:11" x14ac:dyDescent="0.3">
      <c r="A88" s="94" t="s">
        <v>113</v>
      </c>
      <c r="B88" s="94"/>
      <c r="C88" s="94"/>
      <c r="D88" s="94"/>
      <c r="E88" s="94"/>
      <c r="F88" s="87">
        <v>3500</v>
      </c>
      <c r="G88" s="87"/>
      <c r="H88" s="87"/>
    </row>
    <row r="89" spans="1:11" x14ac:dyDescent="0.3">
      <c r="A89" s="94" t="s">
        <v>120</v>
      </c>
      <c r="B89" s="94"/>
      <c r="C89" s="94"/>
      <c r="D89" s="94"/>
      <c r="E89" s="94"/>
      <c r="F89" s="87" t="s">
        <v>237</v>
      </c>
      <c r="G89" s="87"/>
      <c r="H89" s="87"/>
    </row>
    <row r="90" spans="1:11" s="67" customFormat="1" hidden="1" x14ac:dyDescent="0.25">
      <c r="A90" s="94" t="s">
        <v>138</v>
      </c>
      <c r="B90" s="94"/>
      <c r="C90" s="94"/>
      <c r="D90" s="94"/>
      <c r="E90" s="94"/>
      <c r="F90" s="87" t="s">
        <v>30</v>
      </c>
      <c r="G90" s="87"/>
      <c r="H90" s="87"/>
    </row>
    <row r="91" spans="1:11" s="67" customFormat="1" x14ac:dyDescent="0.25">
      <c r="A91" s="94" t="s">
        <v>139</v>
      </c>
      <c r="B91" s="94"/>
      <c r="C91" s="94"/>
      <c r="D91" s="94"/>
      <c r="E91" s="94"/>
      <c r="F91" s="87" t="s">
        <v>235</v>
      </c>
      <c r="G91" s="87"/>
      <c r="H91" s="87"/>
    </row>
    <row r="92" spans="1:11" s="67" customFormat="1" hidden="1" x14ac:dyDescent="0.25">
      <c r="A92" s="94" t="s">
        <v>140</v>
      </c>
      <c r="B92" s="94"/>
      <c r="C92" s="94"/>
      <c r="D92" s="94"/>
      <c r="E92" s="94"/>
      <c r="F92" s="87" t="s">
        <v>30</v>
      </c>
      <c r="G92" s="87"/>
      <c r="H92" s="87"/>
    </row>
    <row r="93" spans="1:11" s="67" customFormat="1" hidden="1" x14ac:dyDescent="0.25">
      <c r="A93" s="94" t="s">
        <v>141</v>
      </c>
      <c r="B93" s="94"/>
      <c r="C93" s="94"/>
      <c r="D93" s="94"/>
      <c r="E93" s="94"/>
      <c r="F93" s="87" t="s">
        <v>30</v>
      </c>
      <c r="G93" s="87"/>
      <c r="H93" s="87"/>
    </row>
    <row r="94" spans="1:11" s="67" customFormat="1" hidden="1" x14ac:dyDescent="0.25">
      <c r="A94" s="94" t="s">
        <v>142</v>
      </c>
      <c r="B94" s="94"/>
      <c r="C94" s="94"/>
      <c r="D94" s="94"/>
      <c r="E94" s="94"/>
      <c r="F94" s="87" t="s">
        <v>30</v>
      </c>
      <c r="G94" s="87"/>
      <c r="H94" s="87"/>
    </row>
    <row r="95" spans="1:11" s="67" customFormat="1" hidden="1" x14ac:dyDescent="0.25">
      <c r="A95" s="94" t="s">
        <v>143</v>
      </c>
      <c r="B95" s="94"/>
      <c r="C95" s="94"/>
      <c r="D95" s="94"/>
      <c r="E95" s="94"/>
      <c r="F95" s="87" t="s">
        <v>30</v>
      </c>
      <c r="G95" s="87"/>
      <c r="H95" s="87"/>
    </row>
    <row r="96" spans="1:11" s="67" customFormat="1" x14ac:dyDescent="0.25">
      <c r="A96" s="94" t="s">
        <v>144</v>
      </c>
      <c r="B96" s="94"/>
      <c r="C96" s="94"/>
      <c r="D96" s="94"/>
      <c r="E96" s="94"/>
      <c r="F96" s="87" t="s">
        <v>236</v>
      </c>
      <c r="G96" s="87"/>
      <c r="H96" s="87"/>
    </row>
    <row r="97" spans="1:11" s="67" customFormat="1" hidden="1" x14ac:dyDescent="0.25">
      <c r="A97" s="94" t="s">
        <v>145</v>
      </c>
      <c r="B97" s="94"/>
      <c r="C97" s="94"/>
      <c r="D97" s="94"/>
      <c r="E97" s="94"/>
      <c r="F97" s="87" t="s">
        <v>30</v>
      </c>
      <c r="G97" s="87"/>
      <c r="H97" s="87"/>
    </row>
    <row r="98" spans="1:11" x14ac:dyDescent="0.3">
      <c r="A98" s="94" t="s">
        <v>61</v>
      </c>
      <c r="B98" s="94"/>
      <c r="C98" s="94"/>
      <c r="D98" s="94"/>
      <c r="E98" s="94"/>
      <c r="F98" s="121" t="s">
        <v>203</v>
      </c>
      <c r="G98" s="121"/>
      <c r="H98" s="121"/>
    </row>
    <row r="99" spans="1:11" s="68" customFormat="1" x14ac:dyDescent="0.3">
      <c r="A99" s="122" t="s">
        <v>62</v>
      </c>
      <c r="B99" s="122"/>
      <c r="C99" s="122"/>
      <c r="D99" s="122"/>
      <c r="E99" s="122"/>
      <c r="F99" s="87">
        <f>F88*0.8</f>
        <v>2800</v>
      </c>
      <c r="G99" s="87"/>
      <c r="H99" s="87"/>
    </row>
    <row r="100" spans="1:11" s="69" customFormat="1" ht="15.75" customHeight="1" x14ac:dyDescent="0.3">
      <c r="A100" s="120" t="s">
        <v>114</v>
      </c>
      <c r="B100" s="120"/>
      <c r="C100" s="120"/>
      <c r="D100" s="120"/>
      <c r="E100" s="120"/>
      <c r="F100" s="120"/>
      <c r="G100" s="120"/>
      <c r="H100" s="120"/>
    </row>
    <row r="101" spans="1:11" s="69" customFormat="1" ht="15.75" customHeight="1" x14ac:dyDescent="0.3">
      <c r="A101" s="131" t="s">
        <v>63</v>
      </c>
      <c r="B101" s="131"/>
      <c r="C101" s="70" t="s">
        <v>117</v>
      </c>
      <c r="D101" s="147" t="s">
        <v>64</v>
      </c>
      <c r="E101" s="147"/>
      <c r="F101" s="131" t="s">
        <v>65</v>
      </c>
      <c r="G101" s="131"/>
      <c r="H101" s="131"/>
    </row>
    <row r="102" spans="1:11" s="69" customFormat="1" x14ac:dyDescent="0.3">
      <c r="A102" s="128" t="s">
        <v>179</v>
      </c>
      <c r="B102" s="128"/>
      <c r="C102" s="71">
        <f>COUNT(D110:D115)</f>
        <v>6</v>
      </c>
      <c r="D102" s="123">
        <f>SUM(D110:D115)</f>
        <v>486.0656424</v>
      </c>
      <c r="E102" s="123"/>
      <c r="F102" s="148">
        <f>SUM(F110:F115)</f>
        <v>1940</v>
      </c>
      <c r="G102" s="148"/>
      <c r="H102" s="148"/>
      <c r="J102" s="79">
        <f>SUM(D102,D105)</f>
        <v>5755.0866983999995</v>
      </c>
    </row>
    <row r="103" spans="1:11" s="69" customFormat="1" x14ac:dyDescent="0.3">
      <c r="A103" s="120" t="s">
        <v>106</v>
      </c>
      <c r="B103" s="120"/>
      <c r="C103" s="120"/>
      <c r="D103" s="120"/>
      <c r="E103" s="120"/>
      <c r="F103" s="120"/>
      <c r="G103" s="120"/>
      <c r="H103" s="120"/>
    </row>
    <row r="104" spans="1:11" s="69" customFormat="1" x14ac:dyDescent="0.3">
      <c r="A104" s="131" t="s">
        <v>63</v>
      </c>
      <c r="B104" s="131"/>
      <c r="C104" s="70" t="s">
        <v>117</v>
      </c>
      <c r="D104" s="147" t="s">
        <v>64</v>
      </c>
      <c r="E104" s="147"/>
      <c r="F104" s="131" t="s">
        <v>65</v>
      </c>
      <c r="G104" s="131"/>
      <c r="H104" s="131"/>
    </row>
    <row r="105" spans="1:11" s="69" customFormat="1" x14ac:dyDescent="0.3">
      <c r="A105" s="128" t="s">
        <v>85</v>
      </c>
      <c r="B105" s="128"/>
      <c r="C105" s="71">
        <f>COUNT(D117:D121)+COUNT(D123:D127)+COUNT(D129:D130)+COUNT(D132:D133)+COUNT(D136)+COUNT(D138)</f>
        <v>16</v>
      </c>
      <c r="D105" s="123">
        <f>SUM(D117:D121)+SUM(D123:D127)+SUM(D129:D130)+SUM(D132:D133)+SUM(D136)+SUM(D138)</f>
        <v>5269.0210559999996</v>
      </c>
      <c r="E105" s="123"/>
      <c r="F105" s="124">
        <f>SUM(F117:F121)+SUM(F123:F127)+SUM(F129:F130)+SUM(F132:F133)+SUM(F136)+SUM(F138)</f>
        <v>10410</v>
      </c>
      <c r="G105" s="125"/>
      <c r="H105" s="126"/>
    </row>
    <row r="106" spans="1:11" s="68" customFormat="1" x14ac:dyDescent="0.3">
      <c r="A106" s="130" t="s">
        <v>68</v>
      </c>
      <c r="B106" s="130"/>
      <c r="C106" s="130"/>
      <c r="D106" s="130"/>
      <c r="E106" s="130"/>
      <c r="F106" s="130"/>
      <c r="G106" s="130"/>
      <c r="H106" s="130"/>
    </row>
    <row r="107" spans="1:11" x14ac:dyDescent="0.3">
      <c r="A107" s="130" t="s">
        <v>69</v>
      </c>
      <c r="B107" s="130"/>
      <c r="C107" s="130"/>
      <c r="D107" s="130"/>
      <c r="E107" s="130"/>
      <c r="F107" s="130"/>
      <c r="G107" s="130"/>
      <c r="H107" s="130"/>
    </row>
    <row r="108" spans="1:11" ht="47.25" customHeight="1" x14ac:dyDescent="0.3">
      <c r="A108" s="42" t="s">
        <v>211</v>
      </c>
      <c r="B108" s="42" t="s">
        <v>210</v>
      </c>
      <c r="C108" s="42" t="s">
        <v>70</v>
      </c>
      <c r="D108" s="42" t="s">
        <v>71</v>
      </c>
      <c r="E108" s="6" t="s">
        <v>72</v>
      </c>
      <c r="F108" s="42" t="s">
        <v>234</v>
      </c>
      <c r="G108" s="114" t="s">
        <v>73</v>
      </c>
      <c r="H108" s="114"/>
    </row>
    <row r="109" spans="1:11" s="72" customFormat="1" x14ac:dyDescent="0.3">
      <c r="A109" s="127" t="s">
        <v>178</v>
      </c>
      <c r="B109" s="127"/>
      <c r="C109" s="127"/>
      <c r="D109" s="127"/>
      <c r="E109" s="127"/>
      <c r="F109" s="127"/>
      <c r="G109" s="127"/>
      <c r="H109" s="127"/>
    </row>
    <row r="110" spans="1:11" s="72" customFormat="1" x14ac:dyDescent="0.3">
      <c r="A110" s="85">
        <v>1</v>
      </c>
      <c r="B110" s="86"/>
      <c r="C110" s="29" t="s">
        <v>179</v>
      </c>
      <c r="D110" s="29">
        <f>(2.74*2.48)*10.764</f>
        <v>73.143532800000003</v>
      </c>
      <c r="E110" s="29">
        <v>0</v>
      </c>
      <c r="F110" s="29">
        <v>320</v>
      </c>
      <c r="G110" s="166" t="str">
        <f>A109</f>
        <v>Ground Floor for Commercial &amp; Parking</v>
      </c>
      <c r="H110" s="167"/>
      <c r="I110" s="72">
        <f>F110/D110</f>
        <v>4.3749595863108217</v>
      </c>
    </row>
    <row r="111" spans="1:11" s="72" customFormat="1" x14ac:dyDescent="0.3">
      <c r="A111" s="85">
        <v>2</v>
      </c>
      <c r="B111" s="86"/>
      <c r="C111" s="29" t="s">
        <v>179</v>
      </c>
      <c r="D111" s="29">
        <f t="shared" ref="D111:D113" si="0">(2.74*2.48)*10.764</f>
        <v>73.143532800000003</v>
      </c>
      <c r="E111" s="29">
        <v>0</v>
      </c>
      <c r="F111" s="29">
        <v>320</v>
      </c>
      <c r="G111" s="168"/>
      <c r="H111" s="169"/>
    </row>
    <row r="112" spans="1:11" s="72" customFormat="1" x14ac:dyDescent="0.3">
      <c r="A112" s="85">
        <v>3</v>
      </c>
      <c r="B112" s="86"/>
      <c r="C112" s="29" t="s">
        <v>179</v>
      </c>
      <c r="D112" s="29">
        <f t="shared" si="0"/>
        <v>73.143532800000003</v>
      </c>
      <c r="E112" s="29">
        <v>0</v>
      </c>
      <c r="F112" s="29">
        <v>320</v>
      </c>
      <c r="G112" s="168"/>
      <c r="H112" s="169"/>
      <c r="K112" s="72">
        <f>5000*420</f>
        <v>2100000</v>
      </c>
    </row>
    <row r="113" spans="1:10" s="72" customFormat="1" x14ac:dyDescent="0.3">
      <c r="A113" s="85">
        <v>4</v>
      </c>
      <c r="B113" s="86"/>
      <c r="C113" s="29" t="s">
        <v>179</v>
      </c>
      <c r="D113" s="29">
        <f t="shared" si="0"/>
        <v>73.143532800000003</v>
      </c>
      <c r="E113" s="29">
        <v>0</v>
      </c>
      <c r="F113" s="29">
        <v>320</v>
      </c>
      <c r="G113" s="168"/>
      <c r="H113" s="169"/>
    </row>
    <row r="114" spans="1:10" s="72" customFormat="1" x14ac:dyDescent="0.3">
      <c r="A114" s="85">
        <v>5</v>
      </c>
      <c r="B114" s="86"/>
      <c r="C114" s="29" t="s">
        <v>179</v>
      </c>
      <c r="D114" s="29">
        <f>(3.11*2.89)*10.764</f>
        <v>96.745755599999995</v>
      </c>
      <c r="E114" s="29">
        <v>0</v>
      </c>
      <c r="F114" s="29">
        <v>330</v>
      </c>
      <c r="G114" s="168"/>
      <c r="H114" s="169"/>
    </row>
    <row r="115" spans="1:10" s="72" customFormat="1" x14ac:dyDescent="0.3">
      <c r="A115" s="85">
        <v>6</v>
      </c>
      <c r="B115" s="86"/>
      <c r="C115" s="30" t="s">
        <v>179</v>
      </c>
      <c r="D115" s="30">
        <f>(3.11*2.89)*10.764</f>
        <v>96.745755599999995</v>
      </c>
      <c r="E115" s="30">
        <v>0</v>
      </c>
      <c r="F115" s="30">
        <v>330</v>
      </c>
      <c r="G115" s="170"/>
      <c r="H115" s="171"/>
    </row>
    <row r="116" spans="1:10" s="72" customFormat="1" x14ac:dyDescent="0.3">
      <c r="A116" s="129" t="s">
        <v>180</v>
      </c>
      <c r="B116" s="129"/>
      <c r="C116" s="129"/>
      <c r="D116" s="129"/>
      <c r="E116" s="129"/>
      <c r="F116" s="129"/>
      <c r="G116" s="129"/>
      <c r="H116" s="129"/>
    </row>
    <row r="117" spans="1:10" s="72" customFormat="1" x14ac:dyDescent="0.3">
      <c r="A117" s="85">
        <v>101</v>
      </c>
      <c r="B117" s="86"/>
      <c r="C117" s="30" t="s">
        <v>181</v>
      </c>
      <c r="D117" s="30">
        <f>((2.74*3.35+2.2*1.8+2.74*2.45+1.2*1+1.2*0.9+0.9*2.3)+(0.45*2.4)+(2.74*1)+(0.75*(1.8+2.2)+0.3*2.74))*10.764</f>
        <v>342.76881600000002</v>
      </c>
      <c r="E117" s="30">
        <f>(2.69*2.35)*10.764</f>
        <v>68.044625999999994</v>
      </c>
      <c r="F117" s="30">
        <v>700</v>
      </c>
      <c r="G117" s="157" t="str">
        <f>A116</f>
        <v>1st Floor for Residential</v>
      </c>
      <c r="H117" s="158"/>
    </row>
    <row r="118" spans="1:10" s="72" customFormat="1" x14ac:dyDescent="0.3">
      <c r="A118" s="85">
        <v>102</v>
      </c>
      <c r="B118" s="86"/>
      <c r="C118" s="30" t="s">
        <v>181</v>
      </c>
      <c r="D118" s="30">
        <f>((2.74*3.35+2.2*1.8+2.74*2.45+1.2*1+1.2*0.9+0.9*2.3)+(0.45*2.4)+(2.74*1)+(0.75*(1.8+2.2)+0.3*2.74))*10.764</f>
        <v>342.76881600000002</v>
      </c>
      <c r="E118" s="30">
        <f>(2.69*2.35)*10.764</f>
        <v>68.044625999999994</v>
      </c>
      <c r="F118" s="30">
        <v>700</v>
      </c>
      <c r="G118" s="159"/>
      <c r="H118" s="160"/>
    </row>
    <row r="119" spans="1:10" s="72" customFormat="1" x14ac:dyDescent="0.3">
      <c r="A119" s="85">
        <v>103</v>
      </c>
      <c r="B119" s="86"/>
      <c r="C119" s="30" t="s">
        <v>182</v>
      </c>
      <c r="D119" s="30">
        <f>((3.38*2.7+1.1*1+2.58*2.1+1.8*1+0.8*1)+(2.7+2.1)*0.75)*10.764</f>
        <v>235.128816</v>
      </c>
      <c r="E119" s="30">
        <v>0</v>
      </c>
      <c r="F119" s="30">
        <v>380</v>
      </c>
      <c r="G119" s="159"/>
      <c r="H119" s="160"/>
    </row>
    <row r="120" spans="1:10" s="72" customFormat="1" x14ac:dyDescent="0.3">
      <c r="A120" s="85">
        <v>104</v>
      </c>
      <c r="B120" s="86"/>
      <c r="C120" s="30" t="s">
        <v>181</v>
      </c>
      <c r="D120" s="30">
        <f>((2.74*3.35+2.2*1.8+2.74*2.45+1.2*1+1.2*0.9+0.9*2.3)+(0.45*2.4)+(2.74*1)+(0.75*(1.8+2.2)+0.3*2.74))*10.764</f>
        <v>342.76881600000002</v>
      </c>
      <c r="E120" s="30">
        <f>(2.69*2.35)*10.764</f>
        <v>68.044625999999994</v>
      </c>
      <c r="F120" s="30">
        <v>700</v>
      </c>
      <c r="G120" s="159"/>
      <c r="H120" s="160"/>
    </row>
    <row r="121" spans="1:10" s="72" customFormat="1" x14ac:dyDescent="0.3">
      <c r="A121" s="85">
        <v>105</v>
      </c>
      <c r="B121" s="86"/>
      <c r="C121" s="30" t="s">
        <v>181</v>
      </c>
      <c r="D121" s="30">
        <f>((2.74*3.35+2.2*1.8+2.74*2.45+1.2*1+1.2*0.9+0.9*2.3)+(0.45*2.4)+(2.74*1)+(0.75*(1.8+2.2)+0.3*2.74))*10.764</f>
        <v>342.76881600000002</v>
      </c>
      <c r="E121" s="30">
        <f>(2.69*2.35)*10.764</f>
        <v>68.044625999999994</v>
      </c>
      <c r="F121" s="30">
        <v>700</v>
      </c>
      <c r="G121" s="161"/>
      <c r="H121" s="162"/>
    </row>
    <row r="122" spans="1:10" s="72" customFormat="1" x14ac:dyDescent="0.3">
      <c r="A122" s="129" t="s">
        <v>183</v>
      </c>
      <c r="B122" s="129"/>
      <c r="C122" s="129"/>
      <c r="D122" s="129"/>
      <c r="E122" s="129"/>
      <c r="F122" s="129"/>
      <c r="G122" s="129"/>
      <c r="H122" s="129"/>
    </row>
    <row r="123" spans="1:10" s="72" customFormat="1" x14ac:dyDescent="0.3">
      <c r="A123" s="85">
        <v>201</v>
      </c>
      <c r="B123" s="86"/>
      <c r="C123" s="30" t="s">
        <v>181</v>
      </c>
      <c r="D123" s="30">
        <f t="shared" ref="D123:D133" si="1">((2.74*3.35+2.2*1.8+2.74*2.45+1.2*1+1.2*0.9+0.9*2.3)+(0.45*2.4)+(2.74*1)+(0.75*(1.8+2.2)+0.3*2.74))*10.764</f>
        <v>342.76881600000002</v>
      </c>
      <c r="E123" s="30">
        <v>0</v>
      </c>
      <c r="F123" s="30">
        <v>615</v>
      </c>
      <c r="G123" s="157" t="str">
        <f>A122</f>
        <v xml:space="preserve">2nd Floor </v>
      </c>
      <c r="H123" s="158"/>
      <c r="I123" s="72">
        <f>F123/D123</f>
        <v>1.7942122249533925</v>
      </c>
      <c r="J123" s="72">
        <f>F123/D123</f>
        <v>1.7942122249533925</v>
      </c>
    </row>
    <row r="124" spans="1:10" s="72" customFormat="1" x14ac:dyDescent="0.3">
      <c r="A124" s="85">
        <v>202</v>
      </c>
      <c r="B124" s="86"/>
      <c r="C124" s="30" t="s">
        <v>181</v>
      </c>
      <c r="D124" s="30">
        <f t="shared" si="1"/>
        <v>342.76881600000002</v>
      </c>
      <c r="E124" s="30">
        <v>0</v>
      </c>
      <c r="F124" s="30">
        <v>615</v>
      </c>
      <c r="G124" s="159"/>
      <c r="H124" s="160"/>
      <c r="I124" s="72">
        <f t="shared" ref="I124:I127" si="2">F124/D124</f>
        <v>1.7942122249533925</v>
      </c>
    </row>
    <row r="125" spans="1:10" s="72" customFormat="1" x14ac:dyDescent="0.3">
      <c r="A125" s="85">
        <v>203</v>
      </c>
      <c r="B125" s="86"/>
      <c r="C125" s="30" t="s">
        <v>182</v>
      </c>
      <c r="D125" s="30">
        <f>((3.38*2.7+1.1*1+2.58*2.1+1.8*1+0.8*1)+(2.7+2.1)*0.75)*10.764</f>
        <v>235.128816</v>
      </c>
      <c r="E125" s="30">
        <v>0</v>
      </c>
      <c r="F125" s="30">
        <v>380</v>
      </c>
      <c r="G125" s="159"/>
      <c r="H125" s="160"/>
      <c r="I125" s="72">
        <f t="shared" si="2"/>
        <v>1.6161353868255774</v>
      </c>
    </row>
    <row r="126" spans="1:10" s="72" customFormat="1" x14ac:dyDescent="0.3">
      <c r="A126" s="85">
        <v>204</v>
      </c>
      <c r="B126" s="86"/>
      <c r="C126" s="30" t="s">
        <v>181</v>
      </c>
      <c r="D126" s="30">
        <f t="shared" si="1"/>
        <v>342.76881600000002</v>
      </c>
      <c r="E126" s="30">
        <v>0</v>
      </c>
      <c r="F126" s="30">
        <v>615</v>
      </c>
      <c r="G126" s="159"/>
      <c r="H126" s="160"/>
      <c r="I126" s="72">
        <f t="shared" si="2"/>
        <v>1.7942122249533925</v>
      </c>
    </row>
    <row r="127" spans="1:10" s="72" customFormat="1" x14ac:dyDescent="0.3">
      <c r="A127" s="85">
        <v>205</v>
      </c>
      <c r="B127" s="86"/>
      <c r="C127" s="30" t="s">
        <v>181</v>
      </c>
      <c r="D127" s="30">
        <f t="shared" si="1"/>
        <v>342.76881600000002</v>
      </c>
      <c r="E127" s="30">
        <v>0</v>
      </c>
      <c r="F127" s="30">
        <v>615</v>
      </c>
      <c r="G127" s="161"/>
      <c r="H127" s="162"/>
      <c r="I127" s="72">
        <f t="shared" si="2"/>
        <v>1.7942122249533925</v>
      </c>
    </row>
    <row r="128" spans="1:10" s="72" customFormat="1" x14ac:dyDescent="0.3">
      <c r="A128" s="129" t="s">
        <v>185</v>
      </c>
      <c r="B128" s="129"/>
      <c r="C128" s="129"/>
      <c r="D128" s="129"/>
      <c r="E128" s="129"/>
      <c r="F128" s="129"/>
      <c r="G128" s="129"/>
      <c r="H128" s="129"/>
    </row>
    <row r="129" spans="1:9" s="72" customFormat="1" x14ac:dyDescent="0.3">
      <c r="A129" s="30">
        <v>1</v>
      </c>
      <c r="B129" s="30">
        <v>301</v>
      </c>
      <c r="C129" s="30" t="s">
        <v>181</v>
      </c>
      <c r="D129" s="30">
        <f t="shared" si="1"/>
        <v>342.76881600000002</v>
      </c>
      <c r="E129" s="30">
        <f>(2.69*2.35)*10.764</f>
        <v>68.044625999999994</v>
      </c>
      <c r="F129" s="30">
        <v>700</v>
      </c>
      <c r="G129" s="157" t="str">
        <f>A128</f>
        <v>3rd Floor (Part Terrace Area)</v>
      </c>
      <c r="H129" s="158"/>
    </row>
    <row r="130" spans="1:9" s="72" customFormat="1" x14ac:dyDescent="0.3">
      <c r="A130" s="30">
        <v>2</v>
      </c>
      <c r="B130" s="30">
        <v>302</v>
      </c>
      <c r="C130" s="30" t="s">
        <v>181</v>
      </c>
      <c r="D130" s="30">
        <f t="shared" si="1"/>
        <v>342.76881600000002</v>
      </c>
      <c r="E130" s="30">
        <f>(2.69*2.35)*10.764</f>
        <v>68.044625999999994</v>
      </c>
      <c r="F130" s="30">
        <v>880</v>
      </c>
      <c r="G130" s="159"/>
      <c r="H130" s="160"/>
    </row>
    <row r="131" spans="1:9" s="72" customFormat="1" x14ac:dyDescent="0.3">
      <c r="A131" s="30">
        <v>3</v>
      </c>
      <c r="B131" s="30" t="s">
        <v>188</v>
      </c>
      <c r="C131" s="154" t="s">
        <v>184</v>
      </c>
      <c r="D131" s="155"/>
      <c r="E131" s="155"/>
      <c r="F131" s="156"/>
      <c r="G131" s="159"/>
      <c r="H131" s="160"/>
    </row>
    <row r="132" spans="1:9" s="72" customFormat="1" x14ac:dyDescent="0.3">
      <c r="A132" s="30">
        <v>4</v>
      </c>
      <c r="B132" s="30">
        <v>303</v>
      </c>
      <c r="C132" s="30" t="s">
        <v>181</v>
      </c>
      <c r="D132" s="30">
        <f t="shared" si="1"/>
        <v>342.76881600000002</v>
      </c>
      <c r="E132" s="30">
        <f>(2.69*2.35)*10.764</f>
        <v>68.044625999999994</v>
      </c>
      <c r="F132" s="30">
        <v>880</v>
      </c>
      <c r="G132" s="159"/>
      <c r="H132" s="160"/>
    </row>
    <row r="133" spans="1:9" s="72" customFormat="1" x14ac:dyDescent="0.3">
      <c r="A133" s="30">
        <v>5</v>
      </c>
      <c r="B133" s="30">
        <v>304</v>
      </c>
      <c r="C133" s="30" t="s">
        <v>181</v>
      </c>
      <c r="D133" s="30">
        <f t="shared" si="1"/>
        <v>342.76881600000002</v>
      </c>
      <c r="E133" s="30">
        <f>(2.69*2.35)*10.764</f>
        <v>68.044625999999994</v>
      </c>
      <c r="F133" s="30">
        <v>700</v>
      </c>
      <c r="G133" s="161"/>
      <c r="H133" s="162"/>
    </row>
    <row r="134" spans="1:9" s="72" customFormat="1" x14ac:dyDescent="0.3">
      <c r="A134" s="129" t="s">
        <v>187</v>
      </c>
      <c r="B134" s="129"/>
      <c r="C134" s="129"/>
      <c r="D134" s="129"/>
      <c r="E134" s="129"/>
      <c r="F134" s="129"/>
      <c r="G134" s="129"/>
      <c r="H134" s="129"/>
    </row>
    <row r="135" spans="1:9" s="72" customFormat="1" x14ac:dyDescent="0.3">
      <c r="A135" s="30">
        <v>1</v>
      </c>
      <c r="B135" s="30" t="s">
        <v>188</v>
      </c>
      <c r="C135" s="115" t="s">
        <v>184</v>
      </c>
      <c r="D135" s="115"/>
      <c r="E135" s="115"/>
      <c r="F135" s="115"/>
      <c r="G135" s="115" t="str">
        <f>A134</f>
        <v>4th Floor (Part Terrace Area)</v>
      </c>
      <c r="H135" s="115"/>
    </row>
    <row r="136" spans="1:9" s="72" customFormat="1" x14ac:dyDescent="0.3">
      <c r="A136" s="30">
        <v>2</v>
      </c>
      <c r="B136" s="30">
        <v>401</v>
      </c>
      <c r="C136" s="30" t="s">
        <v>181</v>
      </c>
      <c r="D136" s="30">
        <f t="shared" ref="D136:D138" si="3">((2.74*3.35+2.2*1.8+2.74*2.45+1.2*1+1.2*0.9+0.9*2.3)+(0.45*2.4)+(2.74*1)+(0.75*(1.8+2.2)+0.3*2.74))*10.764</f>
        <v>342.76881600000002</v>
      </c>
      <c r="E136" s="30">
        <v>0</v>
      </c>
      <c r="F136" s="30">
        <v>615</v>
      </c>
      <c r="G136" s="115"/>
      <c r="H136" s="115"/>
    </row>
    <row r="137" spans="1:9" s="72" customFormat="1" x14ac:dyDescent="0.3">
      <c r="A137" s="30">
        <v>3</v>
      </c>
      <c r="B137" s="30" t="s">
        <v>188</v>
      </c>
      <c r="C137" s="115" t="s">
        <v>186</v>
      </c>
      <c r="D137" s="115">
        <f>((3.38*2.7+1.1*1+2.58*2.1+1.8*1+0.8*1)+(2.7+2.1)*0.75)*10.764</f>
        <v>235.128816</v>
      </c>
      <c r="E137" s="115">
        <v>0</v>
      </c>
      <c r="F137" s="115">
        <f t="shared" ref="F137" si="4">D137*1.45+E137</f>
        <v>340.93678319999998</v>
      </c>
      <c r="G137" s="115"/>
      <c r="H137" s="115"/>
    </row>
    <row r="138" spans="1:9" s="72" customFormat="1" x14ac:dyDescent="0.3">
      <c r="A138" s="30">
        <v>4</v>
      </c>
      <c r="B138" s="30">
        <v>402</v>
      </c>
      <c r="C138" s="30" t="s">
        <v>181</v>
      </c>
      <c r="D138" s="30">
        <f t="shared" si="3"/>
        <v>342.76881600000002</v>
      </c>
      <c r="E138" s="30">
        <v>0</v>
      </c>
      <c r="F138" s="30">
        <v>615</v>
      </c>
      <c r="G138" s="115"/>
      <c r="H138" s="115"/>
    </row>
    <row r="139" spans="1:9" s="72" customFormat="1" x14ac:dyDescent="0.3">
      <c r="A139" s="30">
        <v>5</v>
      </c>
      <c r="B139" s="30" t="s">
        <v>188</v>
      </c>
      <c r="C139" s="115" t="s">
        <v>184</v>
      </c>
      <c r="D139" s="115"/>
      <c r="E139" s="115"/>
      <c r="F139" s="115"/>
      <c r="G139" s="115"/>
      <c r="H139" s="115"/>
    </row>
    <row r="140" spans="1:9" s="69" customFormat="1" x14ac:dyDescent="0.3">
      <c r="A140" s="145" t="s">
        <v>83</v>
      </c>
      <c r="B140" s="145"/>
      <c r="C140" s="145"/>
      <c r="D140" s="145"/>
      <c r="E140" s="145"/>
      <c r="F140" s="145"/>
      <c r="G140" s="145"/>
      <c r="H140" s="145"/>
    </row>
    <row r="141" spans="1:9" s="73" customFormat="1" ht="161.25" customHeight="1" x14ac:dyDescent="0.3">
      <c r="A141" s="146" t="s">
        <v>251</v>
      </c>
      <c r="B141" s="146"/>
      <c r="C141" s="146"/>
      <c r="D141" s="146"/>
      <c r="E141" s="146"/>
      <c r="F141" s="146"/>
      <c r="G141" s="146"/>
      <c r="H141" s="146"/>
      <c r="I141" s="80" t="s">
        <v>249</v>
      </c>
    </row>
    <row r="142" spans="1:9" x14ac:dyDescent="0.3">
      <c r="A142" s="116" t="s">
        <v>74</v>
      </c>
      <c r="B142" s="116"/>
      <c r="C142" s="116"/>
      <c r="D142" s="116"/>
      <c r="E142" s="116"/>
      <c r="F142" s="116"/>
      <c r="G142" s="116"/>
      <c r="H142" s="116"/>
    </row>
    <row r="143" spans="1:9" x14ac:dyDescent="0.3">
      <c r="A143" s="94" t="s">
        <v>75</v>
      </c>
      <c r="B143" s="94"/>
      <c r="C143" s="94"/>
      <c r="D143" s="94"/>
      <c r="E143" s="94"/>
      <c r="F143" s="94"/>
      <c r="G143" s="94"/>
      <c r="H143" s="94"/>
    </row>
    <row r="144" spans="1:9" ht="15.75" customHeight="1" x14ac:dyDescent="0.3">
      <c r="A144" s="116" t="s">
        <v>76</v>
      </c>
      <c r="B144" s="116"/>
      <c r="C144" s="116"/>
      <c r="D144" s="116"/>
      <c r="E144" s="116"/>
      <c r="F144" s="116"/>
      <c r="G144" s="116"/>
      <c r="H144" s="116"/>
    </row>
    <row r="145" spans="1:8" x14ac:dyDescent="0.3">
      <c r="A145" s="94" t="s">
        <v>77</v>
      </c>
      <c r="B145" s="94"/>
      <c r="C145" s="94"/>
      <c r="D145" s="94"/>
      <c r="E145" s="94"/>
      <c r="F145" s="94"/>
      <c r="G145" s="94"/>
      <c r="H145" s="94"/>
    </row>
    <row r="146" spans="1:8" x14ac:dyDescent="0.3">
      <c r="A146" s="94" t="s">
        <v>78</v>
      </c>
      <c r="B146" s="94"/>
      <c r="C146" s="94"/>
      <c r="D146" s="94"/>
      <c r="E146" s="94"/>
      <c r="F146" s="94"/>
      <c r="G146" s="94"/>
      <c r="H146" s="94"/>
    </row>
    <row r="147" spans="1:8" x14ac:dyDescent="0.3">
      <c r="A147" s="94" t="s">
        <v>79</v>
      </c>
      <c r="B147" s="94"/>
      <c r="C147" s="94"/>
      <c r="D147" s="94"/>
      <c r="E147" s="94"/>
      <c r="F147" s="94"/>
      <c r="G147" s="94"/>
      <c r="H147" s="94"/>
    </row>
    <row r="148" spans="1:8" ht="35.25" customHeight="1" x14ac:dyDescent="0.3">
      <c r="A148" s="138" t="s">
        <v>80</v>
      </c>
      <c r="B148" s="138"/>
      <c r="C148" s="138"/>
      <c r="D148" s="138"/>
      <c r="E148" s="138"/>
      <c r="F148" s="138"/>
      <c r="G148" s="138"/>
      <c r="H148" s="138"/>
    </row>
    <row r="149" spans="1:8" x14ac:dyDescent="0.3">
      <c r="A149" s="119" t="s">
        <v>116</v>
      </c>
      <c r="B149" s="119"/>
      <c r="C149" s="119" t="s">
        <v>250</v>
      </c>
      <c r="D149" s="119"/>
      <c r="E149" s="119" t="s">
        <v>157</v>
      </c>
      <c r="F149" s="119"/>
      <c r="G149" s="119" t="s">
        <v>252</v>
      </c>
      <c r="H149" s="119"/>
    </row>
    <row r="150" spans="1:8" x14ac:dyDescent="0.3">
      <c r="A150" s="118" t="s">
        <v>118</v>
      </c>
      <c r="B150" s="118"/>
      <c r="C150" s="118"/>
      <c r="D150" s="118"/>
      <c r="E150" s="118"/>
      <c r="F150" s="118"/>
      <c r="G150" s="118"/>
      <c r="H150" s="118"/>
    </row>
    <row r="151" spans="1:8" x14ac:dyDescent="0.3">
      <c r="A151" s="118"/>
      <c r="B151" s="118"/>
      <c r="C151" s="118"/>
      <c r="D151" s="118"/>
      <c r="E151" s="118"/>
      <c r="F151" s="118"/>
      <c r="G151" s="118"/>
      <c r="H151" s="118"/>
    </row>
    <row r="152" spans="1:8" x14ac:dyDescent="0.3">
      <c r="A152" s="118"/>
      <c r="B152" s="118"/>
      <c r="C152" s="118"/>
      <c r="D152" s="118"/>
      <c r="E152" s="118"/>
      <c r="F152" s="118"/>
      <c r="G152" s="118"/>
      <c r="H152" s="118"/>
    </row>
    <row r="153" spans="1:8" x14ac:dyDescent="0.3">
      <c r="A153" s="118"/>
      <c r="B153" s="118"/>
      <c r="C153" s="118"/>
      <c r="D153" s="118"/>
      <c r="E153" s="118"/>
      <c r="F153" s="118"/>
      <c r="G153" s="118"/>
      <c r="H153" s="118"/>
    </row>
    <row r="154" spans="1:8" x14ac:dyDescent="0.3">
      <c r="A154" s="74" t="s">
        <v>81</v>
      </c>
      <c r="B154" s="75"/>
      <c r="C154" s="75"/>
      <c r="D154" s="74" t="str">
        <f>E8</f>
        <v>A Z Landmark</v>
      </c>
      <c r="F154" s="75"/>
      <c r="G154" s="75"/>
      <c r="H154" s="75"/>
    </row>
    <row r="155" spans="1:8" x14ac:dyDescent="0.3">
      <c r="A155" s="77"/>
      <c r="B155" s="75"/>
      <c r="C155" s="75"/>
      <c r="D155" s="75"/>
      <c r="E155" s="75"/>
      <c r="F155" s="75"/>
      <c r="G155" s="75"/>
      <c r="H155" s="75"/>
    </row>
    <row r="156" spans="1:8" x14ac:dyDescent="0.3">
      <c r="A156" s="75"/>
      <c r="B156" s="75"/>
      <c r="C156" s="75"/>
      <c r="D156" s="75"/>
      <c r="E156" s="75"/>
      <c r="F156" s="75"/>
      <c r="G156" s="75"/>
      <c r="H156" s="75"/>
    </row>
    <row r="157" spans="1:8" ht="15" customHeight="1" x14ac:dyDescent="0.3"/>
    <row r="196" spans="1:9" x14ac:dyDescent="0.3">
      <c r="I196" s="43" t="s">
        <v>204</v>
      </c>
    </row>
    <row r="197" spans="1:9" x14ac:dyDescent="0.3">
      <c r="A197" s="78" t="s">
        <v>82</v>
      </c>
    </row>
  </sheetData>
  <mergeCells count="248">
    <mergeCell ref="A134:H134"/>
    <mergeCell ref="G129:H133"/>
    <mergeCell ref="C48:H48"/>
    <mergeCell ref="A116:H116"/>
    <mergeCell ref="A122:H122"/>
    <mergeCell ref="G110:H115"/>
    <mergeCell ref="G117:H121"/>
    <mergeCell ref="G123:H127"/>
    <mergeCell ref="F104:H104"/>
    <mergeCell ref="A101:B101"/>
    <mergeCell ref="A50:H50"/>
    <mergeCell ref="A51:C51"/>
    <mergeCell ref="A85:H85"/>
    <mergeCell ref="A86:B86"/>
    <mergeCell ref="C86:H86"/>
    <mergeCell ref="F89:H89"/>
    <mergeCell ref="A89:E89"/>
    <mergeCell ref="A66:B66"/>
    <mergeCell ref="A67:B67"/>
    <mergeCell ref="A63:B63"/>
    <mergeCell ref="G49:H49"/>
    <mergeCell ref="A49:B49"/>
    <mergeCell ref="C49:E49"/>
    <mergeCell ref="D104:E104"/>
    <mergeCell ref="A145:H145"/>
    <mergeCell ref="A146:H146"/>
    <mergeCell ref="A147:H147"/>
    <mergeCell ref="A148:H148"/>
    <mergeCell ref="A57:C57"/>
    <mergeCell ref="D57:H57"/>
    <mergeCell ref="A140:H140"/>
    <mergeCell ref="A141:H141"/>
    <mergeCell ref="A142:H142"/>
    <mergeCell ref="A143:H143"/>
    <mergeCell ref="A107:H107"/>
    <mergeCell ref="D101:E101"/>
    <mergeCell ref="F101:H101"/>
    <mergeCell ref="A102:B102"/>
    <mergeCell ref="D102:E102"/>
    <mergeCell ref="F102:H102"/>
    <mergeCell ref="A103:H103"/>
    <mergeCell ref="A59:H59"/>
    <mergeCell ref="G62:H62"/>
    <mergeCell ref="A84:H84"/>
    <mergeCell ref="A87:H87"/>
    <mergeCell ref="A88:E88"/>
    <mergeCell ref="F91:H91"/>
    <mergeCell ref="C131:F131"/>
    <mergeCell ref="A44:H44"/>
    <mergeCell ref="A55:C55"/>
    <mergeCell ref="A56:C56"/>
    <mergeCell ref="D55:H55"/>
    <mergeCell ref="D56:H56"/>
    <mergeCell ref="C61:H61"/>
    <mergeCell ref="A62:B62"/>
    <mergeCell ref="C46:E46"/>
    <mergeCell ref="C47:E47"/>
    <mergeCell ref="A45:B45"/>
    <mergeCell ref="C45:E45"/>
    <mergeCell ref="G45:H45"/>
    <mergeCell ref="G46:H46"/>
    <mergeCell ref="A46:B46"/>
    <mergeCell ref="A61:B61"/>
    <mergeCell ref="E62:F62"/>
    <mergeCell ref="A47:B48"/>
    <mergeCell ref="G47:H47"/>
    <mergeCell ref="D53:H53"/>
    <mergeCell ref="A53:C53"/>
    <mergeCell ref="A54:C54"/>
    <mergeCell ref="D54:H54"/>
    <mergeCell ref="A52:C52"/>
    <mergeCell ref="D52:H52"/>
    <mergeCell ref="A15:B15"/>
    <mergeCell ref="C15:D15"/>
    <mergeCell ref="E15:F15"/>
    <mergeCell ref="G15:H15"/>
    <mergeCell ref="E22:H22"/>
    <mergeCell ref="A17:B17"/>
    <mergeCell ref="C17:D17"/>
    <mergeCell ref="E17:F17"/>
    <mergeCell ref="G17:H17"/>
    <mergeCell ref="A18:B18"/>
    <mergeCell ref="C18:D18"/>
    <mergeCell ref="E18:F18"/>
    <mergeCell ref="G18:H18"/>
    <mergeCell ref="A19:D20"/>
    <mergeCell ref="E19:H20"/>
    <mergeCell ref="A21:D21"/>
    <mergeCell ref="E21:H21"/>
    <mergeCell ref="A16:B16"/>
    <mergeCell ref="C16:D16"/>
    <mergeCell ref="E16:F16"/>
    <mergeCell ref="G16:H16"/>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F29:H29"/>
    <mergeCell ref="A30:B30"/>
    <mergeCell ref="C30:E30"/>
    <mergeCell ref="A31:B31"/>
    <mergeCell ref="C31:E31"/>
    <mergeCell ref="A32:B32"/>
    <mergeCell ref="A23:D23"/>
    <mergeCell ref="A24:D24"/>
    <mergeCell ref="E24:H24"/>
    <mergeCell ref="E23:H23"/>
    <mergeCell ref="A25:D25"/>
    <mergeCell ref="E25:H25"/>
    <mergeCell ref="A22:D22"/>
    <mergeCell ref="A150:H153"/>
    <mergeCell ref="A149:B149"/>
    <mergeCell ref="E149:F149"/>
    <mergeCell ref="C149:D149"/>
    <mergeCell ref="G149:H149"/>
    <mergeCell ref="A100:H100"/>
    <mergeCell ref="A98:E98"/>
    <mergeCell ref="F98:H98"/>
    <mergeCell ref="A99:E99"/>
    <mergeCell ref="F99:H99"/>
    <mergeCell ref="D105:E105"/>
    <mergeCell ref="F105:H105"/>
    <mergeCell ref="A109:H109"/>
    <mergeCell ref="A105:B105"/>
    <mergeCell ref="A128:H128"/>
    <mergeCell ref="A106:H106"/>
    <mergeCell ref="A104:B104"/>
    <mergeCell ref="G108:H108"/>
    <mergeCell ref="C135:F135"/>
    <mergeCell ref="C139:F139"/>
    <mergeCell ref="C137:F137"/>
    <mergeCell ref="G135:H139"/>
    <mergeCell ref="A144:H144"/>
    <mergeCell ref="A69:B69"/>
    <mergeCell ref="A68:B68"/>
    <mergeCell ref="F88:H88"/>
    <mergeCell ref="E63:F69"/>
    <mergeCell ref="F95:H95"/>
    <mergeCell ref="A96:E96"/>
    <mergeCell ref="F96:H96"/>
    <mergeCell ref="A92:E92"/>
    <mergeCell ref="F92:H92"/>
    <mergeCell ref="A93:E93"/>
    <mergeCell ref="F93:H93"/>
    <mergeCell ref="A94:E94"/>
    <mergeCell ref="F94:H94"/>
    <mergeCell ref="A97:E97"/>
    <mergeCell ref="F97:H97"/>
    <mergeCell ref="A95:E95"/>
    <mergeCell ref="A120:B120"/>
    <mergeCell ref="A121:B121"/>
    <mergeCell ref="C32:E32"/>
    <mergeCell ref="C33:E33"/>
    <mergeCell ref="A29:B29"/>
    <mergeCell ref="A40:D40"/>
    <mergeCell ref="E40:H40"/>
    <mergeCell ref="E41:H41"/>
    <mergeCell ref="E42:H42"/>
    <mergeCell ref="E43:H43"/>
    <mergeCell ref="A41:D41"/>
    <mergeCell ref="A35:B35"/>
    <mergeCell ref="A42:D42"/>
    <mergeCell ref="A43:D43"/>
    <mergeCell ref="A36:B36"/>
    <mergeCell ref="C36:H36"/>
    <mergeCell ref="C35:H35"/>
    <mergeCell ref="D51:H51"/>
    <mergeCell ref="G63:H69"/>
    <mergeCell ref="A58:C58"/>
    <mergeCell ref="D58:H58"/>
    <mergeCell ref="A90:E90"/>
    <mergeCell ref="F90:H90"/>
    <mergeCell ref="A91:E91"/>
    <mergeCell ref="A64:B64"/>
    <mergeCell ref="A65:B65"/>
    <mergeCell ref="A70:B70"/>
    <mergeCell ref="C70:H70"/>
    <mergeCell ref="A72:B72"/>
    <mergeCell ref="C72:H72"/>
    <mergeCell ref="A73:B73"/>
    <mergeCell ref="E73:F73"/>
    <mergeCell ref="G73:H73"/>
    <mergeCell ref="A74:B74"/>
    <mergeCell ref="E74:F83"/>
    <mergeCell ref="G74:H83"/>
    <mergeCell ref="A75:B75"/>
    <mergeCell ref="A76:B76"/>
    <mergeCell ref="A77:B77"/>
    <mergeCell ref="A78:B78"/>
    <mergeCell ref="A79:B79"/>
    <mergeCell ref="A80:B80"/>
    <mergeCell ref="A81:B81"/>
    <mergeCell ref="A82:B82"/>
    <mergeCell ref="A83:B83"/>
    <mergeCell ref="A123:B123"/>
    <mergeCell ref="A124:B124"/>
    <mergeCell ref="A125:B125"/>
    <mergeCell ref="A126:B126"/>
    <mergeCell ref="A127:B127"/>
    <mergeCell ref="A110:B110"/>
    <mergeCell ref="A111:B111"/>
    <mergeCell ref="A112:B112"/>
    <mergeCell ref="A113:B113"/>
    <mergeCell ref="A114:B114"/>
    <mergeCell ref="A115:B115"/>
    <mergeCell ref="A117:B117"/>
    <mergeCell ref="A118:B118"/>
    <mergeCell ref="A119:B119"/>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                                                               &amp;P</oddFooter>
  </headerFooter>
  <rowBreaks count="2" manualBreakCount="2">
    <brk id="153" max="16383" man="1"/>
    <brk id="19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topLeftCell="A21" workbookViewId="0">
      <selection activeCell="C27" sqref="C27"/>
    </sheetView>
  </sheetViews>
  <sheetFormatPr defaultRowHeight="14.4" x14ac:dyDescent="0.3"/>
  <cols>
    <col min="2" max="2" width="12.44140625" customWidth="1"/>
  </cols>
  <sheetData>
    <row r="2" spans="1:12" x14ac:dyDescent="0.3">
      <c r="B2" s="1" t="s">
        <v>84</v>
      </c>
      <c r="C2" s="175"/>
      <c r="D2" s="175"/>
    </row>
    <row r="3" spans="1:12" x14ac:dyDescent="0.3">
      <c r="D3" s="2"/>
      <c r="E3" s="2"/>
      <c r="F3" s="2"/>
      <c r="G3" s="2"/>
      <c r="H3" s="2"/>
      <c r="I3" s="2"/>
    </row>
    <row r="4" spans="1:12" x14ac:dyDescent="0.3">
      <c r="A4" s="1" t="s">
        <v>85</v>
      </c>
      <c r="B4" s="3" t="s">
        <v>86</v>
      </c>
      <c r="C4" s="176" t="s">
        <v>87</v>
      </c>
      <c r="D4" s="176"/>
      <c r="E4" s="176"/>
      <c r="F4" s="4"/>
      <c r="G4" s="176" t="s">
        <v>88</v>
      </c>
      <c r="H4" s="176"/>
      <c r="I4" s="176"/>
      <c r="J4" s="176" t="s">
        <v>89</v>
      </c>
      <c r="K4" s="176"/>
      <c r="L4" s="176"/>
    </row>
    <row r="5" spans="1:12" x14ac:dyDescent="0.3">
      <c r="A5" s="1">
        <v>202</v>
      </c>
      <c r="B5" s="3"/>
      <c r="C5" s="3" t="s">
        <v>90</v>
      </c>
      <c r="D5" s="3" t="s">
        <v>91</v>
      </c>
      <c r="E5" s="3" t="s">
        <v>66</v>
      </c>
      <c r="F5" s="3"/>
      <c r="G5" s="3" t="s">
        <v>90</v>
      </c>
      <c r="H5" s="3" t="s">
        <v>91</v>
      </c>
      <c r="I5" s="3" t="s">
        <v>66</v>
      </c>
      <c r="J5" s="3" t="s">
        <v>90</v>
      </c>
      <c r="K5" s="3" t="s">
        <v>91</v>
      </c>
      <c r="L5" s="3" t="s">
        <v>66</v>
      </c>
    </row>
    <row r="6" spans="1:12" x14ac:dyDescent="0.3">
      <c r="B6" s="5" t="s">
        <v>92</v>
      </c>
      <c r="C6" s="5">
        <v>2.74</v>
      </c>
      <c r="D6" s="5">
        <v>3.35</v>
      </c>
      <c r="E6" s="5">
        <f>C6*D6</f>
        <v>9.1790000000000003</v>
      </c>
      <c r="F6" s="5" t="s">
        <v>93</v>
      </c>
      <c r="G6" s="5"/>
      <c r="H6" s="5"/>
      <c r="I6" s="5">
        <f>G6*H6</f>
        <v>0</v>
      </c>
      <c r="J6" s="5"/>
      <c r="K6" s="5"/>
      <c r="L6" s="5">
        <f>J6*K6</f>
        <v>0</v>
      </c>
    </row>
    <row r="7" spans="1:12" x14ac:dyDescent="0.3">
      <c r="B7" s="5"/>
      <c r="C7" s="5"/>
      <c r="D7" s="5"/>
      <c r="E7" s="5">
        <f t="shared" ref="E7:E33" si="0">C7*D7</f>
        <v>0</v>
      </c>
      <c r="F7" s="5" t="s">
        <v>94</v>
      </c>
      <c r="G7" s="5"/>
      <c r="H7" s="5"/>
      <c r="I7" s="5">
        <f t="shared" ref="I7:I29" si="1">G7*H7</f>
        <v>0</v>
      </c>
      <c r="J7" s="5"/>
      <c r="K7" s="5"/>
      <c r="L7" s="5">
        <f t="shared" ref="L7:L29" si="2">J7*K7</f>
        <v>0</v>
      </c>
    </row>
    <row r="8" spans="1:12" x14ac:dyDescent="0.3">
      <c r="B8" s="5"/>
      <c r="C8" s="5"/>
      <c r="D8" s="5"/>
      <c r="E8" s="5">
        <f t="shared" si="0"/>
        <v>0</v>
      </c>
      <c r="F8" s="5"/>
      <c r="G8" s="5"/>
      <c r="H8" s="5"/>
      <c r="I8" s="5">
        <f t="shared" si="1"/>
        <v>0</v>
      </c>
      <c r="J8" s="5"/>
      <c r="K8" s="5"/>
      <c r="L8" s="5">
        <f t="shared" si="2"/>
        <v>0</v>
      </c>
    </row>
    <row r="9" spans="1:12" x14ac:dyDescent="0.3">
      <c r="B9" s="5" t="s">
        <v>95</v>
      </c>
      <c r="C9" s="5">
        <v>2.2000000000000002</v>
      </c>
      <c r="D9" s="5">
        <v>1.8</v>
      </c>
      <c r="E9" s="5">
        <f t="shared" si="0"/>
        <v>3.9600000000000004</v>
      </c>
      <c r="F9" s="5" t="s">
        <v>93</v>
      </c>
      <c r="G9" s="5"/>
      <c r="H9" s="5"/>
      <c r="I9" s="5">
        <f t="shared" si="1"/>
        <v>0</v>
      </c>
      <c r="J9" s="5"/>
      <c r="K9" s="5"/>
      <c r="L9" s="5">
        <f t="shared" si="2"/>
        <v>0</v>
      </c>
    </row>
    <row r="10" spans="1:12" x14ac:dyDescent="0.3">
      <c r="B10" s="5"/>
      <c r="C10" s="5"/>
      <c r="D10" s="5"/>
      <c r="E10" s="5">
        <f t="shared" si="0"/>
        <v>0</v>
      </c>
      <c r="F10" s="5" t="s">
        <v>94</v>
      </c>
      <c r="G10" s="5"/>
      <c r="H10" s="5"/>
      <c r="I10" s="5">
        <f t="shared" si="1"/>
        <v>0</v>
      </c>
      <c r="J10" s="5"/>
      <c r="K10" s="5"/>
      <c r="L10" s="5">
        <f t="shared" si="2"/>
        <v>0</v>
      </c>
    </row>
    <row r="11" spans="1:12" x14ac:dyDescent="0.3">
      <c r="B11" s="5"/>
      <c r="C11" s="5"/>
      <c r="D11" s="5"/>
      <c r="E11" s="5">
        <f t="shared" si="0"/>
        <v>0</v>
      </c>
      <c r="F11" s="5"/>
      <c r="G11" s="5"/>
      <c r="H11" s="5"/>
      <c r="I11" s="5">
        <f t="shared" si="1"/>
        <v>0</v>
      </c>
      <c r="J11" s="5"/>
      <c r="K11" s="5"/>
      <c r="L11" s="5">
        <f t="shared" si="2"/>
        <v>0</v>
      </c>
    </row>
    <row r="12" spans="1:12" x14ac:dyDescent="0.3">
      <c r="B12" s="5"/>
      <c r="C12" s="5"/>
      <c r="D12" s="5"/>
      <c r="E12" s="5">
        <f t="shared" si="0"/>
        <v>0</v>
      </c>
      <c r="F12" s="5"/>
      <c r="G12" s="5"/>
      <c r="H12" s="5"/>
      <c r="I12" s="5">
        <f t="shared" si="1"/>
        <v>0</v>
      </c>
      <c r="J12" s="5"/>
      <c r="K12" s="5"/>
      <c r="L12" s="5">
        <f t="shared" si="2"/>
        <v>0</v>
      </c>
    </row>
    <row r="13" spans="1:12" x14ac:dyDescent="0.3">
      <c r="B13" s="5" t="s">
        <v>96</v>
      </c>
      <c r="C13" s="5">
        <v>2.74</v>
      </c>
      <c r="D13" s="5">
        <v>2.4500000000000002</v>
      </c>
      <c r="E13" s="5">
        <f t="shared" si="0"/>
        <v>6.713000000000001</v>
      </c>
      <c r="F13" s="5" t="s">
        <v>93</v>
      </c>
      <c r="G13" s="5"/>
      <c r="H13" s="5"/>
      <c r="I13" s="5">
        <f t="shared" si="1"/>
        <v>0</v>
      </c>
      <c r="J13" s="5"/>
      <c r="K13" s="5"/>
      <c r="L13" s="5">
        <f t="shared" si="2"/>
        <v>0</v>
      </c>
    </row>
    <row r="14" spans="1:12" x14ac:dyDescent="0.3">
      <c r="B14" s="5"/>
      <c r="C14" s="5"/>
      <c r="D14" s="5"/>
      <c r="E14" s="5">
        <f t="shared" si="0"/>
        <v>0</v>
      </c>
      <c r="F14" s="5" t="s">
        <v>94</v>
      </c>
      <c r="G14" s="5"/>
      <c r="H14" s="5"/>
      <c r="I14" s="5">
        <f t="shared" si="1"/>
        <v>0</v>
      </c>
      <c r="J14" s="5"/>
      <c r="K14" s="5"/>
      <c r="L14" s="5">
        <f t="shared" si="2"/>
        <v>0</v>
      </c>
    </row>
    <row r="15" spans="1:12" x14ac:dyDescent="0.3">
      <c r="B15" s="5"/>
      <c r="C15" s="5"/>
      <c r="D15" s="5"/>
      <c r="E15" s="5">
        <f t="shared" si="0"/>
        <v>0</v>
      </c>
      <c r="F15" s="5"/>
      <c r="G15" s="5"/>
      <c r="H15" s="5"/>
      <c r="I15" s="5">
        <f t="shared" si="1"/>
        <v>0</v>
      </c>
      <c r="J15" s="5"/>
      <c r="K15" s="5"/>
      <c r="L15" s="5">
        <f t="shared" si="2"/>
        <v>0</v>
      </c>
    </row>
    <row r="16" spans="1:12" x14ac:dyDescent="0.3">
      <c r="B16" s="5"/>
      <c r="C16" s="5"/>
      <c r="D16" s="5"/>
      <c r="E16" s="5">
        <f t="shared" si="0"/>
        <v>0</v>
      </c>
      <c r="F16" s="5"/>
      <c r="G16" s="5"/>
      <c r="H16" s="5"/>
      <c r="I16" s="5">
        <f t="shared" si="1"/>
        <v>0</v>
      </c>
      <c r="J16" s="5"/>
      <c r="K16" s="5"/>
      <c r="L16" s="5">
        <f t="shared" si="2"/>
        <v>0</v>
      </c>
    </row>
    <row r="17" spans="2:12" x14ac:dyDescent="0.3">
      <c r="B17" s="5" t="s">
        <v>97</v>
      </c>
      <c r="C17" s="5"/>
      <c r="D17" s="5"/>
      <c r="E17" s="5">
        <f t="shared" si="0"/>
        <v>0</v>
      </c>
      <c r="F17" s="5" t="s">
        <v>93</v>
      </c>
      <c r="G17" s="5"/>
      <c r="H17" s="5"/>
      <c r="I17" s="5">
        <f t="shared" si="1"/>
        <v>0</v>
      </c>
      <c r="J17" s="5"/>
      <c r="K17" s="5"/>
      <c r="L17" s="5">
        <f t="shared" si="2"/>
        <v>0</v>
      </c>
    </row>
    <row r="18" spans="2:12" x14ac:dyDescent="0.3">
      <c r="B18" s="5"/>
      <c r="C18" s="5"/>
      <c r="D18" s="5"/>
      <c r="E18" s="5">
        <f t="shared" si="0"/>
        <v>0</v>
      </c>
      <c r="F18" s="5" t="s">
        <v>94</v>
      </c>
      <c r="G18" s="5"/>
      <c r="H18" s="5"/>
      <c r="I18" s="5">
        <f t="shared" si="1"/>
        <v>0</v>
      </c>
      <c r="J18" s="5"/>
      <c r="K18" s="5"/>
      <c r="L18" s="5">
        <f t="shared" si="2"/>
        <v>0</v>
      </c>
    </row>
    <row r="19" spans="2:12" x14ac:dyDescent="0.3">
      <c r="B19" s="5"/>
      <c r="C19" s="5"/>
      <c r="D19" s="5"/>
      <c r="E19" s="5">
        <f t="shared" si="0"/>
        <v>0</v>
      </c>
      <c r="F19" s="5"/>
      <c r="G19" s="5"/>
      <c r="H19" s="5"/>
      <c r="I19" s="5">
        <f t="shared" si="1"/>
        <v>0</v>
      </c>
      <c r="J19" s="5"/>
      <c r="K19" s="5"/>
      <c r="L19" s="5">
        <f t="shared" si="2"/>
        <v>0</v>
      </c>
    </row>
    <row r="20" spans="2:12" x14ac:dyDescent="0.3">
      <c r="B20" s="5" t="s">
        <v>97</v>
      </c>
      <c r="C20" s="5"/>
      <c r="D20" s="5"/>
      <c r="E20" s="5">
        <f t="shared" si="0"/>
        <v>0</v>
      </c>
      <c r="F20" s="5" t="s">
        <v>93</v>
      </c>
      <c r="G20" s="5"/>
      <c r="H20" s="5"/>
      <c r="I20" s="5">
        <f t="shared" si="1"/>
        <v>0</v>
      </c>
      <c r="J20" s="5"/>
      <c r="K20" s="5"/>
      <c r="L20" s="5">
        <f t="shared" si="2"/>
        <v>0</v>
      </c>
    </row>
    <row r="21" spans="2:12" x14ac:dyDescent="0.3">
      <c r="B21" s="5"/>
      <c r="C21" s="5"/>
      <c r="D21" s="5"/>
      <c r="E21" s="5">
        <f t="shared" si="0"/>
        <v>0</v>
      </c>
      <c r="F21" s="5" t="s">
        <v>94</v>
      </c>
      <c r="G21" s="5"/>
      <c r="H21" s="5"/>
      <c r="I21" s="5">
        <f t="shared" si="1"/>
        <v>0</v>
      </c>
      <c r="J21" s="5"/>
      <c r="K21" s="5"/>
      <c r="L21" s="5">
        <f t="shared" si="2"/>
        <v>0</v>
      </c>
    </row>
    <row r="22" spans="2:12" x14ac:dyDescent="0.3">
      <c r="B22" s="5"/>
      <c r="C22" s="5"/>
      <c r="D22" s="5"/>
      <c r="E22" s="5">
        <f t="shared" si="0"/>
        <v>0</v>
      </c>
      <c r="F22" s="5"/>
      <c r="G22" s="5"/>
      <c r="H22" s="5"/>
      <c r="I22" s="5">
        <f t="shared" si="1"/>
        <v>0</v>
      </c>
      <c r="J22" s="5"/>
      <c r="K22" s="5"/>
      <c r="L22" s="5">
        <f t="shared" si="2"/>
        <v>0</v>
      </c>
    </row>
    <row r="23" spans="2:12" x14ac:dyDescent="0.3">
      <c r="B23" s="5" t="s">
        <v>98</v>
      </c>
      <c r="C23" s="5">
        <v>1.2</v>
      </c>
      <c r="D23" s="5">
        <v>1</v>
      </c>
      <c r="E23" s="5">
        <f t="shared" si="0"/>
        <v>1.2</v>
      </c>
      <c r="F23" s="5" t="s">
        <v>99</v>
      </c>
      <c r="G23" s="5"/>
      <c r="H23" s="5"/>
      <c r="I23" s="5">
        <f t="shared" si="1"/>
        <v>0</v>
      </c>
      <c r="J23" s="5"/>
      <c r="K23" s="5"/>
      <c r="L23" s="5">
        <f t="shared" si="2"/>
        <v>0</v>
      </c>
    </row>
    <row r="24" spans="2:12" x14ac:dyDescent="0.3">
      <c r="B24" s="5" t="s">
        <v>100</v>
      </c>
      <c r="C24" s="5">
        <v>1.2</v>
      </c>
      <c r="D24" s="5">
        <v>0.9</v>
      </c>
      <c r="E24" s="5">
        <f t="shared" si="0"/>
        <v>1.08</v>
      </c>
      <c r="F24" s="5" t="s">
        <v>99</v>
      </c>
      <c r="G24" s="5"/>
      <c r="H24" s="5"/>
      <c r="I24" s="5">
        <f t="shared" si="1"/>
        <v>0</v>
      </c>
      <c r="J24" s="5"/>
      <c r="K24" s="5"/>
      <c r="L24" s="5">
        <f t="shared" si="2"/>
        <v>0</v>
      </c>
    </row>
    <row r="25" spans="2:12" x14ac:dyDescent="0.3">
      <c r="B25" s="5" t="s">
        <v>101</v>
      </c>
      <c r="C25" s="5"/>
      <c r="D25" s="5"/>
      <c r="E25" s="5">
        <f t="shared" si="0"/>
        <v>0</v>
      </c>
      <c r="F25" s="5" t="s">
        <v>99</v>
      </c>
      <c r="G25" s="5"/>
      <c r="H25" s="5"/>
      <c r="I25" s="5">
        <f t="shared" si="1"/>
        <v>0</v>
      </c>
      <c r="J25" s="5"/>
      <c r="K25" s="5"/>
      <c r="L25" s="5">
        <f t="shared" si="2"/>
        <v>0</v>
      </c>
    </row>
    <row r="26" spans="2:12" x14ac:dyDescent="0.3">
      <c r="B26" s="5"/>
      <c r="C26" s="5"/>
      <c r="D26" s="5"/>
      <c r="E26" s="5">
        <f t="shared" si="0"/>
        <v>0</v>
      </c>
      <c r="F26" s="5"/>
      <c r="G26" s="5"/>
      <c r="H26" s="5"/>
      <c r="I26" s="5">
        <f t="shared" si="1"/>
        <v>0</v>
      </c>
      <c r="J26" s="5"/>
      <c r="K26" s="5"/>
      <c r="L26" s="5">
        <f t="shared" si="2"/>
        <v>0</v>
      </c>
    </row>
    <row r="27" spans="2:12" x14ac:dyDescent="0.3">
      <c r="B27" s="5" t="s">
        <v>102</v>
      </c>
      <c r="C27" s="5">
        <v>0.9</v>
      </c>
      <c r="D27" s="5">
        <v>2.2999999999999998</v>
      </c>
      <c r="E27" s="5">
        <f t="shared" si="0"/>
        <v>2.0699999999999998</v>
      </c>
      <c r="F27" s="5"/>
      <c r="G27" s="5"/>
      <c r="H27" s="5"/>
      <c r="I27" s="5">
        <f t="shared" si="1"/>
        <v>0</v>
      </c>
      <c r="J27" s="5"/>
      <c r="K27" s="5"/>
      <c r="L27" s="5">
        <f t="shared" si="2"/>
        <v>0</v>
      </c>
    </row>
    <row r="28" spans="2:12" x14ac:dyDescent="0.3">
      <c r="B28" s="5" t="s">
        <v>103</v>
      </c>
      <c r="C28" s="5"/>
      <c r="D28" s="5"/>
      <c r="E28" s="5">
        <f t="shared" si="0"/>
        <v>0</v>
      </c>
      <c r="F28" s="5"/>
      <c r="G28" s="5"/>
      <c r="H28" s="5"/>
      <c r="I28" s="5">
        <f t="shared" si="1"/>
        <v>0</v>
      </c>
      <c r="J28" s="5"/>
      <c r="K28" s="5"/>
      <c r="L28" s="5">
        <f t="shared" si="2"/>
        <v>0</v>
      </c>
    </row>
    <row r="29" spans="2:12" x14ac:dyDescent="0.3">
      <c r="B29" s="5" t="s">
        <v>104</v>
      </c>
      <c r="C29" s="5"/>
      <c r="D29" s="5"/>
      <c r="E29" s="5">
        <f t="shared" si="0"/>
        <v>0</v>
      </c>
      <c r="F29" s="5"/>
      <c r="G29" s="5"/>
      <c r="H29" s="5"/>
      <c r="I29" s="5">
        <f t="shared" si="1"/>
        <v>0</v>
      </c>
      <c r="J29" s="5"/>
      <c r="K29" s="5"/>
      <c r="L29" s="5">
        <f t="shared" si="2"/>
        <v>0</v>
      </c>
    </row>
    <row r="30" spans="2:12" x14ac:dyDescent="0.3">
      <c r="B30" s="5" t="s">
        <v>105</v>
      </c>
      <c r="C30" s="5"/>
      <c r="D30" s="5"/>
      <c r="E30" s="5">
        <f t="shared" si="0"/>
        <v>0</v>
      </c>
      <c r="F30" s="5"/>
      <c r="G30" s="5"/>
      <c r="H30" s="5"/>
      <c r="I30" s="5">
        <f>G30*H30</f>
        <v>0</v>
      </c>
      <c r="J30" s="5"/>
      <c r="K30" s="5"/>
      <c r="L30" s="5">
        <f>J30*K30</f>
        <v>0</v>
      </c>
    </row>
    <row r="31" spans="2:12" x14ac:dyDescent="0.3">
      <c r="B31" s="5"/>
      <c r="C31" s="5"/>
      <c r="D31" s="5"/>
      <c r="E31" s="5">
        <f t="shared" si="0"/>
        <v>0</v>
      </c>
      <c r="F31" s="5"/>
      <c r="G31" s="5"/>
      <c r="H31" s="5"/>
      <c r="I31" s="5">
        <f>G31*H31</f>
        <v>0</v>
      </c>
      <c r="J31" s="5"/>
      <c r="K31" s="5"/>
      <c r="L31" s="5">
        <f>J31*K31</f>
        <v>0</v>
      </c>
    </row>
    <row r="32" spans="2:12" x14ac:dyDescent="0.3">
      <c r="B32" s="5"/>
      <c r="C32" s="5"/>
      <c r="D32" s="5"/>
      <c r="E32" s="5">
        <f t="shared" si="0"/>
        <v>0</v>
      </c>
      <c r="F32" s="5"/>
      <c r="G32" s="5"/>
      <c r="H32" s="5"/>
      <c r="I32" s="5">
        <f>G32*H32</f>
        <v>0</v>
      </c>
      <c r="J32" s="5"/>
      <c r="K32" s="5"/>
      <c r="L32" s="5">
        <f>J32*K32</f>
        <v>0</v>
      </c>
    </row>
    <row r="33" spans="2:12" x14ac:dyDescent="0.3">
      <c r="B33" s="5"/>
      <c r="C33" s="5"/>
      <c r="D33" s="5"/>
      <c r="E33" s="5">
        <f t="shared" si="0"/>
        <v>0</v>
      </c>
      <c r="F33" s="5"/>
      <c r="G33" s="5"/>
      <c r="H33" s="5"/>
      <c r="I33" s="5">
        <f>G33*H33</f>
        <v>0</v>
      </c>
      <c r="J33" s="5"/>
      <c r="K33" s="5"/>
      <c r="L33" s="5">
        <f>J33*K33</f>
        <v>0</v>
      </c>
    </row>
    <row r="34" spans="2:12" x14ac:dyDescent="0.3">
      <c r="B34" s="5" t="s">
        <v>67</v>
      </c>
      <c r="C34" s="5"/>
      <c r="D34" s="5">
        <f>E34*10.764</f>
        <v>260.51032800000002</v>
      </c>
      <c r="E34" s="5">
        <f>SUM(E6:E33)</f>
        <v>24.202000000000005</v>
      </c>
      <c r="F34" s="5"/>
      <c r="G34" s="5"/>
      <c r="H34" s="5">
        <f>I34*10.764</f>
        <v>0</v>
      </c>
      <c r="I34" s="5">
        <f>SUM(I6:I33)</f>
        <v>0</v>
      </c>
      <c r="J34" s="5"/>
      <c r="K34" s="5">
        <f>L34*10.764</f>
        <v>0</v>
      </c>
      <c r="L34" s="5">
        <f>SUM(L6:L33)</f>
        <v>0</v>
      </c>
    </row>
    <row r="36" spans="2:12" x14ac:dyDescent="0.3">
      <c r="D36">
        <f>D34+H34</f>
        <v>260.51032800000002</v>
      </c>
      <c r="E36">
        <f>E34+I34</f>
        <v>24.202000000000005</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0"/>
  <sheetViews>
    <sheetView zoomScale="85" zoomScaleNormal="85" workbookViewId="0">
      <selection activeCell="J2" sqref="J2"/>
    </sheetView>
  </sheetViews>
  <sheetFormatPr defaultColWidth="8.5546875" defaultRowHeight="14.4" x14ac:dyDescent="0.3"/>
  <cols>
    <col min="1" max="1" width="8.5546875" style="12"/>
    <col min="2" max="2" width="22.109375" style="12" customWidth="1"/>
    <col min="3" max="3" width="37" style="12" customWidth="1"/>
    <col min="4" max="5" width="11.44140625" style="12" customWidth="1"/>
    <col min="6" max="6" width="14" style="12" customWidth="1"/>
    <col min="7" max="7" width="20" style="12" customWidth="1"/>
    <col min="8" max="8" width="16.44140625" style="12" customWidth="1"/>
    <col min="9" max="9" width="8.5546875" style="12"/>
    <col min="10" max="10" width="9.88671875" style="12" bestFit="1" customWidth="1"/>
    <col min="11" max="16384" width="8.5546875" style="12"/>
  </cols>
  <sheetData>
    <row r="1" spans="1:10" ht="15" customHeight="1" x14ac:dyDescent="0.3"/>
    <row r="2" spans="1:10" ht="15" customHeight="1" x14ac:dyDescent="0.3">
      <c r="A2" s="13"/>
      <c r="B2" s="13"/>
      <c r="C2" s="13"/>
      <c r="D2" s="13"/>
      <c r="E2" s="13"/>
      <c r="F2" s="13"/>
      <c r="G2" s="13"/>
      <c r="H2" s="13"/>
    </row>
    <row r="3" spans="1:10" ht="15.75" customHeight="1" x14ac:dyDescent="0.3">
      <c r="A3" s="13"/>
      <c r="B3" s="177" t="s">
        <v>158</v>
      </c>
      <c r="C3" s="177"/>
      <c r="D3" s="177"/>
      <c r="E3" s="177"/>
      <c r="F3" s="177"/>
      <c r="G3" s="177"/>
      <c r="H3" s="177"/>
    </row>
    <row r="4" spans="1:10" x14ac:dyDescent="0.3">
      <c r="A4" s="13"/>
      <c r="B4" s="14" t="s">
        <v>159</v>
      </c>
      <c r="C4" s="14" t="s">
        <v>160</v>
      </c>
      <c r="D4" s="14" t="s">
        <v>85</v>
      </c>
      <c r="E4" s="14" t="s">
        <v>161</v>
      </c>
      <c r="F4" s="14" t="s">
        <v>165</v>
      </c>
      <c r="G4" s="14" t="s">
        <v>166</v>
      </c>
      <c r="H4" s="14" t="s">
        <v>162</v>
      </c>
    </row>
    <row r="5" spans="1:10" ht="15" customHeight="1" x14ac:dyDescent="0.3">
      <c r="A5" s="13"/>
      <c r="B5" s="26" t="s">
        <v>199</v>
      </c>
      <c r="C5" s="32" t="s">
        <v>197</v>
      </c>
      <c r="D5" s="33" t="s">
        <v>181</v>
      </c>
      <c r="E5" s="27">
        <v>0</v>
      </c>
      <c r="F5" s="28">
        <v>665</v>
      </c>
      <c r="G5" s="17">
        <f>H5/F5</f>
        <v>3076.6917293233082</v>
      </c>
      <c r="H5" s="23">
        <v>2046000</v>
      </c>
      <c r="J5" s="25"/>
    </row>
    <row r="6" spans="1:10" x14ac:dyDescent="0.3">
      <c r="A6" s="13"/>
      <c r="B6" s="26" t="s">
        <v>199</v>
      </c>
      <c r="C6" s="32" t="s">
        <v>197</v>
      </c>
      <c r="D6" s="33" t="s">
        <v>200</v>
      </c>
      <c r="E6" s="27">
        <v>0</v>
      </c>
      <c r="F6" s="28">
        <v>861</v>
      </c>
      <c r="G6" s="17">
        <f t="shared" ref="G6:G8" si="0">H6/F6</f>
        <v>3076.6550522648085</v>
      </c>
      <c r="H6" s="23">
        <v>2649000</v>
      </c>
      <c r="J6" s="25"/>
    </row>
    <row r="7" spans="1:10" ht="15" customHeight="1" x14ac:dyDescent="0.3">
      <c r="A7" s="13"/>
      <c r="B7" s="26" t="s">
        <v>199</v>
      </c>
      <c r="C7" s="32" t="s">
        <v>201</v>
      </c>
      <c r="D7" s="33" t="s">
        <v>181</v>
      </c>
      <c r="E7" s="27">
        <v>0</v>
      </c>
      <c r="F7" s="28">
        <v>535</v>
      </c>
      <c r="G7" s="17">
        <f t="shared" si="0"/>
        <v>2500.9345794392525</v>
      </c>
      <c r="H7" s="23">
        <v>1338000</v>
      </c>
      <c r="J7" s="25"/>
    </row>
    <row r="8" spans="1:10" ht="15" customHeight="1" x14ac:dyDescent="0.3">
      <c r="A8" s="13"/>
      <c r="B8" s="26" t="s">
        <v>199</v>
      </c>
      <c r="C8" s="32" t="s">
        <v>201</v>
      </c>
      <c r="D8" s="33" t="s">
        <v>181</v>
      </c>
      <c r="E8" s="27">
        <v>0</v>
      </c>
      <c r="F8" s="28">
        <v>750</v>
      </c>
      <c r="G8" s="17">
        <f t="shared" si="0"/>
        <v>2500</v>
      </c>
      <c r="H8" s="23">
        <v>1875000</v>
      </c>
      <c r="J8" s="25"/>
    </row>
    <row r="9" spans="1:10" ht="15" customHeight="1" x14ac:dyDescent="0.3">
      <c r="A9" s="13"/>
      <c r="B9" s="18" t="s">
        <v>163</v>
      </c>
      <c r="C9" s="16"/>
      <c r="D9" s="16"/>
      <c r="E9" s="27">
        <v>0</v>
      </c>
      <c r="F9" s="17">
        <f>E9*1.5</f>
        <v>0</v>
      </c>
      <c r="G9" s="19">
        <f>AVERAGE(G5:G8)</f>
        <v>2788.5703402568424</v>
      </c>
      <c r="H9" s="16"/>
      <c r="J9" s="25"/>
    </row>
    <row r="10" spans="1:10" ht="15" customHeight="1" x14ac:dyDescent="0.3">
      <c r="B10" s="18" t="s">
        <v>164</v>
      </c>
      <c r="C10" s="21"/>
      <c r="D10" s="21"/>
      <c r="E10" s="21"/>
      <c r="F10" s="20"/>
      <c r="G10" s="18">
        <v>2800</v>
      </c>
      <c r="H10" s="18"/>
      <c r="I10" s="15"/>
      <c r="J10" s="25"/>
    </row>
    <row r="11" spans="1:10" ht="15" customHeight="1" x14ac:dyDescent="0.3">
      <c r="G11" s="22"/>
    </row>
    <row r="12" spans="1:10" x14ac:dyDescent="0.3">
      <c r="E12" s="22"/>
      <c r="G12" s="22"/>
    </row>
    <row r="13" spans="1:10" x14ac:dyDescent="0.3">
      <c r="E13" s="22"/>
      <c r="G13" s="22"/>
    </row>
    <row r="14" spans="1:10" x14ac:dyDescent="0.3">
      <c r="E14" s="22"/>
      <c r="G14" s="22"/>
    </row>
    <row r="15" spans="1:10" x14ac:dyDescent="0.3">
      <c r="E15" s="22"/>
      <c r="G15" s="22"/>
    </row>
    <row r="16" spans="1:10" x14ac:dyDescent="0.3">
      <c r="E16" s="22"/>
      <c r="G16" s="22"/>
    </row>
    <row r="17" spans="2:7" x14ac:dyDescent="0.3">
      <c r="E17" s="22"/>
      <c r="G17" s="22"/>
    </row>
    <row r="18" spans="2:7" x14ac:dyDescent="0.3">
      <c r="G18" s="22"/>
    </row>
    <row r="19" spans="2:7" x14ac:dyDescent="0.3">
      <c r="G19" s="22"/>
    </row>
    <row r="20" spans="2:7" x14ac:dyDescent="0.3">
      <c r="B20" s="24"/>
      <c r="G20" s="22"/>
    </row>
  </sheetData>
  <sortState xmlns:xlrd2="http://schemas.microsoft.com/office/spreadsheetml/2017/richdata2" ref="B19:C25">
    <sortCondition ref="B19"/>
  </sortState>
  <mergeCells count="1">
    <mergeCell ref="B3:H3"/>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
  <sheetViews>
    <sheetView workbookViewId="0">
      <selection activeCell="F9" sqref="F9"/>
    </sheetView>
  </sheetViews>
  <sheetFormatPr defaultRowHeight="14.4" x14ac:dyDescent="0.3"/>
  <cols>
    <col min="1" max="1" width="11.44140625" customWidth="1"/>
    <col min="2" max="2" width="12" customWidth="1"/>
    <col min="257" max="257" width="11.44140625" customWidth="1"/>
    <col min="258" max="258" width="12" customWidth="1"/>
    <col min="513" max="513" width="11.44140625" customWidth="1"/>
    <col min="514" max="514" width="12" customWidth="1"/>
    <col min="769" max="769" width="11.44140625" customWidth="1"/>
    <col min="770" max="770" width="12" customWidth="1"/>
    <col min="1025" max="1025" width="11.44140625" customWidth="1"/>
    <col min="1026" max="1026" width="12" customWidth="1"/>
    <col min="1281" max="1281" width="11.44140625" customWidth="1"/>
    <col min="1282" max="1282" width="12" customWidth="1"/>
    <col min="1537" max="1537" width="11.44140625" customWidth="1"/>
    <col min="1538" max="1538" width="12" customWidth="1"/>
    <col min="1793" max="1793" width="11.44140625" customWidth="1"/>
    <col min="1794" max="1794" width="12" customWidth="1"/>
    <col min="2049" max="2049" width="11.44140625" customWidth="1"/>
    <col min="2050" max="2050" width="12" customWidth="1"/>
    <col min="2305" max="2305" width="11.44140625" customWidth="1"/>
    <col min="2306" max="2306" width="12" customWidth="1"/>
    <col min="2561" max="2561" width="11.44140625" customWidth="1"/>
    <col min="2562" max="2562" width="12" customWidth="1"/>
    <col min="2817" max="2817" width="11.44140625" customWidth="1"/>
    <col min="2818" max="2818" width="12" customWidth="1"/>
    <col min="3073" max="3073" width="11.44140625" customWidth="1"/>
    <col min="3074" max="3074" width="12" customWidth="1"/>
    <col min="3329" max="3329" width="11.44140625" customWidth="1"/>
    <col min="3330" max="3330" width="12" customWidth="1"/>
    <col min="3585" max="3585" width="11.44140625" customWidth="1"/>
    <col min="3586" max="3586" width="12" customWidth="1"/>
    <col min="3841" max="3841" width="11.44140625" customWidth="1"/>
    <col min="3842" max="3842" width="12" customWidth="1"/>
    <col min="4097" max="4097" width="11.44140625" customWidth="1"/>
    <col min="4098" max="4098" width="12" customWidth="1"/>
    <col min="4353" max="4353" width="11.44140625" customWidth="1"/>
    <col min="4354" max="4354" width="12" customWidth="1"/>
    <col min="4609" max="4609" width="11.44140625" customWidth="1"/>
    <col min="4610" max="4610" width="12" customWidth="1"/>
    <col min="4865" max="4865" width="11.44140625" customWidth="1"/>
    <col min="4866" max="4866" width="12" customWidth="1"/>
    <col min="5121" max="5121" width="11.44140625" customWidth="1"/>
    <col min="5122" max="5122" width="12" customWidth="1"/>
    <col min="5377" max="5377" width="11.44140625" customWidth="1"/>
    <col min="5378" max="5378" width="12" customWidth="1"/>
    <col min="5633" max="5633" width="11.44140625" customWidth="1"/>
    <col min="5634" max="5634" width="12" customWidth="1"/>
    <col min="5889" max="5889" width="11.44140625" customWidth="1"/>
    <col min="5890" max="5890" width="12" customWidth="1"/>
    <col min="6145" max="6145" width="11.44140625" customWidth="1"/>
    <col min="6146" max="6146" width="12" customWidth="1"/>
    <col min="6401" max="6401" width="11.44140625" customWidth="1"/>
    <col min="6402" max="6402" width="12" customWidth="1"/>
    <col min="6657" max="6657" width="11.44140625" customWidth="1"/>
    <col min="6658" max="6658" width="12" customWidth="1"/>
    <col min="6913" max="6913" width="11.44140625" customWidth="1"/>
    <col min="6914" max="6914" width="12" customWidth="1"/>
    <col min="7169" max="7169" width="11.44140625" customWidth="1"/>
    <col min="7170" max="7170" width="12" customWidth="1"/>
    <col min="7425" max="7425" width="11.44140625" customWidth="1"/>
    <col min="7426" max="7426" width="12" customWidth="1"/>
    <col min="7681" max="7681" width="11.44140625" customWidth="1"/>
    <col min="7682" max="7682" width="12" customWidth="1"/>
    <col min="7937" max="7937" width="11.44140625" customWidth="1"/>
    <col min="7938" max="7938" width="12" customWidth="1"/>
    <col min="8193" max="8193" width="11.44140625" customWidth="1"/>
    <col min="8194" max="8194" width="12" customWidth="1"/>
    <col min="8449" max="8449" width="11.44140625" customWidth="1"/>
    <col min="8450" max="8450" width="12" customWidth="1"/>
    <col min="8705" max="8705" width="11.44140625" customWidth="1"/>
    <col min="8706" max="8706" width="12" customWidth="1"/>
    <col min="8961" max="8961" width="11.44140625" customWidth="1"/>
    <col min="8962" max="8962" width="12" customWidth="1"/>
    <col min="9217" max="9217" width="11.44140625" customWidth="1"/>
    <col min="9218" max="9218" width="12" customWidth="1"/>
    <col min="9473" max="9473" width="11.44140625" customWidth="1"/>
    <col min="9474" max="9474" width="12" customWidth="1"/>
    <col min="9729" max="9729" width="11.44140625" customWidth="1"/>
    <col min="9730" max="9730" width="12" customWidth="1"/>
    <col min="9985" max="9985" width="11.44140625" customWidth="1"/>
    <col min="9986" max="9986" width="12" customWidth="1"/>
    <col min="10241" max="10241" width="11.44140625" customWidth="1"/>
    <col min="10242" max="10242" width="12" customWidth="1"/>
    <col min="10497" max="10497" width="11.44140625" customWidth="1"/>
    <col min="10498" max="10498" width="12" customWidth="1"/>
    <col min="10753" max="10753" width="11.44140625" customWidth="1"/>
    <col min="10754" max="10754" width="12" customWidth="1"/>
    <col min="11009" max="11009" width="11.44140625" customWidth="1"/>
    <col min="11010" max="11010" width="12" customWidth="1"/>
    <col min="11265" max="11265" width="11.44140625" customWidth="1"/>
    <col min="11266" max="11266" width="12" customWidth="1"/>
    <col min="11521" max="11521" width="11.44140625" customWidth="1"/>
    <col min="11522" max="11522" width="12" customWidth="1"/>
    <col min="11777" max="11777" width="11.44140625" customWidth="1"/>
    <col min="11778" max="11778" width="12" customWidth="1"/>
    <col min="12033" max="12033" width="11.44140625" customWidth="1"/>
    <col min="12034" max="12034" width="12" customWidth="1"/>
    <col min="12289" max="12289" width="11.44140625" customWidth="1"/>
    <col min="12290" max="12290" width="12" customWidth="1"/>
    <col min="12545" max="12545" width="11.44140625" customWidth="1"/>
    <col min="12546" max="12546" width="12" customWidth="1"/>
    <col min="12801" max="12801" width="11.44140625" customWidth="1"/>
    <col min="12802" max="12802" width="12" customWidth="1"/>
    <col min="13057" max="13057" width="11.44140625" customWidth="1"/>
    <col min="13058" max="13058" width="12" customWidth="1"/>
    <col min="13313" max="13313" width="11.44140625" customWidth="1"/>
    <col min="13314" max="13314" width="12" customWidth="1"/>
    <col min="13569" max="13569" width="11.44140625" customWidth="1"/>
    <col min="13570" max="13570" width="12" customWidth="1"/>
    <col min="13825" max="13825" width="11.44140625" customWidth="1"/>
    <col min="13826" max="13826" width="12" customWidth="1"/>
    <col min="14081" max="14081" width="11.44140625" customWidth="1"/>
    <col min="14082" max="14082" width="12" customWidth="1"/>
    <col min="14337" max="14337" width="11.44140625" customWidth="1"/>
    <col min="14338" max="14338" width="12" customWidth="1"/>
    <col min="14593" max="14593" width="11.44140625" customWidth="1"/>
    <col min="14594" max="14594" width="12" customWidth="1"/>
    <col min="14849" max="14849" width="11.44140625" customWidth="1"/>
    <col min="14850" max="14850" width="12" customWidth="1"/>
    <col min="15105" max="15105" width="11.44140625" customWidth="1"/>
    <col min="15106" max="15106" width="12" customWidth="1"/>
    <col min="15361" max="15361" width="11.44140625" customWidth="1"/>
    <col min="15362" max="15362" width="12" customWidth="1"/>
    <col min="15617" max="15617" width="11.44140625" customWidth="1"/>
    <col min="15618" max="15618" width="12" customWidth="1"/>
    <col min="15873" max="15873" width="11.44140625" customWidth="1"/>
    <col min="15874" max="15874" width="12" customWidth="1"/>
    <col min="16129" max="16129" width="11.44140625" customWidth="1"/>
    <col min="16130" max="16130" width="12" customWidth="1"/>
  </cols>
  <sheetData>
    <row r="1" spans="1:3" x14ac:dyDescent="0.3">
      <c r="A1" t="s">
        <v>168</v>
      </c>
      <c r="B1" t="s">
        <v>167</v>
      </c>
      <c r="C1" t="s">
        <v>202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2025-08-14T12:26:26Z</cp:lastPrinted>
  <dcterms:created xsi:type="dcterms:W3CDTF">2019-07-16T09:29:46Z</dcterms:created>
  <dcterms:modified xsi:type="dcterms:W3CDTF">2025-08-14T12:26:27Z</dcterms:modified>
</cp:coreProperties>
</file>