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D:\Kunal\Aug 25\Axis\Dump\"/>
    </mc:Choice>
  </mc:AlternateContent>
  <xr:revisionPtr revIDLastSave="0" documentId="13_ncr:1_{8D90625E-9852-44DC-AA90-DA97646DBC81}" xr6:coauthVersionLast="47" xr6:coauthVersionMax="47" xr10:uidLastSave="{00000000-0000-0000-0000-000000000000}"/>
  <bookViews>
    <workbookView xWindow="-108" yWindow="-108" windowWidth="23256" windowHeight="12456" xr2:uid="{00000000-000D-0000-FFFF-FFFF00000000}"/>
  </bookViews>
  <sheets>
    <sheet name="Report" sheetId="1" r:id="rId1"/>
    <sheet name="Flat detail" sheetId="3" r:id="rId2"/>
    <sheet name="Note" sheetId="4" r:id="rId3"/>
    <sheet name="valuation" sheetId="5" r:id="rId4"/>
  </sheets>
  <definedNames>
    <definedName name="_xlnm.Print_Area" localSheetId="0">Report!$A$1:$H$240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 l="1"/>
  <c r="E3" i="1" l="1"/>
  <c r="L133" i="1" l="1"/>
  <c r="J84" i="1" l="1"/>
  <c r="J83" i="1"/>
  <c r="J82" i="1"/>
  <c r="J81" i="1"/>
  <c r="J70" i="1"/>
  <c r="J69" i="1"/>
  <c r="J68" i="1"/>
  <c r="J67" i="1"/>
  <c r="H60" i="1"/>
  <c r="H74" i="1"/>
  <c r="J79" i="1" l="1"/>
  <c r="J80" i="1" s="1"/>
  <c r="J85" i="1" s="1"/>
  <c r="J86" i="1" s="1"/>
  <c r="C78" i="1" s="1"/>
  <c r="D79" i="1"/>
  <c r="J77" i="1"/>
  <c r="D86" i="1"/>
  <c r="D85" i="1"/>
  <c r="D84" i="1"/>
  <c r="D83" i="1"/>
  <c r="D82" i="1"/>
  <c r="D81" i="1"/>
  <c r="D80" i="1"/>
  <c r="J78" i="1"/>
  <c r="C77" i="1" s="1"/>
  <c r="J76" i="1"/>
  <c r="J65" i="1"/>
  <c r="J66" i="1" s="1"/>
  <c r="J71" i="1" s="1"/>
  <c r="J72" i="1" s="1"/>
  <c r="C64" i="1" s="1"/>
  <c r="C65" i="1"/>
  <c r="D65" i="1" s="1"/>
  <c r="J63" i="1"/>
  <c r="D72" i="1"/>
  <c r="D71" i="1"/>
  <c r="D70" i="1"/>
  <c r="D69" i="1"/>
  <c r="D68" i="1"/>
  <c r="D67" i="1"/>
  <c r="D66" i="1"/>
  <c r="J64" i="1"/>
  <c r="C63" i="1" s="1"/>
  <c r="J62" i="1"/>
  <c r="G7" i="5"/>
  <c r="E77" i="1" l="1"/>
  <c r="D78" i="1"/>
  <c r="G77" i="1"/>
  <c r="D77" i="1"/>
  <c r="E63" i="1"/>
  <c r="D64" i="1"/>
  <c r="G63" i="1"/>
  <c r="D63" i="1"/>
  <c r="J129" i="1"/>
  <c r="J132" i="1"/>
  <c r="J133" i="1"/>
  <c r="J134" i="1"/>
  <c r="J135" i="1"/>
  <c r="J131" i="1"/>
  <c r="K126" i="1"/>
  <c r="K120" i="1"/>
  <c r="K121" i="1"/>
  <c r="K122" i="1"/>
  <c r="K123" i="1"/>
  <c r="K124" i="1"/>
  <c r="K125" i="1"/>
  <c r="K119" i="1"/>
  <c r="J120" i="1"/>
  <c r="J119" i="1"/>
  <c r="I73" i="1" l="1"/>
  <c r="C75" i="1" s="1"/>
  <c r="I59" i="1"/>
  <c r="C61" i="1" s="1"/>
  <c r="F107" i="1" l="1"/>
  <c r="F106" i="1"/>
  <c r="D139" i="1"/>
  <c r="D135" i="1"/>
  <c r="I135" i="1" s="1"/>
  <c r="D140" i="1"/>
  <c r="I140" i="1" s="1"/>
  <c r="D133" i="1"/>
  <c r="I133" i="1" s="1"/>
  <c r="D134" i="1"/>
  <c r="I134" i="1" s="1"/>
  <c r="D132" i="1"/>
  <c r="I132" i="1" s="1"/>
  <c r="D131" i="1"/>
  <c r="D129" i="1"/>
  <c r="I129" i="1" s="1"/>
  <c r="D111" i="1" l="1"/>
  <c r="D112" i="1"/>
  <c r="I131" i="1"/>
  <c r="D107" i="1"/>
  <c r="I139" i="1"/>
  <c r="C112" i="1"/>
  <c r="C111" i="1"/>
  <c r="F108" i="1"/>
  <c r="G139" i="1"/>
  <c r="D125" i="1"/>
  <c r="I125" i="1" s="1"/>
  <c r="D126" i="1"/>
  <c r="I126" i="1" s="1"/>
  <c r="D127" i="1"/>
  <c r="I127" i="1" s="1"/>
  <c r="D124" i="1"/>
  <c r="I124" i="1" s="1"/>
  <c r="D123" i="1"/>
  <c r="I123" i="1" s="1"/>
  <c r="D122" i="1"/>
  <c r="I122" i="1" s="1"/>
  <c r="D121" i="1"/>
  <c r="I121" i="1" s="1"/>
  <c r="D120" i="1"/>
  <c r="I120" i="1" s="1"/>
  <c r="D119" i="1"/>
  <c r="C108" i="1" l="1"/>
  <c r="D106" i="1"/>
  <c r="I119" i="1"/>
  <c r="D108" i="1"/>
  <c r="F112" i="1"/>
  <c r="D113" i="1"/>
  <c r="C113" i="1"/>
  <c r="F111" i="1"/>
  <c r="G6" i="5"/>
  <c r="G8" i="5"/>
  <c r="G5" i="5"/>
  <c r="F113" i="1" l="1"/>
  <c r="G9" i="5"/>
  <c r="E7" i="1" l="1"/>
  <c r="E40" i="1" l="1"/>
  <c r="D155" i="1" l="1"/>
  <c r="F103" i="1"/>
  <c r="G46" i="1"/>
  <c r="C46" i="1"/>
  <c r="E41" i="1"/>
  <c r="D51" i="1" s="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<sst xmlns="http://schemas.openxmlformats.org/spreadsheetml/2006/main" count="365" uniqueCount="244">
  <si>
    <t xml:space="preserve">Valuation Report </t>
  </si>
  <si>
    <t>Date:</t>
  </si>
  <si>
    <t>CPC Name:</t>
  </si>
  <si>
    <t>Date Of Property Visit</t>
  </si>
  <si>
    <t>Name of the builder group</t>
  </si>
  <si>
    <t>Name of the builder company</t>
  </si>
  <si>
    <t>Name of the Project</t>
  </si>
  <si>
    <t>Contect Details ( Name &amp; Contect No.)</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</si>
  <si>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</si>
  <si>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</si>
  <si>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</si>
  <si>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</si>
  <si>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</si>
  <si>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</si>
  <si>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</si>
  <si>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</si>
  <si>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</si>
  <si>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</si>
  <si>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</si>
  <si>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</si>
  <si>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</si>
  <si>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</si>
  <si>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</si>
  <si>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</si>
  <si>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</si>
  <si>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</si>
  <si>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</si>
  <si>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</si>
  <si>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</si>
  <si>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</si>
  <si>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</si>
  <si>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</si>
  <si>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</si>
  <si>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</si>
  <si>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</si>
  <si>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</si>
  <si>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</si>
  <si>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</si>
  <si>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</si>
  <si>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</si>
  <si>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</si>
  <si>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</si>
  <si>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</si>
  <si>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</si>
  <si>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</si>
  <si>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</si>
  <si>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</si>
  <si>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</si>
  <si>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</si>
  <si>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</si>
  <si>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</si>
  <si>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</si>
  <si>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</si>
  <si>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</si>
  <si>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</si>
  <si>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</si>
  <si>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</si>
  <si>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</si>
  <si>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</si>
  <si>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</si>
  <si>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</si>
  <si>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</si>
  <si>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</si>
  <si>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</si>
  <si>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</si>
  <si>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</si>
  <si>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</si>
  <si>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</si>
  <si>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</si>
  <si>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</si>
  <si>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</si>
  <si>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</si>
  <si>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</si>
  <si>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</si>
  <si>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</si>
  <si>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</si>
  <si>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</si>
  <si>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</si>
  <si>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</si>
  <si>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</si>
  <si>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</si>
  <si>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</si>
  <si>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</si>
  <si>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</si>
  <si>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</si>
  <si>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</si>
  <si>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</si>
  <si>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</si>
  <si>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</si>
  <si>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</si>
  <si>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</si>
  <si>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</si>
  <si>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</si>
  <si>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</si>
  <si>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</si>
  <si>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</si>
  <si>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</si>
  <si>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</si>
  <si>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</si>
  <si>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</si>
  <si>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</si>
  <si>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</si>
  <si>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</si>
  <si>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</si>
  <si>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</si>
  <si>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</si>
  <si>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</si>
  <si>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</si>
  <si>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</si>
  <si>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</si>
  <si>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</si>
  <si>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</si>
  <si>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Commercial Area Details :</t>
  </si>
  <si>
    <t>Flat/Shop No.</t>
  </si>
  <si>
    <t>Accessibility to the Project from the City: (Proximity to civic amenities like school, hospital, market, etc.)</t>
  </si>
  <si>
    <t>Inspected By :</t>
  </si>
  <si>
    <t>No. of Units</t>
  </si>
  <si>
    <t>Authorized Signatory
Name &amp; Seal of the agency</t>
  </si>
  <si>
    <t>Residential + Commercial</t>
  </si>
  <si>
    <t>Recommended rate of the shop Per Sq. Ft. ( on Saleable area)</t>
  </si>
  <si>
    <t>Recommended rate of the Office Per Sq. Ft. ( on Saleable area)</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</si>
  <si>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</si>
  <si>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</si>
  <si>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</si>
  <si>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</si>
  <si>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</si>
  <si>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</si>
  <si>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</si>
  <si>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</si>
  <si>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</si>
  <si>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</si>
  <si>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</si>
  <si>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</si>
  <si>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</si>
  <si>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</si>
  <si>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</si>
  <si>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</si>
  <si>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</si>
  <si>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Club Charges</t>
  </si>
  <si>
    <t>Legal Services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</si>
  <si>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</si>
  <si>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</si>
  <si>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</si>
  <si>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</si>
  <si>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</si>
  <si>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</si>
  <si>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</si>
  <si>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</si>
  <si>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in process</t>
  </si>
  <si>
    <t>Plinth completed</t>
  </si>
  <si>
    <t>All work Completed. OC Received.</t>
  </si>
  <si>
    <t>Approved Plans, CC, Sale Plans, Builder Saleable Area, Cost Sheet</t>
  </si>
  <si>
    <t>NA
Approved upto : NA</t>
  </si>
  <si>
    <t>Report By :</t>
  </si>
  <si>
    <t>Market Research Data</t>
  </si>
  <si>
    <t>Source</t>
  </si>
  <si>
    <t>Distance from proposed property</t>
  </si>
  <si>
    <t>Net Carpet</t>
  </si>
  <si>
    <t>Market Value</t>
  </si>
  <si>
    <t>Average</t>
  </si>
  <si>
    <t xml:space="preserve">Valuation Adopted </t>
  </si>
  <si>
    <t>Saleable Area</t>
  </si>
  <si>
    <t>Rate on Saleable</t>
  </si>
  <si>
    <t>Axis Sanpada</t>
  </si>
  <si>
    <t>P52000013403</t>
  </si>
  <si>
    <t>M/s. Gurudutt Realty</t>
  </si>
  <si>
    <t>Gurudutt Residency</t>
  </si>
  <si>
    <t>9222001701/7709026822</t>
  </si>
  <si>
    <t>383/2</t>
  </si>
  <si>
    <t>Pen</t>
  </si>
  <si>
    <t>02 Building</t>
  </si>
  <si>
    <t>01 Building (Wing A &amp; B)</t>
  </si>
  <si>
    <t>Borgaon Road</t>
  </si>
  <si>
    <t>Raigad</t>
  </si>
  <si>
    <t>Middle Class</t>
  </si>
  <si>
    <t>Developing</t>
  </si>
  <si>
    <t>15/03/2018.</t>
  </si>
  <si>
    <t>Cement, Aggregate, Steel, etc</t>
  </si>
  <si>
    <t>Open Plot</t>
  </si>
  <si>
    <t>5.9Km from Pen Railway Station</t>
  </si>
  <si>
    <t>Wheather the construction is as per approved Building plan : Under Construction</t>
  </si>
  <si>
    <t>Shop</t>
  </si>
  <si>
    <t>Ground Floor</t>
  </si>
  <si>
    <t>1st Floor for Commercial</t>
  </si>
  <si>
    <t>Office</t>
  </si>
  <si>
    <t>1st Floor</t>
  </si>
  <si>
    <t>2nd to 4th Floor for Residential</t>
  </si>
  <si>
    <t>201, 301, 401</t>
  </si>
  <si>
    <t>202, 302, 402</t>
  </si>
  <si>
    <t>204, 304, 404</t>
  </si>
  <si>
    <t>205, 305, 405</t>
  </si>
  <si>
    <t>1RK</t>
  </si>
  <si>
    <t>1BHK</t>
  </si>
  <si>
    <t>2nd to 4th Floor</t>
  </si>
  <si>
    <t>Wing A</t>
  </si>
  <si>
    <t>Wing B</t>
  </si>
  <si>
    <t>Ground Floor for Parking</t>
  </si>
  <si>
    <t>1st to 3rd Floor</t>
  </si>
  <si>
    <t>101, 201, 301</t>
  </si>
  <si>
    <t>102, 202, 302</t>
  </si>
  <si>
    <t>Survey No</t>
  </si>
  <si>
    <t>Ram Mandir</t>
  </si>
  <si>
    <t>Valid Up to:  Gr + 2nd Floor</t>
  </si>
  <si>
    <t>Builder Saleable area</t>
  </si>
  <si>
    <t>Ground Floor for Commercial &amp; Parking</t>
  </si>
  <si>
    <t>50000/-</t>
  </si>
  <si>
    <t>203, 303, 403</t>
  </si>
  <si>
    <t>Flats - 21, Shops - 9, Office - 1</t>
  </si>
  <si>
    <t>6000/-</t>
  </si>
  <si>
    <t>7000/-</t>
  </si>
  <si>
    <t>housing</t>
  </si>
  <si>
    <t>Construction details:</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</si>
  <si>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</si>
  <si>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</si>
  <si>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</si>
  <si>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</si>
  <si>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</si>
  <si>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</si>
  <si>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</si>
  <si>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</si>
  <si>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</si>
  <si>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</si>
  <si>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</si>
  <si>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</si>
  <si>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</si>
  <si>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</si>
  <si>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</si>
  <si>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</si>
  <si>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</si>
  <si>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Wing A = Gr/St + 1st to 4th Floor</t>
  </si>
  <si>
    <t>Wing B = Gr/St + 1st to 3rd Floor</t>
  </si>
  <si>
    <t>As per RERA - 30/12/2021</t>
  </si>
  <si>
    <t>1,50,000/-</t>
  </si>
  <si>
    <t xml:space="preserve">Development Charges </t>
  </si>
  <si>
    <t>Wing A = Gr + 1st to 4th Floor
Wing B = Gr + 1st to 3rd Floor</t>
  </si>
  <si>
    <t>Office No. 1031, Wing J, Akshar Business Park, Plot No. 03 Sector 25, Near APMC Market, Vashi, 
Navi Mumbai, Maharashtra 400703 TEL: 022-46090378/79/80                                                                       
E mail : vsjcapf@gmail.com. Web site : www.vsjadon.com</t>
  </si>
  <si>
    <t>Location Link</t>
  </si>
  <si>
    <t>https://goo.gl/maps/eRyVVSvh35RSgQDa8</t>
  </si>
  <si>
    <t>Latitude,Longitude</t>
  </si>
  <si>
    <t>18.734513526,73.10436819</t>
  </si>
  <si>
    <t>PNP/K.4/BV/2936/2016-17/
4445/2018</t>
  </si>
  <si>
    <t>Nitesh Patil</t>
  </si>
  <si>
    <t>Kunal Kadam</t>
  </si>
  <si>
    <r>
      <t xml:space="preserve">1. Wing A - Work stopped. Work same as visit (08/08/2022). 
    Wing B - Work stopped. Work same as visit(17/05/2021).
2. We considered Saleable area as per Builder Saleable Area Sheet.
3. We considered Carpet area as per Approved Plan.
4. We considered Gross carpet area = Net carpet + Enclose balcony.
5. We have considered rate by verifying it from market inquire.
6. Car parking is subjected to authentic documentation.
7. Please provide Revised CC. construction work goes beyond approved CC.
</t>
    </r>
    <r>
      <rPr>
        <b/>
        <sz val="12"/>
        <color rgb="FFFF0000"/>
        <rFont val="Times New Roman"/>
        <family val="1"/>
      </rPr>
      <t xml:space="preserve">8. As per RERA, Completion period of Gurudutt Residency is expired on (30/12/2021) but still project is under construction.
</t>
    </r>
    <r>
      <rPr>
        <b/>
        <sz val="12"/>
        <rFont val="Times New Roman"/>
        <family val="1"/>
      </rPr>
      <t>9. The project has received first CC on 15/03/2018, But construction work is not yet completed.</t>
    </r>
    <r>
      <rPr>
        <b/>
        <sz val="12"/>
        <color rgb="FFFF0000"/>
        <rFont val="Times New Roman"/>
        <family val="1"/>
      </rPr>
      <t xml:space="preserve">
</t>
    </r>
    <r>
      <rPr>
        <b/>
        <sz val="12"/>
        <rFont val="Times New Roman"/>
        <family val="1"/>
      </rPr>
      <t xml:space="preserve">10. As checked on RERA portal on dated 13/08/2025, we have observed that above project is kept under abeyance.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</si>
</sst>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_(* #,##0_);_(* \(#,##0\);_(* &quot;-&quot;??_);_(@_)"/>
    <numFmt numFmtId="167" formatCode="dd\/mm\/yyyy"/>
  </numFmts>
  <fonts count="25"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b/>
      <sz val="12"/>
      <color rgb="FFFF0000"/>
      <name val="Times New Roman"/>
      <family val="1"/>
    </font>
    <font>
      <sz val="12"/>
      <color rgb="FF000000"/>
      <name val="Times New Roman"/>
      <family val="1"/>
    </font>
    <font>
      <u/>
      <sz val="11"/>
      <color theme="1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9">
    <xf numFmtId="0" fontId="0" fillId="0" borderId="0"/>
    <xf numFmtId="0" fontId="4" fillId="0" borderId="0"/>
    <xf numFmtId="0" fontId="6" fillId="0" borderId="0"/>
    <xf numFmtId="0" fontId="3" fillId="0" borderId="0"/>
    <xf numFmtId="0" fontId="6" fillId="0" borderId="0"/>
    <xf numFmtId="0" fontId="2" fillId="0" borderId="0"/>
    <xf numFmtId="164" fontId="6" fillId="0" borderId="0" applyFont="0" applyFill="0" applyBorder="0" applyAlignment="0" applyProtection="0"/>
    <xf numFmtId="0" fontId="21" fillId="0" borderId="0"/>
    <xf numFmtId="0" fontId="24" fillId="0" borderId="0" applyNumberFormat="0" applyFill="0" applyBorder="0" applyAlignment="0" applyProtection="0"/>
  </cellStyleXfs>
  <cellXfs count="153">
    <xf numFmtId="0" fontId="0" fillId="0" borderId="0" xfId="0"/>
    <xf numFmtId="0" fontId="8" fillId="0" borderId="0" xfId="0" applyFont="1" applyAlignment="1">
      <alignment horizontal="center" vertical="center"/>
    </xf>
    <xf numFmtId="0" fontId="8" fillId="0" borderId="0" xfId="1" applyFont="1" applyAlignment="1">
      <alignment horizontal="center" vertical="center"/>
    </xf>
    <xf numFmtId="0" fontId="0" fillId="3" borderId="1" xfId="0" applyFill="1" applyBorder="1"/>
    <xf numFmtId="0" fontId="0" fillId="0" borderId="2" xfId="0" applyBorder="1"/>
    <xf numFmtId="0" fontId="10" fillId="0" borderId="1" xfId="0" applyFont="1" applyBorder="1"/>
    <xf numFmtId="0" fontId="10" fillId="0" borderId="1" xfId="0" applyFont="1" applyBorder="1" applyAlignment="1">
      <alignment horizontal="center"/>
    </xf>
    <xf numFmtId="0" fontId="0" fillId="0" borderId="1" xfId="0" applyBorder="1"/>
    <xf numFmtId="0" fontId="8" fillId="0" borderId="0" xfId="1" applyFont="1"/>
    <xf numFmtId="0" fontId="7" fillId="0" borderId="0" xfId="2" applyFont="1"/>
    <xf numFmtId="0" fontId="8" fillId="0" borderId="0" xfId="0" applyFont="1"/>
    <xf numFmtId="0" fontId="13" fillId="0" borderId="0" xfId="1" applyFont="1"/>
    <xf numFmtId="0" fontId="16" fillId="0" borderId="0" xfId="1" applyFont="1"/>
    <xf numFmtId="0" fontId="17" fillId="0" borderId="0" xfId="1" applyFont="1"/>
    <xf numFmtId="0" fontId="13" fillId="2" borderId="1" xfId="1" applyFont="1" applyFill="1" applyBorder="1" applyAlignment="1" applyProtection="1">
      <alignment vertical="top"/>
      <protection locked="0"/>
    </xf>
    <xf numFmtId="0" fontId="9" fillId="2" borderId="1" xfId="1" applyFont="1" applyFill="1" applyBorder="1" applyAlignment="1" applyProtection="1">
      <alignment horizontal="left" vertical="top"/>
      <protection locked="0"/>
    </xf>
    <xf numFmtId="0" fontId="11" fillId="0" borderId="1" xfId="0" applyFont="1" applyBorder="1" applyAlignment="1" applyProtection="1">
      <alignment horizontal="center" vertical="center"/>
      <protection locked="0"/>
    </xf>
    <xf numFmtId="1" fontId="8" fillId="0" borderId="1" xfId="0" applyNumberFormat="1" applyFont="1" applyBorder="1" applyAlignment="1" applyProtection="1">
      <alignment horizontal="center" vertical="center"/>
      <protection locked="0"/>
    </xf>
    <xf numFmtId="1" fontId="5" fillId="0" borderId="1" xfId="1" applyNumberFormat="1" applyFont="1" applyBorder="1" applyAlignment="1" applyProtection="1">
      <alignment horizontal="center" vertical="top" wrapText="1"/>
      <protection locked="0"/>
    </xf>
    <xf numFmtId="0" fontId="9" fillId="0" borderId="0" xfId="1" applyFont="1" applyAlignment="1" applyProtection="1">
      <alignment vertical="top"/>
      <protection locked="0"/>
    </xf>
    <xf numFmtId="0" fontId="9" fillId="0" borderId="0" xfId="1" applyFont="1" applyAlignment="1" applyProtection="1">
      <alignment vertical="top" wrapText="1"/>
      <protection locked="0"/>
    </xf>
    <xf numFmtId="0" fontId="8" fillId="0" borderId="0" xfId="1" applyFont="1" applyProtection="1">
      <protection locked="0"/>
    </xf>
    <xf numFmtId="0" fontId="11" fillId="0" borderId="0" xfId="1" applyFont="1" applyProtection="1">
      <protection locked="0"/>
    </xf>
    <xf numFmtId="0" fontId="8" fillId="0" borderId="0" xfId="1" applyFont="1" applyProtection="1">
      <protection hidden="1"/>
    </xf>
    <xf numFmtId="1" fontId="7" fillId="0" borderId="1" xfId="1" applyNumberFormat="1" applyFont="1" applyBorder="1" applyAlignment="1" applyProtection="1">
      <alignment horizontal="center" vertical="center" wrapText="1"/>
      <protection locked="0"/>
    </xf>
    <xf numFmtId="1" fontId="9" fillId="0" borderId="1" xfId="1" applyNumberFormat="1" applyFont="1" applyBorder="1" applyAlignment="1" applyProtection="1">
      <alignment horizontal="center" vertical="top" wrapText="1"/>
      <protection locked="0"/>
    </xf>
    <xf numFmtId="0" fontId="13" fillId="0" borderId="5" xfId="1" applyFont="1" applyBorder="1" applyAlignment="1" applyProtection="1">
      <alignment horizontal="center" vertical="top"/>
      <protection locked="0"/>
    </xf>
    <xf numFmtId="0" fontId="8" fillId="0" borderId="10" xfId="1" applyFont="1" applyBorder="1" applyProtection="1">
      <protection hidden="1"/>
    </xf>
    <xf numFmtId="0" fontId="8" fillId="0" borderId="11" xfId="1" applyFont="1" applyBorder="1" applyProtection="1">
      <protection hidden="1"/>
    </xf>
    <xf numFmtId="0" fontId="8" fillId="0" borderId="11" xfId="1" applyFont="1" applyBorder="1"/>
    <xf numFmtId="0" fontId="6" fillId="0" borderId="0" xfId="4"/>
    <xf numFmtId="0" fontId="2" fillId="0" borderId="0" xfId="5"/>
    <xf numFmtId="0" fontId="10" fillId="0" borderId="1" xfId="5" applyFont="1" applyBorder="1" applyAlignment="1">
      <alignment horizontal="center" vertical="top" wrapText="1"/>
    </xf>
    <xf numFmtId="0" fontId="20" fillId="0" borderId="0" xfId="4" applyFont="1"/>
    <xf numFmtId="0" fontId="2" fillId="0" borderId="1" xfId="5" applyBorder="1" applyAlignment="1">
      <alignment horizontal="center" vertical="center"/>
    </xf>
    <xf numFmtId="1" fontId="2" fillId="0" borderId="1" xfId="5" applyNumberFormat="1" applyBorder="1" applyAlignment="1">
      <alignment horizontal="center" vertical="center"/>
    </xf>
    <xf numFmtId="166" fontId="2" fillId="0" borderId="1" xfId="6" applyNumberFormat="1" applyFont="1" applyBorder="1" applyAlignment="1">
      <alignment horizontal="right" vertical="center"/>
    </xf>
    <xf numFmtId="0" fontId="10" fillId="0" borderId="1" xfId="5" applyFont="1" applyBorder="1" applyAlignment="1">
      <alignment horizontal="center" vertical="center"/>
    </xf>
    <xf numFmtId="1" fontId="19" fillId="0" borderId="1" xfId="5" applyNumberFormat="1" applyFont="1" applyBorder="1" applyAlignment="1">
      <alignment horizontal="center" vertical="center"/>
    </xf>
    <xf numFmtId="0" fontId="6" fillId="0" borderId="1" xfId="4" applyBorder="1" applyAlignment="1">
      <alignment horizontal="center" vertical="center"/>
    </xf>
    <xf numFmtId="0" fontId="13" fillId="2" borderId="1" xfId="1" applyFont="1" applyFill="1" applyBorder="1" applyAlignment="1" applyProtection="1">
      <alignment horizontal="left" vertical="top"/>
      <protection locked="0"/>
    </xf>
    <xf numFmtId="1" fontId="7" fillId="0" borderId="1" xfId="0" applyNumberFormat="1" applyFont="1" applyBorder="1" applyAlignment="1" applyProtection="1">
      <alignment horizontal="center" vertical="top" wrapText="1"/>
      <protection locked="0"/>
    </xf>
    <xf numFmtId="0" fontId="13" fillId="0" borderId="6" xfId="1" applyFont="1" applyBorder="1" applyAlignment="1" applyProtection="1">
      <alignment horizontal="center" vertical="top"/>
      <protection locked="0"/>
    </xf>
    <xf numFmtId="0" fontId="13"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wrapText="1"/>
      <protection locked="0"/>
    </xf>
    <xf numFmtId="1" fontId="13" fillId="0" borderId="1" xfId="1" applyNumberFormat="1" applyFont="1" applyBorder="1" applyAlignment="1" applyProtection="1">
      <alignment horizontal="center" wrapText="1"/>
      <protection locked="0"/>
    </xf>
    <xf numFmtId="1" fontId="14" fillId="0" borderId="1" xfId="0" applyNumberFormat="1" applyFont="1" applyBorder="1" applyAlignment="1" applyProtection="1">
      <alignment horizontal="center" vertical="center"/>
      <protection locked="0"/>
    </xf>
    <xf numFmtId="0" fontId="14" fillId="0" borderId="0" xfId="0" applyFont="1" applyAlignment="1">
      <alignment horizontal="center" vertical="center"/>
    </xf>
    <xf numFmtId="0" fontId="8" fillId="0" borderId="1" xfId="0" applyFont="1" applyBorder="1" applyAlignment="1" applyProtection="1">
      <alignment horizontal="center" vertical="center"/>
      <protection locked="0"/>
    </xf>
    <xf numFmtId="1" fontId="11" fillId="0" borderId="1" xfId="0" applyNumberFormat="1" applyFont="1" applyBorder="1" applyAlignment="1" applyProtection="1">
      <alignment horizontal="center" vertical="center"/>
      <protection locked="0"/>
    </xf>
    <xf numFmtId="0" fontId="11" fillId="0" borderId="0" xfId="0" applyFont="1" applyAlignment="1">
      <alignment horizontal="center" vertical="center"/>
    </xf>
    <xf numFmtId="0" fontId="1" fillId="0" borderId="1" xfId="5" applyFont="1" applyBorder="1" applyAlignment="1">
      <alignment horizontal="left" vertical="center"/>
    </xf>
    <xf numFmtId="0" fontId="1" fillId="0" borderId="1" xfId="5" applyFont="1" applyBorder="1" applyAlignment="1">
      <alignment horizontal="center" vertical="center"/>
    </xf>
    <xf numFmtId="0" fontId="13" fillId="0" borderId="1" xfId="1" applyFont="1" applyBorder="1" applyAlignment="1" applyProtection="1">
      <alignment horizontal="center" vertical="top"/>
      <protection locked="0"/>
    </xf>
    <xf numFmtId="0" fontId="18" fillId="0" borderId="0" xfId="0" applyFont="1" applyProtection="1">
      <protection hidden="1"/>
    </xf>
    <xf numFmtId="0" fontId="8" fillId="0" borderId="9" xfId="1" applyFont="1" applyBorder="1" applyProtection="1">
      <protection hidden="1"/>
    </xf>
    <xf numFmtId="0" fontId="18" fillId="0" borderId="11" xfId="0" applyFont="1" applyBorder="1" applyProtection="1">
      <protection hidden="1"/>
    </xf>
    <xf numFmtId="1" fontId="0" fillId="0" borderId="11" xfId="0" applyNumberFormat="1" applyBorder="1"/>
    <xf numFmtId="2" fontId="0" fillId="0" borderId="0" xfId="0" applyNumberFormat="1"/>
    <xf numFmtId="165" fontId="0" fillId="0" borderId="0" xfId="0" applyNumberFormat="1"/>
    <xf numFmtId="2" fontId="18" fillId="0" borderId="0" xfId="0" applyNumberFormat="1" applyFont="1" applyProtection="1">
      <protection hidden="1"/>
    </xf>
    <xf numFmtId="1" fontId="0" fillId="0" borderId="11" xfId="0" applyNumberFormat="1" applyBorder="1" applyAlignment="1">
      <alignment horizontal="right"/>
    </xf>
    <xf numFmtId="0" fontId="18" fillId="0" borderId="12" xfId="0" applyFont="1" applyBorder="1" applyProtection="1">
      <protection hidden="1"/>
    </xf>
    <xf numFmtId="1" fontId="0" fillId="0" borderId="13" xfId="0" applyNumberFormat="1" applyBorder="1"/>
    <xf numFmtId="0" fontId="15" fillId="0" borderId="1" xfId="1" applyFont="1" applyBorder="1" applyAlignment="1" applyProtection="1">
      <alignment horizontal="center" vertical="top" wrapText="1"/>
      <protection locked="0"/>
    </xf>
    <xf numFmtId="9" fontId="13" fillId="2" borderId="1" xfId="1" applyNumberFormat="1" applyFont="1" applyFill="1" applyBorder="1" applyAlignment="1" applyProtection="1">
      <alignment horizontal="center" vertical="center" wrapText="1"/>
      <protection hidden="1"/>
    </xf>
    <xf numFmtId="0" fontId="7" fillId="0" borderId="1" xfId="1" applyFont="1" applyBorder="1" applyAlignment="1" applyProtection="1">
      <alignment horizontal="left" vertical="top" wrapText="1"/>
      <protection locked="0"/>
    </xf>
    <xf numFmtId="0" fontId="13" fillId="0" borderId="1" xfId="1" applyFont="1" applyBorder="1" applyAlignment="1" applyProtection="1">
      <alignment horizontal="center" vertical="top" wrapText="1"/>
      <protection locked="0"/>
    </xf>
    <xf numFmtId="0" fontId="11" fillId="0" borderId="1" xfId="1" applyFont="1" applyBorder="1" applyAlignment="1" applyProtection="1">
      <alignment horizontal="left"/>
      <protection locked="0"/>
    </xf>
    <xf numFmtId="1" fontId="7" fillId="0" borderId="15" xfId="1" applyNumberFormat="1" applyFont="1" applyBorder="1" applyAlignment="1" applyProtection="1">
      <alignment horizontal="center" vertical="center" wrapText="1"/>
      <protection locked="0"/>
    </xf>
    <xf numFmtId="1" fontId="7" fillId="0" borderId="16" xfId="1" applyNumberFormat="1" applyFont="1" applyBorder="1" applyAlignment="1" applyProtection="1">
      <alignment horizontal="center" vertical="center" wrapText="1"/>
      <protection locked="0"/>
    </xf>
    <xf numFmtId="1" fontId="7" fillId="0" borderId="17" xfId="1" applyNumberFormat="1" applyFont="1" applyBorder="1" applyAlignment="1" applyProtection="1">
      <alignment horizontal="center" vertical="center" wrapText="1"/>
      <protection locked="0"/>
    </xf>
    <xf numFmtId="1" fontId="7" fillId="0" borderId="18" xfId="1" applyNumberFormat="1" applyFont="1" applyBorder="1" applyAlignment="1" applyProtection="1">
      <alignment horizontal="center" vertical="center" wrapText="1"/>
      <protection locked="0"/>
    </xf>
    <xf numFmtId="1" fontId="7" fillId="0" borderId="19" xfId="1" applyNumberFormat="1" applyFont="1" applyBorder="1" applyAlignment="1" applyProtection="1">
      <alignment horizontal="center" vertical="center" wrapText="1"/>
      <protection locked="0"/>
    </xf>
    <xf numFmtId="1" fontId="7" fillId="0" borderId="20"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top" wrapText="1"/>
      <protection locked="0"/>
    </xf>
    <xf numFmtId="1" fontId="8" fillId="0" borderId="7" xfId="0" applyNumberFormat="1" applyFont="1" applyBorder="1" applyAlignment="1" applyProtection="1">
      <alignment horizontal="center" vertical="top" wrapText="1"/>
      <protection locked="0"/>
    </xf>
    <xf numFmtId="1" fontId="8" fillId="0" borderId="14" xfId="0" applyNumberFormat="1" applyFont="1" applyBorder="1" applyAlignment="1" applyProtection="1">
      <alignment horizontal="center" vertical="top" wrapText="1"/>
      <protection locked="0"/>
    </xf>
    <xf numFmtId="1" fontId="8" fillId="0" borderId="8" xfId="0" applyNumberFormat="1" applyFont="1" applyBorder="1" applyAlignment="1" applyProtection="1">
      <alignment horizontal="center" vertical="top" wrapText="1"/>
      <protection locked="0"/>
    </xf>
    <xf numFmtId="1" fontId="7" fillId="0" borderId="3" xfId="0" applyNumberFormat="1" applyFont="1" applyBorder="1" applyAlignment="1" applyProtection="1">
      <alignment horizontal="center" vertical="center" wrapText="1"/>
      <protection locked="0"/>
    </xf>
    <xf numFmtId="1" fontId="7" fillId="0" borderId="4" xfId="0" applyNumberFormat="1" applyFont="1" applyBorder="1" applyAlignment="1" applyProtection="1">
      <alignment horizontal="center" vertical="center" wrapText="1"/>
      <protection locked="0"/>
    </xf>
    <xf numFmtId="0" fontId="8" fillId="0" borderId="8" xfId="0" applyFont="1" applyBorder="1" applyAlignment="1" applyProtection="1">
      <alignment horizontal="center" vertical="top" wrapText="1"/>
      <protection locked="0"/>
    </xf>
    <xf numFmtId="9" fontId="13" fillId="2" borderId="1" xfId="1" applyNumberFormat="1" applyFont="1" applyFill="1" applyBorder="1" applyAlignment="1" applyProtection="1">
      <alignment horizontal="center" vertical="center" wrapText="1"/>
      <protection hidden="1"/>
    </xf>
    <xf numFmtId="0" fontId="13" fillId="0" borderId="1" xfId="1" applyFont="1" applyBorder="1" applyAlignment="1" applyProtection="1">
      <alignment horizontal="center" vertical="top"/>
      <protection locked="0"/>
    </xf>
    <xf numFmtId="0" fontId="14"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13" fillId="2" borderId="1" xfId="1" applyFont="1" applyFill="1" applyBorder="1" applyAlignment="1" applyProtection="1">
      <alignment horizontal="left" vertical="top"/>
      <protection locked="0"/>
    </xf>
    <xf numFmtId="1" fontId="9" fillId="0" borderId="1" xfId="0" applyNumberFormat="1" applyFont="1" applyBorder="1" applyAlignment="1" applyProtection="1">
      <alignment horizontal="center" vertical="top" wrapText="1"/>
      <protection locked="0"/>
    </xf>
    <xf numFmtId="1" fontId="11" fillId="0" borderId="1" xfId="0" applyNumberFormat="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wrapText="1"/>
      <protection locked="0"/>
    </xf>
    <xf numFmtId="0" fontId="14"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9"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165" fontId="7" fillId="0" borderId="1" xfId="1" applyNumberFormat="1" applyFont="1" applyBorder="1" applyAlignment="1" applyProtection="1">
      <alignment horizontal="left" vertical="top"/>
      <protection locked="0"/>
    </xf>
    <xf numFmtId="2" fontId="7" fillId="0" borderId="1" xfId="1" applyNumberFormat="1" applyFont="1" applyBorder="1" applyAlignment="1" applyProtection="1">
      <alignment horizontal="left" vertical="top"/>
      <protection locked="0"/>
    </xf>
    <xf numFmtId="0" fontId="13" fillId="2" borderId="7" xfId="1" applyFont="1" applyFill="1" applyBorder="1" applyAlignment="1" applyProtection="1">
      <alignment horizontal="left" vertical="top" wrapText="1"/>
      <protection locked="0"/>
    </xf>
    <xf numFmtId="0" fontId="13" fillId="2" borderId="14" xfId="1" applyFont="1" applyFill="1" applyBorder="1" applyAlignment="1" applyProtection="1">
      <alignment horizontal="left" vertical="top" wrapText="1"/>
      <protection locked="0"/>
    </xf>
    <xf numFmtId="0" fontId="13" fillId="2" borderId="8" xfId="1" applyFont="1" applyFill="1" applyBorder="1" applyAlignment="1" applyProtection="1">
      <alignment horizontal="left" vertical="top" wrapText="1"/>
      <protection locked="0"/>
    </xf>
    <xf numFmtId="0" fontId="13" fillId="2" borderId="1" xfId="1" applyFont="1" applyFill="1" applyBorder="1" applyAlignment="1" applyProtection="1">
      <alignment horizontal="left" vertical="top" wrapText="1"/>
      <protection locked="0"/>
    </xf>
    <xf numFmtId="0" fontId="9" fillId="0" borderId="1" xfId="1" applyFont="1" applyBorder="1" applyAlignment="1" applyProtection="1">
      <alignment vertical="top"/>
      <protection locked="0"/>
    </xf>
    <xf numFmtId="0" fontId="13" fillId="0" borderId="3" xfId="1" applyFont="1" applyBorder="1" applyAlignment="1" applyProtection="1">
      <alignment horizontal="left" vertical="top" wrapText="1"/>
      <protection locked="0"/>
    </xf>
    <xf numFmtId="0" fontId="14" fillId="0" borderId="7" xfId="1" applyFont="1" applyBorder="1" applyAlignment="1" applyProtection="1">
      <alignment horizontal="left" vertical="top" wrapText="1"/>
      <protection locked="0"/>
    </xf>
    <xf numFmtId="0" fontId="14" fillId="0" borderId="8" xfId="1" applyFont="1" applyBorder="1" applyAlignment="1" applyProtection="1">
      <alignment horizontal="left" vertical="top" wrapText="1"/>
      <protection locked="0"/>
    </xf>
    <xf numFmtId="0" fontId="9" fillId="0" borderId="1" xfId="1" applyFont="1" applyBorder="1" applyAlignment="1" applyProtection="1">
      <alignment horizontal="left" vertical="top" wrapText="1"/>
      <protection locked="0"/>
    </xf>
    <xf numFmtId="0" fontId="14" fillId="2" borderId="1" xfId="1" applyFont="1" applyFill="1" applyBorder="1" applyAlignment="1" applyProtection="1">
      <alignment horizontal="left" vertical="top" wrapText="1"/>
      <protection locked="0"/>
    </xf>
    <xf numFmtId="0" fontId="14" fillId="2" borderId="1" xfId="1" applyFont="1" applyFill="1" applyBorder="1" applyAlignment="1" applyProtection="1">
      <alignment horizontal="left" vertical="top"/>
      <protection locked="0"/>
    </xf>
    <xf numFmtId="0" fontId="14"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1" fontId="9" fillId="0" borderId="1" xfId="1" applyNumberFormat="1" applyFont="1" applyBorder="1" applyAlignment="1" applyProtection="1">
      <alignment horizontal="center" vertical="top" wrapText="1"/>
      <protection locked="0"/>
    </xf>
    <xf numFmtId="1" fontId="9" fillId="0" borderId="1"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0" fontId="9" fillId="0" borderId="1" xfId="1" applyFont="1" applyBorder="1" applyAlignment="1" applyProtection="1">
      <alignment horizontal="center" vertical="top"/>
      <protection locked="0"/>
    </xf>
    <xf numFmtId="0" fontId="7" fillId="0" borderId="1" xfId="1" applyFont="1" applyBorder="1" applyAlignment="1" applyProtection="1">
      <alignment vertical="top"/>
      <protection locked="0"/>
    </xf>
    <xf numFmtId="0" fontId="11" fillId="0" borderId="1" xfId="0" applyFont="1" applyBorder="1" applyAlignment="1" applyProtection="1">
      <alignment horizontal="center" vertical="top" wrapText="1"/>
      <protection locked="0"/>
    </xf>
    <xf numFmtId="0" fontId="14"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3" fillId="0" borderId="1" xfId="1" applyFont="1" applyBorder="1" applyAlignment="1" applyProtection="1">
      <alignment horizontal="left" vertical="center" wrapText="1"/>
      <protection locked="0"/>
    </xf>
    <xf numFmtId="2" fontId="7" fillId="0" borderId="1" xfId="1" applyNumberFormat="1" applyFont="1" applyBorder="1" applyAlignment="1" applyProtection="1">
      <alignment horizontal="left" vertical="top" wrapText="1"/>
      <protection locked="0"/>
    </xf>
    <xf numFmtId="0" fontId="14" fillId="0" borderId="1" xfId="1" applyFont="1" applyBorder="1" applyAlignment="1" applyProtection="1">
      <alignment horizontal="center"/>
      <protection locked="0"/>
    </xf>
    <xf numFmtId="0" fontId="24" fillId="0" borderId="1" xfId="8" applyBorder="1" applyAlignment="1" applyProtection="1">
      <alignment horizontal="left"/>
      <protection locked="0"/>
    </xf>
    <xf numFmtId="0" fontId="8" fillId="0" borderId="1" xfId="1" applyFont="1" applyBorder="1" applyAlignment="1" applyProtection="1">
      <alignment horizontal="left"/>
      <protection locked="0"/>
    </xf>
    <xf numFmtId="167" fontId="23" fillId="0" borderId="7" xfId="0" applyNumberFormat="1" applyFont="1" applyBorder="1" applyAlignment="1" applyProtection="1">
      <alignment horizontal="left" vertical="top"/>
      <protection locked="0"/>
    </xf>
    <xf numFmtId="167" fontId="23" fillId="0" borderId="14" xfId="0" applyNumberFormat="1" applyFont="1" applyBorder="1" applyAlignment="1" applyProtection="1">
      <alignment horizontal="left" vertical="top"/>
      <protection locked="0"/>
    </xf>
    <xf numFmtId="167" fontId="23" fillId="0" borderId="8" xfId="0" applyNumberFormat="1" applyFont="1" applyBorder="1" applyAlignment="1" applyProtection="1">
      <alignment horizontal="left" vertical="top"/>
      <protection locked="0"/>
    </xf>
    <xf numFmtId="0" fontId="8" fillId="0" borderId="1" xfId="1" applyFont="1" applyBorder="1" applyAlignment="1" applyProtection="1">
      <alignment horizontal="left" vertical="top" wrapText="1"/>
      <protection locked="0"/>
    </xf>
    <xf numFmtId="0" fontId="12" fillId="0" borderId="1" xfId="1" applyFont="1" applyBorder="1" applyAlignment="1" applyProtection="1">
      <alignment horizontal="center" vertical="top" wrapText="1"/>
      <protection locked="0"/>
    </xf>
    <xf numFmtId="14" fontId="7" fillId="0" borderId="1" xfId="1" applyNumberFormat="1" applyFont="1" applyBorder="1" applyAlignment="1" applyProtection="1">
      <alignment horizontal="left" vertical="top"/>
      <protection locked="0"/>
    </xf>
    <xf numFmtId="0" fontId="7" fillId="2" borderId="1" xfId="1" applyFont="1" applyFill="1" applyBorder="1" applyAlignment="1" applyProtection="1">
      <alignment horizontal="left" vertical="top" wrapText="1"/>
      <protection locked="0"/>
    </xf>
    <xf numFmtId="0" fontId="13" fillId="0" borderId="1" xfId="1" applyFont="1" applyBorder="1" applyAlignment="1" applyProtection="1">
      <alignment horizontal="left"/>
      <protection locked="0"/>
    </xf>
    <xf numFmtId="0" fontId="13" fillId="0" borderId="4" xfId="1" applyFont="1" applyBorder="1" applyAlignment="1" applyProtection="1">
      <alignment horizontal="left" vertical="top"/>
      <protection locked="0"/>
    </xf>
    <xf numFmtId="0" fontId="14" fillId="0" borderId="21" xfId="1" applyFont="1" applyBorder="1" applyAlignment="1" applyProtection="1">
      <alignment horizontal="left" vertical="top" wrapText="1"/>
      <protection locked="0"/>
    </xf>
    <xf numFmtId="0" fontId="14" fillId="0" borderId="22" xfId="1" applyFont="1" applyBorder="1" applyAlignment="1" applyProtection="1">
      <alignment horizontal="left" vertical="top" wrapText="1"/>
      <protection locked="0"/>
    </xf>
    <xf numFmtId="0" fontId="14" fillId="0" borderId="23" xfId="1" applyFont="1" applyBorder="1" applyAlignment="1" applyProtection="1">
      <alignment horizontal="left" vertical="top" wrapText="1"/>
      <protection locked="0"/>
    </xf>
    <xf numFmtId="0" fontId="14" fillId="0" borderId="24" xfId="1" applyFont="1" applyBorder="1" applyAlignment="1" applyProtection="1">
      <alignment horizontal="left" vertical="top" wrapText="1"/>
      <protection locked="0"/>
    </xf>
    <xf numFmtId="0" fontId="14" fillId="0" borderId="25" xfId="1" applyFont="1" applyBorder="1" applyAlignment="1" applyProtection="1">
      <alignment horizontal="left" vertical="top" wrapText="1"/>
      <protection locked="0"/>
    </xf>
    <xf numFmtId="0" fontId="14" fillId="0" borderId="5" xfId="1" applyFont="1" applyBorder="1" applyAlignment="1" applyProtection="1">
      <alignment horizontal="left" vertical="top"/>
      <protection locked="0"/>
    </xf>
    <xf numFmtId="0" fontId="14" fillId="0" borderId="6" xfId="1" applyFont="1" applyBorder="1" applyAlignment="1" applyProtection="1">
      <alignment horizontal="left" vertical="top" wrapText="1"/>
      <protection locked="0"/>
    </xf>
    <xf numFmtId="0" fontId="13" fillId="0" borderId="5" xfId="1" applyFont="1" applyBorder="1" applyAlignment="1" applyProtection="1">
      <alignment horizontal="center" vertical="top" wrapText="1"/>
      <protection locked="0"/>
    </xf>
    <xf numFmtId="0" fontId="13" fillId="0" borderId="6" xfId="1" applyFont="1" applyBorder="1" applyAlignment="1" applyProtection="1">
      <alignment horizontal="center" vertical="top" wrapText="1"/>
      <protection locked="0"/>
    </xf>
    <xf numFmtId="0" fontId="7" fillId="0" borderId="3" xfId="1" applyFont="1" applyBorder="1" applyAlignment="1" applyProtection="1">
      <alignment horizontal="left" vertical="top"/>
      <protection locked="0"/>
    </xf>
    <xf numFmtId="1" fontId="9" fillId="0" borderId="1" xfId="0" applyNumberFormat="1" applyFont="1" applyBorder="1" applyAlignment="1" applyProtection="1">
      <alignment horizontal="left" vertical="top" wrapText="1"/>
      <protection locked="0"/>
    </xf>
    <xf numFmtId="0" fontId="14" fillId="0" borderId="1" xfId="2" applyFont="1" applyBorder="1" applyAlignment="1" applyProtection="1">
      <alignment horizontal="left" vertical="top" wrapText="1"/>
      <protection locked="0"/>
    </xf>
    <xf numFmtId="0" fontId="7" fillId="0" borderId="7" xfId="1" applyFont="1" applyBorder="1" applyAlignment="1" applyProtection="1">
      <alignment vertical="top"/>
      <protection locked="0"/>
    </xf>
    <xf numFmtId="0" fontId="7" fillId="0" borderId="14" xfId="1" applyFont="1" applyBorder="1" applyAlignment="1" applyProtection="1">
      <alignment vertical="top"/>
      <protection locked="0"/>
    </xf>
    <xf numFmtId="0" fontId="7" fillId="0" borderId="8" xfId="1" applyFont="1" applyBorder="1" applyAlignment="1" applyProtection="1">
      <alignment vertical="top"/>
      <protection locked="0"/>
    </xf>
    <xf numFmtId="1" fontId="14" fillId="0" borderId="1" xfId="0" applyNumberFormat="1" applyFont="1" applyBorder="1" applyAlignment="1" applyProtection="1">
      <alignment horizontal="center" vertical="center" wrapText="1"/>
      <protection locked="0"/>
    </xf>
    <xf numFmtId="1" fontId="14" fillId="0" borderId="1" xfId="0" applyNumberFormat="1" applyFont="1" applyBorder="1" applyAlignment="1" applyProtection="1">
      <alignment horizontal="center" vertical="top" wrapText="1"/>
      <protection locked="0"/>
    </xf>
    <xf numFmtId="0" fontId="0" fillId="3" borderId="1" xfId="0" applyFill="1" applyBorder="1" applyAlignment="1">
      <alignment horizontal="center" wrapText="1"/>
    </xf>
    <xf numFmtId="0" fontId="10" fillId="0" borderId="1" xfId="0" applyFont="1" applyBorder="1" applyAlignment="1">
      <alignment horizontal="center"/>
    </xf>
    <xf numFmtId="0" fontId="10" fillId="0" borderId="1" xfId="5" applyFont="1" applyBorder="1" applyAlignment="1">
      <alignment horizontal="left"/>
    </xf>
  </cellXfs>
  <cellStyles count="9">
    <cellStyle name="Comma 2" xfId="6" xr:uid="{00000000-0005-0000-0000-000000000000}"/>
    <cellStyle name="Excel Built-in Normal" xfId="2" xr:uid="{00000000-0005-0000-0000-000001000000}"/>
    <cellStyle name="Excel Built-in Normal 2" xfId="4" xr:uid="{00000000-0005-0000-0000-000002000000}"/>
    <cellStyle name="Hyperlink" xfId="8" builtinId="8"/>
    <cellStyle name="Normal" xfId="0" builtinId="0"/>
    <cellStyle name="Normal 2" xfId="3" xr:uid="{00000000-0005-0000-0000-000005000000}"/>
    <cellStyle name="Normal 3" xfId="1" xr:uid="{00000000-0005-0000-0000-000006000000}"/>
    <cellStyle name="Normal 3 3" xfId="7" xr:uid="{00000000-0005-0000-0000-000007000000}"/>
    <cellStyle name="Normal 4"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jp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jpg"/><Relationship Id="rId4" Type="http://schemas.openxmlformats.org/officeDocument/2006/relationships/image" Target="../media/image4.png"/><Relationship Id="rId9" Type="http://schemas.openxmlformats.org/officeDocument/2006/relationships/image" Target="../media/image9.jpg"/><Relationship Id="rId14" Type="http://schemas.openxmlformats.org/officeDocument/2006/relationships/image" Target="../media/image14.jpg"/></Relationships>
</file>

<file path=xl/drawings/_rels/drawing2.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1</xdr:col>
      <xdr:colOff>11206</xdr:colOff>
      <xdr:row>218</xdr:row>
      <xdr:rowOff>20170</xdr:rowOff>
    </xdr:from>
    <xdr:to>
      <xdr:col>7</xdr:col>
      <xdr:colOff>38101</xdr:colOff>
      <xdr:row>235</xdr:row>
      <xdr:rowOff>172570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829235" y="46177199"/>
          <a:ext cx="5181601" cy="3581399"/>
        </a:xfrm>
        <a:prstGeom prst="rect">
          <a:avLst/>
        </a:prstGeom>
        <a:ln>
          <a:solidFill>
            <a:schemeClr val="tx1"/>
          </a:solidFill>
        </a:ln>
      </xdr:spPr>
    </xdr:pic>
    <xdr:clientData/>
  </xdr:twoCellAnchor>
  <xdr:twoCellAnchor editAs="oneCell">
    <xdr:from>
      <xdr:col>1</xdr:col>
      <xdr:colOff>30256</xdr:colOff>
      <xdr:row>198</xdr:row>
      <xdr:rowOff>168088</xdr:rowOff>
    </xdr:from>
    <xdr:to>
      <xdr:col>7</xdr:col>
      <xdr:colOff>57151</xdr:colOff>
      <xdr:row>216</xdr:row>
      <xdr:rowOff>194981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848285" y="42291000"/>
          <a:ext cx="5181601" cy="3657600"/>
        </a:xfrm>
        <a:prstGeom prst="rect">
          <a:avLst/>
        </a:prstGeom>
        <a:ln>
          <a:solidFill>
            <a:schemeClr val="tx1"/>
          </a:solidFill>
        </a:ln>
      </xdr:spPr>
    </xdr:pic>
    <xdr:clientData/>
  </xdr:twoCellAnchor>
  <xdr:twoCellAnchor>
    <xdr:from>
      <xdr:col>8</xdr:col>
      <xdr:colOff>675409</xdr:colOff>
      <xdr:row>155</xdr:row>
      <xdr:rowOff>8659</xdr:rowOff>
    </xdr:from>
    <xdr:to>
      <xdr:col>8</xdr:col>
      <xdr:colOff>926522</xdr:colOff>
      <xdr:row>156</xdr:row>
      <xdr:rowOff>60614</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7057159" y="33623250"/>
          <a:ext cx="251113" cy="2511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t>A</a:t>
          </a:r>
        </a:p>
      </xdr:txBody>
    </xdr:sp>
    <xdr:clientData/>
  </xdr:twoCellAnchor>
  <xdr:twoCellAnchor>
    <xdr:from>
      <xdr:col>9</xdr:col>
      <xdr:colOff>5165</xdr:colOff>
      <xdr:row>155</xdr:row>
      <xdr:rowOff>34635</xdr:rowOff>
    </xdr:from>
    <xdr:to>
      <xdr:col>9</xdr:col>
      <xdr:colOff>256278</xdr:colOff>
      <xdr:row>156</xdr:row>
      <xdr:rowOff>86590</xdr:rowOff>
    </xdr:to>
    <xdr:sp macro="" textlink="">
      <xdr:nvSpPr>
        <xdr:cNvPr id="30" name="TextBox 29">
          <a:extLst>
            <a:ext uri="{FF2B5EF4-FFF2-40B4-BE49-F238E27FC236}">
              <a16:creationId xmlns:a16="http://schemas.microsoft.com/office/drawing/2014/main" id="{00000000-0008-0000-0000-00001E000000}"/>
            </a:ext>
          </a:extLst>
        </xdr:cNvPr>
        <xdr:cNvSpPr txBox="1"/>
      </xdr:nvSpPr>
      <xdr:spPr>
        <a:xfrm>
          <a:off x="7746392" y="33649226"/>
          <a:ext cx="251113" cy="2511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t>B</a:t>
          </a:r>
        </a:p>
      </xdr:txBody>
    </xdr:sp>
    <xdr:clientData/>
  </xdr:twoCellAnchor>
  <xdr:twoCellAnchor>
    <xdr:from>
      <xdr:col>8</xdr:col>
      <xdr:colOff>659130</xdr:colOff>
      <xdr:row>154</xdr:row>
      <xdr:rowOff>20320</xdr:rowOff>
    </xdr:from>
    <xdr:to>
      <xdr:col>17</xdr:col>
      <xdr:colOff>106502</xdr:colOff>
      <xdr:row>186</xdr:row>
      <xdr:rowOff>10621</xdr:rowOff>
    </xdr:to>
    <xdr:grpSp>
      <xdr:nvGrpSpPr>
        <xdr:cNvPr id="6" name="Group 5">
          <a:extLst>
            <a:ext uri="{FF2B5EF4-FFF2-40B4-BE49-F238E27FC236}">
              <a16:creationId xmlns:a16="http://schemas.microsoft.com/office/drawing/2014/main" id="{00000000-0008-0000-0000-000006000000}"/>
            </a:ext>
          </a:extLst>
        </xdr:cNvPr>
        <xdr:cNvGrpSpPr/>
      </xdr:nvGrpSpPr>
      <xdr:grpSpPr>
        <a:xfrm>
          <a:off x="7860030" y="34196020"/>
          <a:ext cx="6000572" cy="6322521"/>
          <a:chOff x="514350" y="33782000"/>
          <a:chExt cx="6093282" cy="6283151"/>
        </a:xfrm>
      </xdr:grpSpPr>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4435026" y="37905151"/>
            <a:ext cx="1617750" cy="2160000"/>
          </a:xfrm>
          <a:prstGeom prst="rect">
            <a:avLst/>
          </a:prstGeom>
          <a:ln>
            <a:solidFill>
              <a:schemeClr val="tx1"/>
            </a:solidFill>
          </a:ln>
        </xdr:spPr>
      </xdr:pic>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514350" y="33782000"/>
            <a:ext cx="2965875" cy="3960000"/>
          </a:xfrm>
          <a:prstGeom prst="rect">
            <a:avLst/>
          </a:prstGeom>
          <a:ln>
            <a:solidFill>
              <a:schemeClr val="tx1"/>
            </a:solidFill>
          </a:ln>
        </xdr:spPr>
      </xdr:pic>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880578" y="37905151"/>
            <a:ext cx="1617750" cy="2160000"/>
          </a:xfrm>
          <a:prstGeom prst="rect">
            <a:avLst/>
          </a:prstGeom>
          <a:ln>
            <a:solidFill>
              <a:schemeClr val="tx1"/>
            </a:solidFill>
          </a:ln>
        </xdr:spPr>
      </xdr:pic>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2657802" y="37905151"/>
            <a:ext cx="1617750" cy="2160000"/>
          </a:xfrm>
          <a:prstGeom prst="rect">
            <a:avLst/>
          </a:prstGeom>
          <a:ln>
            <a:solidFill>
              <a:schemeClr val="tx1"/>
            </a:solidFill>
          </a:ln>
        </xdr:spPr>
      </xdr:pic>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3641757" y="33782000"/>
            <a:ext cx="2965875" cy="3960000"/>
          </a:xfrm>
          <a:prstGeom prst="rect">
            <a:avLst/>
          </a:prstGeom>
          <a:ln>
            <a:solidFill>
              <a:schemeClr val="tx1"/>
            </a:solidFill>
          </a:ln>
        </xdr:spPr>
      </xdr:pic>
    </xdr:grpSp>
    <xdr:clientData/>
  </xdr:twoCellAnchor>
  <xdr:twoCellAnchor>
    <xdr:from>
      <xdr:col>0</xdr:col>
      <xdr:colOff>464820</xdr:colOff>
      <xdr:row>155</xdr:row>
      <xdr:rowOff>175260</xdr:rowOff>
    </xdr:from>
    <xdr:to>
      <xdr:col>7</xdr:col>
      <xdr:colOff>975360</xdr:colOff>
      <xdr:row>195</xdr:row>
      <xdr:rowOff>114300</xdr:rowOff>
    </xdr:to>
    <xdr:grpSp>
      <xdr:nvGrpSpPr>
        <xdr:cNvPr id="5" name="Group 4">
          <a:extLst>
            <a:ext uri="{FF2B5EF4-FFF2-40B4-BE49-F238E27FC236}">
              <a16:creationId xmlns:a16="http://schemas.microsoft.com/office/drawing/2014/main" id="{58A05CBE-3D75-2EC4-14D0-2686EDEF0060}"/>
            </a:ext>
          </a:extLst>
        </xdr:cNvPr>
        <xdr:cNvGrpSpPr/>
      </xdr:nvGrpSpPr>
      <xdr:grpSpPr>
        <a:xfrm>
          <a:off x="464820" y="34549080"/>
          <a:ext cx="6240780" cy="7856220"/>
          <a:chOff x="231026" y="207554"/>
          <a:chExt cx="6418480" cy="8168004"/>
        </a:xfrm>
      </xdr:grpSpPr>
      <xdr:grpSp>
        <xdr:nvGrpSpPr>
          <xdr:cNvPr id="7" name="Group 6">
            <a:extLst>
              <a:ext uri="{FF2B5EF4-FFF2-40B4-BE49-F238E27FC236}">
                <a16:creationId xmlns:a16="http://schemas.microsoft.com/office/drawing/2014/main" id="{1CB5F73C-41F1-A472-F98D-B600E3BD9B36}"/>
              </a:ext>
            </a:extLst>
          </xdr:cNvPr>
          <xdr:cNvGrpSpPr/>
        </xdr:nvGrpSpPr>
        <xdr:grpSpPr>
          <a:xfrm>
            <a:off x="2015396" y="6575558"/>
            <a:ext cx="2849740" cy="1800000"/>
            <a:chOff x="500651" y="6575558"/>
            <a:chExt cx="2849740" cy="1800000"/>
          </a:xfrm>
        </xdr:grpSpPr>
        <xdr:pic>
          <xdr:nvPicPr>
            <xdr:cNvPr id="20" name="Picture 19">
              <a:extLst>
                <a:ext uri="{FF2B5EF4-FFF2-40B4-BE49-F238E27FC236}">
                  <a16:creationId xmlns:a16="http://schemas.microsoft.com/office/drawing/2014/main" id="{401BD8BF-61B1-2DA6-71E7-750BC6691008}"/>
                </a:ext>
              </a:extLst>
            </xdr:cNvPr>
            <xdr:cNvPicPr>
              <a:picLocks noChangeAspect="1"/>
            </xdr:cNvPicPr>
          </xdr:nvPicPr>
          <xdr:blipFill>
            <a:blip xmlns:r="http://schemas.openxmlformats.org/officeDocument/2006/relationships" r:embed="rId8" cstate="hqprint">
              <a:extLst>
                <a:ext uri="{28A0092B-C50C-407E-A947-70E740481C1C}">
                  <a14:useLocalDpi xmlns:a14="http://schemas.microsoft.com/office/drawing/2010/main"/>
                </a:ext>
              </a:extLst>
            </a:blip>
            <a:stretch>
              <a:fillRect/>
            </a:stretch>
          </xdr:blipFill>
          <xdr:spPr>
            <a:xfrm>
              <a:off x="2002266" y="6575558"/>
              <a:ext cx="1348125" cy="1800000"/>
            </a:xfrm>
            <a:prstGeom prst="rect">
              <a:avLst/>
            </a:prstGeom>
            <a:ln>
              <a:solidFill>
                <a:schemeClr val="tx1"/>
              </a:solidFill>
            </a:ln>
          </xdr:spPr>
        </xdr:pic>
        <xdr:pic>
          <xdr:nvPicPr>
            <xdr:cNvPr id="21" name="Picture 20">
              <a:extLst>
                <a:ext uri="{FF2B5EF4-FFF2-40B4-BE49-F238E27FC236}">
                  <a16:creationId xmlns:a16="http://schemas.microsoft.com/office/drawing/2014/main" id="{9B5A4415-E714-159E-4FE6-B4F188007EE7}"/>
                </a:ext>
              </a:extLst>
            </xdr:cNvPr>
            <xdr:cNvPicPr>
              <a:picLocks noChangeAspect="1"/>
            </xdr:cNvPicPr>
          </xdr:nvPicPr>
          <xdr:blipFill>
            <a:blip xmlns:r="http://schemas.openxmlformats.org/officeDocument/2006/relationships" r:embed="rId9" cstate="hqprint">
              <a:extLst>
                <a:ext uri="{28A0092B-C50C-407E-A947-70E740481C1C}">
                  <a14:useLocalDpi xmlns:a14="http://schemas.microsoft.com/office/drawing/2010/main"/>
                </a:ext>
              </a:extLst>
            </a:blip>
            <a:stretch>
              <a:fillRect/>
            </a:stretch>
          </xdr:blipFill>
          <xdr:spPr>
            <a:xfrm>
              <a:off x="500651" y="6575558"/>
              <a:ext cx="1348125" cy="1800000"/>
            </a:xfrm>
            <a:prstGeom prst="rect">
              <a:avLst/>
            </a:prstGeom>
            <a:ln>
              <a:solidFill>
                <a:schemeClr val="tx1"/>
              </a:solidFill>
            </a:ln>
          </xdr:spPr>
        </xdr:pic>
      </xdr:grpSp>
      <xdr:grpSp>
        <xdr:nvGrpSpPr>
          <xdr:cNvPr id="8" name="Group 7">
            <a:extLst>
              <a:ext uri="{FF2B5EF4-FFF2-40B4-BE49-F238E27FC236}">
                <a16:creationId xmlns:a16="http://schemas.microsoft.com/office/drawing/2014/main" id="{684C6682-AA80-B84B-0637-3F72B0573256}"/>
              </a:ext>
            </a:extLst>
          </xdr:cNvPr>
          <xdr:cNvGrpSpPr/>
        </xdr:nvGrpSpPr>
        <xdr:grpSpPr>
          <a:xfrm>
            <a:off x="483521" y="207554"/>
            <a:ext cx="5913490" cy="3845342"/>
            <a:chOff x="365090" y="207554"/>
            <a:chExt cx="5913490" cy="3845342"/>
          </a:xfrm>
        </xdr:grpSpPr>
        <xdr:pic>
          <xdr:nvPicPr>
            <xdr:cNvPr id="18" name="Picture 17">
              <a:extLst>
                <a:ext uri="{FF2B5EF4-FFF2-40B4-BE49-F238E27FC236}">
                  <a16:creationId xmlns:a16="http://schemas.microsoft.com/office/drawing/2014/main" id="{198E4E3C-C634-A199-D59B-540C4F42CE63}"/>
                </a:ext>
              </a:extLst>
            </xdr:cNvPr>
            <xdr:cNvPicPr>
              <a:picLocks noChangeAspect="1"/>
            </xdr:cNvPicPr>
          </xdr:nvPicPr>
          <xdr:blipFill>
            <a:blip xmlns:r="http://schemas.openxmlformats.org/officeDocument/2006/relationships" r:embed="rId10" cstate="hqprint">
              <a:extLst>
                <a:ext uri="{28A0092B-C50C-407E-A947-70E740481C1C}">
                  <a14:useLocalDpi xmlns:a14="http://schemas.microsoft.com/office/drawing/2010/main"/>
                </a:ext>
              </a:extLst>
            </a:blip>
            <a:stretch>
              <a:fillRect/>
            </a:stretch>
          </xdr:blipFill>
          <xdr:spPr>
            <a:xfrm>
              <a:off x="365090" y="207554"/>
              <a:ext cx="2880000" cy="3845341"/>
            </a:xfrm>
            <a:prstGeom prst="rect">
              <a:avLst/>
            </a:prstGeom>
            <a:ln>
              <a:solidFill>
                <a:schemeClr val="tx1"/>
              </a:solidFill>
            </a:ln>
          </xdr:spPr>
        </xdr:pic>
        <xdr:pic>
          <xdr:nvPicPr>
            <xdr:cNvPr id="19" name="Picture 18">
              <a:extLst>
                <a:ext uri="{FF2B5EF4-FFF2-40B4-BE49-F238E27FC236}">
                  <a16:creationId xmlns:a16="http://schemas.microsoft.com/office/drawing/2014/main" id="{D42CD792-ABE5-FB8C-168F-C08F322E8959}"/>
                </a:ext>
              </a:extLst>
            </xdr:cNvPr>
            <xdr:cNvPicPr>
              <a:picLocks noChangeAspect="1"/>
            </xdr:cNvPicPr>
          </xdr:nvPicPr>
          <xdr:blipFill>
            <a:blip xmlns:r="http://schemas.openxmlformats.org/officeDocument/2006/relationships" r:embed="rId11" cstate="hqprint">
              <a:extLst>
                <a:ext uri="{28A0092B-C50C-407E-A947-70E740481C1C}">
                  <a14:useLocalDpi xmlns:a14="http://schemas.microsoft.com/office/drawing/2010/main"/>
                </a:ext>
              </a:extLst>
            </a:blip>
            <a:stretch>
              <a:fillRect/>
            </a:stretch>
          </xdr:blipFill>
          <xdr:spPr>
            <a:xfrm>
              <a:off x="3398580" y="207555"/>
              <a:ext cx="2880000" cy="3845341"/>
            </a:xfrm>
            <a:prstGeom prst="rect">
              <a:avLst/>
            </a:prstGeom>
            <a:ln>
              <a:solidFill>
                <a:schemeClr val="tx1"/>
              </a:solidFill>
            </a:ln>
          </xdr:spPr>
        </xdr:pic>
      </xdr:grpSp>
      <xdr:grpSp>
        <xdr:nvGrpSpPr>
          <xdr:cNvPr id="9" name="Group 8">
            <a:extLst>
              <a:ext uri="{FF2B5EF4-FFF2-40B4-BE49-F238E27FC236}">
                <a16:creationId xmlns:a16="http://schemas.microsoft.com/office/drawing/2014/main" id="{038BF661-2BFA-D8D6-74E9-7D5C0CE26ECB}"/>
              </a:ext>
            </a:extLst>
          </xdr:cNvPr>
          <xdr:cNvGrpSpPr/>
        </xdr:nvGrpSpPr>
        <xdr:grpSpPr>
          <a:xfrm>
            <a:off x="231026" y="4234227"/>
            <a:ext cx="6418480" cy="2160000"/>
            <a:chOff x="231026" y="4218226"/>
            <a:chExt cx="6418480" cy="2160000"/>
          </a:xfrm>
        </xdr:grpSpPr>
        <xdr:pic>
          <xdr:nvPicPr>
            <xdr:cNvPr id="10" name="Picture 9">
              <a:extLst>
                <a:ext uri="{FF2B5EF4-FFF2-40B4-BE49-F238E27FC236}">
                  <a16:creationId xmlns:a16="http://schemas.microsoft.com/office/drawing/2014/main" id="{0E597A73-7EF9-2BA2-2A17-21534AF2962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a:ext>
              </a:extLst>
            </a:blip>
            <a:stretch>
              <a:fillRect/>
            </a:stretch>
          </xdr:blipFill>
          <xdr:spPr>
            <a:xfrm>
              <a:off x="3773506" y="4218226"/>
              <a:ext cx="2876000" cy="2160000"/>
            </a:xfrm>
            <a:prstGeom prst="rect">
              <a:avLst/>
            </a:prstGeom>
            <a:ln>
              <a:solidFill>
                <a:schemeClr val="tx1"/>
              </a:solidFill>
            </a:ln>
          </xdr:spPr>
        </xdr:pic>
        <xdr:pic>
          <xdr:nvPicPr>
            <xdr:cNvPr id="11" name="Picture 10">
              <a:extLst>
                <a:ext uri="{FF2B5EF4-FFF2-40B4-BE49-F238E27FC236}">
                  <a16:creationId xmlns:a16="http://schemas.microsoft.com/office/drawing/2014/main" id="{ED55EA51-72E1-BFC3-F280-ECC8EEFEF573}"/>
                </a:ext>
              </a:extLst>
            </xdr:cNvPr>
            <xdr:cNvPicPr>
              <a:picLocks noChangeAspect="1"/>
            </xdr:cNvPicPr>
          </xdr:nvPicPr>
          <xdr:blipFill>
            <a:blip xmlns:r="http://schemas.openxmlformats.org/officeDocument/2006/relationships" r:embed="rId13" cstate="hqprint">
              <a:extLst>
                <a:ext uri="{28A0092B-C50C-407E-A947-70E740481C1C}">
                  <a14:useLocalDpi xmlns:a14="http://schemas.microsoft.com/office/drawing/2010/main"/>
                </a:ext>
              </a:extLst>
            </a:blip>
            <a:stretch>
              <a:fillRect/>
            </a:stretch>
          </xdr:blipFill>
          <xdr:spPr>
            <a:xfrm>
              <a:off x="2002266" y="4218226"/>
              <a:ext cx="1617750" cy="2160000"/>
            </a:xfrm>
            <a:prstGeom prst="rect">
              <a:avLst/>
            </a:prstGeom>
            <a:ln>
              <a:solidFill>
                <a:schemeClr val="tx1"/>
              </a:solidFill>
            </a:ln>
          </xdr:spPr>
        </xdr:pic>
        <xdr:pic>
          <xdr:nvPicPr>
            <xdr:cNvPr id="17" name="Picture 16">
              <a:extLst>
                <a:ext uri="{FF2B5EF4-FFF2-40B4-BE49-F238E27FC236}">
                  <a16:creationId xmlns:a16="http://schemas.microsoft.com/office/drawing/2014/main" id="{D839E87B-29F2-8EA6-4CB5-921AF7AD92CE}"/>
                </a:ext>
              </a:extLst>
            </xdr:cNvPr>
            <xdr:cNvPicPr>
              <a:picLocks noChangeAspect="1"/>
            </xdr:cNvPicPr>
          </xdr:nvPicPr>
          <xdr:blipFill>
            <a:blip xmlns:r="http://schemas.openxmlformats.org/officeDocument/2006/relationships" r:embed="rId14" cstate="hqprint">
              <a:extLst>
                <a:ext uri="{28A0092B-C50C-407E-A947-70E740481C1C}">
                  <a14:useLocalDpi xmlns:a14="http://schemas.microsoft.com/office/drawing/2010/main"/>
                </a:ext>
              </a:extLst>
            </a:blip>
            <a:stretch>
              <a:fillRect/>
            </a:stretch>
          </xdr:blipFill>
          <xdr:spPr>
            <a:xfrm>
              <a:off x="231026" y="4218226"/>
              <a:ext cx="1617750" cy="2160000"/>
            </a:xfrm>
            <a:prstGeom prst="rect">
              <a:avLst/>
            </a:prstGeom>
            <a:ln>
              <a:solidFill>
                <a:schemeClr val="tx1"/>
              </a:solidFill>
            </a:ln>
          </xdr:spPr>
        </xdr:pic>
      </xdr:grpSp>
    </xdr:grpSp>
    <xdr:clientData/>
  </xdr:twoCellAnchor>
  <xdr:twoCellAnchor editAs="oneCell">
    <xdr:from>
      <xdr:col>8</xdr:col>
      <xdr:colOff>510540</xdr:colOff>
      <xdr:row>141</xdr:row>
      <xdr:rowOff>68580</xdr:rowOff>
    </xdr:from>
    <xdr:to>
      <xdr:col>13</xdr:col>
      <xdr:colOff>87180</xdr:colOff>
      <xdr:row>141</xdr:row>
      <xdr:rowOff>2093580</xdr:rowOff>
    </xdr:to>
    <xdr:pic>
      <xdr:nvPicPr>
        <xdr:cNvPr id="22" name="Picture 21">
          <a:extLst>
            <a:ext uri="{FF2B5EF4-FFF2-40B4-BE49-F238E27FC236}">
              <a16:creationId xmlns:a16="http://schemas.microsoft.com/office/drawing/2014/main" id="{48F28258-C350-5B72-A320-FDBF8F866EDB}"/>
            </a:ext>
          </a:extLst>
        </xdr:cNvPr>
        <xdr:cNvPicPr>
          <a:picLocks noChangeAspect="1"/>
        </xdr:cNvPicPr>
      </xdr:nvPicPr>
      <xdr:blipFill>
        <a:blip xmlns:r="http://schemas.openxmlformats.org/officeDocument/2006/relationships" r:embed="rId15"/>
        <a:stretch>
          <a:fillRect/>
        </a:stretch>
      </xdr:blipFill>
      <xdr:spPr>
        <a:xfrm>
          <a:off x="7711440" y="29451300"/>
          <a:ext cx="3600000" cy="202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64728</xdr:colOff>
      <xdr:row>11</xdr:row>
      <xdr:rowOff>0</xdr:rowOff>
    </xdr:from>
    <xdr:to>
      <xdr:col>6</xdr:col>
      <xdr:colOff>69294</xdr:colOff>
      <xdr:row>29</xdr:row>
      <xdr:rowOff>171000</xdr:rowOff>
    </xdr:to>
    <xdr:pic>
      <xdr:nvPicPr>
        <xdr:cNvPr id="9" name="Picture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a:stretch>
          <a:fillRect/>
        </a:stretch>
      </xdr:blipFill>
      <xdr:spPr>
        <a:xfrm>
          <a:off x="647434" y="2678206"/>
          <a:ext cx="6403125" cy="3600000"/>
        </a:xfrm>
        <a:prstGeom prst="rect">
          <a:avLst/>
        </a:prstGeom>
        <a:ln>
          <a:solidFill>
            <a:schemeClr val="tx1"/>
          </a:solidFill>
        </a:ln>
      </xdr:spPr>
    </xdr:pic>
    <xdr:clientData/>
  </xdr:twoCellAnchor>
  <xdr:twoCellAnchor editAs="oneCell">
    <xdr:from>
      <xdr:col>1</xdr:col>
      <xdr:colOff>0</xdr:colOff>
      <xdr:row>30</xdr:row>
      <xdr:rowOff>63530</xdr:rowOff>
    </xdr:from>
    <xdr:to>
      <xdr:col>6</xdr:col>
      <xdr:colOff>4566</xdr:colOff>
      <xdr:row>49</xdr:row>
      <xdr:rowOff>44030</xdr:rowOff>
    </xdr:to>
    <xdr:pic>
      <xdr:nvPicPr>
        <xdr:cNvPr id="10" name="Picture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2"/>
        <a:stretch>
          <a:fillRect/>
        </a:stretch>
      </xdr:blipFill>
      <xdr:spPr>
        <a:xfrm>
          <a:off x="582706" y="6361236"/>
          <a:ext cx="6403125" cy="3600000"/>
        </a:xfrm>
        <a:prstGeom prst="rect">
          <a:avLst/>
        </a:prstGeom>
        <a:ln>
          <a:solidFill>
            <a:schemeClr val="tx1"/>
          </a:solidFill>
        </a:ln>
      </xdr:spPr>
    </xdr:pic>
    <xdr:clientData/>
  </xdr:twoCellAnchor>
  <xdr:twoCellAnchor editAs="oneCell">
    <xdr:from>
      <xdr:col>6</xdr:col>
      <xdr:colOff>206097</xdr:colOff>
      <xdr:row>11</xdr:row>
      <xdr:rowOff>22236</xdr:rowOff>
    </xdr:from>
    <xdr:to>
      <xdr:col>15</xdr:col>
      <xdr:colOff>98605</xdr:colOff>
      <xdr:row>30</xdr:row>
      <xdr:rowOff>2736</xdr:rowOff>
    </xdr:to>
    <xdr:pic>
      <xdr:nvPicPr>
        <xdr:cNvPr id="11" name="Picture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3"/>
        <a:stretch>
          <a:fillRect/>
        </a:stretch>
      </xdr:blipFill>
      <xdr:spPr>
        <a:xfrm>
          <a:off x="7187362" y="2700442"/>
          <a:ext cx="6403125" cy="3600000"/>
        </a:xfrm>
        <a:prstGeom prst="rect">
          <a:avLst/>
        </a:prstGeom>
        <a:ln>
          <a:solidFill>
            <a:schemeClr val="tx1"/>
          </a:solidFill>
        </a:ln>
      </xdr:spPr>
    </xdr:pic>
    <xdr:clientData/>
  </xdr:twoCellAnchor>
  <xdr:twoCellAnchor editAs="oneCell">
    <xdr:from>
      <xdr:col>6</xdr:col>
      <xdr:colOff>190855</xdr:colOff>
      <xdr:row>30</xdr:row>
      <xdr:rowOff>65256</xdr:rowOff>
    </xdr:from>
    <xdr:to>
      <xdr:col>15</xdr:col>
      <xdr:colOff>83363</xdr:colOff>
      <xdr:row>49</xdr:row>
      <xdr:rowOff>45756</xdr:rowOff>
    </xdr:to>
    <xdr:pic>
      <xdr:nvPicPr>
        <xdr:cNvPr id="12" name="Picture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4"/>
        <a:stretch>
          <a:fillRect/>
        </a:stretch>
      </xdr:blipFill>
      <xdr:spPr>
        <a:xfrm>
          <a:off x="7172120" y="6362962"/>
          <a:ext cx="6403125"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eRyVVSvh35RSgQDa8" TargetMode="Externa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98"/>
  <sheetViews>
    <sheetView tabSelected="1" view="pageBreakPreview" zoomScaleNormal="100" zoomScaleSheetLayoutView="100" zoomScalePageLayoutView="70" workbookViewId="0">
      <selection activeCell="L13" sqref="L13"/>
    </sheetView>
  </sheetViews>
  <sheetFormatPr defaultColWidth="9.21875" defaultRowHeight="15.6" x14ac:dyDescent="0.3"/>
  <cols>
    <col min="1" max="1" width="11.44140625" style="21" customWidth="1"/>
    <col min="2" max="2" width="11.21875" style="21" customWidth="1"/>
    <col min="3" max="4" width="12.77734375" style="21" customWidth="1"/>
    <col min="5" max="7" width="11.77734375" style="21" customWidth="1"/>
    <col min="8" max="8" width="21.44140625" style="21" customWidth="1"/>
    <col min="9" max="9" width="20.44140625" style="8" customWidth="1"/>
    <col min="10" max="10" width="10.5546875" style="8" bestFit="1" customWidth="1"/>
    <col min="11" max="252" width="9.21875" style="8"/>
    <col min="253" max="253" width="8.77734375" style="8" customWidth="1"/>
    <col min="254" max="254" width="9.77734375" style="8" customWidth="1"/>
    <col min="255" max="255" width="14.44140625" style="8" customWidth="1"/>
    <col min="256" max="256" width="7.21875" style="8" customWidth="1"/>
    <col min="257" max="257" width="5.5546875" style="8" customWidth="1"/>
    <col min="258" max="258" width="9" style="8" customWidth="1"/>
    <col min="259" max="260" width="9.77734375" style="8" customWidth="1"/>
    <col min="261" max="261" width="11.21875" style="8" customWidth="1"/>
    <col min="262" max="262" width="2.77734375" style="8" customWidth="1"/>
    <col min="263" max="263" width="3.5546875" style="8" customWidth="1"/>
    <col min="264" max="508" width="9.21875" style="8"/>
    <col min="509" max="509" width="8.77734375" style="8" customWidth="1"/>
    <col min="510" max="510" width="9.77734375" style="8" customWidth="1"/>
    <col min="511" max="511" width="14.44140625" style="8" customWidth="1"/>
    <col min="512" max="512" width="7.21875" style="8" customWidth="1"/>
    <col min="513" max="513" width="5.5546875" style="8" customWidth="1"/>
    <col min="514" max="514" width="9" style="8" customWidth="1"/>
    <col min="515" max="516" width="9.77734375" style="8" customWidth="1"/>
    <col min="517" max="517" width="11.21875" style="8" customWidth="1"/>
    <col min="518" max="518" width="2.77734375" style="8" customWidth="1"/>
    <col min="519" max="519" width="3.5546875" style="8" customWidth="1"/>
    <col min="520" max="764" width="9.21875" style="8"/>
    <col min="765" max="765" width="8.77734375" style="8" customWidth="1"/>
    <col min="766" max="766" width="9.77734375" style="8" customWidth="1"/>
    <col min="767" max="767" width="14.44140625" style="8" customWidth="1"/>
    <col min="768" max="768" width="7.21875" style="8" customWidth="1"/>
    <col min="769" max="769" width="5.5546875" style="8" customWidth="1"/>
    <col min="770" max="770" width="9" style="8" customWidth="1"/>
    <col min="771" max="772" width="9.77734375" style="8" customWidth="1"/>
    <col min="773" max="773" width="11.21875" style="8" customWidth="1"/>
    <col min="774" max="774" width="2.77734375" style="8" customWidth="1"/>
    <col min="775" max="775" width="3.5546875" style="8" customWidth="1"/>
    <col min="776" max="1020" width="9.21875" style="8"/>
    <col min="1021" max="1021" width="8.77734375" style="8" customWidth="1"/>
    <col min="1022" max="1022" width="9.77734375" style="8" customWidth="1"/>
    <col min="1023" max="1023" width="14.44140625" style="8" customWidth="1"/>
    <col min="1024" max="1024" width="7.21875" style="8" customWidth="1"/>
    <col min="1025" max="1025" width="5.5546875" style="8" customWidth="1"/>
    <col min="1026" max="1026" width="9" style="8" customWidth="1"/>
    <col min="1027" max="1028" width="9.77734375" style="8" customWidth="1"/>
    <col min="1029" max="1029" width="11.21875" style="8" customWidth="1"/>
    <col min="1030" max="1030" width="2.77734375" style="8" customWidth="1"/>
    <col min="1031" max="1031" width="3.5546875" style="8" customWidth="1"/>
    <col min="1032" max="1276" width="9.21875" style="8"/>
    <col min="1277" max="1277" width="8.77734375" style="8" customWidth="1"/>
    <col min="1278" max="1278" width="9.77734375" style="8" customWidth="1"/>
    <col min="1279" max="1279" width="14.44140625" style="8" customWidth="1"/>
    <col min="1280" max="1280" width="7.21875" style="8" customWidth="1"/>
    <col min="1281" max="1281" width="5.5546875" style="8" customWidth="1"/>
    <col min="1282" max="1282" width="9" style="8" customWidth="1"/>
    <col min="1283" max="1284" width="9.77734375" style="8" customWidth="1"/>
    <col min="1285" max="1285" width="11.21875" style="8" customWidth="1"/>
    <col min="1286" max="1286" width="2.77734375" style="8" customWidth="1"/>
    <col min="1287" max="1287" width="3.5546875" style="8" customWidth="1"/>
    <col min="1288" max="1532" width="9.21875" style="8"/>
    <col min="1533" max="1533" width="8.77734375" style="8" customWidth="1"/>
    <col min="1534" max="1534" width="9.77734375" style="8" customWidth="1"/>
    <col min="1535" max="1535" width="14.44140625" style="8" customWidth="1"/>
    <col min="1536" max="1536" width="7.21875" style="8" customWidth="1"/>
    <col min="1537" max="1537" width="5.5546875" style="8" customWidth="1"/>
    <col min="1538" max="1538" width="9" style="8" customWidth="1"/>
    <col min="1539" max="1540" width="9.77734375" style="8" customWidth="1"/>
    <col min="1541" max="1541" width="11.21875" style="8" customWidth="1"/>
    <col min="1542" max="1542" width="2.77734375" style="8" customWidth="1"/>
    <col min="1543" max="1543" width="3.5546875" style="8" customWidth="1"/>
    <col min="1544" max="1788" width="9.21875" style="8"/>
    <col min="1789" max="1789" width="8.77734375" style="8" customWidth="1"/>
    <col min="1790" max="1790" width="9.77734375" style="8" customWidth="1"/>
    <col min="1791" max="1791" width="14.44140625" style="8" customWidth="1"/>
    <col min="1792" max="1792" width="7.21875" style="8" customWidth="1"/>
    <col min="1793" max="1793" width="5.5546875" style="8" customWidth="1"/>
    <col min="1794" max="1794" width="9" style="8" customWidth="1"/>
    <col min="1795" max="1796" width="9.77734375" style="8" customWidth="1"/>
    <col min="1797" max="1797" width="11.21875" style="8" customWidth="1"/>
    <col min="1798" max="1798" width="2.77734375" style="8" customWidth="1"/>
    <col min="1799" max="1799" width="3.5546875" style="8" customWidth="1"/>
    <col min="1800" max="2044" width="9.21875" style="8"/>
    <col min="2045" max="2045" width="8.77734375" style="8" customWidth="1"/>
    <col min="2046" max="2046" width="9.77734375" style="8" customWidth="1"/>
    <col min="2047" max="2047" width="14.44140625" style="8" customWidth="1"/>
    <col min="2048" max="2048" width="7.21875" style="8" customWidth="1"/>
    <col min="2049" max="2049" width="5.5546875" style="8" customWidth="1"/>
    <col min="2050" max="2050" width="9" style="8" customWidth="1"/>
    <col min="2051" max="2052" width="9.77734375" style="8" customWidth="1"/>
    <col min="2053" max="2053" width="11.21875" style="8" customWidth="1"/>
    <col min="2054" max="2054" width="2.77734375" style="8" customWidth="1"/>
    <col min="2055" max="2055" width="3.5546875" style="8" customWidth="1"/>
    <col min="2056" max="2300" width="9.21875" style="8"/>
    <col min="2301" max="2301" width="8.77734375" style="8" customWidth="1"/>
    <col min="2302" max="2302" width="9.77734375" style="8" customWidth="1"/>
    <col min="2303" max="2303" width="14.44140625" style="8" customWidth="1"/>
    <col min="2304" max="2304" width="7.21875" style="8" customWidth="1"/>
    <col min="2305" max="2305" width="5.5546875" style="8" customWidth="1"/>
    <col min="2306" max="2306" width="9" style="8" customWidth="1"/>
    <col min="2307" max="2308" width="9.77734375" style="8" customWidth="1"/>
    <col min="2309" max="2309" width="11.21875" style="8" customWidth="1"/>
    <col min="2310" max="2310" width="2.77734375" style="8" customWidth="1"/>
    <col min="2311" max="2311" width="3.5546875" style="8" customWidth="1"/>
    <col min="2312" max="2556" width="9.21875" style="8"/>
    <col min="2557" max="2557" width="8.77734375" style="8" customWidth="1"/>
    <col min="2558" max="2558" width="9.77734375" style="8" customWidth="1"/>
    <col min="2559" max="2559" width="14.44140625" style="8" customWidth="1"/>
    <col min="2560" max="2560" width="7.21875" style="8" customWidth="1"/>
    <col min="2561" max="2561" width="5.5546875" style="8" customWidth="1"/>
    <col min="2562" max="2562" width="9" style="8" customWidth="1"/>
    <col min="2563" max="2564" width="9.77734375" style="8" customWidth="1"/>
    <col min="2565" max="2565" width="11.21875" style="8" customWidth="1"/>
    <col min="2566" max="2566" width="2.77734375" style="8" customWidth="1"/>
    <col min="2567" max="2567" width="3.5546875" style="8" customWidth="1"/>
    <col min="2568" max="2812" width="9.21875" style="8"/>
    <col min="2813" max="2813" width="8.77734375" style="8" customWidth="1"/>
    <col min="2814" max="2814" width="9.77734375" style="8" customWidth="1"/>
    <col min="2815" max="2815" width="14.44140625" style="8" customWidth="1"/>
    <col min="2816" max="2816" width="7.21875" style="8" customWidth="1"/>
    <col min="2817" max="2817" width="5.5546875" style="8" customWidth="1"/>
    <col min="2818" max="2818" width="9" style="8" customWidth="1"/>
    <col min="2819" max="2820" width="9.77734375" style="8" customWidth="1"/>
    <col min="2821" max="2821" width="11.21875" style="8" customWidth="1"/>
    <col min="2822" max="2822" width="2.77734375" style="8" customWidth="1"/>
    <col min="2823" max="2823" width="3.5546875" style="8" customWidth="1"/>
    <col min="2824" max="3068" width="9.21875" style="8"/>
    <col min="3069" max="3069" width="8.77734375" style="8" customWidth="1"/>
    <col min="3070" max="3070" width="9.77734375" style="8" customWidth="1"/>
    <col min="3071" max="3071" width="14.44140625" style="8" customWidth="1"/>
    <col min="3072" max="3072" width="7.21875" style="8" customWidth="1"/>
    <col min="3073" max="3073" width="5.5546875" style="8" customWidth="1"/>
    <col min="3074" max="3074" width="9" style="8" customWidth="1"/>
    <col min="3075" max="3076" width="9.77734375" style="8" customWidth="1"/>
    <col min="3077" max="3077" width="11.21875" style="8" customWidth="1"/>
    <col min="3078" max="3078" width="2.77734375" style="8" customWidth="1"/>
    <col min="3079" max="3079" width="3.5546875" style="8" customWidth="1"/>
    <col min="3080" max="3324" width="9.21875" style="8"/>
    <col min="3325" max="3325" width="8.77734375" style="8" customWidth="1"/>
    <col min="3326" max="3326" width="9.77734375" style="8" customWidth="1"/>
    <col min="3327" max="3327" width="14.44140625" style="8" customWidth="1"/>
    <col min="3328" max="3328" width="7.21875" style="8" customWidth="1"/>
    <col min="3329" max="3329" width="5.5546875" style="8" customWidth="1"/>
    <col min="3330" max="3330" width="9" style="8" customWidth="1"/>
    <col min="3331" max="3332" width="9.77734375" style="8" customWidth="1"/>
    <col min="3333" max="3333" width="11.21875" style="8" customWidth="1"/>
    <col min="3334" max="3334" width="2.77734375" style="8" customWidth="1"/>
    <col min="3335" max="3335" width="3.5546875" style="8" customWidth="1"/>
    <col min="3336" max="3580" width="9.21875" style="8"/>
    <col min="3581" max="3581" width="8.77734375" style="8" customWidth="1"/>
    <col min="3582" max="3582" width="9.77734375" style="8" customWidth="1"/>
    <col min="3583" max="3583" width="14.44140625" style="8" customWidth="1"/>
    <col min="3584" max="3584" width="7.21875" style="8" customWidth="1"/>
    <col min="3585" max="3585" width="5.5546875" style="8" customWidth="1"/>
    <col min="3586" max="3586" width="9" style="8" customWidth="1"/>
    <col min="3587" max="3588" width="9.77734375" style="8" customWidth="1"/>
    <col min="3589" max="3589" width="11.21875" style="8" customWidth="1"/>
    <col min="3590" max="3590" width="2.77734375" style="8" customWidth="1"/>
    <col min="3591" max="3591" width="3.5546875" style="8" customWidth="1"/>
    <col min="3592" max="3836" width="9.21875" style="8"/>
    <col min="3837" max="3837" width="8.77734375" style="8" customWidth="1"/>
    <col min="3838" max="3838" width="9.77734375" style="8" customWidth="1"/>
    <col min="3839" max="3839" width="14.44140625" style="8" customWidth="1"/>
    <col min="3840" max="3840" width="7.21875" style="8" customWidth="1"/>
    <col min="3841" max="3841" width="5.5546875" style="8" customWidth="1"/>
    <col min="3842" max="3842" width="9" style="8" customWidth="1"/>
    <col min="3843" max="3844" width="9.77734375" style="8" customWidth="1"/>
    <col min="3845" max="3845" width="11.21875" style="8" customWidth="1"/>
    <col min="3846" max="3846" width="2.77734375" style="8" customWidth="1"/>
    <col min="3847" max="3847" width="3.5546875" style="8" customWidth="1"/>
    <col min="3848" max="4092" width="9.21875" style="8"/>
    <col min="4093" max="4093" width="8.77734375" style="8" customWidth="1"/>
    <col min="4094" max="4094" width="9.77734375" style="8" customWidth="1"/>
    <col min="4095" max="4095" width="14.44140625" style="8" customWidth="1"/>
    <col min="4096" max="4096" width="7.21875" style="8" customWidth="1"/>
    <col min="4097" max="4097" width="5.5546875" style="8" customWidth="1"/>
    <col min="4098" max="4098" width="9" style="8" customWidth="1"/>
    <col min="4099" max="4100" width="9.77734375" style="8" customWidth="1"/>
    <col min="4101" max="4101" width="11.21875" style="8" customWidth="1"/>
    <col min="4102" max="4102" width="2.77734375" style="8" customWidth="1"/>
    <col min="4103" max="4103" width="3.5546875" style="8" customWidth="1"/>
    <col min="4104" max="4348" width="9.21875" style="8"/>
    <col min="4349" max="4349" width="8.77734375" style="8" customWidth="1"/>
    <col min="4350" max="4350" width="9.77734375" style="8" customWidth="1"/>
    <col min="4351" max="4351" width="14.44140625" style="8" customWidth="1"/>
    <col min="4352" max="4352" width="7.21875" style="8" customWidth="1"/>
    <col min="4353" max="4353" width="5.5546875" style="8" customWidth="1"/>
    <col min="4354" max="4354" width="9" style="8" customWidth="1"/>
    <col min="4355" max="4356" width="9.77734375" style="8" customWidth="1"/>
    <col min="4357" max="4357" width="11.21875" style="8" customWidth="1"/>
    <col min="4358" max="4358" width="2.77734375" style="8" customWidth="1"/>
    <col min="4359" max="4359" width="3.5546875" style="8" customWidth="1"/>
    <col min="4360" max="4604" width="9.21875" style="8"/>
    <col min="4605" max="4605" width="8.77734375" style="8" customWidth="1"/>
    <col min="4606" max="4606" width="9.77734375" style="8" customWidth="1"/>
    <col min="4607" max="4607" width="14.44140625" style="8" customWidth="1"/>
    <col min="4608" max="4608" width="7.21875" style="8" customWidth="1"/>
    <col min="4609" max="4609" width="5.5546875" style="8" customWidth="1"/>
    <col min="4610" max="4610" width="9" style="8" customWidth="1"/>
    <col min="4611" max="4612" width="9.77734375" style="8" customWidth="1"/>
    <col min="4613" max="4613" width="11.21875" style="8" customWidth="1"/>
    <col min="4614" max="4614" width="2.77734375" style="8" customWidth="1"/>
    <col min="4615" max="4615" width="3.5546875" style="8" customWidth="1"/>
    <col min="4616" max="4860" width="9.21875" style="8"/>
    <col min="4861" max="4861" width="8.77734375" style="8" customWidth="1"/>
    <col min="4862" max="4862" width="9.77734375" style="8" customWidth="1"/>
    <col min="4863" max="4863" width="14.44140625" style="8" customWidth="1"/>
    <col min="4864" max="4864" width="7.21875" style="8" customWidth="1"/>
    <col min="4865" max="4865" width="5.5546875" style="8" customWidth="1"/>
    <col min="4866" max="4866" width="9" style="8" customWidth="1"/>
    <col min="4867" max="4868" width="9.77734375" style="8" customWidth="1"/>
    <col min="4869" max="4869" width="11.21875" style="8" customWidth="1"/>
    <col min="4870" max="4870" width="2.77734375" style="8" customWidth="1"/>
    <col min="4871" max="4871" width="3.5546875" style="8" customWidth="1"/>
    <col min="4872" max="5116" width="9.21875" style="8"/>
    <col min="5117" max="5117" width="8.77734375" style="8" customWidth="1"/>
    <col min="5118" max="5118" width="9.77734375" style="8" customWidth="1"/>
    <col min="5119" max="5119" width="14.44140625" style="8" customWidth="1"/>
    <col min="5120" max="5120" width="7.21875" style="8" customWidth="1"/>
    <col min="5121" max="5121" width="5.5546875" style="8" customWidth="1"/>
    <col min="5122" max="5122" width="9" style="8" customWidth="1"/>
    <col min="5123" max="5124" width="9.77734375" style="8" customWidth="1"/>
    <col min="5125" max="5125" width="11.21875" style="8" customWidth="1"/>
    <col min="5126" max="5126" width="2.77734375" style="8" customWidth="1"/>
    <col min="5127" max="5127" width="3.5546875" style="8" customWidth="1"/>
    <col min="5128" max="5372" width="9.21875" style="8"/>
    <col min="5373" max="5373" width="8.77734375" style="8" customWidth="1"/>
    <col min="5374" max="5374" width="9.77734375" style="8" customWidth="1"/>
    <col min="5375" max="5375" width="14.44140625" style="8" customWidth="1"/>
    <col min="5376" max="5376" width="7.21875" style="8" customWidth="1"/>
    <col min="5377" max="5377" width="5.5546875" style="8" customWidth="1"/>
    <col min="5378" max="5378" width="9" style="8" customWidth="1"/>
    <col min="5379" max="5380" width="9.77734375" style="8" customWidth="1"/>
    <col min="5381" max="5381" width="11.21875" style="8" customWidth="1"/>
    <col min="5382" max="5382" width="2.77734375" style="8" customWidth="1"/>
    <col min="5383" max="5383" width="3.5546875" style="8" customWidth="1"/>
    <col min="5384" max="5628" width="9.21875" style="8"/>
    <col min="5629" max="5629" width="8.77734375" style="8" customWidth="1"/>
    <col min="5630" max="5630" width="9.77734375" style="8" customWidth="1"/>
    <col min="5631" max="5631" width="14.44140625" style="8" customWidth="1"/>
    <col min="5632" max="5632" width="7.21875" style="8" customWidth="1"/>
    <col min="5633" max="5633" width="5.5546875" style="8" customWidth="1"/>
    <col min="5634" max="5634" width="9" style="8" customWidth="1"/>
    <col min="5635" max="5636" width="9.77734375" style="8" customWidth="1"/>
    <col min="5637" max="5637" width="11.21875" style="8" customWidth="1"/>
    <col min="5638" max="5638" width="2.77734375" style="8" customWidth="1"/>
    <col min="5639" max="5639" width="3.5546875" style="8" customWidth="1"/>
    <col min="5640" max="5884" width="9.21875" style="8"/>
    <col min="5885" max="5885" width="8.77734375" style="8" customWidth="1"/>
    <col min="5886" max="5886" width="9.77734375" style="8" customWidth="1"/>
    <col min="5887" max="5887" width="14.44140625" style="8" customWidth="1"/>
    <col min="5888" max="5888" width="7.21875" style="8" customWidth="1"/>
    <col min="5889" max="5889" width="5.5546875" style="8" customWidth="1"/>
    <col min="5890" max="5890" width="9" style="8" customWidth="1"/>
    <col min="5891" max="5892" width="9.77734375" style="8" customWidth="1"/>
    <col min="5893" max="5893" width="11.21875" style="8" customWidth="1"/>
    <col min="5894" max="5894" width="2.77734375" style="8" customWidth="1"/>
    <col min="5895" max="5895" width="3.5546875" style="8" customWidth="1"/>
    <col min="5896" max="6140" width="9.21875" style="8"/>
    <col min="6141" max="6141" width="8.77734375" style="8" customWidth="1"/>
    <col min="6142" max="6142" width="9.77734375" style="8" customWidth="1"/>
    <col min="6143" max="6143" width="14.44140625" style="8" customWidth="1"/>
    <col min="6144" max="6144" width="7.21875" style="8" customWidth="1"/>
    <col min="6145" max="6145" width="5.5546875" style="8" customWidth="1"/>
    <col min="6146" max="6146" width="9" style="8" customWidth="1"/>
    <col min="6147" max="6148" width="9.77734375" style="8" customWidth="1"/>
    <col min="6149" max="6149" width="11.21875" style="8" customWidth="1"/>
    <col min="6150" max="6150" width="2.77734375" style="8" customWidth="1"/>
    <col min="6151" max="6151" width="3.5546875" style="8" customWidth="1"/>
    <col min="6152" max="6396" width="9.21875" style="8"/>
    <col min="6397" max="6397" width="8.77734375" style="8" customWidth="1"/>
    <col min="6398" max="6398" width="9.77734375" style="8" customWidth="1"/>
    <col min="6399" max="6399" width="14.44140625" style="8" customWidth="1"/>
    <col min="6400" max="6400" width="7.21875" style="8" customWidth="1"/>
    <col min="6401" max="6401" width="5.5546875" style="8" customWidth="1"/>
    <col min="6402" max="6402" width="9" style="8" customWidth="1"/>
    <col min="6403" max="6404" width="9.77734375" style="8" customWidth="1"/>
    <col min="6405" max="6405" width="11.21875" style="8" customWidth="1"/>
    <col min="6406" max="6406" width="2.77734375" style="8" customWidth="1"/>
    <col min="6407" max="6407" width="3.5546875" style="8" customWidth="1"/>
    <col min="6408" max="6652" width="9.21875" style="8"/>
    <col min="6653" max="6653" width="8.77734375" style="8" customWidth="1"/>
    <col min="6654" max="6654" width="9.77734375" style="8" customWidth="1"/>
    <col min="6655" max="6655" width="14.44140625" style="8" customWidth="1"/>
    <col min="6656" max="6656" width="7.21875" style="8" customWidth="1"/>
    <col min="6657" max="6657" width="5.5546875" style="8" customWidth="1"/>
    <col min="6658" max="6658" width="9" style="8" customWidth="1"/>
    <col min="6659" max="6660" width="9.77734375" style="8" customWidth="1"/>
    <col min="6661" max="6661" width="11.21875" style="8" customWidth="1"/>
    <col min="6662" max="6662" width="2.77734375" style="8" customWidth="1"/>
    <col min="6663" max="6663" width="3.5546875" style="8" customWidth="1"/>
    <col min="6664" max="6908" width="9.21875" style="8"/>
    <col min="6909" max="6909" width="8.77734375" style="8" customWidth="1"/>
    <col min="6910" max="6910" width="9.77734375" style="8" customWidth="1"/>
    <col min="6911" max="6911" width="14.44140625" style="8" customWidth="1"/>
    <col min="6912" max="6912" width="7.21875" style="8" customWidth="1"/>
    <col min="6913" max="6913" width="5.5546875" style="8" customWidth="1"/>
    <col min="6914" max="6914" width="9" style="8" customWidth="1"/>
    <col min="6915" max="6916" width="9.77734375" style="8" customWidth="1"/>
    <col min="6917" max="6917" width="11.21875" style="8" customWidth="1"/>
    <col min="6918" max="6918" width="2.77734375" style="8" customWidth="1"/>
    <col min="6919" max="6919" width="3.5546875" style="8" customWidth="1"/>
    <col min="6920" max="7164" width="9.21875" style="8"/>
    <col min="7165" max="7165" width="8.77734375" style="8" customWidth="1"/>
    <col min="7166" max="7166" width="9.77734375" style="8" customWidth="1"/>
    <col min="7167" max="7167" width="14.44140625" style="8" customWidth="1"/>
    <col min="7168" max="7168" width="7.21875" style="8" customWidth="1"/>
    <col min="7169" max="7169" width="5.5546875" style="8" customWidth="1"/>
    <col min="7170" max="7170" width="9" style="8" customWidth="1"/>
    <col min="7171" max="7172" width="9.77734375" style="8" customWidth="1"/>
    <col min="7173" max="7173" width="11.21875" style="8" customWidth="1"/>
    <col min="7174" max="7174" width="2.77734375" style="8" customWidth="1"/>
    <col min="7175" max="7175" width="3.5546875" style="8" customWidth="1"/>
    <col min="7176" max="7420" width="9.21875" style="8"/>
    <col min="7421" max="7421" width="8.77734375" style="8" customWidth="1"/>
    <col min="7422" max="7422" width="9.77734375" style="8" customWidth="1"/>
    <col min="7423" max="7423" width="14.44140625" style="8" customWidth="1"/>
    <col min="7424" max="7424" width="7.21875" style="8" customWidth="1"/>
    <col min="7425" max="7425" width="5.5546875" style="8" customWidth="1"/>
    <col min="7426" max="7426" width="9" style="8" customWidth="1"/>
    <col min="7427" max="7428" width="9.77734375" style="8" customWidth="1"/>
    <col min="7429" max="7429" width="11.21875" style="8" customWidth="1"/>
    <col min="7430" max="7430" width="2.77734375" style="8" customWidth="1"/>
    <col min="7431" max="7431" width="3.5546875" style="8" customWidth="1"/>
    <col min="7432" max="7676" width="9.21875" style="8"/>
    <col min="7677" max="7677" width="8.77734375" style="8" customWidth="1"/>
    <col min="7678" max="7678" width="9.77734375" style="8" customWidth="1"/>
    <col min="7679" max="7679" width="14.44140625" style="8" customWidth="1"/>
    <col min="7680" max="7680" width="7.21875" style="8" customWidth="1"/>
    <col min="7681" max="7681" width="5.5546875" style="8" customWidth="1"/>
    <col min="7682" max="7682" width="9" style="8" customWidth="1"/>
    <col min="7683" max="7684" width="9.77734375" style="8" customWidth="1"/>
    <col min="7685" max="7685" width="11.21875" style="8" customWidth="1"/>
    <col min="7686" max="7686" width="2.77734375" style="8" customWidth="1"/>
    <col min="7687" max="7687" width="3.5546875" style="8" customWidth="1"/>
    <col min="7688" max="7932" width="9.21875" style="8"/>
    <col min="7933" max="7933" width="8.77734375" style="8" customWidth="1"/>
    <col min="7934" max="7934" width="9.77734375" style="8" customWidth="1"/>
    <col min="7935" max="7935" width="14.44140625" style="8" customWidth="1"/>
    <col min="7936" max="7936" width="7.21875" style="8" customWidth="1"/>
    <col min="7937" max="7937" width="5.5546875" style="8" customWidth="1"/>
    <col min="7938" max="7938" width="9" style="8" customWidth="1"/>
    <col min="7939" max="7940" width="9.77734375" style="8" customWidth="1"/>
    <col min="7941" max="7941" width="11.21875" style="8" customWidth="1"/>
    <col min="7942" max="7942" width="2.77734375" style="8" customWidth="1"/>
    <col min="7943" max="7943" width="3.5546875" style="8" customWidth="1"/>
    <col min="7944" max="8188" width="9.21875" style="8"/>
    <col min="8189" max="8189" width="8.77734375" style="8" customWidth="1"/>
    <col min="8190" max="8190" width="9.77734375" style="8" customWidth="1"/>
    <col min="8191" max="8191" width="14.44140625" style="8" customWidth="1"/>
    <col min="8192" max="8192" width="7.21875" style="8" customWidth="1"/>
    <col min="8193" max="8193" width="5.5546875" style="8" customWidth="1"/>
    <col min="8194" max="8194" width="9" style="8" customWidth="1"/>
    <col min="8195" max="8196" width="9.77734375" style="8" customWidth="1"/>
    <col min="8197" max="8197" width="11.21875" style="8" customWidth="1"/>
    <col min="8198" max="8198" width="2.77734375" style="8" customWidth="1"/>
    <col min="8199" max="8199" width="3.5546875" style="8" customWidth="1"/>
    <col min="8200" max="8444" width="9.21875" style="8"/>
    <col min="8445" max="8445" width="8.77734375" style="8" customWidth="1"/>
    <col min="8446" max="8446" width="9.77734375" style="8" customWidth="1"/>
    <col min="8447" max="8447" width="14.44140625" style="8" customWidth="1"/>
    <col min="8448" max="8448" width="7.21875" style="8" customWidth="1"/>
    <col min="8449" max="8449" width="5.5546875" style="8" customWidth="1"/>
    <col min="8450" max="8450" width="9" style="8" customWidth="1"/>
    <col min="8451" max="8452" width="9.77734375" style="8" customWidth="1"/>
    <col min="8453" max="8453" width="11.21875" style="8" customWidth="1"/>
    <col min="8454" max="8454" width="2.77734375" style="8" customWidth="1"/>
    <col min="8455" max="8455" width="3.5546875" style="8" customWidth="1"/>
    <col min="8456" max="8700" width="9.21875" style="8"/>
    <col min="8701" max="8701" width="8.77734375" style="8" customWidth="1"/>
    <col min="8702" max="8702" width="9.77734375" style="8" customWidth="1"/>
    <col min="8703" max="8703" width="14.44140625" style="8" customWidth="1"/>
    <col min="8704" max="8704" width="7.21875" style="8" customWidth="1"/>
    <col min="8705" max="8705" width="5.5546875" style="8" customWidth="1"/>
    <col min="8706" max="8706" width="9" style="8" customWidth="1"/>
    <col min="8707" max="8708" width="9.77734375" style="8" customWidth="1"/>
    <col min="8709" max="8709" width="11.21875" style="8" customWidth="1"/>
    <col min="8710" max="8710" width="2.77734375" style="8" customWidth="1"/>
    <col min="8711" max="8711" width="3.5546875" style="8" customWidth="1"/>
    <col min="8712" max="8956" width="9.21875" style="8"/>
    <col min="8957" max="8957" width="8.77734375" style="8" customWidth="1"/>
    <col min="8958" max="8958" width="9.77734375" style="8" customWidth="1"/>
    <col min="8959" max="8959" width="14.44140625" style="8" customWidth="1"/>
    <col min="8960" max="8960" width="7.21875" style="8" customWidth="1"/>
    <col min="8961" max="8961" width="5.5546875" style="8" customWidth="1"/>
    <col min="8962" max="8962" width="9" style="8" customWidth="1"/>
    <col min="8963" max="8964" width="9.77734375" style="8" customWidth="1"/>
    <col min="8965" max="8965" width="11.21875" style="8" customWidth="1"/>
    <col min="8966" max="8966" width="2.77734375" style="8" customWidth="1"/>
    <col min="8967" max="8967" width="3.5546875" style="8" customWidth="1"/>
    <col min="8968" max="9212" width="9.21875" style="8"/>
    <col min="9213" max="9213" width="8.77734375" style="8" customWidth="1"/>
    <col min="9214" max="9214" width="9.77734375" style="8" customWidth="1"/>
    <col min="9215" max="9215" width="14.44140625" style="8" customWidth="1"/>
    <col min="9216" max="9216" width="7.21875" style="8" customWidth="1"/>
    <col min="9217" max="9217" width="5.5546875" style="8" customWidth="1"/>
    <col min="9218" max="9218" width="9" style="8" customWidth="1"/>
    <col min="9219" max="9220" width="9.77734375" style="8" customWidth="1"/>
    <col min="9221" max="9221" width="11.21875" style="8" customWidth="1"/>
    <col min="9222" max="9222" width="2.77734375" style="8" customWidth="1"/>
    <col min="9223" max="9223" width="3.5546875" style="8" customWidth="1"/>
    <col min="9224" max="9468" width="9.21875" style="8"/>
    <col min="9469" max="9469" width="8.77734375" style="8" customWidth="1"/>
    <col min="9470" max="9470" width="9.77734375" style="8" customWidth="1"/>
    <col min="9471" max="9471" width="14.44140625" style="8" customWidth="1"/>
    <col min="9472" max="9472" width="7.21875" style="8" customWidth="1"/>
    <col min="9473" max="9473" width="5.5546875" style="8" customWidth="1"/>
    <col min="9474" max="9474" width="9" style="8" customWidth="1"/>
    <col min="9475" max="9476" width="9.77734375" style="8" customWidth="1"/>
    <col min="9477" max="9477" width="11.21875" style="8" customWidth="1"/>
    <col min="9478" max="9478" width="2.77734375" style="8" customWidth="1"/>
    <col min="9479" max="9479" width="3.5546875" style="8" customWidth="1"/>
    <col min="9480" max="9724" width="9.21875" style="8"/>
    <col min="9725" max="9725" width="8.77734375" style="8" customWidth="1"/>
    <col min="9726" max="9726" width="9.77734375" style="8" customWidth="1"/>
    <col min="9727" max="9727" width="14.44140625" style="8" customWidth="1"/>
    <col min="9728" max="9728" width="7.21875" style="8" customWidth="1"/>
    <col min="9729" max="9729" width="5.5546875" style="8" customWidth="1"/>
    <col min="9730" max="9730" width="9" style="8" customWidth="1"/>
    <col min="9731" max="9732" width="9.77734375" style="8" customWidth="1"/>
    <col min="9733" max="9733" width="11.21875" style="8" customWidth="1"/>
    <col min="9734" max="9734" width="2.77734375" style="8" customWidth="1"/>
    <col min="9735" max="9735" width="3.5546875" style="8" customWidth="1"/>
    <col min="9736" max="9980" width="9.21875" style="8"/>
    <col min="9981" max="9981" width="8.77734375" style="8" customWidth="1"/>
    <col min="9982" max="9982" width="9.77734375" style="8" customWidth="1"/>
    <col min="9983" max="9983" width="14.44140625" style="8" customWidth="1"/>
    <col min="9984" max="9984" width="7.21875" style="8" customWidth="1"/>
    <col min="9985" max="9985" width="5.5546875" style="8" customWidth="1"/>
    <col min="9986" max="9986" width="9" style="8" customWidth="1"/>
    <col min="9987" max="9988" width="9.77734375" style="8" customWidth="1"/>
    <col min="9989" max="9989" width="11.21875" style="8" customWidth="1"/>
    <col min="9990" max="9990" width="2.77734375" style="8" customWidth="1"/>
    <col min="9991" max="9991" width="3.5546875" style="8" customWidth="1"/>
    <col min="9992" max="10236" width="9.21875" style="8"/>
    <col min="10237" max="10237" width="8.77734375" style="8" customWidth="1"/>
    <col min="10238" max="10238" width="9.77734375" style="8" customWidth="1"/>
    <col min="10239" max="10239" width="14.44140625" style="8" customWidth="1"/>
    <col min="10240" max="10240" width="7.21875" style="8" customWidth="1"/>
    <col min="10241" max="10241" width="5.5546875" style="8" customWidth="1"/>
    <col min="10242" max="10242" width="9" style="8" customWidth="1"/>
    <col min="10243" max="10244" width="9.77734375" style="8" customWidth="1"/>
    <col min="10245" max="10245" width="11.21875" style="8" customWidth="1"/>
    <col min="10246" max="10246" width="2.77734375" style="8" customWidth="1"/>
    <col min="10247" max="10247" width="3.5546875" style="8" customWidth="1"/>
    <col min="10248" max="10492" width="9.21875" style="8"/>
    <col min="10493" max="10493" width="8.77734375" style="8" customWidth="1"/>
    <col min="10494" max="10494" width="9.77734375" style="8" customWidth="1"/>
    <col min="10495" max="10495" width="14.44140625" style="8" customWidth="1"/>
    <col min="10496" max="10496" width="7.21875" style="8" customWidth="1"/>
    <col min="10497" max="10497" width="5.5546875" style="8" customWidth="1"/>
    <col min="10498" max="10498" width="9" style="8" customWidth="1"/>
    <col min="10499" max="10500" width="9.77734375" style="8" customWidth="1"/>
    <col min="10501" max="10501" width="11.21875" style="8" customWidth="1"/>
    <col min="10502" max="10502" width="2.77734375" style="8" customWidth="1"/>
    <col min="10503" max="10503" width="3.5546875" style="8" customWidth="1"/>
    <col min="10504" max="10748" width="9.21875" style="8"/>
    <col min="10749" max="10749" width="8.77734375" style="8" customWidth="1"/>
    <col min="10750" max="10750" width="9.77734375" style="8" customWidth="1"/>
    <col min="10751" max="10751" width="14.44140625" style="8" customWidth="1"/>
    <col min="10752" max="10752" width="7.21875" style="8" customWidth="1"/>
    <col min="10753" max="10753" width="5.5546875" style="8" customWidth="1"/>
    <col min="10754" max="10754" width="9" style="8" customWidth="1"/>
    <col min="10755" max="10756" width="9.77734375" style="8" customWidth="1"/>
    <col min="10757" max="10757" width="11.21875" style="8" customWidth="1"/>
    <col min="10758" max="10758" width="2.77734375" style="8" customWidth="1"/>
    <col min="10759" max="10759" width="3.5546875" style="8" customWidth="1"/>
    <col min="10760" max="11004" width="9.21875" style="8"/>
    <col min="11005" max="11005" width="8.77734375" style="8" customWidth="1"/>
    <col min="11006" max="11006" width="9.77734375" style="8" customWidth="1"/>
    <col min="11007" max="11007" width="14.44140625" style="8" customWidth="1"/>
    <col min="11008" max="11008" width="7.21875" style="8" customWidth="1"/>
    <col min="11009" max="11009" width="5.5546875" style="8" customWidth="1"/>
    <col min="11010" max="11010" width="9" style="8" customWidth="1"/>
    <col min="11011" max="11012" width="9.77734375" style="8" customWidth="1"/>
    <col min="11013" max="11013" width="11.21875" style="8" customWidth="1"/>
    <col min="11014" max="11014" width="2.77734375" style="8" customWidth="1"/>
    <col min="11015" max="11015" width="3.5546875" style="8" customWidth="1"/>
    <col min="11016" max="11260" width="9.21875" style="8"/>
    <col min="11261" max="11261" width="8.77734375" style="8" customWidth="1"/>
    <col min="11262" max="11262" width="9.77734375" style="8" customWidth="1"/>
    <col min="11263" max="11263" width="14.44140625" style="8" customWidth="1"/>
    <col min="11264" max="11264" width="7.21875" style="8" customWidth="1"/>
    <col min="11265" max="11265" width="5.5546875" style="8" customWidth="1"/>
    <col min="11266" max="11266" width="9" style="8" customWidth="1"/>
    <col min="11267" max="11268" width="9.77734375" style="8" customWidth="1"/>
    <col min="11269" max="11269" width="11.21875" style="8" customWidth="1"/>
    <col min="11270" max="11270" width="2.77734375" style="8" customWidth="1"/>
    <col min="11271" max="11271" width="3.5546875" style="8" customWidth="1"/>
    <col min="11272" max="11516" width="9.21875" style="8"/>
    <col min="11517" max="11517" width="8.77734375" style="8" customWidth="1"/>
    <col min="11518" max="11518" width="9.77734375" style="8" customWidth="1"/>
    <col min="11519" max="11519" width="14.44140625" style="8" customWidth="1"/>
    <col min="11520" max="11520" width="7.21875" style="8" customWidth="1"/>
    <col min="11521" max="11521" width="5.5546875" style="8" customWidth="1"/>
    <col min="11522" max="11522" width="9" style="8" customWidth="1"/>
    <col min="11523" max="11524" width="9.77734375" style="8" customWidth="1"/>
    <col min="11525" max="11525" width="11.21875" style="8" customWidth="1"/>
    <col min="11526" max="11526" width="2.77734375" style="8" customWidth="1"/>
    <col min="11527" max="11527" width="3.5546875" style="8" customWidth="1"/>
    <col min="11528" max="11772" width="9.21875" style="8"/>
    <col min="11773" max="11773" width="8.77734375" style="8" customWidth="1"/>
    <col min="11774" max="11774" width="9.77734375" style="8" customWidth="1"/>
    <col min="11775" max="11775" width="14.44140625" style="8" customWidth="1"/>
    <col min="11776" max="11776" width="7.21875" style="8" customWidth="1"/>
    <col min="11777" max="11777" width="5.5546875" style="8" customWidth="1"/>
    <col min="11778" max="11778" width="9" style="8" customWidth="1"/>
    <col min="11779" max="11780" width="9.77734375" style="8" customWidth="1"/>
    <col min="11781" max="11781" width="11.21875" style="8" customWidth="1"/>
    <col min="11782" max="11782" width="2.77734375" style="8" customWidth="1"/>
    <col min="11783" max="11783" width="3.5546875" style="8" customWidth="1"/>
    <col min="11784" max="12028" width="9.21875" style="8"/>
    <col min="12029" max="12029" width="8.77734375" style="8" customWidth="1"/>
    <col min="12030" max="12030" width="9.77734375" style="8" customWidth="1"/>
    <col min="12031" max="12031" width="14.44140625" style="8" customWidth="1"/>
    <col min="12032" max="12032" width="7.21875" style="8" customWidth="1"/>
    <col min="12033" max="12033" width="5.5546875" style="8" customWidth="1"/>
    <col min="12034" max="12034" width="9" style="8" customWidth="1"/>
    <col min="12035" max="12036" width="9.77734375" style="8" customWidth="1"/>
    <col min="12037" max="12037" width="11.21875" style="8" customWidth="1"/>
    <col min="12038" max="12038" width="2.77734375" style="8" customWidth="1"/>
    <col min="12039" max="12039" width="3.5546875" style="8" customWidth="1"/>
    <col min="12040" max="12284" width="9.21875" style="8"/>
    <col min="12285" max="12285" width="8.77734375" style="8" customWidth="1"/>
    <col min="12286" max="12286" width="9.77734375" style="8" customWidth="1"/>
    <col min="12287" max="12287" width="14.44140625" style="8" customWidth="1"/>
    <col min="12288" max="12288" width="7.21875" style="8" customWidth="1"/>
    <col min="12289" max="12289" width="5.5546875" style="8" customWidth="1"/>
    <col min="12290" max="12290" width="9" style="8" customWidth="1"/>
    <col min="12291" max="12292" width="9.77734375" style="8" customWidth="1"/>
    <col min="12293" max="12293" width="11.21875" style="8" customWidth="1"/>
    <col min="12294" max="12294" width="2.77734375" style="8" customWidth="1"/>
    <col min="12295" max="12295" width="3.5546875" style="8" customWidth="1"/>
    <col min="12296" max="12540" width="9.21875" style="8"/>
    <col min="12541" max="12541" width="8.77734375" style="8" customWidth="1"/>
    <col min="12542" max="12542" width="9.77734375" style="8" customWidth="1"/>
    <col min="12543" max="12543" width="14.44140625" style="8" customWidth="1"/>
    <col min="12544" max="12544" width="7.21875" style="8" customWidth="1"/>
    <col min="12545" max="12545" width="5.5546875" style="8" customWidth="1"/>
    <col min="12546" max="12546" width="9" style="8" customWidth="1"/>
    <col min="12547" max="12548" width="9.77734375" style="8" customWidth="1"/>
    <col min="12549" max="12549" width="11.21875" style="8" customWidth="1"/>
    <col min="12550" max="12550" width="2.77734375" style="8" customWidth="1"/>
    <col min="12551" max="12551" width="3.5546875" style="8" customWidth="1"/>
    <col min="12552" max="12796" width="9.21875" style="8"/>
    <col min="12797" max="12797" width="8.77734375" style="8" customWidth="1"/>
    <col min="12798" max="12798" width="9.77734375" style="8" customWidth="1"/>
    <col min="12799" max="12799" width="14.44140625" style="8" customWidth="1"/>
    <col min="12800" max="12800" width="7.21875" style="8" customWidth="1"/>
    <col min="12801" max="12801" width="5.5546875" style="8" customWidth="1"/>
    <col min="12802" max="12802" width="9" style="8" customWidth="1"/>
    <col min="12803" max="12804" width="9.77734375" style="8" customWidth="1"/>
    <col min="12805" max="12805" width="11.21875" style="8" customWidth="1"/>
    <col min="12806" max="12806" width="2.77734375" style="8" customWidth="1"/>
    <col min="12807" max="12807" width="3.5546875" style="8" customWidth="1"/>
    <col min="12808" max="13052" width="9.21875" style="8"/>
    <col min="13053" max="13053" width="8.77734375" style="8" customWidth="1"/>
    <col min="13054" max="13054" width="9.77734375" style="8" customWidth="1"/>
    <col min="13055" max="13055" width="14.44140625" style="8" customWidth="1"/>
    <col min="13056" max="13056" width="7.21875" style="8" customWidth="1"/>
    <col min="13057" max="13057" width="5.5546875" style="8" customWidth="1"/>
    <col min="13058" max="13058" width="9" style="8" customWidth="1"/>
    <col min="13059" max="13060" width="9.77734375" style="8" customWidth="1"/>
    <col min="13061" max="13061" width="11.21875" style="8" customWidth="1"/>
    <col min="13062" max="13062" width="2.77734375" style="8" customWidth="1"/>
    <col min="13063" max="13063" width="3.5546875" style="8" customWidth="1"/>
    <col min="13064" max="13308" width="9.21875" style="8"/>
    <col min="13309" max="13309" width="8.77734375" style="8" customWidth="1"/>
    <col min="13310" max="13310" width="9.77734375" style="8" customWidth="1"/>
    <col min="13311" max="13311" width="14.44140625" style="8" customWidth="1"/>
    <col min="13312" max="13312" width="7.21875" style="8" customWidth="1"/>
    <col min="13313" max="13313" width="5.5546875" style="8" customWidth="1"/>
    <col min="13314" max="13314" width="9" style="8" customWidth="1"/>
    <col min="13315" max="13316" width="9.77734375" style="8" customWidth="1"/>
    <col min="13317" max="13317" width="11.21875" style="8" customWidth="1"/>
    <col min="13318" max="13318" width="2.77734375" style="8" customWidth="1"/>
    <col min="13319" max="13319" width="3.5546875" style="8" customWidth="1"/>
    <col min="13320" max="13564" width="9.21875" style="8"/>
    <col min="13565" max="13565" width="8.77734375" style="8" customWidth="1"/>
    <col min="13566" max="13566" width="9.77734375" style="8" customWidth="1"/>
    <col min="13567" max="13567" width="14.44140625" style="8" customWidth="1"/>
    <col min="13568" max="13568" width="7.21875" style="8" customWidth="1"/>
    <col min="13569" max="13569" width="5.5546875" style="8" customWidth="1"/>
    <col min="13570" max="13570" width="9" style="8" customWidth="1"/>
    <col min="13571" max="13572" width="9.77734375" style="8" customWidth="1"/>
    <col min="13573" max="13573" width="11.21875" style="8" customWidth="1"/>
    <col min="13574" max="13574" width="2.77734375" style="8" customWidth="1"/>
    <col min="13575" max="13575" width="3.5546875" style="8" customWidth="1"/>
    <col min="13576" max="13820" width="9.21875" style="8"/>
    <col min="13821" max="13821" width="8.77734375" style="8" customWidth="1"/>
    <col min="13822" max="13822" width="9.77734375" style="8" customWidth="1"/>
    <col min="13823" max="13823" width="14.44140625" style="8" customWidth="1"/>
    <col min="13824" max="13824" width="7.21875" style="8" customWidth="1"/>
    <col min="13825" max="13825" width="5.5546875" style="8" customWidth="1"/>
    <col min="13826" max="13826" width="9" style="8" customWidth="1"/>
    <col min="13827" max="13828" width="9.77734375" style="8" customWidth="1"/>
    <col min="13829" max="13829" width="11.21875" style="8" customWidth="1"/>
    <col min="13830" max="13830" width="2.77734375" style="8" customWidth="1"/>
    <col min="13831" max="13831" width="3.5546875" style="8" customWidth="1"/>
    <col min="13832" max="14076" width="9.21875" style="8"/>
    <col min="14077" max="14077" width="8.77734375" style="8" customWidth="1"/>
    <col min="14078" max="14078" width="9.77734375" style="8" customWidth="1"/>
    <col min="14079" max="14079" width="14.44140625" style="8" customWidth="1"/>
    <col min="14080" max="14080" width="7.21875" style="8" customWidth="1"/>
    <col min="14081" max="14081" width="5.5546875" style="8" customWidth="1"/>
    <col min="14082" max="14082" width="9" style="8" customWidth="1"/>
    <col min="14083" max="14084" width="9.77734375" style="8" customWidth="1"/>
    <col min="14085" max="14085" width="11.21875" style="8" customWidth="1"/>
    <col min="14086" max="14086" width="2.77734375" style="8" customWidth="1"/>
    <col min="14087" max="14087" width="3.5546875" style="8" customWidth="1"/>
    <col min="14088" max="14332" width="9.21875" style="8"/>
    <col min="14333" max="14333" width="8.77734375" style="8" customWidth="1"/>
    <col min="14334" max="14334" width="9.77734375" style="8" customWidth="1"/>
    <col min="14335" max="14335" width="14.44140625" style="8" customWidth="1"/>
    <col min="14336" max="14336" width="7.21875" style="8" customWidth="1"/>
    <col min="14337" max="14337" width="5.5546875" style="8" customWidth="1"/>
    <col min="14338" max="14338" width="9" style="8" customWidth="1"/>
    <col min="14339" max="14340" width="9.77734375" style="8" customWidth="1"/>
    <col min="14341" max="14341" width="11.21875" style="8" customWidth="1"/>
    <col min="14342" max="14342" width="2.77734375" style="8" customWidth="1"/>
    <col min="14343" max="14343" width="3.5546875" style="8" customWidth="1"/>
    <col min="14344" max="14588" width="9.21875" style="8"/>
    <col min="14589" max="14589" width="8.77734375" style="8" customWidth="1"/>
    <col min="14590" max="14590" width="9.77734375" style="8" customWidth="1"/>
    <col min="14591" max="14591" width="14.44140625" style="8" customWidth="1"/>
    <col min="14592" max="14592" width="7.21875" style="8" customWidth="1"/>
    <col min="14593" max="14593" width="5.5546875" style="8" customWidth="1"/>
    <col min="14594" max="14594" width="9" style="8" customWidth="1"/>
    <col min="14595" max="14596" width="9.77734375" style="8" customWidth="1"/>
    <col min="14597" max="14597" width="11.21875" style="8" customWidth="1"/>
    <col min="14598" max="14598" width="2.77734375" style="8" customWidth="1"/>
    <col min="14599" max="14599" width="3.5546875" style="8" customWidth="1"/>
    <col min="14600" max="14844" width="9.21875" style="8"/>
    <col min="14845" max="14845" width="8.77734375" style="8" customWidth="1"/>
    <col min="14846" max="14846" width="9.77734375" style="8" customWidth="1"/>
    <col min="14847" max="14847" width="14.44140625" style="8" customWidth="1"/>
    <col min="14848" max="14848" width="7.21875" style="8" customWidth="1"/>
    <col min="14849" max="14849" width="5.5546875" style="8" customWidth="1"/>
    <col min="14850" max="14850" width="9" style="8" customWidth="1"/>
    <col min="14851" max="14852" width="9.77734375" style="8" customWidth="1"/>
    <col min="14853" max="14853" width="11.21875" style="8" customWidth="1"/>
    <col min="14854" max="14854" width="2.77734375" style="8" customWidth="1"/>
    <col min="14855" max="14855" width="3.5546875" style="8" customWidth="1"/>
    <col min="14856" max="15100" width="9.21875" style="8"/>
    <col min="15101" max="15101" width="8.77734375" style="8" customWidth="1"/>
    <col min="15102" max="15102" width="9.77734375" style="8" customWidth="1"/>
    <col min="15103" max="15103" width="14.44140625" style="8" customWidth="1"/>
    <col min="15104" max="15104" width="7.21875" style="8" customWidth="1"/>
    <col min="15105" max="15105" width="5.5546875" style="8" customWidth="1"/>
    <col min="15106" max="15106" width="9" style="8" customWidth="1"/>
    <col min="15107" max="15108" width="9.77734375" style="8" customWidth="1"/>
    <col min="15109" max="15109" width="11.21875" style="8" customWidth="1"/>
    <col min="15110" max="15110" width="2.77734375" style="8" customWidth="1"/>
    <col min="15111" max="15111" width="3.5546875" style="8" customWidth="1"/>
    <col min="15112" max="15356" width="9.21875" style="8"/>
    <col min="15357" max="15357" width="8.77734375" style="8" customWidth="1"/>
    <col min="15358" max="15358" width="9.77734375" style="8" customWidth="1"/>
    <col min="15359" max="15359" width="14.44140625" style="8" customWidth="1"/>
    <col min="15360" max="15360" width="7.21875" style="8" customWidth="1"/>
    <col min="15361" max="15361" width="5.5546875" style="8" customWidth="1"/>
    <col min="15362" max="15362" width="9" style="8" customWidth="1"/>
    <col min="15363" max="15364" width="9.77734375" style="8" customWidth="1"/>
    <col min="15365" max="15365" width="11.21875" style="8" customWidth="1"/>
    <col min="15366" max="15366" width="2.77734375" style="8" customWidth="1"/>
    <col min="15367" max="15367" width="3.5546875" style="8" customWidth="1"/>
    <col min="15368" max="15612" width="9.21875" style="8"/>
    <col min="15613" max="15613" width="8.77734375" style="8" customWidth="1"/>
    <col min="15614" max="15614" width="9.77734375" style="8" customWidth="1"/>
    <col min="15615" max="15615" width="14.44140625" style="8" customWidth="1"/>
    <col min="15616" max="15616" width="7.21875" style="8" customWidth="1"/>
    <col min="15617" max="15617" width="5.5546875" style="8" customWidth="1"/>
    <col min="15618" max="15618" width="9" style="8" customWidth="1"/>
    <col min="15619" max="15620" width="9.77734375" style="8" customWidth="1"/>
    <col min="15621" max="15621" width="11.21875" style="8" customWidth="1"/>
    <col min="15622" max="15622" width="2.77734375" style="8" customWidth="1"/>
    <col min="15623" max="15623" width="3.5546875" style="8" customWidth="1"/>
    <col min="15624" max="15868" width="9.21875" style="8"/>
    <col min="15869" max="15869" width="8.77734375" style="8" customWidth="1"/>
    <col min="15870" max="15870" width="9.77734375" style="8" customWidth="1"/>
    <col min="15871" max="15871" width="14.44140625" style="8" customWidth="1"/>
    <col min="15872" max="15872" width="7.21875" style="8" customWidth="1"/>
    <col min="15873" max="15873" width="5.5546875" style="8" customWidth="1"/>
    <col min="15874" max="15874" width="9" style="8" customWidth="1"/>
    <col min="15875" max="15876" width="9.77734375" style="8" customWidth="1"/>
    <col min="15877" max="15877" width="11.21875" style="8" customWidth="1"/>
    <col min="15878" max="15878" width="2.77734375" style="8" customWidth="1"/>
    <col min="15879" max="15879" width="3.5546875" style="8" customWidth="1"/>
    <col min="15880" max="16124" width="9.21875" style="8"/>
    <col min="16125" max="16125" width="8.77734375" style="8" customWidth="1"/>
    <col min="16126" max="16126" width="9.77734375" style="8" customWidth="1"/>
    <col min="16127" max="16127" width="14.44140625" style="8" customWidth="1"/>
    <col min="16128" max="16128" width="7.21875" style="8" customWidth="1"/>
    <col min="16129" max="16129" width="5.5546875" style="8" customWidth="1"/>
    <col min="16130" max="16130" width="9" style="8" customWidth="1"/>
    <col min="16131" max="16132" width="9.77734375" style="8" customWidth="1"/>
    <col min="16133" max="16133" width="11.21875" style="8" customWidth="1"/>
    <col min="16134" max="16134" width="2.77734375" style="8" customWidth="1"/>
    <col min="16135" max="16135" width="3.5546875" style="8" customWidth="1"/>
    <col min="16136" max="16384" width="9.21875" style="8"/>
  </cols>
  <sheetData>
    <row r="1" spans="1:8" ht="46.5" customHeight="1" x14ac:dyDescent="0.3">
      <c r="A1" s="128" t="s">
        <v>235</v>
      </c>
      <c r="B1" s="128"/>
      <c r="C1" s="128"/>
      <c r="D1" s="128"/>
      <c r="E1" s="128"/>
      <c r="F1" s="128"/>
      <c r="G1" s="128"/>
      <c r="H1" s="128"/>
    </row>
    <row r="2" spans="1:8" ht="16.5" customHeight="1" x14ac:dyDescent="0.3">
      <c r="A2" s="114" t="s">
        <v>0</v>
      </c>
      <c r="B2" s="114"/>
      <c r="C2" s="114"/>
      <c r="D2" s="114"/>
      <c r="E2" s="114"/>
      <c r="F2" s="114"/>
      <c r="G2" s="114"/>
      <c r="H2" s="114"/>
    </row>
    <row r="3" spans="1:8" x14ac:dyDescent="0.3">
      <c r="A3" s="85" t="s">
        <v>1</v>
      </c>
      <c r="B3" s="85"/>
      <c r="C3" s="85"/>
      <c r="D3" s="85"/>
      <c r="E3" s="129" t="str">
        <f ca="1">TEXT(TODAY(),"DD/MM/YYYY")</f>
        <v>13/08/2025</v>
      </c>
      <c r="F3" s="129"/>
      <c r="G3" s="129"/>
      <c r="H3" s="129"/>
    </row>
    <row r="4" spans="1:8" ht="15" customHeight="1" x14ac:dyDescent="0.3">
      <c r="A4" s="85" t="s">
        <v>2</v>
      </c>
      <c r="B4" s="85"/>
      <c r="C4" s="85"/>
      <c r="D4" s="85"/>
      <c r="E4" s="119" t="s">
        <v>163</v>
      </c>
      <c r="F4" s="119"/>
      <c r="G4" s="119"/>
      <c r="H4" s="119"/>
    </row>
    <row r="5" spans="1:8" x14ac:dyDescent="0.3">
      <c r="A5" s="85" t="s">
        <v>3</v>
      </c>
      <c r="B5" s="85"/>
      <c r="C5" s="85"/>
      <c r="D5" s="85"/>
      <c r="E5" s="124">
        <v>45881</v>
      </c>
      <c r="F5" s="125"/>
      <c r="G5" s="125"/>
      <c r="H5" s="126"/>
    </row>
    <row r="6" spans="1:8" ht="16.5" customHeight="1" x14ac:dyDescent="0.3">
      <c r="A6" s="85" t="s">
        <v>4</v>
      </c>
      <c r="B6" s="85"/>
      <c r="C6" s="85"/>
      <c r="D6" s="85"/>
      <c r="E6" s="66" t="s">
        <v>165</v>
      </c>
      <c r="F6" s="66"/>
      <c r="G6" s="66"/>
      <c r="H6" s="66"/>
    </row>
    <row r="7" spans="1:8" ht="15" customHeight="1" x14ac:dyDescent="0.3">
      <c r="A7" s="85" t="s">
        <v>5</v>
      </c>
      <c r="B7" s="85"/>
      <c r="C7" s="85"/>
      <c r="D7" s="85"/>
      <c r="E7" s="66" t="str">
        <f>E6</f>
        <v>M/s. Gurudutt Realty</v>
      </c>
      <c r="F7" s="66"/>
      <c r="G7" s="66"/>
      <c r="H7" s="66"/>
    </row>
    <row r="8" spans="1:8" x14ac:dyDescent="0.3">
      <c r="A8" s="85" t="s">
        <v>6</v>
      </c>
      <c r="B8" s="85"/>
      <c r="C8" s="85"/>
      <c r="D8" s="85"/>
      <c r="E8" s="92" t="s">
        <v>166</v>
      </c>
      <c r="F8" s="85"/>
      <c r="G8" s="85"/>
      <c r="H8" s="85"/>
    </row>
    <row r="9" spans="1:8" x14ac:dyDescent="0.3">
      <c r="A9" s="85" t="s">
        <v>7</v>
      </c>
      <c r="B9" s="85"/>
      <c r="C9" s="85"/>
      <c r="D9" s="85"/>
      <c r="E9" s="85" t="s">
        <v>167</v>
      </c>
      <c r="F9" s="85"/>
      <c r="G9" s="85"/>
      <c r="H9" s="85"/>
    </row>
    <row r="10" spans="1:8" x14ac:dyDescent="0.3">
      <c r="A10" s="91" t="s">
        <v>8</v>
      </c>
      <c r="B10" s="91"/>
      <c r="C10" s="91"/>
      <c r="D10" s="91"/>
      <c r="E10" s="91" t="s">
        <v>171</v>
      </c>
      <c r="F10" s="91"/>
      <c r="G10" s="91"/>
      <c r="H10" s="91"/>
    </row>
    <row r="11" spans="1:8" ht="32.25" customHeight="1" x14ac:dyDescent="0.3">
      <c r="A11" s="85" t="s">
        <v>9</v>
      </c>
      <c r="B11" s="85"/>
      <c r="C11" s="85"/>
      <c r="D11" s="85"/>
      <c r="E11" s="127" t="s">
        <v>151</v>
      </c>
      <c r="F11" s="127"/>
      <c r="G11" s="127"/>
      <c r="H11" s="127"/>
    </row>
    <row r="12" spans="1:8" x14ac:dyDescent="0.3">
      <c r="A12" s="85" t="s">
        <v>10</v>
      </c>
      <c r="B12" s="85"/>
      <c r="C12" s="85"/>
      <c r="D12" s="85"/>
      <c r="E12" s="91" t="s">
        <v>164</v>
      </c>
      <c r="F12" s="91"/>
      <c r="G12" s="91"/>
      <c r="H12" s="91"/>
    </row>
    <row r="13" spans="1:8" x14ac:dyDescent="0.3">
      <c r="A13" s="66" t="s">
        <v>11</v>
      </c>
      <c r="B13" s="66"/>
      <c r="C13" s="66" t="str">
        <f>CONCATENATE((IF(OR(E8="",E8="NA"),"",E8)),", ",(IF(OR(A14="",A14="NA"),"",A14)),".",(IF(OR(C14="",C14="NA"),"",C14)),", ",(IF(OR(C15="",C15="NA"),"",C15)),", ",(IF(OR(G15="",G15="NA"),"",G15)),", ",(IF(OR(C16="",C16="NA"),"",C16)),", ",(IF(OR(C17="",C17="NA"),"",C17)),", ",(IF(OR(G16="",G16="NA"),"",G16))," -  ",(IF(OR(G17="",G17="NA"),"",G17)),".")</f>
        <v>Gurudutt Residency, Survey No.383/2, Borgaon Road, Pen, Pen, Pen, Raigad -  402107.</v>
      </c>
      <c r="D13" s="66"/>
      <c r="E13" s="66"/>
      <c r="F13" s="66"/>
      <c r="G13" s="66"/>
      <c r="H13" s="66"/>
    </row>
    <row r="14" spans="1:8" ht="15.75" customHeight="1" x14ac:dyDescent="0.3">
      <c r="A14" s="93" t="s">
        <v>200</v>
      </c>
      <c r="B14" s="93"/>
      <c r="C14" s="93" t="s">
        <v>168</v>
      </c>
      <c r="D14" s="93"/>
      <c r="E14" s="93"/>
      <c r="F14" s="93"/>
      <c r="G14" s="93"/>
      <c r="H14" s="93"/>
    </row>
    <row r="15" spans="1:8" ht="15.75" customHeight="1" x14ac:dyDescent="0.3">
      <c r="A15" s="66" t="s">
        <v>12</v>
      </c>
      <c r="B15" s="66"/>
      <c r="C15" s="91" t="s">
        <v>172</v>
      </c>
      <c r="D15" s="91"/>
      <c r="E15" s="66" t="s">
        <v>107</v>
      </c>
      <c r="F15" s="66"/>
      <c r="G15" s="93" t="s">
        <v>169</v>
      </c>
      <c r="H15" s="93"/>
    </row>
    <row r="16" spans="1:8" x14ac:dyDescent="0.3">
      <c r="A16" s="85" t="s">
        <v>14</v>
      </c>
      <c r="B16" s="85"/>
      <c r="C16" s="93" t="s">
        <v>169</v>
      </c>
      <c r="D16" s="93"/>
      <c r="E16" s="66" t="s">
        <v>13</v>
      </c>
      <c r="F16" s="66"/>
      <c r="G16" s="131" t="s">
        <v>173</v>
      </c>
      <c r="H16" s="131"/>
    </row>
    <row r="17" spans="1:8" x14ac:dyDescent="0.3">
      <c r="A17" s="85" t="s">
        <v>108</v>
      </c>
      <c r="B17" s="85"/>
      <c r="C17" s="93" t="s">
        <v>169</v>
      </c>
      <c r="D17" s="93"/>
      <c r="E17" s="66" t="s">
        <v>15</v>
      </c>
      <c r="F17" s="66"/>
      <c r="G17" s="93">
        <v>402107</v>
      </c>
      <c r="H17" s="93"/>
    </row>
    <row r="18" spans="1:8" ht="32.25" customHeight="1" x14ac:dyDescent="0.3">
      <c r="A18" s="85" t="s">
        <v>16</v>
      </c>
      <c r="B18" s="85"/>
      <c r="C18" s="130" t="s">
        <v>201</v>
      </c>
      <c r="D18" s="130"/>
      <c r="E18" s="66" t="s">
        <v>17</v>
      </c>
      <c r="F18" s="66"/>
      <c r="G18" s="93" t="s">
        <v>179</v>
      </c>
      <c r="H18" s="93"/>
    </row>
    <row r="19" spans="1:8" ht="15" customHeight="1" x14ac:dyDescent="0.3">
      <c r="A19" s="66" t="s">
        <v>114</v>
      </c>
      <c r="B19" s="66"/>
      <c r="C19" s="66"/>
      <c r="D19" s="66"/>
      <c r="E19" s="91" t="s">
        <v>18</v>
      </c>
      <c r="F19" s="91"/>
      <c r="G19" s="91"/>
      <c r="H19" s="91"/>
    </row>
    <row r="20" spans="1:8" ht="18.75" customHeight="1" x14ac:dyDescent="0.3">
      <c r="A20" s="66"/>
      <c r="B20" s="66"/>
      <c r="C20" s="66"/>
      <c r="D20" s="66"/>
      <c r="E20" s="91"/>
      <c r="F20" s="91"/>
      <c r="G20" s="91"/>
      <c r="H20" s="91"/>
    </row>
    <row r="21" spans="1:8" ht="15" customHeight="1" x14ac:dyDescent="0.3">
      <c r="A21" s="66" t="s">
        <v>19</v>
      </c>
      <c r="B21" s="66"/>
      <c r="C21" s="66"/>
      <c r="D21" s="66"/>
      <c r="E21" s="93" t="s">
        <v>20</v>
      </c>
      <c r="F21" s="93"/>
      <c r="G21" s="93"/>
      <c r="H21" s="93"/>
    </row>
    <row r="22" spans="1:8" ht="15" customHeight="1" x14ac:dyDescent="0.3">
      <c r="A22" s="85" t="s">
        <v>21</v>
      </c>
      <c r="B22" s="85"/>
      <c r="C22" s="85"/>
      <c r="D22" s="85"/>
      <c r="E22" s="93" t="s">
        <v>174</v>
      </c>
      <c r="F22" s="93"/>
      <c r="G22" s="93"/>
      <c r="H22" s="93"/>
    </row>
    <row r="23" spans="1:8" x14ac:dyDescent="0.3">
      <c r="A23" s="85" t="s">
        <v>22</v>
      </c>
      <c r="B23" s="85"/>
      <c r="C23" s="85"/>
      <c r="D23" s="85"/>
      <c r="E23" s="93" t="s">
        <v>23</v>
      </c>
      <c r="F23" s="93"/>
      <c r="G23" s="93"/>
      <c r="H23" s="93"/>
    </row>
    <row r="24" spans="1:8" x14ac:dyDescent="0.3">
      <c r="A24" s="85" t="s">
        <v>24</v>
      </c>
      <c r="B24" s="85"/>
      <c r="C24" s="85"/>
      <c r="D24" s="85"/>
      <c r="E24" s="93" t="s">
        <v>175</v>
      </c>
      <c r="F24" s="93"/>
      <c r="G24" s="93"/>
      <c r="H24" s="93"/>
    </row>
    <row r="25" spans="1:8" x14ac:dyDescent="0.3">
      <c r="A25" s="85" t="s">
        <v>25</v>
      </c>
      <c r="B25" s="85"/>
      <c r="C25" s="85"/>
      <c r="D25" s="85"/>
      <c r="E25" s="93" t="s">
        <v>26</v>
      </c>
      <c r="F25" s="93"/>
      <c r="G25" s="93"/>
      <c r="H25" s="93"/>
    </row>
    <row r="26" spans="1:8" x14ac:dyDescent="0.3">
      <c r="A26" s="85" t="s">
        <v>122</v>
      </c>
      <c r="B26" s="85"/>
      <c r="C26" s="85"/>
      <c r="D26" s="85"/>
      <c r="E26" s="93" t="s">
        <v>123</v>
      </c>
      <c r="F26" s="93"/>
      <c r="G26" s="93"/>
      <c r="H26" s="93"/>
    </row>
    <row r="27" spans="1:8" ht="15" customHeight="1" x14ac:dyDescent="0.3">
      <c r="A27" s="66" t="s">
        <v>35</v>
      </c>
      <c r="B27" s="66"/>
      <c r="C27" s="66"/>
      <c r="D27" s="66"/>
      <c r="E27" s="119" t="s">
        <v>118</v>
      </c>
      <c r="F27" s="119"/>
      <c r="G27" s="119"/>
      <c r="H27" s="119"/>
    </row>
    <row r="28" spans="1:8" x14ac:dyDescent="0.3">
      <c r="A28" s="66" t="s">
        <v>135</v>
      </c>
      <c r="B28" s="66"/>
      <c r="C28" s="66"/>
      <c r="D28" s="66"/>
      <c r="E28" s="66" t="s">
        <v>36</v>
      </c>
      <c r="F28" s="66"/>
      <c r="G28" s="66"/>
      <c r="H28" s="66"/>
    </row>
    <row r="29" spans="1:8" s="12" customFormat="1" x14ac:dyDescent="0.3">
      <c r="A29" s="121" t="s">
        <v>136</v>
      </c>
      <c r="B29" s="121"/>
      <c r="C29" s="117" t="s">
        <v>31</v>
      </c>
      <c r="D29" s="117"/>
      <c r="E29" s="117"/>
      <c r="F29" s="117" t="s">
        <v>33</v>
      </c>
      <c r="G29" s="117"/>
      <c r="H29" s="117"/>
    </row>
    <row r="30" spans="1:8" s="12" customFormat="1" x14ac:dyDescent="0.3">
      <c r="A30" s="118" t="s">
        <v>27</v>
      </c>
      <c r="B30" s="118" t="s">
        <v>32</v>
      </c>
      <c r="C30" s="83" t="s">
        <v>32</v>
      </c>
      <c r="D30" s="83"/>
      <c r="E30" s="83"/>
      <c r="F30" s="83" t="s">
        <v>178</v>
      </c>
      <c r="G30" s="83"/>
      <c r="H30" s="83"/>
    </row>
    <row r="31" spans="1:8" x14ac:dyDescent="0.3">
      <c r="A31" s="118" t="s">
        <v>28</v>
      </c>
      <c r="B31" s="118" t="s">
        <v>32</v>
      </c>
      <c r="C31" s="83" t="s">
        <v>32</v>
      </c>
      <c r="D31" s="83"/>
      <c r="E31" s="83"/>
      <c r="F31" s="83" t="s">
        <v>178</v>
      </c>
      <c r="G31" s="83"/>
      <c r="H31" s="83"/>
    </row>
    <row r="32" spans="1:8" s="12" customFormat="1" x14ac:dyDescent="0.3">
      <c r="A32" s="118" t="s">
        <v>30</v>
      </c>
      <c r="B32" s="118" t="s">
        <v>32</v>
      </c>
      <c r="C32" s="83" t="s">
        <v>32</v>
      </c>
      <c r="D32" s="83"/>
      <c r="E32" s="83"/>
      <c r="F32" s="83" t="s">
        <v>178</v>
      </c>
      <c r="G32" s="83"/>
      <c r="H32" s="83"/>
    </row>
    <row r="33" spans="1:8" x14ac:dyDescent="0.3">
      <c r="A33" s="118" t="s">
        <v>29</v>
      </c>
      <c r="B33" s="118" t="s">
        <v>32</v>
      </c>
      <c r="C33" s="83" t="s">
        <v>32</v>
      </c>
      <c r="D33" s="83"/>
      <c r="E33" s="83"/>
      <c r="F33" s="83" t="s">
        <v>172</v>
      </c>
      <c r="G33" s="83"/>
      <c r="H33" s="83"/>
    </row>
    <row r="34" spans="1:8" x14ac:dyDescent="0.3">
      <c r="A34" s="85" t="s">
        <v>34</v>
      </c>
      <c r="B34" s="85"/>
      <c r="C34" s="85"/>
      <c r="D34" s="85"/>
      <c r="E34" s="85"/>
      <c r="F34" s="85"/>
      <c r="G34" s="85"/>
      <c r="H34" s="85"/>
    </row>
    <row r="35" spans="1:8" ht="15.75" customHeight="1" x14ac:dyDescent="0.3">
      <c r="A35" s="85" t="s">
        <v>238</v>
      </c>
      <c r="B35" s="85"/>
      <c r="C35" s="68" t="s">
        <v>239</v>
      </c>
      <c r="D35" s="68"/>
      <c r="E35" s="68"/>
      <c r="F35" s="68"/>
      <c r="G35" s="68"/>
      <c r="H35" s="68"/>
    </row>
    <row r="36" spans="1:8" ht="15.75" customHeight="1" x14ac:dyDescent="0.3">
      <c r="A36" s="85" t="s">
        <v>236</v>
      </c>
      <c r="B36" s="85"/>
      <c r="C36" s="122" t="s">
        <v>237</v>
      </c>
      <c r="D36" s="123"/>
      <c r="E36" s="123"/>
      <c r="F36" s="123"/>
      <c r="G36" s="123"/>
      <c r="H36" s="123"/>
    </row>
    <row r="37" spans="1:8" x14ac:dyDescent="0.3">
      <c r="A37" s="92" t="s">
        <v>37</v>
      </c>
      <c r="B37" s="92"/>
      <c r="C37" s="92"/>
      <c r="D37" s="92"/>
      <c r="E37" s="92"/>
      <c r="F37" s="92"/>
      <c r="G37" s="92"/>
      <c r="H37" s="92"/>
    </row>
    <row r="38" spans="1:8" x14ac:dyDescent="0.3">
      <c r="A38" s="85" t="s">
        <v>38</v>
      </c>
      <c r="B38" s="85"/>
      <c r="C38" s="85"/>
      <c r="D38" s="85"/>
      <c r="E38" s="120">
        <v>760</v>
      </c>
      <c r="F38" s="120"/>
      <c r="G38" s="120"/>
      <c r="H38" s="120"/>
    </row>
    <row r="39" spans="1:8" x14ac:dyDescent="0.3">
      <c r="A39" s="85" t="s">
        <v>39</v>
      </c>
      <c r="B39" s="85"/>
      <c r="C39" s="85"/>
      <c r="D39" s="85"/>
      <c r="E39" s="94">
        <v>1</v>
      </c>
      <c r="F39" s="94"/>
      <c r="G39" s="94"/>
      <c r="H39" s="94"/>
    </row>
    <row r="40" spans="1:8" x14ac:dyDescent="0.3">
      <c r="A40" s="85" t="s">
        <v>40</v>
      </c>
      <c r="B40" s="85"/>
      <c r="C40" s="85"/>
      <c r="D40" s="85"/>
      <c r="E40" s="94">
        <f>E42/E38-E39</f>
        <v>0.19999999999999996</v>
      </c>
      <c r="F40" s="94"/>
      <c r="G40" s="94"/>
      <c r="H40" s="94"/>
    </row>
    <row r="41" spans="1:8" x14ac:dyDescent="0.3">
      <c r="A41" s="85" t="s">
        <v>41</v>
      </c>
      <c r="B41" s="85"/>
      <c r="C41" s="85"/>
      <c r="D41" s="85"/>
      <c r="E41" s="94">
        <f>E39+E40</f>
        <v>1.2</v>
      </c>
      <c r="F41" s="94"/>
      <c r="G41" s="94"/>
      <c r="H41" s="94"/>
    </row>
    <row r="42" spans="1:8" x14ac:dyDescent="0.3">
      <c r="A42" s="85" t="s">
        <v>134</v>
      </c>
      <c r="B42" s="85"/>
      <c r="C42" s="85"/>
      <c r="D42" s="85"/>
      <c r="E42" s="95">
        <v>912</v>
      </c>
      <c r="F42" s="95"/>
      <c r="G42" s="95"/>
      <c r="H42" s="95"/>
    </row>
    <row r="43" spans="1:8" x14ac:dyDescent="0.3">
      <c r="A43" s="91" t="s">
        <v>42</v>
      </c>
      <c r="B43" s="91"/>
      <c r="C43" s="91"/>
      <c r="D43" s="91"/>
      <c r="E43" s="91" t="s">
        <v>170</v>
      </c>
      <c r="F43" s="91"/>
      <c r="G43" s="91"/>
      <c r="H43" s="91"/>
    </row>
    <row r="44" spans="1:8" x14ac:dyDescent="0.3">
      <c r="A44" s="92" t="s">
        <v>43</v>
      </c>
      <c r="B44" s="92"/>
      <c r="C44" s="92"/>
      <c r="D44" s="92"/>
      <c r="E44" s="92"/>
      <c r="F44" s="92"/>
      <c r="G44" s="92"/>
      <c r="H44" s="92"/>
    </row>
    <row r="45" spans="1:8" ht="32.25" customHeight="1" x14ac:dyDescent="0.3">
      <c r="A45" s="66" t="s">
        <v>44</v>
      </c>
      <c r="B45" s="66"/>
      <c r="C45" s="99" t="s">
        <v>240</v>
      </c>
      <c r="D45" s="86"/>
      <c r="E45" s="86"/>
      <c r="F45" s="40" t="s">
        <v>45</v>
      </c>
      <c r="G45" s="93" t="s">
        <v>176</v>
      </c>
      <c r="H45" s="93"/>
    </row>
    <row r="46" spans="1:8" ht="30.75" customHeight="1" x14ac:dyDescent="0.3">
      <c r="A46" s="66" t="s">
        <v>46</v>
      </c>
      <c r="B46" s="66"/>
      <c r="C46" s="99" t="str">
        <f>C45</f>
        <v>PNP/K.4/BV/2936/2016-17/
4445/2018</v>
      </c>
      <c r="D46" s="99"/>
      <c r="E46" s="99"/>
      <c r="F46" s="40" t="s">
        <v>45</v>
      </c>
      <c r="G46" s="93" t="str">
        <f>G45</f>
        <v>15/03/2018.</v>
      </c>
      <c r="H46" s="93"/>
    </row>
    <row r="47" spans="1:8" s="11" customFormat="1" ht="30.75" customHeight="1" x14ac:dyDescent="0.3">
      <c r="A47" s="93" t="s">
        <v>47</v>
      </c>
      <c r="B47" s="93"/>
      <c r="C47" s="99" t="s">
        <v>240</v>
      </c>
      <c r="D47" s="86"/>
      <c r="E47" s="86"/>
      <c r="F47" s="14" t="s">
        <v>45</v>
      </c>
      <c r="G47" s="86" t="s">
        <v>176</v>
      </c>
      <c r="H47" s="86"/>
    </row>
    <row r="48" spans="1:8" s="11" customFormat="1" x14ac:dyDescent="0.3">
      <c r="A48" s="93"/>
      <c r="B48" s="93"/>
      <c r="C48" s="96" t="s">
        <v>202</v>
      </c>
      <c r="D48" s="97"/>
      <c r="E48" s="97"/>
      <c r="F48" s="97"/>
      <c r="G48" s="97"/>
      <c r="H48" s="98"/>
    </row>
    <row r="49" spans="1:11" x14ac:dyDescent="0.3">
      <c r="A49" s="104" t="s">
        <v>48</v>
      </c>
      <c r="B49" s="104"/>
      <c r="C49" s="105" t="s">
        <v>152</v>
      </c>
      <c r="D49" s="106"/>
      <c r="E49" s="106" t="s">
        <v>49</v>
      </c>
      <c r="F49" s="15" t="s">
        <v>45</v>
      </c>
      <c r="G49" s="102" t="s">
        <v>32</v>
      </c>
      <c r="H49" s="103"/>
    </row>
    <row r="50" spans="1:11" x14ac:dyDescent="0.3">
      <c r="A50" s="100" t="s">
        <v>51</v>
      </c>
      <c r="B50" s="100"/>
      <c r="C50" s="100"/>
      <c r="D50" s="100"/>
      <c r="E50" s="100"/>
      <c r="F50" s="100"/>
      <c r="G50" s="100"/>
      <c r="H50" s="100"/>
    </row>
    <row r="51" spans="1:11" x14ac:dyDescent="0.3">
      <c r="A51" s="66" t="s">
        <v>133</v>
      </c>
      <c r="B51" s="66"/>
      <c r="C51" s="66"/>
      <c r="D51" s="85">
        <f>E42</f>
        <v>912</v>
      </c>
      <c r="E51" s="85"/>
      <c r="F51" s="85"/>
      <c r="G51" s="85"/>
      <c r="H51" s="85"/>
    </row>
    <row r="52" spans="1:11" x14ac:dyDescent="0.3">
      <c r="A52" s="93" t="s">
        <v>52</v>
      </c>
      <c r="B52" s="91"/>
      <c r="C52" s="91"/>
      <c r="D52" s="91" t="s">
        <v>207</v>
      </c>
      <c r="E52" s="91"/>
      <c r="F52" s="91"/>
      <c r="G52" s="91"/>
      <c r="H52" s="91"/>
    </row>
    <row r="53" spans="1:11" ht="32.25" customHeight="1" x14ac:dyDescent="0.3">
      <c r="A53" s="93" t="s">
        <v>53</v>
      </c>
      <c r="B53" s="91"/>
      <c r="C53" s="91"/>
      <c r="D53" s="93" t="s">
        <v>234</v>
      </c>
      <c r="E53" s="91"/>
      <c r="F53" s="91"/>
      <c r="G53" s="91"/>
      <c r="H53" s="91"/>
    </row>
    <row r="54" spans="1:11" ht="31.5" customHeight="1" x14ac:dyDescent="0.3">
      <c r="A54" s="93" t="s">
        <v>131</v>
      </c>
      <c r="B54" s="91"/>
      <c r="C54" s="91"/>
      <c r="D54" s="93" t="s">
        <v>234</v>
      </c>
      <c r="E54" s="91"/>
      <c r="F54" s="91"/>
      <c r="G54" s="91"/>
      <c r="H54" s="91"/>
    </row>
    <row r="55" spans="1:11" ht="15.75" customHeight="1" x14ac:dyDescent="0.3">
      <c r="A55" s="85" t="s">
        <v>50</v>
      </c>
      <c r="B55" s="85"/>
      <c r="C55" s="85"/>
      <c r="D55" s="93" t="s">
        <v>231</v>
      </c>
      <c r="E55" s="93"/>
      <c r="F55" s="93"/>
      <c r="G55" s="93"/>
      <c r="H55" s="93"/>
    </row>
    <row r="56" spans="1:11" ht="15.75" customHeight="1" x14ac:dyDescent="0.3">
      <c r="A56" s="85" t="s">
        <v>128</v>
      </c>
      <c r="B56" s="85"/>
      <c r="C56" s="85"/>
      <c r="D56" s="66" t="s">
        <v>129</v>
      </c>
      <c r="E56" s="66"/>
      <c r="F56" s="66"/>
      <c r="G56" s="66"/>
      <c r="H56" s="66"/>
    </row>
    <row r="57" spans="1:11" ht="15.75" customHeight="1" x14ac:dyDescent="0.3">
      <c r="A57" s="85" t="s">
        <v>130</v>
      </c>
      <c r="B57" s="85"/>
      <c r="C57" s="85"/>
      <c r="D57" s="66" t="s">
        <v>26</v>
      </c>
      <c r="E57" s="66"/>
      <c r="F57" s="66"/>
      <c r="G57" s="66"/>
      <c r="H57" s="66"/>
      <c r="J57" s="23"/>
      <c r="K57" s="23"/>
    </row>
    <row r="58" spans="1:11" ht="15.75" customHeight="1" thickBot="1" x14ac:dyDescent="0.35">
      <c r="A58" s="142" t="s">
        <v>127</v>
      </c>
      <c r="B58" s="142"/>
      <c r="C58" s="142"/>
      <c r="D58" s="101" t="s">
        <v>177</v>
      </c>
      <c r="E58" s="101"/>
      <c r="F58" s="101"/>
      <c r="G58" s="101"/>
      <c r="H58" s="101"/>
      <c r="J58" s="23"/>
      <c r="K58" s="23"/>
    </row>
    <row r="59" spans="1:11" customFormat="1" ht="15.75" customHeight="1" x14ac:dyDescent="0.3">
      <c r="A59" s="133" t="s">
        <v>211</v>
      </c>
      <c r="B59" s="134"/>
      <c r="C59" s="135" t="s">
        <v>229</v>
      </c>
      <c r="D59" s="136"/>
      <c r="E59" s="136"/>
      <c r="F59" s="136"/>
      <c r="G59" s="136"/>
      <c r="H59" s="137"/>
      <c r="I59" s="55" t="str">
        <f ca="1">(IF(E63&gt;99%,"All work completed. Please provide OC.",IF(E63&gt;89.8%,"Plinth, RCC, Brick, Plaster, Flooring, Painting work Completed. Finishing work is in process.",IF(E63&lt;94%,(IF(C63=0,"Work not yet Started.",IF(D63=25%,"Piling work in process",IF(D63=50%,"Excavation work in process",IF(D63=100%,"Excavation work Completed. ","0")))&amp;(IF(C64=0%,"",IF(C64=J65,"Footing work is process",IF(C64=J66,"Footing work Completed",IF(C64=J67,"1st Basement Completed",IF(C64=J68,"1st &amp; 2nd Basement Completed",IF(C64=J69,"1st to 3rd Basement Completed",IF(C64=J70,"1st to 4th Basement Completed",IF(C64=J71,"Plinth work is process",IF(C64=J72,"Plinth work completed","0")))))))))))&amp;(IF(C65=(D60+F60+H60),", RCC Slab",IF(C65&gt;0,", RCC upto "&amp;C65&amp;" Slab",""))&amp;(IF(C66=H60,", Brickwork",IF(C66&gt;0,", Brickwork upto "&amp;C66&amp;" Floor",""))&amp;(IF(C67=H60,", Internal Plaster",IF(C67&gt;0,", Internal Plaster upto "&amp;C67&amp;" Floor",""))&amp;(IF(C68=H60,", External Plaster",IF(C68&gt;0,", External Plaster upto "&amp;C68&amp;" Floor",""))&amp;(IF(C69=H60,", Flooring",IF(C69&gt;0,", Flooring upto "&amp;C69&amp;" Floor",""))&amp;(IF(C70=H60,", Painting",IF(C70&gt;0,", Painting upto "&amp;C70&amp;" Floor",""))&amp;(IF(C71&gt;0,", Finishing upto "&amp;C71&amp;" Floor","")&amp;(IF(C65&gt;0.5," Completed",""))))))))))))))</f>
        <v>Excavation work Completed. Plinth work completed, RCC Slab, Brickwork, Internal Plaster, External Plaster upto 3 Floor, Flooring upto 2 Floor, Painting upto 1 Floor Completed</v>
      </c>
      <c r="J59" s="27"/>
    </row>
    <row r="60" spans="1:11" customFormat="1" x14ac:dyDescent="0.3">
      <c r="A60" s="26" t="s">
        <v>104</v>
      </c>
      <c r="B60" s="53">
        <v>0</v>
      </c>
      <c r="C60" s="53" t="s">
        <v>106</v>
      </c>
      <c r="D60" s="53">
        <v>1</v>
      </c>
      <c r="E60" s="53" t="s">
        <v>105</v>
      </c>
      <c r="F60" s="53">
        <v>0</v>
      </c>
      <c r="G60" s="53" t="s">
        <v>121</v>
      </c>
      <c r="H60" s="42">
        <f ca="1">--TRIM(RIGHT(SUBSTITUTE(LEFT(C59,_xlfn.AGGREGATE(16,6,FIND({0,1,2,3,4,5,6,7,8,9},C59,ROW(INDIRECT("1:"&amp;LEN(C59)))),1))," ",REPT(" ",LEN(C59))),LEN(C59)))</f>
        <v>4</v>
      </c>
      <c r="I60" s="23"/>
      <c r="J60" s="28"/>
    </row>
    <row r="61" spans="1:11" customFormat="1" ht="47.55" customHeight="1" x14ac:dyDescent="0.3">
      <c r="A61" s="138" t="s">
        <v>132</v>
      </c>
      <c r="B61" s="90"/>
      <c r="C61" s="84" t="str">
        <f ca="1">I59</f>
        <v>Excavation work Completed. Plinth work completed, RCC Slab, Brickwork, Internal Plaster, External Plaster upto 3 Floor, Flooring upto 2 Floor, Painting upto 1 Floor Completed</v>
      </c>
      <c r="D61" s="84"/>
      <c r="E61" s="84"/>
      <c r="F61" s="84"/>
      <c r="G61" s="84"/>
      <c r="H61" s="139"/>
      <c r="I61" s="23" t="s">
        <v>150</v>
      </c>
      <c r="J61" s="28"/>
    </row>
    <row r="62" spans="1:11" customFormat="1" ht="31.2" x14ac:dyDescent="0.3">
      <c r="A62" s="140" t="s">
        <v>54</v>
      </c>
      <c r="B62" s="67"/>
      <c r="C62" s="43" t="s">
        <v>212</v>
      </c>
      <c r="D62" s="43" t="s">
        <v>124</v>
      </c>
      <c r="E62" s="67" t="s">
        <v>126</v>
      </c>
      <c r="F62" s="67"/>
      <c r="G62" s="67" t="s">
        <v>125</v>
      </c>
      <c r="H62" s="141"/>
      <c r="I62" s="54" t="s">
        <v>213</v>
      </c>
      <c r="J62" s="29">
        <f ca="1">H60*25%</f>
        <v>1</v>
      </c>
    </row>
    <row r="63" spans="1:11" customFormat="1" x14ac:dyDescent="0.3">
      <c r="A63" s="67" t="s">
        <v>214</v>
      </c>
      <c r="B63" s="67"/>
      <c r="C63" s="44">
        <f ca="1">J64</f>
        <v>4</v>
      </c>
      <c r="D63" s="65">
        <f ca="1">((100/H60)*C63)/100</f>
        <v>1</v>
      </c>
      <c r="E63" s="82">
        <f ca="1">(((C64/H60*10)+(40/(D60+F60+H60)*C65)+(7.5/(H60)*C66)+(7.5/(H60)*C67)+(10/H60*C68)+(10/H60*C69)+(5/H60*C70)+(5/H60*C71)+(5/H60*C72))/100)</f>
        <v>0.78749999999999998</v>
      </c>
      <c r="F63" s="82"/>
      <c r="G63" s="82">
        <f ca="1">((((C63/H60)*20)+((C64/H60)*25)+(30/(H60+F60+D60)*C65)+(5/H60*C66)+(5/H60*C67)+(5/H60*C68)+(5/H60*C69)+(0/H60*C70)+(0/H60*C71)+(5/H60*C72))/100)</f>
        <v>0.91249999999999998</v>
      </c>
      <c r="H63" s="82"/>
      <c r="I63" s="54" t="s">
        <v>144</v>
      </c>
      <c r="J63" s="56">
        <f ca="1">H60*50%</f>
        <v>2</v>
      </c>
    </row>
    <row r="64" spans="1:11" customFormat="1" x14ac:dyDescent="0.3">
      <c r="A64" s="67" t="s">
        <v>55</v>
      </c>
      <c r="B64" s="67"/>
      <c r="C64" s="45">
        <f ca="1">J72</f>
        <v>4</v>
      </c>
      <c r="D64" s="65">
        <f ca="1">((100/H60)*C64)/100</f>
        <v>1</v>
      </c>
      <c r="E64" s="82"/>
      <c r="F64" s="82"/>
      <c r="G64" s="82"/>
      <c r="H64" s="82"/>
      <c r="I64" s="54" t="s">
        <v>145</v>
      </c>
      <c r="J64" s="56">
        <f ca="1">H60</f>
        <v>4</v>
      </c>
    </row>
    <row r="65" spans="1:14" customFormat="1" x14ac:dyDescent="0.3">
      <c r="A65" s="67" t="s">
        <v>215</v>
      </c>
      <c r="B65" s="67"/>
      <c r="C65" s="45">
        <f ca="1">D60+H60</f>
        <v>5</v>
      </c>
      <c r="D65" s="65">
        <f ca="1">((100/(D60+F60+H60))*C65)/100</f>
        <v>1</v>
      </c>
      <c r="E65" s="82"/>
      <c r="F65" s="82"/>
      <c r="G65" s="82"/>
      <c r="H65" s="82"/>
      <c r="I65" s="54" t="s">
        <v>146</v>
      </c>
      <c r="J65" s="57">
        <f ca="1">(IF(B60&gt;1,(H60/(B60+2)),H60/4))</f>
        <v>1</v>
      </c>
      <c r="L65" s="58"/>
    </row>
    <row r="66" spans="1:14" customFormat="1" ht="15.75" customHeight="1" x14ac:dyDescent="0.3">
      <c r="A66" s="67" t="s">
        <v>216</v>
      </c>
      <c r="B66" s="67" t="s">
        <v>217</v>
      </c>
      <c r="C66" s="44">
        <v>4</v>
      </c>
      <c r="D66" s="65">
        <f ca="1">((100/H60)*C66)/100</f>
        <v>1</v>
      </c>
      <c r="E66" s="82"/>
      <c r="F66" s="82"/>
      <c r="G66" s="82"/>
      <c r="H66" s="82"/>
      <c r="I66" s="54" t="s">
        <v>147</v>
      </c>
      <c r="J66" s="57">
        <f ca="1">(IF(B60&gt;1,(H60/(B60+2)+J65),H60/4+J65))</f>
        <v>2</v>
      </c>
      <c r="L66" s="58"/>
    </row>
    <row r="67" spans="1:14" customFormat="1" ht="15.75" customHeight="1" x14ac:dyDescent="0.3">
      <c r="A67" s="67" t="s">
        <v>218</v>
      </c>
      <c r="B67" s="67" t="s">
        <v>217</v>
      </c>
      <c r="C67" s="44">
        <v>4</v>
      </c>
      <c r="D67" s="65">
        <f ca="1">((100/H60)*C67)/100</f>
        <v>1</v>
      </c>
      <c r="E67" s="82"/>
      <c r="F67" s="82"/>
      <c r="G67" s="82"/>
      <c r="H67" s="82"/>
      <c r="I67" s="54" t="s">
        <v>219</v>
      </c>
      <c r="J67" s="57">
        <f>(IF(B60&gt;1,(H60/(B60+2)+J66),0))</f>
        <v>0</v>
      </c>
      <c r="L67" s="59"/>
      <c r="N67" s="58"/>
    </row>
    <row r="68" spans="1:14" customFormat="1" ht="15.75" customHeight="1" x14ac:dyDescent="0.3">
      <c r="A68" s="83" t="s">
        <v>220</v>
      </c>
      <c r="B68" s="83" t="s">
        <v>221</v>
      </c>
      <c r="C68" s="44">
        <v>3</v>
      </c>
      <c r="D68" s="65">
        <f ca="1">((100/(H60))*C68)/100</f>
        <v>0.75</v>
      </c>
      <c r="E68" s="82"/>
      <c r="F68" s="82"/>
      <c r="G68" s="82"/>
      <c r="H68" s="82"/>
      <c r="I68" s="54" t="s">
        <v>222</v>
      </c>
      <c r="J68" s="57">
        <f>(IF(B60&gt;2,(H60/(B60+2)+J67),0))</f>
        <v>0</v>
      </c>
      <c r="K68" s="60"/>
      <c r="L68" s="59"/>
    </row>
    <row r="69" spans="1:14" customFormat="1" ht="15.75" customHeight="1" x14ac:dyDescent="0.3">
      <c r="A69" s="67" t="s">
        <v>223</v>
      </c>
      <c r="B69" s="67" t="s">
        <v>223</v>
      </c>
      <c r="C69" s="44">
        <v>2</v>
      </c>
      <c r="D69" s="65">
        <f ca="1">((100/H60)*C69)/100</f>
        <v>0.5</v>
      </c>
      <c r="E69" s="82"/>
      <c r="F69" s="82"/>
      <c r="G69" s="82"/>
      <c r="H69" s="82"/>
      <c r="I69" s="54" t="s">
        <v>224</v>
      </c>
      <c r="J69" s="61">
        <f>(IF(B60&gt;3,(H60/(B60+2)+J68),0))</f>
        <v>0</v>
      </c>
      <c r="K69" s="60"/>
      <c r="L69" s="59"/>
    </row>
    <row r="70" spans="1:14" customFormat="1" ht="15.75" customHeight="1" x14ac:dyDescent="0.3">
      <c r="A70" s="67" t="s">
        <v>225</v>
      </c>
      <c r="B70" s="67"/>
      <c r="C70" s="44">
        <v>1</v>
      </c>
      <c r="D70" s="65">
        <f ca="1">((100/H60)*C70)/100</f>
        <v>0.25</v>
      </c>
      <c r="E70" s="82"/>
      <c r="F70" s="82"/>
      <c r="G70" s="82"/>
      <c r="H70" s="82"/>
      <c r="I70" s="54" t="s">
        <v>226</v>
      </c>
      <c r="J70" s="57">
        <f>(IF(B60&gt;4,(H60/(B60+2)+J69),0))</f>
        <v>0</v>
      </c>
      <c r="K70" s="58"/>
      <c r="L70" s="59"/>
    </row>
    <row r="71" spans="1:14" customFormat="1" ht="15.75" customHeight="1" x14ac:dyDescent="0.3">
      <c r="A71" s="67" t="s">
        <v>227</v>
      </c>
      <c r="B71" s="67" t="s">
        <v>227</v>
      </c>
      <c r="C71" s="44">
        <v>0</v>
      </c>
      <c r="D71" s="65">
        <f ca="1">((100/(H60))*C71)/100</f>
        <v>0</v>
      </c>
      <c r="E71" s="82"/>
      <c r="F71" s="82"/>
      <c r="G71" s="82"/>
      <c r="H71" s="82"/>
      <c r="I71" s="54" t="s">
        <v>148</v>
      </c>
      <c r="J71" s="57">
        <f ca="1">(IF(B60=1,(H60/(B60+3)+J66),IF(B60=0,(H60/4+J66),IF(B60&gt;1,0))))</f>
        <v>3</v>
      </c>
      <c r="K71" s="60"/>
      <c r="L71" s="59"/>
    </row>
    <row r="72" spans="1:14" customFormat="1" ht="16.2" thickBot="1" x14ac:dyDescent="0.35">
      <c r="A72" s="67" t="s">
        <v>228</v>
      </c>
      <c r="B72" s="67"/>
      <c r="C72" s="44">
        <v>0</v>
      </c>
      <c r="D72" s="65">
        <f ca="1">((100/(H60))*C72)/100</f>
        <v>0</v>
      </c>
      <c r="E72" s="82"/>
      <c r="F72" s="82"/>
      <c r="G72" s="82"/>
      <c r="H72" s="82"/>
      <c r="I72" s="62" t="s">
        <v>149</v>
      </c>
      <c r="J72" s="63">
        <f ca="1">(IF(B60&gt;1.5,(H60/(B60+2)+J66+MAX(0,J67-J66)+MAX(0,J68-J67)+MAX(0,J69-J68)+MAX(0,J70-J69)+MAX(0,J71-J70)),IF(B60=1,(H60/(B60+3)+J71),IF(B60=0,H60/4+J71))))</f>
        <v>4</v>
      </c>
      <c r="K72" s="60"/>
      <c r="L72" s="59"/>
    </row>
    <row r="73" spans="1:14" customFormat="1" ht="15.75" customHeight="1" x14ac:dyDescent="0.3">
      <c r="A73" s="84" t="s">
        <v>211</v>
      </c>
      <c r="B73" s="84"/>
      <c r="C73" s="84" t="s">
        <v>230</v>
      </c>
      <c r="D73" s="84"/>
      <c r="E73" s="84"/>
      <c r="F73" s="84"/>
      <c r="G73" s="84"/>
      <c r="H73" s="84"/>
      <c r="I73" s="55" t="str">
        <f ca="1">(IF(E77&gt;99%,"All work completed. Please provide OC.",IF(E77&gt;89.8%,"Plinth, RCC, Brick, Plaster, Flooring, Painting work Completed. Finishing work is in process.",IF(E77&lt;94%,(IF(C77=0,"Work not yet Started.",IF(D77=25%,"Piling work in process",IF(D77=50%,"Excavation work in process",IF(D77=100%,"Excavation work Completed. ","0")))&amp;(IF(C78=0%,"",IF(C78=J79,"Footing work is process",IF(C78=J80,"Footing work Completed",IF(C78=J81,"1st Basement Completed",IF(C78=J82,"1st &amp; 2nd Basement Completed",IF(C78=J83,"1st to 3rd Basement Completed",IF(C78=J84,"1st to 4th Basement Completed",IF(C78=J85,"Plinth work is process",IF(C78=J86,"Plinth work completed","0")))))))))))&amp;(IF(C79=(D74+F74+H74),", RCC Slab",IF(C79&gt;0,", RCC upto "&amp;C79&amp;" Slab",""))&amp;(IF(C80=H74,", Brickwork",IF(C80&gt;0,", Brickwork upto "&amp;C80&amp;" Floor",""))&amp;(IF(C81=H74,", Internal Plaster",IF(C81&gt;0,", Internal Plaster upto "&amp;C81&amp;" Floor",""))&amp;(IF(C82=H74,", External Plaster",IF(C82&gt;0,", External Plaster upto "&amp;C82&amp;" Floor",""))&amp;(IF(C83=H74,", Flooring",IF(C83&gt;0,", Flooring upto "&amp;C83&amp;" Floor",""))&amp;(IF(C84=H74,", Painting",IF(C84&gt;0,", Painting upto "&amp;C84&amp;" Floor",""))&amp;(IF(C85&gt;0,", Finishing upto "&amp;C85&amp;" Floor","")&amp;(IF(C79&gt;0.5," Completed",""))))))))))))))</f>
        <v>Excavation work Completed. Plinth work completed, RCC upto 3 Slab Completed</v>
      </c>
      <c r="J73" s="27"/>
    </row>
    <row r="74" spans="1:14" customFormat="1" x14ac:dyDescent="0.3">
      <c r="A74" s="53" t="s">
        <v>104</v>
      </c>
      <c r="B74" s="53">
        <v>0</v>
      </c>
      <c r="C74" s="53" t="s">
        <v>106</v>
      </c>
      <c r="D74" s="53">
        <v>1</v>
      </c>
      <c r="E74" s="53" t="s">
        <v>105</v>
      </c>
      <c r="F74" s="53">
        <v>0</v>
      </c>
      <c r="G74" s="53" t="s">
        <v>121</v>
      </c>
      <c r="H74" s="53">
        <f ca="1">--TRIM(RIGHT(SUBSTITUTE(LEFT(C73,_xlfn.AGGREGATE(16,6,FIND({0,1,2,3,4,5,6,7,8,9},C73,ROW(INDIRECT("1:"&amp;LEN(C73)))),1))," ",REPT(" ",LEN(C73))),LEN(C73)))</f>
        <v>3</v>
      </c>
      <c r="I74" s="23"/>
      <c r="J74" s="28"/>
    </row>
    <row r="75" spans="1:14" customFormat="1" x14ac:dyDescent="0.3">
      <c r="A75" s="90" t="s">
        <v>132</v>
      </c>
      <c r="B75" s="90"/>
      <c r="C75" s="84" t="str">
        <f ca="1">I73</f>
        <v>Excavation work Completed. Plinth work completed, RCC upto 3 Slab Completed</v>
      </c>
      <c r="D75" s="84"/>
      <c r="E75" s="84"/>
      <c r="F75" s="84"/>
      <c r="G75" s="84"/>
      <c r="H75" s="84"/>
      <c r="I75" s="23" t="s">
        <v>150</v>
      </c>
      <c r="J75" s="28"/>
    </row>
    <row r="76" spans="1:14" customFormat="1" x14ac:dyDescent="0.3">
      <c r="A76" s="67" t="s">
        <v>54</v>
      </c>
      <c r="B76" s="67"/>
      <c r="C76" s="43" t="s">
        <v>212</v>
      </c>
      <c r="D76" s="64" t="s">
        <v>124</v>
      </c>
      <c r="E76" s="67" t="s">
        <v>126</v>
      </c>
      <c r="F76" s="67"/>
      <c r="G76" s="67" t="s">
        <v>125</v>
      </c>
      <c r="H76" s="67"/>
      <c r="I76" s="54" t="s">
        <v>213</v>
      </c>
      <c r="J76" s="29">
        <f ca="1">H74*25%</f>
        <v>0.75</v>
      </c>
    </row>
    <row r="77" spans="1:14" customFormat="1" x14ac:dyDescent="0.3">
      <c r="A77" s="67" t="s">
        <v>214</v>
      </c>
      <c r="B77" s="67"/>
      <c r="C77" s="44">
        <f ca="1">J78</f>
        <v>3</v>
      </c>
      <c r="D77" s="65">
        <f ca="1">((100/H74)*C77)/100</f>
        <v>1</v>
      </c>
      <c r="E77" s="82">
        <f ca="1">(((C78/H74*10)+(40/(D74+F74+H74)*C79)+(7.5/(H74)*C80)+(7.5/(H74)*C81)+(10/H74*C82)+(10/H74*C83)+(5/H74*C84)+(5/H74*C85)+(5/H74*C86))/100)</f>
        <v>0.4</v>
      </c>
      <c r="F77" s="82"/>
      <c r="G77" s="82">
        <f ca="1">((((C77/H74)*20)+((C78/H74)*25)+(30/(H74+F74+D74)*C79)+(5/H74*C80)+(5/H74*C81)+(5/H74*C82)+(5/H74*C83)+(0/H74*C84)+(0/H74*C85)+(5/H74*C86))/100)</f>
        <v>0.67500000000000004</v>
      </c>
      <c r="H77" s="82"/>
      <c r="I77" s="54" t="s">
        <v>144</v>
      </c>
      <c r="J77" s="56">
        <f ca="1">H74*50%</f>
        <v>1.5</v>
      </c>
    </row>
    <row r="78" spans="1:14" customFormat="1" x14ac:dyDescent="0.3">
      <c r="A78" s="67" t="s">
        <v>55</v>
      </c>
      <c r="B78" s="67"/>
      <c r="C78" s="45">
        <f ca="1">J86</f>
        <v>3</v>
      </c>
      <c r="D78" s="65">
        <f ca="1">((100/H74)*C78)/100</f>
        <v>1</v>
      </c>
      <c r="E78" s="82"/>
      <c r="F78" s="82"/>
      <c r="G78" s="82"/>
      <c r="H78" s="82"/>
      <c r="I78" s="54" t="s">
        <v>145</v>
      </c>
      <c r="J78" s="56">
        <f ca="1">H74</f>
        <v>3</v>
      </c>
    </row>
    <row r="79" spans="1:14" customFormat="1" x14ac:dyDescent="0.3">
      <c r="A79" s="83" t="s">
        <v>215</v>
      </c>
      <c r="B79" s="83"/>
      <c r="C79" s="45">
        <v>3</v>
      </c>
      <c r="D79" s="65">
        <f ca="1">((100/(D74+F74+H74))*C79)/100</f>
        <v>0.75</v>
      </c>
      <c r="E79" s="82"/>
      <c r="F79" s="82"/>
      <c r="G79" s="82"/>
      <c r="H79" s="82"/>
      <c r="I79" s="54" t="s">
        <v>146</v>
      </c>
      <c r="J79" s="57">
        <f ca="1">(IF(B74&gt;1,(H74/(B74+2)),H74/4))</f>
        <v>0.75</v>
      </c>
      <c r="L79" s="58"/>
    </row>
    <row r="80" spans="1:14" customFormat="1" ht="15.75" customHeight="1" x14ac:dyDescent="0.3">
      <c r="A80" s="67" t="s">
        <v>216</v>
      </c>
      <c r="B80" s="67" t="s">
        <v>217</v>
      </c>
      <c r="C80" s="44">
        <v>0</v>
      </c>
      <c r="D80" s="65">
        <f ca="1">((100/H74)*C80)/100</f>
        <v>0</v>
      </c>
      <c r="E80" s="82"/>
      <c r="F80" s="82"/>
      <c r="G80" s="82"/>
      <c r="H80" s="82"/>
      <c r="I80" s="54" t="s">
        <v>147</v>
      </c>
      <c r="J80" s="57">
        <f ca="1">(IF(B74&gt;1,(H74/(B74+2)+J79),H74/4+J79))</f>
        <v>1.5</v>
      </c>
      <c r="L80" s="58"/>
    </row>
    <row r="81" spans="1:14" customFormat="1" ht="15.75" customHeight="1" x14ac:dyDescent="0.3">
      <c r="A81" s="67" t="s">
        <v>218</v>
      </c>
      <c r="B81" s="67" t="s">
        <v>217</v>
      </c>
      <c r="C81" s="44">
        <v>0</v>
      </c>
      <c r="D81" s="65">
        <f ca="1">((100/H74)*C81)/100</f>
        <v>0</v>
      </c>
      <c r="E81" s="82"/>
      <c r="F81" s="82"/>
      <c r="G81" s="82"/>
      <c r="H81" s="82"/>
      <c r="I81" s="54" t="s">
        <v>219</v>
      </c>
      <c r="J81" s="57">
        <f>(IF(B74&gt;1,(H74/(B74+2)+J80),0))</f>
        <v>0</v>
      </c>
      <c r="L81" s="59"/>
      <c r="N81" s="58"/>
    </row>
    <row r="82" spans="1:14" customFormat="1" ht="15.75" customHeight="1" x14ac:dyDescent="0.3">
      <c r="A82" s="67" t="s">
        <v>220</v>
      </c>
      <c r="B82" s="67" t="s">
        <v>221</v>
      </c>
      <c r="C82" s="44">
        <v>0</v>
      </c>
      <c r="D82" s="65">
        <f ca="1">((100/(H74))*C82)/100</f>
        <v>0</v>
      </c>
      <c r="E82" s="82"/>
      <c r="F82" s="82"/>
      <c r="G82" s="82"/>
      <c r="H82" s="82"/>
      <c r="I82" s="54" t="s">
        <v>222</v>
      </c>
      <c r="J82" s="57">
        <f>(IF(B74&gt;2,(H74/(B74+2)+J81),0))</f>
        <v>0</v>
      </c>
      <c r="K82" s="60"/>
      <c r="L82" s="59"/>
    </row>
    <row r="83" spans="1:14" customFormat="1" ht="15.75" customHeight="1" x14ac:dyDescent="0.3">
      <c r="A83" s="67" t="s">
        <v>223</v>
      </c>
      <c r="B83" s="67" t="s">
        <v>223</v>
      </c>
      <c r="C83" s="44">
        <v>0</v>
      </c>
      <c r="D83" s="65">
        <f ca="1">((100/H74)*C83)/100</f>
        <v>0</v>
      </c>
      <c r="E83" s="82"/>
      <c r="F83" s="82"/>
      <c r="G83" s="82"/>
      <c r="H83" s="82"/>
      <c r="I83" s="54" t="s">
        <v>224</v>
      </c>
      <c r="J83" s="61">
        <f>(IF(B74&gt;3,(H74/(B74+2)+J82),0))</f>
        <v>0</v>
      </c>
      <c r="K83" s="60"/>
      <c r="L83" s="59"/>
    </row>
    <row r="84" spans="1:14" customFormat="1" ht="15.75" customHeight="1" x14ac:dyDescent="0.3">
      <c r="A84" s="67" t="s">
        <v>225</v>
      </c>
      <c r="B84" s="67"/>
      <c r="C84" s="44">
        <v>0</v>
      </c>
      <c r="D84" s="65">
        <f ca="1">((100/H74)*C84)/100</f>
        <v>0</v>
      </c>
      <c r="E84" s="82"/>
      <c r="F84" s="82"/>
      <c r="G84" s="82"/>
      <c r="H84" s="82"/>
      <c r="I84" s="54" t="s">
        <v>226</v>
      </c>
      <c r="J84" s="57">
        <f>(IF(B74&gt;4,(H74/(B74+2)+J83),0))</f>
        <v>0</v>
      </c>
      <c r="K84" s="58"/>
      <c r="L84" s="59"/>
    </row>
    <row r="85" spans="1:14" customFormat="1" ht="15.75" customHeight="1" x14ac:dyDescent="0.3">
      <c r="A85" s="67" t="s">
        <v>227</v>
      </c>
      <c r="B85" s="67" t="s">
        <v>227</v>
      </c>
      <c r="C85" s="44">
        <v>0</v>
      </c>
      <c r="D85" s="65">
        <f ca="1">((100/(H74))*C85)/100</f>
        <v>0</v>
      </c>
      <c r="E85" s="82"/>
      <c r="F85" s="82"/>
      <c r="G85" s="82"/>
      <c r="H85" s="82"/>
      <c r="I85" s="54" t="s">
        <v>148</v>
      </c>
      <c r="J85" s="57">
        <f ca="1">(IF(B74=1,(H74/(B74+3)+J80),IF(B74=0,(H74/4+J80),IF(B74&gt;1,0))))</f>
        <v>2.25</v>
      </c>
      <c r="K85" s="60"/>
      <c r="L85" s="59"/>
    </row>
    <row r="86" spans="1:14" customFormat="1" ht="16.2" thickBot="1" x14ac:dyDescent="0.35">
      <c r="A86" s="67" t="s">
        <v>228</v>
      </c>
      <c r="B86" s="67"/>
      <c r="C86" s="44">
        <v>0</v>
      </c>
      <c r="D86" s="65">
        <f ca="1">((100/(H74))*C86)/100</f>
        <v>0</v>
      </c>
      <c r="E86" s="82"/>
      <c r="F86" s="82"/>
      <c r="G86" s="82"/>
      <c r="H86" s="82"/>
      <c r="I86" s="62" t="s">
        <v>149</v>
      </c>
      <c r="J86" s="63">
        <f ca="1">(IF(B74&gt;1.5,(H74/(B74+2)+J80+MAX(0,J81-J80)+MAX(0,J82-J81)+MAX(0,J83-J82)+MAX(0,J84-J83)+MAX(0,J85-J84)),IF(B74=1,(H74/(B74+3)+J85),IF(B74=0,H74/4+J85))))</f>
        <v>3</v>
      </c>
      <c r="K86" s="60"/>
      <c r="L86" s="59"/>
    </row>
    <row r="87" spans="1:14" x14ac:dyDescent="0.3">
      <c r="A87" s="132" t="s">
        <v>180</v>
      </c>
      <c r="B87" s="132"/>
      <c r="C87" s="132"/>
      <c r="D87" s="132"/>
      <c r="E87" s="132"/>
      <c r="F87" s="132"/>
      <c r="G87" s="132"/>
      <c r="H87" s="132"/>
    </row>
    <row r="88" spans="1:14" x14ac:dyDescent="0.3">
      <c r="A88" s="91" t="s">
        <v>56</v>
      </c>
      <c r="B88" s="91"/>
      <c r="C88" s="91"/>
      <c r="D88" s="91"/>
      <c r="E88" s="91"/>
      <c r="F88" s="91"/>
      <c r="G88" s="91"/>
      <c r="H88" s="91"/>
    </row>
    <row r="89" spans="1:14" ht="15" customHeight="1" x14ac:dyDescent="0.3">
      <c r="A89" s="90" t="s">
        <v>109</v>
      </c>
      <c r="B89" s="90"/>
      <c r="C89" s="84" t="s">
        <v>110</v>
      </c>
      <c r="D89" s="84"/>
      <c r="E89" s="84"/>
      <c r="F89" s="84"/>
      <c r="G89" s="84"/>
      <c r="H89" s="84"/>
    </row>
    <row r="90" spans="1:14" x14ac:dyDescent="0.3">
      <c r="A90" s="92" t="s">
        <v>57</v>
      </c>
      <c r="B90" s="92"/>
      <c r="C90" s="92"/>
      <c r="D90" s="92"/>
      <c r="E90" s="92"/>
      <c r="F90" s="92"/>
      <c r="G90" s="92"/>
      <c r="H90" s="92"/>
    </row>
    <row r="91" spans="1:14" x14ac:dyDescent="0.3">
      <c r="A91" s="85" t="s">
        <v>111</v>
      </c>
      <c r="B91" s="85"/>
      <c r="C91" s="85"/>
      <c r="D91" s="85"/>
      <c r="E91" s="85"/>
      <c r="F91" s="106">
        <v>3000</v>
      </c>
      <c r="G91" s="106"/>
      <c r="H91" s="106"/>
    </row>
    <row r="92" spans="1:14" x14ac:dyDescent="0.3">
      <c r="A92" s="85" t="s">
        <v>119</v>
      </c>
      <c r="B92" s="85"/>
      <c r="C92" s="85"/>
      <c r="D92" s="85"/>
      <c r="E92" s="85"/>
      <c r="F92" s="86" t="s">
        <v>209</v>
      </c>
      <c r="G92" s="86"/>
      <c r="H92" s="86"/>
    </row>
    <row r="93" spans="1:14" x14ac:dyDescent="0.3">
      <c r="A93" s="85" t="s">
        <v>120</v>
      </c>
      <c r="B93" s="85"/>
      <c r="C93" s="85"/>
      <c r="D93" s="85"/>
      <c r="E93" s="85"/>
      <c r="F93" s="86" t="s">
        <v>208</v>
      </c>
      <c r="G93" s="86"/>
      <c r="H93" s="86"/>
    </row>
    <row r="94" spans="1:14" s="13" customFormat="1" hidden="1" x14ac:dyDescent="0.25">
      <c r="A94" s="85" t="s">
        <v>137</v>
      </c>
      <c r="B94" s="85"/>
      <c r="C94" s="85"/>
      <c r="D94" s="85"/>
      <c r="E94" s="85"/>
      <c r="F94" s="86" t="s">
        <v>32</v>
      </c>
      <c r="G94" s="86"/>
      <c r="H94" s="86"/>
    </row>
    <row r="95" spans="1:14" s="13" customFormat="1" x14ac:dyDescent="0.25">
      <c r="A95" s="85" t="s">
        <v>233</v>
      </c>
      <c r="B95" s="85"/>
      <c r="C95" s="85"/>
      <c r="D95" s="85"/>
      <c r="E95" s="85"/>
      <c r="F95" s="86" t="s">
        <v>232</v>
      </c>
      <c r="G95" s="86"/>
      <c r="H95" s="86"/>
    </row>
    <row r="96" spans="1:14" s="13" customFormat="1" hidden="1" x14ac:dyDescent="0.25">
      <c r="A96" s="85" t="s">
        <v>138</v>
      </c>
      <c r="B96" s="85"/>
      <c r="C96" s="85"/>
      <c r="D96" s="85"/>
      <c r="E96" s="85"/>
      <c r="F96" s="86" t="s">
        <v>32</v>
      </c>
      <c r="G96" s="86"/>
      <c r="H96" s="86"/>
    </row>
    <row r="97" spans="1:8" s="13" customFormat="1" hidden="1" x14ac:dyDescent="0.25">
      <c r="A97" s="85" t="s">
        <v>139</v>
      </c>
      <c r="B97" s="85"/>
      <c r="C97" s="85"/>
      <c r="D97" s="85"/>
      <c r="E97" s="85"/>
      <c r="F97" s="86" t="s">
        <v>32</v>
      </c>
      <c r="G97" s="86"/>
      <c r="H97" s="86"/>
    </row>
    <row r="98" spans="1:8" s="13" customFormat="1" hidden="1" x14ac:dyDescent="0.25">
      <c r="A98" s="85" t="s">
        <v>140</v>
      </c>
      <c r="B98" s="85"/>
      <c r="C98" s="85"/>
      <c r="D98" s="85"/>
      <c r="E98" s="85"/>
      <c r="F98" s="86" t="s">
        <v>32</v>
      </c>
      <c r="G98" s="86"/>
      <c r="H98" s="86"/>
    </row>
    <row r="99" spans="1:8" s="13" customFormat="1" hidden="1" x14ac:dyDescent="0.25">
      <c r="A99" s="85" t="s">
        <v>141</v>
      </c>
      <c r="B99" s="85"/>
      <c r="C99" s="85"/>
      <c r="D99" s="85"/>
      <c r="E99" s="85"/>
      <c r="F99" s="86" t="s">
        <v>32</v>
      </c>
      <c r="G99" s="86"/>
      <c r="H99" s="86"/>
    </row>
    <row r="100" spans="1:8" s="13" customFormat="1" hidden="1" x14ac:dyDescent="0.25">
      <c r="A100" s="85" t="s">
        <v>142</v>
      </c>
      <c r="B100" s="85"/>
      <c r="C100" s="85"/>
      <c r="D100" s="85"/>
      <c r="E100" s="85"/>
      <c r="F100" s="86" t="s">
        <v>32</v>
      </c>
      <c r="G100" s="86"/>
      <c r="H100" s="86"/>
    </row>
    <row r="101" spans="1:8" s="13" customFormat="1" hidden="1" x14ac:dyDescent="0.25">
      <c r="A101" s="85" t="s">
        <v>143</v>
      </c>
      <c r="B101" s="85"/>
      <c r="C101" s="85"/>
      <c r="D101" s="85"/>
      <c r="E101" s="85"/>
      <c r="F101" s="86" t="s">
        <v>32</v>
      </c>
      <c r="G101" s="86"/>
      <c r="H101" s="86"/>
    </row>
    <row r="102" spans="1:8" x14ac:dyDescent="0.3">
      <c r="A102" s="85" t="s">
        <v>58</v>
      </c>
      <c r="B102" s="85"/>
      <c r="C102" s="85"/>
      <c r="D102" s="85"/>
      <c r="E102" s="85"/>
      <c r="F102" s="99" t="s">
        <v>205</v>
      </c>
      <c r="G102" s="99"/>
      <c r="H102" s="99"/>
    </row>
    <row r="103" spans="1:8" s="9" customFormat="1" x14ac:dyDescent="0.3">
      <c r="A103" s="92" t="s">
        <v>59</v>
      </c>
      <c r="B103" s="92"/>
      <c r="C103" s="92"/>
      <c r="D103" s="92"/>
      <c r="E103" s="92"/>
      <c r="F103" s="86">
        <f>F91*0.8</f>
        <v>2400</v>
      </c>
      <c r="G103" s="86"/>
      <c r="H103" s="86"/>
    </row>
    <row r="104" spans="1:8" s="1" customFormat="1" ht="15.75" customHeight="1" x14ac:dyDescent="0.3">
      <c r="A104" s="89" t="s">
        <v>112</v>
      </c>
      <c r="B104" s="89"/>
      <c r="C104" s="89"/>
      <c r="D104" s="89"/>
      <c r="E104" s="89"/>
      <c r="F104" s="89"/>
      <c r="G104" s="89"/>
      <c r="H104" s="89"/>
    </row>
    <row r="105" spans="1:8" s="1" customFormat="1" ht="15.75" customHeight="1" x14ac:dyDescent="0.3">
      <c r="A105" s="87" t="s">
        <v>60</v>
      </c>
      <c r="B105" s="87"/>
      <c r="C105" s="16" t="s">
        <v>116</v>
      </c>
      <c r="D105" s="116" t="s">
        <v>61</v>
      </c>
      <c r="E105" s="116"/>
      <c r="F105" s="87" t="s">
        <v>62</v>
      </c>
      <c r="G105" s="87"/>
      <c r="H105" s="87"/>
    </row>
    <row r="106" spans="1:8" s="1" customFormat="1" ht="15.75" customHeight="1" x14ac:dyDescent="0.3">
      <c r="A106" s="79" t="s">
        <v>194</v>
      </c>
      <c r="B106" s="41" t="s">
        <v>181</v>
      </c>
      <c r="C106" s="17">
        <v>9</v>
      </c>
      <c r="D106" s="75">
        <f>SUM(D119:D127)</f>
        <v>844.00335630000006</v>
      </c>
      <c r="E106" s="75"/>
      <c r="F106" s="76">
        <f>SUM(F119:F127)</f>
        <v>2480</v>
      </c>
      <c r="G106" s="77"/>
      <c r="H106" s="78"/>
    </row>
    <row r="107" spans="1:8" s="1" customFormat="1" ht="15.75" customHeight="1" x14ac:dyDescent="0.3">
      <c r="A107" s="80"/>
      <c r="B107" s="41" t="s">
        <v>184</v>
      </c>
      <c r="C107" s="48">
        <v>1</v>
      </c>
      <c r="D107" s="76">
        <f>D129</f>
        <v>1462.8189887999999</v>
      </c>
      <c r="E107" s="81"/>
      <c r="F107" s="76">
        <f>F129</f>
        <v>2995</v>
      </c>
      <c r="G107" s="77"/>
      <c r="H107" s="78"/>
    </row>
    <row r="108" spans="1:8" s="50" customFormat="1" x14ac:dyDescent="0.3">
      <c r="A108" s="89" t="s">
        <v>64</v>
      </c>
      <c r="B108" s="89"/>
      <c r="C108" s="49">
        <f>COUNT(D119:D127)+COUNT(D129)</f>
        <v>10</v>
      </c>
      <c r="D108" s="88">
        <f>SUM(D119:D127)+SUM(D129)</f>
        <v>2306.8223450999999</v>
      </c>
      <c r="E108" s="88"/>
      <c r="F108" s="87">
        <f>SUM(F119:F127)+SUM(F129)</f>
        <v>5475</v>
      </c>
      <c r="G108" s="87"/>
      <c r="H108" s="87"/>
    </row>
    <row r="109" spans="1:8" s="1" customFormat="1" x14ac:dyDescent="0.3">
      <c r="A109" s="89" t="s">
        <v>103</v>
      </c>
      <c r="B109" s="89"/>
      <c r="C109" s="89"/>
      <c r="D109" s="89"/>
      <c r="E109" s="89"/>
      <c r="F109" s="89"/>
      <c r="G109" s="89"/>
      <c r="H109" s="89"/>
    </row>
    <row r="110" spans="1:8" s="1" customFormat="1" x14ac:dyDescent="0.3">
      <c r="A110" s="87" t="s">
        <v>60</v>
      </c>
      <c r="B110" s="87"/>
      <c r="C110" s="16" t="s">
        <v>116</v>
      </c>
      <c r="D110" s="116" t="s">
        <v>61</v>
      </c>
      <c r="E110" s="116"/>
      <c r="F110" s="87" t="s">
        <v>62</v>
      </c>
      <c r="G110" s="87"/>
      <c r="H110" s="87"/>
    </row>
    <row r="111" spans="1:8" s="1" customFormat="1" x14ac:dyDescent="0.3">
      <c r="A111" s="112" t="s">
        <v>194</v>
      </c>
      <c r="B111" s="112"/>
      <c r="C111" s="17">
        <f>COUNT(D131:D135)*3</f>
        <v>15</v>
      </c>
      <c r="D111" s="75">
        <f>SUM(D131:D135)*3</f>
        <v>4235.9192459999995</v>
      </c>
      <c r="E111" s="75"/>
      <c r="F111" s="109">
        <f>SUM(F131:F135)*3</f>
        <v>8535</v>
      </c>
      <c r="G111" s="109"/>
      <c r="H111" s="109"/>
    </row>
    <row r="112" spans="1:8" s="1" customFormat="1" x14ac:dyDescent="0.3">
      <c r="A112" s="112" t="s">
        <v>195</v>
      </c>
      <c r="B112" s="112"/>
      <c r="C112" s="17">
        <f>COUNT(D139:D140)*3</f>
        <v>6</v>
      </c>
      <c r="D112" s="75">
        <f>SUM(D139:D140)*3</f>
        <v>1297.1421917999999</v>
      </c>
      <c r="E112" s="75"/>
      <c r="F112" s="109">
        <f>SUM(F139:F140)*3</f>
        <v>2550</v>
      </c>
      <c r="G112" s="109"/>
      <c r="H112" s="109"/>
    </row>
    <row r="113" spans="1:11" s="47" customFormat="1" x14ac:dyDescent="0.3">
      <c r="A113" s="148" t="s">
        <v>64</v>
      </c>
      <c r="B113" s="148"/>
      <c r="C113" s="46">
        <f>SUM(C111:C112)</f>
        <v>21</v>
      </c>
      <c r="D113" s="149">
        <f>SUM(D111:E112)</f>
        <v>5533.0614377999991</v>
      </c>
      <c r="E113" s="149"/>
      <c r="F113" s="149">
        <f>SUM(F111:H112)</f>
        <v>11085</v>
      </c>
      <c r="G113" s="149"/>
      <c r="H113" s="149"/>
    </row>
    <row r="114" spans="1:11" s="9" customFormat="1" x14ac:dyDescent="0.3">
      <c r="A114" s="114" t="s">
        <v>65</v>
      </c>
      <c r="B114" s="114"/>
      <c r="C114" s="114"/>
      <c r="D114" s="114"/>
      <c r="E114" s="114"/>
      <c r="F114" s="114"/>
      <c r="G114" s="114"/>
      <c r="H114" s="114"/>
    </row>
    <row r="115" spans="1:11" x14ac:dyDescent="0.3">
      <c r="A115" s="114" t="s">
        <v>66</v>
      </c>
      <c r="B115" s="114"/>
      <c r="C115" s="114"/>
      <c r="D115" s="114"/>
      <c r="E115" s="114"/>
      <c r="F115" s="114"/>
      <c r="G115" s="114"/>
      <c r="H115" s="114"/>
    </row>
    <row r="116" spans="1:11" ht="47.25" customHeight="1" x14ac:dyDescent="0.3">
      <c r="A116" s="110" t="s">
        <v>113</v>
      </c>
      <c r="B116" s="110"/>
      <c r="C116" s="25" t="s">
        <v>67</v>
      </c>
      <c r="D116" s="25" t="s">
        <v>68</v>
      </c>
      <c r="E116" s="18" t="s">
        <v>69</v>
      </c>
      <c r="F116" s="25" t="s">
        <v>203</v>
      </c>
      <c r="G116" s="110" t="s">
        <v>70</v>
      </c>
      <c r="H116" s="110"/>
    </row>
    <row r="117" spans="1:11" ht="18" customHeight="1" x14ac:dyDescent="0.3">
      <c r="A117" s="111" t="s">
        <v>194</v>
      </c>
      <c r="B117" s="111"/>
      <c r="C117" s="111"/>
      <c r="D117" s="111"/>
      <c r="E117" s="111"/>
      <c r="F117" s="111"/>
      <c r="G117" s="111"/>
      <c r="H117" s="111"/>
    </row>
    <row r="118" spans="1:11" s="2" customFormat="1" x14ac:dyDescent="0.3">
      <c r="A118" s="111" t="s">
        <v>204</v>
      </c>
      <c r="B118" s="111"/>
      <c r="C118" s="111"/>
      <c r="D118" s="111"/>
      <c r="E118" s="111"/>
      <c r="F118" s="111"/>
      <c r="G118" s="111"/>
      <c r="H118" s="111"/>
    </row>
    <row r="119" spans="1:11" s="2" customFormat="1" x14ac:dyDescent="0.3">
      <c r="A119" s="113">
        <v>1</v>
      </c>
      <c r="B119" s="113"/>
      <c r="C119" s="24" t="s">
        <v>181</v>
      </c>
      <c r="D119" s="24">
        <f>(2.215*4.415)*10.764</f>
        <v>105.2635779</v>
      </c>
      <c r="E119" s="24">
        <v>0</v>
      </c>
      <c r="F119" s="24">
        <v>280</v>
      </c>
      <c r="G119" s="113" t="s">
        <v>182</v>
      </c>
      <c r="H119" s="113"/>
      <c r="I119" s="2">
        <f>F119/D119</f>
        <v>2.6599893865093485</v>
      </c>
      <c r="J119" s="2">
        <f>2500000/F120</f>
        <v>8333.3333333333339</v>
      </c>
      <c r="K119" s="2">
        <f>7000*F119</f>
        <v>1960000</v>
      </c>
    </row>
    <row r="120" spans="1:11" s="2" customFormat="1" x14ac:dyDescent="0.3">
      <c r="A120" s="113">
        <v>2</v>
      </c>
      <c r="B120" s="113"/>
      <c r="C120" s="24" t="s">
        <v>181</v>
      </c>
      <c r="D120" s="24">
        <f>(2.75*3.45)*10.764</f>
        <v>102.12345000000001</v>
      </c>
      <c r="E120" s="24">
        <v>0</v>
      </c>
      <c r="F120" s="24">
        <v>300</v>
      </c>
      <c r="G120" s="113"/>
      <c r="H120" s="113"/>
      <c r="I120" s="2">
        <f t="shared" ref="I120:I140" si="0">F120/D120</f>
        <v>2.9376210850691002</v>
      </c>
      <c r="J120" s="2">
        <f>7500*F120</f>
        <v>2250000</v>
      </c>
      <c r="K120" s="2">
        <f t="shared" ref="K120:K125" si="1">7000*F120</f>
        <v>2100000</v>
      </c>
    </row>
    <row r="121" spans="1:11" s="2" customFormat="1" x14ac:dyDescent="0.3">
      <c r="A121" s="113">
        <v>3</v>
      </c>
      <c r="B121" s="113"/>
      <c r="C121" s="24" t="s">
        <v>181</v>
      </c>
      <c r="D121" s="24">
        <f>(2.75*3.45)*10.764</f>
        <v>102.12345000000001</v>
      </c>
      <c r="E121" s="24">
        <v>0</v>
      </c>
      <c r="F121" s="24">
        <v>300</v>
      </c>
      <c r="G121" s="113"/>
      <c r="H121" s="113"/>
      <c r="I121" s="2">
        <f t="shared" si="0"/>
        <v>2.9376210850691002</v>
      </c>
      <c r="K121" s="2">
        <f t="shared" si="1"/>
        <v>2100000</v>
      </c>
    </row>
    <row r="122" spans="1:11" s="2" customFormat="1" x14ac:dyDescent="0.3">
      <c r="A122" s="113">
        <v>4</v>
      </c>
      <c r="B122" s="113"/>
      <c r="C122" s="24" t="s">
        <v>181</v>
      </c>
      <c r="D122" s="24">
        <f>(2.75*2.36)*10.764</f>
        <v>69.85835999999999</v>
      </c>
      <c r="E122" s="24">
        <v>0</v>
      </c>
      <c r="F122" s="24">
        <v>200</v>
      </c>
      <c r="G122" s="113"/>
      <c r="H122" s="113"/>
      <c r="I122" s="2">
        <f t="shared" si="0"/>
        <v>2.8629358032453101</v>
      </c>
      <c r="K122" s="2">
        <f t="shared" si="1"/>
        <v>1400000</v>
      </c>
    </row>
    <row r="123" spans="1:11" s="2" customFormat="1" x14ac:dyDescent="0.3">
      <c r="A123" s="113">
        <v>5</v>
      </c>
      <c r="B123" s="113"/>
      <c r="C123" s="24" t="s">
        <v>181</v>
      </c>
      <c r="D123" s="24">
        <f>(2.75*3.45)*10.764</f>
        <v>102.12345000000001</v>
      </c>
      <c r="E123" s="24">
        <v>0</v>
      </c>
      <c r="F123" s="24">
        <v>300</v>
      </c>
      <c r="G123" s="113"/>
      <c r="H123" s="113"/>
      <c r="I123" s="2">
        <f t="shared" si="0"/>
        <v>2.9376210850691002</v>
      </c>
      <c r="K123" s="2">
        <f t="shared" si="1"/>
        <v>2100000</v>
      </c>
    </row>
    <row r="124" spans="1:11" s="2" customFormat="1" x14ac:dyDescent="0.3">
      <c r="A124" s="113">
        <v>6</v>
      </c>
      <c r="B124" s="113"/>
      <c r="C124" s="24" t="s">
        <v>181</v>
      </c>
      <c r="D124" s="24">
        <f>(2.75*3.45)*10.764</f>
        <v>102.12345000000001</v>
      </c>
      <c r="E124" s="24">
        <v>0</v>
      </c>
      <c r="F124" s="24">
        <v>300</v>
      </c>
      <c r="G124" s="113"/>
      <c r="H124" s="113"/>
      <c r="I124" s="2">
        <f t="shared" si="0"/>
        <v>2.9376210850691002</v>
      </c>
      <c r="K124" s="2">
        <f t="shared" si="1"/>
        <v>2100000</v>
      </c>
    </row>
    <row r="125" spans="1:11" s="2" customFormat="1" x14ac:dyDescent="0.3">
      <c r="A125" s="113">
        <v>7</v>
      </c>
      <c r="B125" s="113"/>
      <c r="C125" s="24" t="s">
        <v>181</v>
      </c>
      <c r="D125" s="24">
        <f>(2.21*2.36)*10.764</f>
        <v>56.14071839999999</v>
      </c>
      <c r="E125" s="24">
        <v>0</v>
      </c>
      <c r="F125" s="24">
        <v>200</v>
      </c>
      <c r="G125" s="113"/>
      <c r="H125" s="113"/>
      <c r="I125" s="2">
        <f t="shared" si="0"/>
        <v>3.5624766782464263</v>
      </c>
      <c r="K125" s="2">
        <f t="shared" si="1"/>
        <v>1400000</v>
      </c>
    </row>
    <row r="126" spans="1:11" s="2" customFormat="1" x14ac:dyDescent="0.3">
      <c r="A126" s="113">
        <v>8</v>
      </c>
      <c r="B126" s="113"/>
      <c r="C126" s="24" t="s">
        <v>181</v>
      </c>
      <c r="D126" s="24">
        <f t="shared" ref="D126:D127" si="2">(2.75*3.45)*10.764</f>
        <v>102.12345000000001</v>
      </c>
      <c r="E126" s="24">
        <v>0</v>
      </c>
      <c r="F126" s="24">
        <v>300</v>
      </c>
      <c r="G126" s="113"/>
      <c r="H126" s="113"/>
      <c r="I126" s="2">
        <f t="shared" si="0"/>
        <v>2.9376210850691002</v>
      </c>
      <c r="K126" s="2">
        <f>7000*F126</f>
        <v>2100000</v>
      </c>
    </row>
    <row r="127" spans="1:11" s="2" customFormat="1" x14ac:dyDescent="0.3">
      <c r="A127" s="113">
        <v>9</v>
      </c>
      <c r="B127" s="113"/>
      <c r="C127" s="24" t="s">
        <v>181</v>
      </c>
      <c r="D127" s="24">
        <f t="shared" si="2"/>
        <v>102.12345000000001</v>
      </c>
      <c r="E127" s="24">
        <v>0</v>
      </c>
      <c r="F127" s="24">
        <v>300</v>
      </c>
      <c r="G127" s="113"/>
      <c r="H127" s="113"/>
      <c r="I127" s="2">
        <f t="shared" si="0"/>
        <v>2.9376210850691002</v>
      </c>
    </row>
    <row r="128" spans="1:11" s="2" customFormat="1" x14ac:dyDescent="0.3">
      <c r="A128" s="111" t="s">
        <v>183</v>
      </c>
      <c r="B128" s="111"/>
      <c r="C128" s="111"/>
      <c r="D128" s="111"/>
      <c r="E128" s="111"/>
      <c r="F128" s="111"/>
      <c r="G128" s="111"/>
      <c r="H128" s="111"/>
    </row>
    <row r="129" spans="1:12" s="2" customFormat="1" x14ac:dyDescent="0.3">
      <c r="A129" s="113">
        <v>1</v>
      </c>
      <c r="B129" s="113"/>
      <c r="C129" s="24" t="s">
        <v>184</v>
      </c>
      <c r="D129" s="24">
        <f>((2.5*4.1+(5.61*3.3)*4+(2.44*2.21)*3+2.2*3.1)+(2.7+2.8+2.2+2.7+2.8+2.2+2.7+2.8+2.2+2.7+2.8)*1)*10.764</f>
        <v>1462.8189887999999</v>
      </c>
      <c r="E129" s="24">
        <v>0</v>
      </c>
      <c r="F129" s="24">
        <v>2995</v>
      </c>
      <c r="G129" s="113" t="s">
        <v>185</v>
      </c>
      <c r="H129" s="113"/>
      <c r="I129" s="2">
        <f t="shared" si="0"/>
        <v>2.0474166817159656</v>
      </c>
      <c r="J129" s="2">
        <f>6000*F129</f>
        <v>17970000</v>
      </c>
    </row>
    <row r="130" spans="1:12" s="2" customFormat="1" x14ac:dyDescent="0.3">
      <c r="A130" s="111" t="s">
        <v>186</v>
      </c>
      <c r="B130" s="111"/>
      <c r="C130" s="111"/>
      <c r="D130" s="111"/>
      <c r="E130" s="111"/>
      <c r="F130" s="111"/>
      <c r="G130" s="111"/>
      <c r="H130" s="111"/>
    </row>
    <row r="131" spans="1:12" s="2" customFormat="1" x14ac:dyDescent="0.3">
      <c r="A131" s="113" t="s">
        <v>187</v>
      </c>
      <c r="B131" s="113"/>
      <c r="C131" s="24" t="s">
        <v>191</v>
      </c>
      <c r="D131" s="24">
        <f>((2.75*3.3+2.21*1.9+1.2*0.9+1.2*1.25)+(2.75*1))*10.764</f>
        <v>200.25345599999997</v>
      </c>
      <c r="E131" s="24">
        <v>0</v>
      </c>
      <c r="F131" s="24">
        <v>410</v>
      </c>
      <c r="G131" s="69" t="s">
        <v>193</v>
      </c>
      <c r="H131" s="70"/>
      <c r="I131" s="2">
        <f t="shared" si="0"/>
        <v>2.0474053641301455</v>
      </c>
      <c r="J131" s="2">
        <f>3000*F131</f>
        <v>1230000</v>
      </c>
    </row>
    <row r="132" spans="1:12" s="2" customFormat="1" x14ac:dyDescent="0.3">
      <c r="A132" s="113" t="s">
        <v>188</v>
      </c>
      <c r="B132" s="113"/>
      <c r="C132" s="24" t="s">
        <v>192</v>
      </c>
      <c r="D132" s="24">
        <f>((2.75*3.3+2.21*1.9+2.75*3.3+1.2*1.25+1.2)+(2.75+2.75)*1)*10.764</f>
        <v>328.82943599999993</v>
      </c>
      <c r="E132" s="24">
        <v>0</v>
      </c>
      <c r="F132" s="24">
        <v>660</v>
      </c>
      <c r="G132" s="71"/>
      <c r="H132" s="72"/>
      <c r="I132" s="2">
        <f t="shared" si="0"/>
        <v>2.0071195815936629</v>
      </c>
      <c r="J132" s="2">
        <f t="shared" ref="J132:J135" si="3">3000*F132</f>
        <v>1980000</v>
      </c>
    </row>
    <row r="133" spans="1:12" s="2" customFormat="1" x14ac:dyDescent="0.3">
      <c r="A133" s="113" t="s">
        <v>206</v>
      </c>
      <c r="B133" s="113"/>
      <c r="C133" s="24" t="s">
        <v>192</v>
      </c>
      <c r="D133" s="24">
        <f t="shared" ref="D133:D134" si="4">((2.75*3.3+2.21*1.9+2.75*3.3+1.2*1.25+1.2)+(2.75+2.75)*1)*10.764</f>
        <v>328.82943599999993</v>
      </c>
      <c r="E133" s="24">
        <v>0</v>
      </c>
      <c r="F133" s="24">
        <v>660</v>
      </c>
      <c r="G133" s="71"/>
      <c r="H133" s="72"/>
      <c r="I133" s="2">
        <f t="shared" si="0"/>
        <v>2.0071195815936629</v>
      </c>
      <c r="J133" s="2">
        <f t="shared" si="3"/>
        <v>1980000</v>
      </c>
      <c r="L133" s="2">
        <f>200*660</f>
        <v>132000</v>
      </c>
    </row>
    <row r="134" spans="1:12" s="2" customFormat="1" x14ac:dyDescent="0.3">
      <c r="A134" s="113" t="s">
        <v>189</v>
      </c>
      <c r="B134" s="113"/>
      <c r="C134" s="24" t="s">
        <v>192</v>
      </c>
      <c r="D134" s="24">
        <f t="shared" si="4"/>
        <v>328.82943599999993</v>
      </c>
      <c r="E134" s="24">
        <v>0</v>
      </c>
      <c r="F134" s="24">
        <v>660</v>
      </c>
      <c r="G134" s="71"/>
      <c r="H134" s="72"/>
      <c r="I134" s="2">
        <f t="shared" si="0"/>
        <v>2.0071195815936629</v>
      </c>
      <c r="J134" s="2">
        <f t="shared" si="3"/>
        <v>1980000</v>
      </c>
    </row>
    <row r="135" spans="1:12" s="2" customFormat="1" x14ac:dyDescent="0.3">
      <c r="A135" s="113" t="s">
        <v>190</v>
      </c>
      <c r="B135" s="113"/>
      <c r="C135" s="24" t="s">
        <v>191</v>
      </c>
      <c r="D135" s="24">
        <f>((2.75*3.3+2.21*2.95+1.2*0.9+1.2*1.25)+(2.75*1))*10.764</f>
        <v>225.23131800000002</v>
      </c>
      <c r="E135" s="24">
        <v>0</v>
      </c>
      <c r="F135" s="24">
        <v>455</v>
      </c>
      <c r="G135" s="73"/>
      <c r="H135" s="74"/>
      <c r="I135" s="2">
        <f t="shared" si="0"/>
        <v>2.0201453511895711</v>
      </c>
      <c r="J135" s="2">
        <f t="shared" si="3"/>
        <v>1365000</v>
      </c>
    </row>
    <row r="136" spans="1:12" s="2" customFormat="1" x14ac:dyDescent="0.3">
      <c r="A136" s="111" t="s">
        <v>195</v>
      </c>
      <c r="B136" s="111"/>
      <c r="C136" s="111"/>
      <c r="D136" s="111"/>
      <c r="E136" s="111"/>
      <c r="F136" s="111"/>
      <c r="G136" s="111"/>
      <c r="H136" s="111"/>
    </row>
    <row r="137" spans="1:12" s="2" customFormat="1" x14ac:dyDescent="0.3">
      <c r="A137" s="111" t="s">
        <v>196</v>
      </c>
      <c r="B137" s="111"/>
      <c r="C137" s="111"/>
      <c r="D137" s="111"/>
      <c r="E137" s="111"/>
      <c r="F137" s="111"/>
      <c r="G137" s="111"/>
      <c r="H137" s="111"/>
    </row>
    <row r="138" spans="1:12" s="2" customFormat="1" x14ac:dyDescent="0.3">
      <c r="A138" s="111" t="s">
        <v>197</v>
      </c>
      <c r="B138" s="111"/>
      <c r="C138" s="111"/>
      <c r="D138" s="111"/>
      <c r="E138" s="111"/>
      <c r="F138" s="111"/>
      <c r="G138" s="111"/>
      <c r="H138" s="111"/>
    </row>
    <row r="139" spans="1:12" s="2" customFormat="1" x14ac:dyDescent="0.3">
      <c r="A139" s="113" t="s">
        <v>198</v>
      </c>
      <c r="B139" s="113"/>
      <c r="C139" s="24" t="s">
        <v>191</v>
      </c>
      <c r="D139" s="24">
        <f>((3.45*2.75+2.21*2.135+1.1*2.135)+(3.45*1))*10.764</f>
        <v>215.32682339999997</v>
      </c>
      <c r="E139" s="24">
        <v>0</v>
      </c>
      <c r="F139" s="24">
        <v>410</v>
      </c>
      <c r="G139" s="69" t="str">
        <f>A138</f>
        <v>1st to 3rd Floor</v>
      </c>
      <c r="H139" s="70"/>
      <c r="I139" s="2">
        <f t="shared" si="0"/>
        <v>1.9040823318066933</v>
      </c>
    </row>
    <row r="140" spans="1:12" s="2" customFormat="1" x14ac:dyDescent="0.3">
      <c r="A140" s="113" t="s">
        <v>199</v>
      </c>
      <c r="B140" s="113"/>
      <c r="C140" s="24" t="s">
        <v>191</v>
      </c>
      <c r="D140" s="24">
        <f>((3.45*2.75+2.21*2.13+0.9*1.2+1.2*1.2)+(3.45*1))*10.764</f>
        <v>217.05390719999997</v>
      </c>
      <c r="E140" s="24">
        <v>0</v>
      </c>
      <c r="F140" s="24">
        <v>440</v>
      </c>
      <c r="G140" s="73"/>
      <c r="H140" s="74"/>
      <c r="I140" s="2">
        <f t="shared" si="0"/>
        <v>2.0271461853693831</v>
      </c>
    </row>
    <row r="141" spans="1:12" s="1" customFormat="1" x14ac:dyDescent="0.3">
      <c r="A141" s="143" t="s">
        <v>80</v>
      </c>
      <c r="B141" s="143"/>
      <c r="C141" s="143"/>
      <c r="D141" s="143"/>
      <c r="E141" s="143"/>
      <c r="F141" s="143"/>
      <c r="G141" s="143"/>
      <c r="H141" s="143"/>
    </row>
    <row r="142" spans="1:12" s="10" customFormat="1" ht="205.8" customHeight="1" x14ac:dyDescent="0.3">
      <c r="A142" s="144" t="s">
        <v>243</v>
      </c>
      <c r="B142" s="144"/>
      <c r="C142" s="144"/>
      <c r="D142" s="144"/>
      <c r="E142" s="144"/>
      <c r="F142" s="144"/>
      <c r="G142" s="144"/>
      <c r="H142" s="144"/>
      <c r="J142" s="1"/>
    </row>
    <row r="143" spans="1:12" ht="15.75" customHeight="1" x14ac:dyDescent="0.3">
      <c r="A143" s="145" t="s">
        <v>71</v>
      </c>
      <c r="B143" s="146"/>
      <c r="C143" s="146"/>
      <c r="D143" s="146"/>
      <c r="E143" s="146"/>
      <c r="F143" s="146"/>
      <c r="G143" s="146"/>
      <c r="H143" s="147"/>
    </row>
    <row r="144" spans="1:12" x14ac:dyDescent="0.3">
      <c r="A144" s="85" t="s">
        <v>72</v>
      </c>
      <c r="B144" s="85"/>
      <c r="C144" s="85"/>
      <c r="D144" s="85"/>
      <c r="E144" s="85"/>
      <c r="F144" s="85"/>
      <c r="G144" s="85"/>
      <c r="H144" s="85"/>
    </row>
    <row r="145" spans="1:8" ht="15.75" customHeight="1" x14ac:dyDescent="0.3">
      <c r="A145" s="115" t="s">
        <v>73</v>
      </c>
      <c r="B145" s="115"/>
      <c r="C145" s="115"/>
      <c r="D145" s="115"/>
      <c r="E145" s="115"/>
      <c r="F145" s="115"/>
      <c r="G145" s="115"/>
      <c r="H145" s="115"/>
    </row>
    <row r="146" spans="1:8" x14ac:dyDescent="0.3">
      <c r="A146" s="85" t="s">
        <v>74</v>
      </c>
      <c r="B146" s="85"/>
      <c r="C146" s="85"/>
      <c r="D146" s="85"/>
      <c r="E146" s="85"/>
      <c r="F146" s="85"/>
      <c r="G146" s="85"/>
      <c r="H146" s="85"/>
    </row>
    <row r="147" spans="1:8" x14ac:dyDescent="0.3">
      <c r="A147" s="85" t="s">
        <v>75</v>
      </c>
      <c r="B147" s="85"/>
      <c r="C147" s="85"/>
      <c r="D147" s="85"/>
      <c r="E147" s="85"/>
      <c r="F147" s="85"/>
      <c r="G147" s="85"/>
      <c r="H147" s="85"/>
    </row>
    <row r="148" spans="1:8" x14ac:dyDescent="0.3">
      <c r="A148" s="85" t="s">
        <v>76</v>
      </c>
      <c r="B148" s="85"/>
      <c r="C148" s="85"/>
      <c r="D148" s="85"/>
      <c r="E148" s="85"/>
      <c r="F148" s="85"/>
      <c r="G148" s="85"/>
      <c r="H148" s="85"/>
    </row>
    <row r="149" spans="1:8" ht="30.6" hidden="1" customHeight="1" x14ac:dyDescent="0.3">
      <c r="A149" s="66" t="s">
        <v>77</v>
      </c>
      <c r="B149" s="66"/>
      <c r="C149" s="66"/>
      <c r="D149" s="66"/>
      <c r="E149" s="66"/>
      <c r="F149" s="66"/>
      <c r="G149" s="66"/>
      <c r="H149" s="66"/>
    </row>
    <row r="150" spans="1:8" x14ac:dyDescent="0.3">
      <c r="A150" s="108" t="s">
        <v>115</v>
      </c>
      <c r="B150" s="108"/>
      <c r="C150" s="108" t="s">
        <v>241</v>
      </c>
      <c r="D150" s="108"/>
      <c r="E150" s="108" t="s">
        <v>153</v>
      </c>
      <c r="F150" s="108"/>
      <c r="G150" s="108" t="s">
        <v>242</v>
      </c>
      <c r="H150" s="108"/>
    </row>
    <row r="151" spans="1:8" x14ac:dyDescent="0.3">
      <c r="A151" s="107" t="s">
        <v>117</v>
      </c>
      <c r="B151" s="107"/>
      <c r="C151" s="107"/>
      <c r="D151" s="107"/>
      <c r="E151" s="107"/>
      <c r="F151" s="107"/>
      <c r="G151" s="107"/>
      <c r="H151" s="107"/>
    </row>
    <row r="152" spans="1:8" x14ac:dyDescent="0.3">
      <c r="A152" s="107"/>
      <c r="B152" s="107"/>
      <c r="C152" s="107"/>
      <c r="D152" s="107"/>
      <c r="E152" s="107"/>
      <c r="F152" s="107"/>
      <c r="G152" s="107"/>
      <c r="H152" s="107"/>
    </row>
    <row r="153" spans="1:8" x14ac:dyDescent="0.3">
      <c r="A153" s="107"/>
      <c r="B153" s="107"/>
      <c r="C153" s="107"/>
      <c r="D153" s="107"/>
      <c r="E153" s="107"/>
      <c r="F153" s="107"/>
      <c r="G153" s="107"/>
      <c r="H153" s="107"/>
    </row>
    <row r="154" spans="1:8" x14ac:dyDescent="0.3">
      <c r="A154" s="107"/>
      <c r="B154" s="107"/>
      <c r="C154" s="107"/>
      <c r="D154" s="107"/>
      <c r="E154" s="107"/>
      <c r="F154" s="107"/>
      <c r="G154" s="107"/>
      <c r="H154" s="107"/>
    </row>
    <row r="155" spans="1:8" x14ac:dyDescent="0.3">
      <c r="A155" s="19" t="s">
        <v>78</v>
      </c>
      <c r="B155" s="20"/>
      <c r="C155" s="20"/>
      <c r="D155" s="19" t="str">
        <f>E8</f>
        <v>Gurudutt Residency</v>
      </c>
      <c r="F155" s="20"/>
      <c r="G155" s="20"/>
      <c r="H155" s="20"/>
    </row>
    <row r="156" spans="1:8" x14ac:dyDescent="0.3">
      <c r="A156" s="20"/>
      <c r="B156" s="20"/>
      <c r="C156" s="20"/>
      <c r="D156" s="20"/>
      <c r="E156" s="20"/>
      <c r="F156" s="20"/>
      <c r="G156" s="20"/>
      <c r="H156" s="20"/>
    </row>
    <row r="157" spans="1:8" x14ac:dyDescent="0.3">
      <c r="A157" s="20"/>
      <c r="B157" s="20"/>
      <c r="C157" s="20"/>
      <c r="D157" s="20"/>
      <c r="E157" s="20"/>
      <c r="F157" s="20"/>
      <c r="G157" s="20"/>
      <c r="H157" s="20"/>
    </row>
    <row r="158" spans="1:8" ht="15" customHeight="1" x14ac:dyDescent="0.3"/>
    <row r="198" spans="1:1" x14ac:dyDescent="0.3">
      <c r="A198" s="22" t="s">
        <v>79</v>
      </c>
    </row>
  </sheetData>
  <mergeCells count="264">
    <mergeCell ref="G139:H140"/>
    <mergeCell ref="A111:B111"/>
    <mergeCell ref="D111:E111"/>
    <mergeCell ref="F111:H111"/>
    <mergeCell ref="A113:B113"/>
    <mergeCell ref="D113:E113"/>
    <mergeCell ref="F113:H113"/>
    <mergeCell ref="A139:B139"/>
    <mergeCell ref="A140:B140"/>
    <mergeCell ref="A120:B120"/>
    <mergeCell ref="A121:B121"/>
    <mergeCell ref="A122:B122"/>
    <mergeCell ref="A123:B123"/>
    <mergeCell ref="A124:B124"/>
    <mergeCell ref="A125:B125"/>
    <mergeCell ref="A126:B126"/>
    <mergeCell ref="A127:B127"/>
    <mergeCell ref="A135:B135"/>
    <mergeCell ref="G129:H129"/>
    <mergeCell ref="A134:B134"/>
    <mergeCell ref="A131:B131"/>
    <mergeCell ref="A132:B132"/>
    <mergeCell ref="A133:B133"/>
    <mergeCell ref="A128:H128"/>
    <mergeCell ref="A146:H146"/>
    <mergeCell ref="A147:H147"/>
    <mergeCell ref="A148:H148"/>
    <mergeCell ref="A149:H149"/>
    <mergeCell ref="A57:C57"/>
    <mergeCell ref="D57:H57"/>
    <mergeCell ref="A141:H141"/>
    <mergeCell ref="A142:H142"/>
    <mergeCell ref="A143:H143"/>
    <mergeCell ref="A144:H144"/>
    <mergeCell ref="A115:H115"/>
    <mergeCell ref="A119:B119"/>
    <mergeCell ref="A99:E99"/>
    <mergeCell ref="F99:H99"/>
    <mergeCell ref="A100:E100"/>
    <mergeCell ref="F100:H100"/>
    <mergeCell ref="A96:E96"/>
    <mergeCell ref="F96:H96"/>
    <mergeCell ref="A97:E97"/>
    <mergeCell ref="F97:H97"/>
    <mergeCell ref="A117:H117"/>
    <mergeCell ref="A136:H136"/>
    <mergeCell ref="A137:H137"/>
    <mergeCell ref="A138:H138"/>
    <mergeCell ref="A51:C51"/>
    <mergeCell ref="D105:E105"/>
    <mergeCell ref="F105:H105"/>
    <mergeCell ref="A47:B48"/>
    <mergeCell ref="G47:H47"/>
    <mergeCell ref="D53:H53"/>
    <mergeCell ref="A87:H87"/>
    <mergeCell ref="A93:E93"/>
    <mergeCell ref="A90:H90"/>
    <mergeCell ref="F91:H91"/>
    <mergeCell ref="A88:H88"/>
    <mergeCell ref="A89:B89"/>
    <mergeCell ref="C89:H89"/>
    <mergeCell ref="F92:H92"/>
    <mergeCell ref="A92:E92"/>
    <mergeCell ref="F93:H93"/>
    <mergeCell ref="A59:B59"/>
    <mergeCell ref="C59:H59"/>
    <mergeCell ref="A61:B61"/>
    <mergeCell ref="C61:H61"/>
    <mergeCell ref="A62:B62"/>
    <mergeCell ref="E62:F62"/>
    <mergeCell ref="G62:H62"/>
    <mergeCell ref="A58:C58"/>
    <mergeCell ref="A15:B15"/>
    <mergeCell ref="C15:D15"/>
    <mergeCell ref="E15:F15"/>
    <mergeCell ref="G15:H15"/>
    <mergeCell ref="A23:D23"/>
    <mergeCell ref="E23:H23"/>
    <mergeCell ref="A22:D22"/>
    <mergeCell ref="E22:H22"/>
    <mergeCell ref="A17:B17"/>
    <mergeCell ref="C17:D17"/>
    <mergeCell ref="E17:F17"/>
    <mergeCell ref="G17:H17"/>
    <mergeCell ref="A18:B18"/>
    <mergeCell ref="C18:D18"/>
    <mergeCell ref="E18:F18"/>
    <mergeCell ref="G18:H18"/>
    <mergeCell ref="A19:D20"/>
    <mergeCell ref="E19:H20"/>
    <mergeCell ref="A21:D21"/>
    <mergeCell ref="E21:H21"/>
    <mergeCell ref="A16:B16"/>
    <mergeCell ref="C16:D16"/>
    <mergeCell ref="E16:F16"/>
    <mergeCell ref="G16:H16"/>
    <mergeCell ref="A1:H1"/>
    <mergeCell ref="A2:H2"/>
    <mergeCell ref="A3:D3"/>
    <mergeCell ref="E3:H3"/>
    <mergeCell ref="A4:D4"/>
    <mergeCell ref="A8:D8"/>
    <mergeCell ref="E8:H8"/>
    <mergeCell ref="A9:D9"/>
    <mergeCell ref="E9:H9"/>
    <mergeCell ref="E4:H4"/>
    <mergeCell ref="A10:D10"/>
    <mergeCell ref="E10:H10"/>
    <mergeCell ref="A5:D5"/>
    <mergeCell ref="E5:H5"/>
    <mergeCell ref="A6:D6"/>
    <mergeCell ref="E6:H6"/>
    <mergeCell ref="A7:D7"/>
    <mergeCell ref="E7:H7"/>
    <mergeCell ref="A14:B14"/>
    <mergeCell ref="A11:D11"/>
    <mergeCell ref="E11:H11"/>
    <mergeCell ref="A12:D12"/>
    <mergeCell ref="E12:H12"/>
    <mergeCell ref="A13:B13"/>
    <mergeCell ref="C13:H13"/>
    <mergeCell ref="C14:H14"/>
    <mergeCell ref="A39:D39"/>
    <mergeCell ref="E39:H39"/>
    <mergeCell ref="A27:D27"/>
    <mergeCell ref="E27:H27"/>
    <mergeCell ref="A34:H34"/>
    <mergeCell ref="A33:B33"/>
    <mergeCell ref="A28:D28"/>
    <mergeCell ref="E28:H28"/>
    <mergeCell ref="A37:H37"/>
    <mergeCell ref="A38:D38"/>
    <mergeCell ref="E38:H38"/>
    <mergeCell ref="F29:H29"/>
    <mergeCell ref="A30:B30"/>
    <mergeCell ref="C30:E30"/>
    <mergeCell ref="A31:B31"/>
    <mergeCell ref="C31:E31"/>
    <mergeCell ref="A29:B29"/>
    <mergeCell ref="A35:B35"/>
    <mergeCell ref="A36:B36"/>
    <mergeCell ref="C36:H36"/>
    <mergeCell ref="A24:D24"/>
    <mergeCell ref="E24:H24"/>
    <mergeCell ref="A25:D25"/>
    <mergeCell ref="E25:H25"/>
    <mergeCell ref="F30:H30"/>
    <mergeCell ref="F31:H31"/>
    <mergeCell ref="C29:E29"/>
    <mergeCell ref="F32:H32"/>
    <mergeCell ref="F33:H33"/>
    <mergeCell ref="A32:B32"/>
    <mergeCell ref="C32:E32"/>
    <mergeCell ref="C33:E33"/>
    <mergeCell ref="A26:D26"/>
    <mergeCell ref="E26:H26"/>
    <mergeCell ref="A151:H154"/>
    <mergeCell ref="A150:B150"/>
    <mergeCell ref="E150:F150"/>
    <mergeCell ref="C150:D150"/>
    <mergeCell ref="G150:H150"/>
    <mergeCell ref="A104:H104"/>
    <mergeCell ref="A102:E102"/>
    <mergeCell ref="F102:H102"/>
    <mergeCell ref="A103:E103"/>
    <mergeCell ref="F103:H103"/>
    <mergeCell ref="D112:E112"/>
    <mergeCell ref="F112:H112"/>
    <mergeCell ref="A116:B116"/>
    <mergeCell ref="A118:H118"/>
    <mergeCell ref="A112:B112"/>
    <mergeCell ref="A129:B129"/>
    <mergeCell ref="A114:H114"/>
    <mergeCell ref="A145:H145"/>
    <mergeCell ref="A108:B108"/>
    <mergeCell ref="G119:H127"/>
    <mergeCell ref="A110:B110"/>
    <mergeCell ref="D110:E110"/>
    <mergeCell ref="G116:H116"/>
    <mergeCell ref="A130:H130"/>
    <mergeCell ref="D58:H58"/>
    <mergeCell ref="A94:E94"/>
    <mergeCell ref="F94:H94"/>
    <mergeCell ref="A95:E95"/>
    <mergeCell ref="G49:H49"/>
    <mergeCell ref="A49:B49"/>
    <mergeCell ref="C49:E49"/>
    <mergeCell ref="A55:C55"/>
    <mergeCell ref="A56:C56"/>
    <mergeCell ref="D55:H55"/>
    <mergeCell ref="D56:H56"/>
    <mergeCell ref="F95:H95"/>
    <mergeCell ref="G76:H76"/>
    <mergeCell ref="A77:B77"/>
    <mergeCell ref="E77:F86"/>
    <mergeCell ref="G77:H86"/>
    <mergeCell ref="A78:B78"/>
    <mergeCell ref="A79:B79"/>
    <mergeCell ref="A80:B80"/>
    <mergeCell ref="A81:B81"/>
    <mergeCell ref="A82:B82"/>
    <mergeCell ref="A83:B83"/>
    <mergeCell ref="A76:B76"/>
    <mergeCell ref="E76:F76"/>
    <mergeCell ref="A41:D41"/>
    <mergeCell ref="A42:D42"/>
    <mergeCell ref="A43:D43"/>
    <mergeCell ref="A44:H44"/>
    <mergeCell ref="G46:H46"/>
    <mergeCell ref="A91:E91"/>
    <mergeCell ref="A40:D40"/>
    <mergeCell ref="E40:H40"/>
    <mergeCell ref="E41:H41"/>
    <mergeCell ref="E42:H42"/>
    <mergeCell ref="E43:H43"/>
    <mergeCell ref="A53:C53"/>
    <mergeCell ref="A54:C54"/>
    <mergeCell ref="D54:H54"/>
    <mergeCell ref="A52:C52"/>
    <mergeCell ref="D52:H52"/>
    <mergeCell ref="D51:H51"/>
    <mergeCell ref="G45:H45"/>
    <mergeCell ref="C48:H48"/>
    <mergeCell ref="C46:E46"/>
    <mergeCell ref="C47:E47"/>
    <mergeCell ref="A45:B45"/>
    <mergeCell ref="C45:E45"/>
    <mergeCell ref="A50:H50"/>
    <mergeCell ref="C73:H73"/>
    <mergeCell ref="A98:E98"/>
    <mergeCell ref="F98:H98"/>
    <mergeCell ref="A101:E101"/>
    <mergeCell ref="F101:H101"/>
    <mergeCell ref="F110:H110"/>
    <mergeCell ref="A105:B105"/>
    <mergeCell ref="D108:E108"/>
    <mergeCell ref="F108:H108"/>
    <mergeCell ref="A109:H109"/>
    <mergeCell ref="A75:B75"/>
    <mergeCell ref="C75:H75"/>
    <mergeCell ref="A46:B46"/>
    <mergeCell ref="A85:B85"/>
    <mergeCell ref="A86:B86"/>
    <mergeCell ref="A84:B84"/>
    <mergeCell ref="C35:H35"/>
    <mergeCell ref="G131:H135"/>
    <mergeCell ref="D106:E106"/>
    <mergeCell ref="F106:H106"/>
    <mergeCell ref="A106:A107"/>
    <mergeCell ref="D107:E107"/>
    <mergeCell ref="F107:H107"/>
    <mergeCell ref="G63:H72"/>
    <mergeCell ref="A64:B64"/>
    <mergeCell ref="A65:B65"/>
    <mergeCell ref="A66:B66"/>
    <mergeCell ref="A67:B67"/>
    <mergeCell ref="A68:B68"/>
    <mergeCell ref="A69:B69"/>
    <mergeCell ref="A70:B70"/>
    <mergeCell ref="A71:B71"/>
    <mergeCell ref="A72:B72"/>
    <mergeCell ref="A63:B63"/>
    <mergeCell ref="E63:F72"/>
    <mergeCell ref="A73:B73"/>
  </mergeCells>
  <hyperlinks>
    <hyperlink ref="C36" r:id="rId1" xr:uid="{00000000-0004-0000-0000-000000000000}"/>
  </hyperlinks>
  <printOptions horizontalCentered="1"/>
  <pageMargins left="0.39370078740157499" right="0.39370078740157499" top="0.78740157480314998" bottom="0.78740157480314998" header="0.196850393700787" footer="0.196850393700787"/>
  <pageSetup scale="93" fitToHeight="0" orientation="portrait" r:id="rId2"/>
  <headerFooter>
    <oddHeader>&amp;C&amp;G</oddHeader>
    <oddFooter>&amp;L&amp;"Times New Roman,Bold"&amp;12Ref No: &amp;F&amp;C&amp;G&amp;R&amp;"Times New Roman,Bold"&amp;12                                                       &amp;P</oddFooter>
  </headerFooter>
  <rowBreaks count="3" manualBreakCount="3">
    <brk id="72" max="16383" man="1"/>
    <brk id="154" max="16383" man="1"/>
    <brk id="197"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36"/>
  <sheetViews>
    <sheetView workbookViewId="0">
      <selection activeCell="M197" sqref="M197"/>
    </sheetView>
  </sheetViews>
  <sheetFormatPr defaultRowHeight="14.4" x14ac:dyDescent="0.3"/>
  <cols>
    <col min="2" max="2" width="12.21875" customWidth="1"/>
  </cols>
  <sheetData>
    <row r="2" spans="1:12" x14ac:dyDescent="0.3">
      <c r="B2" s="3" t="s">
        <v>81</v>
      </c>
      <c r="C2" s="150"/>
      <c r="D2" s="150"/>
    </row>
    <row r="3" spans="1:12" x14ac:dyDescent="0.3">
      <c r="D3" s="4"/>
      <c r="E3" s="4"/>
      <c r="F3" s="4"/>
      <c r="G3" s="4"/>
      <c r="H3" s="4"/>
      <c r="I3" s="4"/>
    </row>
    <row r="4" spans="1:12" x14ac:dyDescent="0.3">
      <c r="A4" s="3" t="s">
        <v>82</v>
      </c>
      <c r="B4" s="5" t="s">
        <v>83</v>
      </c>
      <c r="C4" s="151" t="s">
        <v>84</v>
      </c>
      <c r="D4" s="151"/>
      <c r="E4" s="151"/>
      <c r="F4" s="6"/>
      <c r="G4" s="151" t="s">
        <v>85</v>
      </c>
      <c r="H4" s="151"/>
      <c r="I4" s="151"/>
      <c r="J4" s="151" t="s">
        <v>86</v>
      </c>
      <c r="K4" s="151"/>
      <c r="L4" s="151"/>
    </row>
    <row r="5" spans="1:12" x14ac:dyDescent="0.3">
      <c r="A5" s="3">
        <v>202</v>
      </c>
      <c r="B5" s="5"/>
      <c r="C5" s="5" t="s">
        <v>87</v>
      </c>
      <c r="D5" s="5" t="s">
        <v>88</v>
      </c>
      <c r="E5" s="5" t="s">
        <v>63</v>
      </c>
      <c r="F5" s="5"/>
      <c r="G5" s="5" t="s">
        <v>87</v>
      </c>
      <c r="H5" s="5" t="s">
        <v>88</v>
      </c>
      <c r="I5" s="5" t="s">
        <v>63</v>
      </c>
      <c r="J5" s="5" t="s">
        <v>87</v>
      </c>
      <c r="K5" s="5" t="s">
        <v>88</v>
      </c>
      <c r="L5" s="5" t="s">
        <v>63</v>
      </c>
    </row>
    <row r="6" spans="1:12" x14ac:dyDescent="0.3">
      <c r="B6" s="7" t="s">
        <v>89</v>
      </c>
      <c r="C6" s="7">
        <v>4.5</v>
      </c>
      <c r="D6" s="7">
        <v>2.9</v>
      </c>
      <c r="E6" s="7">
        <f>C6*D6</f>
        <v>13.049999999999999</v>
      </c>
      <c r="F6" s="7" t="s">
        <v>90</v>
      </c>
      <c r="G6" s="7"/>
      <c r="H6" s="7"/>
      <c r="I6" s="7">
        <f>G6*H6</f>
        <v>0</v>
      </c>
      <c r="J6" s="7"/>
      <c r="K6" s="7"/>
      <c r="L6" s="7">
        <f>J6*K6</f>
        <v>0</v>
      </c>
    </row>
    <row r="7" spans="1:12" x14ac:dyDescent="0.3">
      <c r="B7" s="7"/>
      <c r="C7" s="7"/>
      <c r="D7" s="7"/>
      <c r="E7" s="7">
        <f t="shared" ref="E7:E33" si="0">C7*D7</f>
        <v>0</v>
      </c>
      <c r="F7" s="7" t="s">
        <v>91</v>
      </c>
      <c r="G7" s="7"/>
      <c r="H7" s="7"/>
      <c r="I7" s="7">
        <f t="shared" ref="I7:I29" si="1">G7*H7</f>
        <v>0</v>
      </c>
      <c r="J7" s="7"/>
      <c r="K7" s="7"/>
      <c r="L7" s="7">
        <f t="shared" ref="L7:L29" si="2">J7*K7</f>
        <v>0</v>
      </c>
    </row>
    <row r="8" spans="1:12" x14ac:dyDescent="0.3">
      <c r="B8" s="7"/>
      <c r="C8" s="7"/>
      <c r="D8" s="7"/>
      <c r="E8" s="7">
        <f t="shared" si="0"/>
        <v>0</v>
      </c>
      <c r="F8" s="7"/>
      <c r="G8" s="7"/>
      <c r="H8" s="7"/>
      <c r="I8" s="7">
        <f t="shared" si="1"/>
        <v>0</v>
      </c>
      <c r="J8" s="7"/>
      <c r="K8" s="7"/>
      <c r="L8" s="7">
        <f t="shared" si="2"/>
        <v>0</v>
      </c>
    </row>
    <row r="9" spans="1:12" x14ac:dyDescent="0.3">
      <c r="B9" s="7" t="s">
        <v>92</v>
      </c>
      <c r="C9" s="7">
        <v>1.88</v>
      </c>
      <c r="D9" s="7">
        <v>2.13</v>
      </c>
      <c r="E9" s="7">
        <f t="shared" si="0"/>
        <v>4.0043999999999995</v>
      </c>
      <c r="F9" s="7" t="s">
        <v>90</v>
      </c>
      <c r="G9" s="7"/>
      <c r="H9" s="7"/>
      <c r="I9" s="7">
        <f t="shared" si="1"/>
        <v>0</v>
      </c>
      <c r="J9" s="7"/>
      <c r="K9" s="7"/>
      <c r="L9" s="7">
        <f t="shared" si="2"/>
        <v>0</v>
      </c>
    </row>
    <row r="10" spans="1:12" x14ac:dyDescent="0.3">
      <c r="B10" s="7"/>
      <c r="C10" s="7"/>
      <c r="D10" s="7"/>
      <c r="E10" s="7">
        <f t="shared" si="0"/>
        <v>0</v>
      </c>
      <c r="F10" s="7" t="s">
        <v>91</v>
      </c>
      <c r="G10" s="7"/>
      <c r="H10" s="7"/>
      <c r="I10" s="7">
        <f t="shared" si="1"/>
        <v>0</v>
      </c>
      <c r="J10" s="7"/>
      <c r="K10" s="7"/>
      <c r="L10" s="7">
        <f t="shared" si="2"/>
        <v>0</v>
      </c>
    </row>
    <row r="11" spans="1:12" x14ac:dyDescent="0.3">
      <c r="B11" s="7"/>
      <c r="C11" s="7"/>
      <c r="D11" s="7"/>
      <c r="E11" s="7">
        <f t="shared" si="0"/>
        <v>0</v>
      </c>
      <c r="F11" s="7"/>
      <c r="G11" s="7"/>
      <c r="H11" s="7"/>
      <c r="I11" s="7">
        <f t="shared" si="1"/>
        <v>0</v>
      </c>
      <c r="J11" s="7"/>
      <c r="K11" s="7"/>
      <c r="L11" s="7">
        <f t="shared" si="2"/>
        <v>0</v>
      </c>
    </row>
    <row r="12" spans="1:12" x14ac:dyDescent="0.3">
      <c r="B12" s="7"/>
      <c r="C12" s="7"/>
      <c r="D12" s="7"/>
      <c r="E12" s="7">
        <f t="shared" si="0"/>
        <v>0</v>
      </c>
      <c r="F12" s="7"/>
      <c r="G12" s="7"/>
      <c r="H12" s="7"/>
      <c r="I12" s="7">
        <f t="shared" si="1"/>
        <v>0</v>
      </c>
      <c r="J12" s="7"/>
      <c r="K12" s="7"/>
      <c r="L12" s="7">
        <f t="shared" si="2"/>
        <v>0</v>
      </c>
    </row>
    <row r="13" spans="1:12" x14ac:dyDescent="0.3">
      <c r="B13" s="7" t="s">
        <v>93</v>
      </c>
      <c r="C13" s="7"/>
      <c r="D13" s="7"/>
      <c r="E13" s="7">
        <f t="shared" si="0"/>
        <v>0</v>
      </c>
      <c r="F13" s="7" t="s">
        <v>90</v>
      </c>
      <c r="G13" s="7"/>
      <c r="H13" s="7"/>
      <c r="I13" s="7">
        <f t="shared" si="1"/>
        <v>0</v>
      </c>
      <c r="J13" s="7"/>
      <c r="K13" s="7"/>
      <c r="L13" s="7">
        <f t="shared" si="2"/>
        <v>0</v>
      </c>
    </row>
    <row r="14" spans="1:12" x14ac:dyDescent="0.3">
      <c r="B14" s="7"/>
      <c r="C14" s="7"/>
      <c r="D14" s="7"/>
      <c r="E14" s="7">
        <f t="shared" si="0"/>
        <v>0</v>
      </c>
      <c r="F14" s="7" t="s">
        <v>91</v>
      </c>
      <c r="G14" s="7"/>
      <c r="H14" s="7"/>
      <c r="I14" s="7">
        <f t="shared" si="1"/>
        <v>0</v>
      </c>
      <c r="J14" s="7"/>
      <c r="K14" s="7"/>
      <c r="L14" s="7">
        <f t="shared" si="2"/>
        <v>0</v>
      </c>
    </row>
    <row r="15" spans="1:12" x14ac:dyDescent="0.3">
      <c r="B15" s="7"/>
      <c r="C15" s="7"/>
      <c r="D15" s="7"/>
      <c r="E15" s="7">
        <f t="shared" si="0"/>
        <v>0</v>
      </c>
      <c r="F15" s="7"/>
      <c r="G15" s="7"/>
      <c r="H15" s="7"/>
      <c r="I15" s="7">
        <f t="shared" si="1"/>
        <v>0</v>
      </c>
      <c r="J15" s="7"/>
      <c r="K15" s="7"/>
      <c r="L15" s="7">
        <f t="shared" si="2"/>
        <v>0</v>
      </c>
    </row>
    <row r="16" spans="1:12" x14ac:dyDescent="0.3">
      <c r="B16" s="7"/>
      <c r="C16" s="7"/>
      <c r="D16" s="7"/>
      <c r="E16" s="7">
        <f t="shared" si="0"/>
        <v>0</v>
      </c>
      <c r="F16" s="7"/>
      <c r="G16" s="7"/>
      <c r="H16" s="7"/>
      <c r="I16" s="7">
        <f t="shared" si="1"/>
        <v>0</v>
      </c>
      <c r="J16" s="7"/>
      <c r="K16" s="7"/>
      <c r="L16" s="7">
        <f t="shared" si="2"/>
        <v>0</v>
      </c>
    </row>
    <row r="17" spans="2:12" x14ac:dyDescent="0.3">
      <c r="B17" s="7" t="s">
        <v>94</v>
      </c>
      <c r="C17" s="7"/>
      <c r="D17" s="7"/>
      <c r="E17" s="7">
        <f t="shared" si="0"/>
        <v>0</v>
      </c>
      <c r="F17" s="7" t="s">
        <v>90</v>
      </c>
      <c r="G17" s="7"/>
      <c r="H17" s="7"/>
      <c r="I17" s="7">
        <f t="shared" si="1"/>
        <v>0</v>
      </c>
      <c r="J17" s="7"/>
      <c r="K17" s="7"/>
      <c r="L17" s="7">
        <f t="shared" si="2"/>
        <v>0</v>
      </c>
    </row>
    <row r="18" spans="2:12" x14ac:dyDescent="0.3">
      <c r="B18" s="7"/>
      <c r="C18" s="7"/>
      <c r="D18" s="7"/>
      <c r="E18" s="7">
        <f t="shared" si="0"/>
        <v>0</v>
      </c>
      <c r="F18" s="7" t="s">
        <v>91</v>
      </c>
      <c r="G18" s="7"/>
      <c r="H18" s="7"/>
      <c r="I18" s="7">
        <f t="shared" si="1"/>
        <v>0</v>
      </c>
      <c r="J18" s="7"/>
      <c r="K18" s="7"/>
      <c r="L18" s="7">
        <f t="shared" si="2"/>
        <v>0</v>
      </c>
    </row>
    <row r="19" spans="2:12" x14ac:dyDescent="0.3">
      <c r="B19" s="7"/>
      <c r="C19" s="7"/>
      <c r="D19" s="7"/>
      <c r="E19" s="7">
        <f t="shared" si="0"/>
        <v>0</v>
      </c>
      <c r="F19" s="7"/>
      <c r="G19" s="7"/>
      <c r="H19" s="7"/>
      <c r="I19" s="7">
        <f t="shared" si="1"/>
        <v>0</v>
      </c>
      <c r="J19" s="7"/>
      <c r="K19" s="7"/>
      <c r="L19" s="7">
        <f t="shared" si="2"/>
        <v>0</v>
      </c>
    </row>
    <row r="20" spans="2:12" x14ac:dyDescent="0.3">
      <c r="B20" s="7" t="s">
        <v>94</v>
      </c>
      <c r="C20" s="7"/>
      <c r="D20" s="7"/>
      <c r="E20" s="7">
        <f t="shared" si="0"/>
        <v>0</v>
      </c>
      <c r="F20" s="7" t="s">
        <v>90</v>
      </c>
      <c r="G20" s="7"/>
      <c r="H20" s="7"/>
      <c r="I20" s="7">
        <f t="shared" si="1"/>
        <v>0</v>
      </c>
      <c r="J20" s="7"/>
      <c r="K20" s="7"/>
      <c r="L20" s="7">
        <f t="shared" si="2"/>
        <v>0</v>
      </c>
    </row>
    <row r="21" spans="2:12" x14ac:dyDescent="0.3">
      <c r="B21" s="7"/>
      <c r="C21" s="7"/>
      <c r="D21" s="7"/>
      <c r="E21" s="7">
        <f t="shared" si="0"/>
        <v>0</v>
      </c>
      <c r="F21" s="7" t="s">
        <v>91</v>
      </c>
      <c r="G21" s="7"/>
      <c r="H21" s="7"/>
      <c r="I21" s="7">
        <f t="shared" si="1"/>
        <v>0</v>
      </c>
      <c r="J21" s="7"/>
      <c r="K21" s="7"/>
      <c r="L21" s="7">
        <f t="shared" si="2"/>
        <v>0</v>
      </c>
    </row>
    <row r="22" spans="2:12" x14ac:dyDescent="0.3">
      <c r="B22" s="7"/>
      <c r="C22" s="7"/>
      <c r="D22" s="7"/>
      <c r="E22" s="7">
        <f t="shared" si="0"/>
        <v>0</v>
      </c>
      <c r="F22" s="7"/>
      <c r="G22" s="7"/>
      <c r="H22" s="7"/>
      <c r="I22" s="7">
        <f t="shared" si="1"/>
        <v>0</v>
      </c>
      <c r="J22" s="7"/>
      <c r="K22" s="7"/>
      <c r="L22" s="7">
        <f t="shared" si="2"/>
        <v>0</v>
      </c>
    </row>
    <row r="23" spans="2:12" x14ac:dyDescent="0.3">
      <c r="B23" s="7" t="s">
        <v>95</v>
      </c>
      <c r="C23" s="7">
        <v>1.9</v>
      </c>
      <c r="D23" s="7">
        <v>1.07</v>
      </c>
      <c r="E23" s="7">
        <f t="shared" si="0"/>
        <v>2.0329999999999999</v>
      </c>
      <c r="F23" s="7" t="s">
        <v>96</v>
      </c>
      <c r="G23" s="7"/>
      <c r="H23" s="7"/>
      <c r="I23" s="7">
        <f t="shared" si="1"/>
        <v>0</v>
      </c>
      <c r="J23" s="7"/>
      <c r="K23" s="7"/>
      <c r="L23" s="7">
        <f t="shared" si="2"/>
        <v>0</v>
      </c>
    </row>
    <row r="24" spans="2:12" x14ac:dyDescent="0.3">
      <c r="B24" s="7" t="s">
        <v>97</v>
      </c>
      <c r="C24" s="7"/>
      <c r="D24" s="7"/>
      <c r="E24" s="7">
        <f t="shared" si="0"/>
        <v>0</v>
      </c>
      <c r="F24" s="7" t="s">
        <v>96</v>
      </c>
      <c r="G24" s="7"/>
      <c r="H24" s="7"/>
      <c r="I24" s="7">
        <f t="shared" si="1"/>
        <v>0</v>
      </c>
      <c r="J24" s="7"/>
      <c r="K24" s="7"/>
      <c r="L24" s="7">
        <f t="shared" si="2"/>
        <v>0</v>
      </c>
    </row>
    <row r="25" spans="2:12" x14ac:dyDescent="0.3">
      <c r="B25" s="7" t="s">
        <v>98</v>
      </c>
      <c r="C25" s="7"/>
      <c r="D25" s="7"/>
      <c r="E25" s="7">
        <f t="shared" si="0"/>
        <v>0</v>
      </c>
      <c r="F25" s="7" t="s">
        <v>96</v>
      </c>
      <c r="G25" s="7"/>
      <c r="H25" s="7"/>
      <c r="I25" s="7">
        <f t="shared" si="1"/>
        <v>0</v>
      </c>
      <c r="J25" s="7"/>
      <c r="K25" s="7"/>
      <c r="L25" s="7">
        <f t="shared" si="2"/>
        <v>0</v>
      </c>
    </row>
    <row r="26" spans="2:12" x14ac:dyDescent="0.3">
      <c r="B26" s="7"/>
      <c r="C26" s="7"/>
      <c r="D26" s="7"/>
      <c r="E26" s="7">
        <f t="shared" si="0"/>
        <v>0</v>
      </c>
      <c r="F26" s="7"/>
      <c r="G26" s="7"/>
      <c r="H26" s="7"/>
      <c r="I26" s="7">
        <f t="shared" si="1"/>
        <v>0</v>
      </c>
      <c r="J26" s="7"/>
      <c r="K26" s="7"/>
      <c r="L26" s="7">
        <f t="shared" si="2"/>
        <v>0</v>
      </c>
    </row>
    <row r="27" spans="2:12" x14ac:dyDescent="0.3">
      <c r="B27" s="7" t="s">
        <v>99</v>
      </c>
      <c r="C27" s="7"/>
      <c r="D27" s="7"/>
      <c r="E27" s="7">
        <f t="shared" si="0"/>
        <v>0</v>
      </c>
      <c r="F27" s="7"/>
      <c r="G27" s="7"/>
      <c r="H27" s="7"/>
      <c r="I27" s="7">
        <f t="shared" si="1"/>
        <v>0</v>
      </c>
      <c r="J27" s="7"/>
      <c r="K27" s="7"/>
      <c r="L27" s="7">
        <f t="shared" si="2"/>
        <v>0</v>
      </c>
    </row>
    <row r="28" spans="2:12" x14ac:dyDescent="0.3">
      <c r="B28" s="7" t="s">
        <v>100</v>
      </c>
      <c r="C28" s="7"/>
      <c r="D28" s="7"/>
      <c r="E28" s="7">
        <f t="shared" si="0"/>
        <v>0</v>
      </c>
      <c r="F28" s="7"/>
      <c r="G28" s="7"/>
      <c r="H28" s="7"/>
      <c r="I28" s="7">
        <f t="shared" si="1"/>
        <v>0</v>
      </c>
      <c r="J28" s="7"/>
      <c r="K28" s="7"/>
      <c r="L28" s="7">
        <f t="shared" si="2"/>
        <v>0</v>
      </c>
    </row>
    <row r="29" spans="2:12" x14ac:dyDescent="0.3">
      <c r="B29" s="7" t="s">
        <v>101</v>
      </c>
      <c r="C29" s="7"/>
      <c r="D29" s="7"/>
      <c r="E29" s="7">
        <f t="shared" si="0"/>
        <v>0</v>
      </c>
      <c r="F29" s="7"/>
      <c r="G29" s="7"/>
      <c r="H29" s="7"/>
      <c r="I29" s="7">
        <f t="shared" si="1"/>
        <v>0</v>
      </c>
      <c r="J29" s="7"/>
      <c r="K29" s="7"/>
      <c r="L29" s="7">
        <f t="shared" si="2"/>
        <v>0</v>
      </c>
    </row>
    <row r="30" spans="2:12" x14ac:dyDescent="0.3">
      <c r="B30" s="7" t="s">
        <v>102</v>
      </c>
      <c r="C30" s="7"/>
      <c r="D30" s="7"/>
      <c r="E30" s="7">
        <f t="shared" si="0"/>
        <v>0</v>
      </c>
      <c r="F30" s="7"/>
      <c r="G30" s="7"/>
      <c r="H30" s="7"/>
      <c r="I30" s="7">
        <f>G30*H30</f>
        <v>0</v>
      </c>
      <c r="J30" s="7"/>
      <c r="K30" s="7"/>
      <c r="L30" s="7">
        <f>J30*K30</f>
        <v>0</v>
      </c>
    </row>
    <row r="31" spans="2:12" x14ac:dyDescent="0.3">
      <c r="B31" s="7"/>
      <c r="C31" s="7"/>
      <c r="D31" s="7"/>
      <c r="E31" s="7">
        <f t="shared" si="0"/>
        <v>0</v>
      </c>
      <c r="F31" s="7"/>
      <c r="G31" s="7"/>
      <c r="H31" s="7"/>
      <c r="I31" s="7">
        <f>G31*H31</f>
        <v>0</v>
      </c>
      <c r="J31" s="7"/>
      <c r="K31" s="7"/>
      <c r="L31" s="7">
        <f>J31*K31</f>
        <v>0</v>
      </c>
    </row>
    <row r="32" spans="2:12" x14ac:dyDescent="0.3">
      <c r="B32" s="7"/>
      <c r="C32" s="7"/>
      <c r="D32" s="7"/>
      <c r="E32" s="7">
        <f t="shared" si="0"/>
        <v>0</v>
      </c>
      <c r="F32" s="7"/>
      <c r="G32" s="7"/>
      <c r="H32" s="7"/>
      <c r="I32" s="7">
        <f>G32*H32</f>
        <v>0</v>
      </c>
      <c r="J32" s="7"/>
      <c r="K32" s="7"/>
      <c r="L32" s="7">
        <f>J32*K32</f>
        <v>0</v>
      </c>
    </row>
    <row r="33" spans="2:12" x14ac:dyDescent="0.3">
      <c r="B33" s="7"/>
      <c r="C33" s="7"/>
      <c r="D33" s="7"/>
      <c r="E33" s="7">
        <f t="shared" si="0"/>
        <v>0</v>
      </c>
      <c r="F33" s="7"/>
      <c r="G33" s="7"/>
      <c r="H33" s="7"/>
      <c r="I33" s="7">
        <f>G33*H33</f>
        <v>0</v>
      </c>
      <c r="J33" s="7"/>
      <c r="K33" s="7"/>
      <c r="L33" s="7">
        <f>J33*K33</f>
        <v>0</v>
      </c>
    </row>
    <row r="34" spans="2:12" x14ac:dyDescent="0.3">
      <c r="B34" s="7" t="s">
        <v>64</v>
      </c>
      <c r="C34" s="7"/>
      <c r="D34" s="7">
        <f>E34*10.764</f>
        <v>205.45677359999996</v>
      </c>
      <c r="E34" s="7">
        <f>SUM(E6:E33)</f>
        <v>19.087399999999999</v>
      </c>
      <c r="F34" s="7"/>
      <c r="G34" s="7"/>
      <c r="H34" s="7">
        <f>I34*10.764</f>
        <v>0</v>
      </c>
      <c r="I34" s="7">
        <f>SUM(I6:I33)</f>
        <v>0</v>
      </c>
      <c r="J34" s="7"/>
      <c r="K34" s="7">
        <f>L34*10.764</f>
        <v>0</v>
      </c>
      <c r="L34" s="7">
        <f>SUM(L6:L33)</f>
        <v>0</v>
      </c>
    </row>
    <row r="36" spans="2:12" x14ac:dyDescent="0.3">
      <c r="D36">
        <f>D34+H34</f>
        <v>205.45677359999996</v>
      </c>
      <c r="E36">
        <f>E34+I34</f>
        <v>19.087399999999999</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C16" sqref="C16"/>
    </sheetView>
  </sheetViews>
  <sheetFormatPr defaultRowHeight="14.4"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3"/>
  <sheetViews>
    <sheetView topLeftCell="C1" zoomScale="85" zoomScaleNormal="85" workbookViewId="0">
      <selection activeCell="G8" sqref="G8"/>
    </sheetView>
  </sheetViews>
  <sheetFormatPr defaultColWidth="8.77734375" defaultRowHeight="14.4" x14ac:dyDescent="0.3"/>
  <cols>
    <col min="1" max="1" width="8.77734375" style="30"/>
    <col min="2" max="2" width="22.21875" style="30" customWidth="1"/>
    <col min="3" max="3" width="37" style="30" customWidth="1"/>
    <col min="4" max="5" width="11.44140625" style="30" customWidth="1"/>
    <col min="6" max="6" width="14" style="30" customWidth="1"/>
    <col min="7" max="7" width="20" style="30" customWidth="1"/>
    <col min="8" max="8" width="16.44140625" style="30" customWidth="1"/>
    <col min="9" max="16384" width="8.77734375" style="30"/>
  </cols>
  <sheetData>
    <row r="1" spans="1:9" ht="15" customHeight="1" x14ac:dyDescent="0.3"/>
    <row r="2" spans="1:9" ht="15" customHeight="1" x14ac:dyDescent="0.3">
      <c r="A2" s="31"/>
      <c r="B2" s="31"/>
      <c r="C2" s="31"/>
      <c r="D2" s="31"/>
      <c r="E2" s="31"/>
      <c r="F2" s="31"/>
      <c r="G2" s="31"/>
      <c r="H2" s="31"/>
    </row>
    <row r="3" spans="1:9" ht="15.75" customHeight="1" x14ac:dyDescent="0.3">
      <c r="A3" s="31"/>
      <c r="B3" s="152" t="s">
        <v>154</v>
      </c>
      <c r="C3" s="152"/>
      <c r="D3" s="152"/>
      <c r="E3" s="152"/>
      <c r="F3" s="152"/>
      <c r="G3" s="152"/>
      <c r="H3" s="152"/>
    </row>
    <row r="4" spans="1:9" x14ac:dyDescent="0.3">
      <c r="A4" s="31"/>
      <c r="B4" s="32" t="s">
        <v>155</v>
      </c>
      <c r="C4" s="32" t="s">
        <v>156</v>
      </c>
      <c r="D4" s="32" t="s">
        <v>82</v>
      </c>
      <c r="E4" s="32" t="s">
        <v>157</v>
      </c>
      <c r="F4" s="32" t="s">
        <v>161</v>
      </c>
      <c r="G4" s="32" t="s">
        <v>162</v>
      </c>
      <c r="H4" s="32" t="s">
        <v>158</v>
      </c>
    </row>
    <row r="5" spans="1:9" ht="15" customHeight="1" x14ac:dyDescent="0.3">
      <c r="A5" s="31"/>
      <c r="B5" s="52" t="s">
        <v>210</v>
      </c>
      <c r="C5" s="51" t="s">
        <v>166</v>
      </c>
      <c r="D5" s="52" t="s">
        <v>191</v>
      </c>
      <c r="E5" s="34">
        <v>0</v>
      </c>
      <c r="F5" s="35">
        <v>410</v>
      </c>
      <c r="G5" s="35">
        <f>H5/F5</f>
        <v>2651.2195121951218</v>
      </c>
      <c r="H5" s="36">
        <v>1087000</v>
      </c>
    </row>
    <row r="6" spans="1:9" x14ac:dyDescent="0.3">
      <c r="A6" s="31"/>
      <c r="B6" s="52" t="s">
        <v>210</v>
      </c>
      <c r="C6" s="51" t="s">
        <v>166</v>
      </c>
      <c r="D6" s="52" t="s">
        <v>191</v>
      </c>
      <c r="E6" s="34">
        <v>0</v>
      </c>
      <c r="F6" s="35">
        <v>440</v>
      </c>
      <c r="G6" s="35">
        <f t="shared" ref="G6:G8" si="0">H6/F6</f>
        <v>2650</v>
      </c>
      <c r="H6" s="36">
        <v>1166000</v>
      </c>
    </row>
    <row r="7" spans="1:9" ht="15" customHeight="1" x14ac:dyDescent="0.3">
      <c r="A7" s="31"/>
      <c r="B7" s="52" t="s">
        <v>210</v>
      </c>
      <c r="C7" s="51" t="s">
        <v>166</v>
      </c>
      <c r="D7" s="52" t="s">
        <v>191</v>
      </c>
      <c r="E7" s="34">
        <v>0</v>
      </c>
      <c r="F7" s="35">
        <v>455</v>
      </c>
      <c r="G7" s="35">
        <f>H7/F7</f>
        <v>2650.5494505494507</v>
      </c>
      <c r="H7" s="36">
        <v>1206000</v>
      </c>
    </row>
    <row r="8" spans="1:9" x14ac:dyDescent="0.3">
      <c r="A8" s="31"/>
      <c r="B8" s="52" t="s">
        <v>210</v>
      </c>
      <c r="C8" s="51" t="s">
        <v>166</v>
      </c>
      <c r="D8" s="52" t="s">
        <v>192</v>
      </c>
      <c r="E8" s="34">
        <v>0</v>
      </c>
      <c r="F8" s="35">
        <v>660</v>
      </c>
      <c r="G8" s="35">
        <f t="shared" si="0"/>
        <v>2650</v>
      </c>
      <c r="H8" s="36">
        <v>1749000</v>
      </c>
    </row>
    <row r="9" spans="1:9" ht="15" customHeight="1" x14ac:dyDescent="0.3">
      <c r="A9" s="31"/>
      <c r="B9" s="37" t="s">
        <v>159</v>
      </c>
      <c r="C9" s="34"/>
      <c r="D9" s="34"/>
      <c r="E9" s="34"/>
      <c r="F9" s="34"/>
      <c r="G9" s="38">
        <f>AVERAGE(G5:G8)</f>
        <v>2650.4422406861431</v>
      </c>
      <c r="H9" s="34"/>
    </row>
    <row r="10" spans="1:9" ht="15" customHeight="1" x14ac:dyDescent="0.3">
      <c r="B10" s="37" t="s">
        <v>160</v>
      </c>
      <c r="C10" s="34"/>
      <c r="D10" s="34"/>
      <c r="E10" s="34"/>
      <c r="F10" s="39"/>
      <c r="G10" s="37">
        <v>2650</v>
      </c>
      <c r="H10" s="37"/>
      <c r="I10" s="33"/>
    </row>
    <row r="11" spans="1:9" ht="15" customHeight="1" x14ac:dyDescent="0.3"/>
    <row r="12" spans="1:9" ht="15" customHeight="1" x14ac:dyDescent="0.3"/>
    <row r="13" spans="1:9" ht="15" customHeight="1" x14ac:dyDescent="0.3"/>
  </sheetData>
  <mergeCells count="1">
    <mergeCell ref="B3:H3"/>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Flat detail</vt:lpstr>
      <vt:lpstr>Note</vt:lpstr>
      <vt:lpstr>valuation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2025-08-13T11:44:56Z</cp:lastPrinted>
  <dcterms:created xsi:type="dcterms:W3CDTF">2019-07-16T09:29:46Z</dcterms:created>
  <dcterms:modified xsi:type="dcterms:W3CDTF">2025-08-13T11:46:00Z</dcterms:modified>
</cp:coreProperties>
</file>