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975D63B5-ECA6-4B67-BA4E-4E8FD5BD11C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I95" i="1" l="1"/>
  <c r="D102" i="1" l="1"/>
  <c r="J102" i="1" s="1"/>
  <c r="D101" i="1"/>
  <c r="J101" i="1" s="1"/>
  <c r="D100" i="1"/>
  <c r="J100" i="1" s="1"/>
  <c r="D99" i="1"/>
  <c r="J99" i="1" s="1"/>
  <c r="D97" i="1"/>
  <c r="J97" i="1" s="1"/>
  <c r="D96" i="1"/>
  <c r="J96" i="1" s="1"/>
  <c r="D95" i="1"/>
  <c r="J95" i="1" s="1"/>
  <c r="E28" i="3"/>
  <c r="F38" i="3"/>
  <c r="C89" i="1" l="1"/>
  <c r="E89" i="1"/>
  <c r="D56" i="1"/>
  <c r="C59" i="1" l="1"/>
  <c r="J70" i="1"/>
  <c r="J69" i="1"/>
  <c r="H60" i="1"/>
  <c r="D65" i="1" l="1"/>
  <c r="D71" i="1"/>
  <c r="J63" i="1"/>
  <c r="D72" i="1"/>
  <c r="D68" i="1"/>
  <c r="J64" i="1"/>
  <c r="J62" i="1"/>
  <c r="D67" i="1"/>
  <c r="D70" i="1"/>
  <c r="D66" i="1"/>
  <c r="J65" i="1"/>
  <c r="J66" i="1" s="1"/>
  <c r="J71" i="1" s="1"/>
  <c r="D69" i="1"/>
  <c r="G46" i="1"/>
  <c r="O99" i="1"/>
  <c r="D63" i="1" l="1"/>
  <c r="J67" i="1"/>
  <c r="J68" i="1" s="1"/>
  <c r="A105" i="1"/>
  <c r="A106" i="1" s="1"/>
  <c r="A107" i="1" s="1"/>
  <c r="A108" i="1" l="1"/>
  <c r="J72" i="1"/>
  <c r="A97" i="1"/>
  <c r="P99" i="1"/>
  <c r="A109" i="1" l="1"/>
  <c r="A110" i="1" s="1"/>
  <c r="A111" i="1" s="1"/>
  <c r="E63" i="1"/>
  <c r="D64" i="1"/>
  <c r="G63" i="1"/>
  <c r="N99" i="1"/>
  <c r="I59" i="1" l="1"/>
  <c r="C61" i="1" s="1"/>
  <c r="D58" i="1"/>
  <c r="F73" i="1" s="1"/>
  <c r="C13" i="1" l="1"/>
  <c r="E40" i="1" l="1"/>
  <c r="E41" i="1" s="1"/>
  <c r="G89" i="1" l="1"/>
  <c r="G99" i="1"/>
  <c r="G100" i="1" s="1"/>
  <c r="G101" i="1" s="1"/>
  <c r="G102" i="1" s="1"/>
  <c r="O100" i="1" l="1"/>
  <c r="G95" i="1"/>
  <c r="G96" i="1" s="1"/>
  <c r="G97" i="1" s="1"/>
  <c r="E24" i="1"/>
  <c r="E22" i="1"/>
  <c r="A99" i="1" l="1"/>
  <c r="P100" i="1"/>
  <c r="P101" i="1" s="1"/>
  <c r="P102" i="1" s="1"/>
  <c r="O101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00" i="1" l="1"/>
  <c r="A100" i="1" s="1"/>
  <c r="N101" i="1"/>
  <c r="A101" i="1" s="1"/>
  <c r="O102" i="1"/>
  <c r="N102" i="1" s="1"/>
  <c r="G12" i="5"/>
  <c r="A102" i="1" l="1"/>
  <c r="E7" i="1" l="1"/>
  <c r="D123" i="1" l="1"/>
  <c r="F86" i="1"/>
  <c r="C46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E36" i="3" l="1"/>
  <c r="D34" i="3"/>
  <c r="D36" i="3" s="1"/>
</calcChain>
</file>

<file path=xl/sharedStrings.xml><?xml version="1.0" encoding="utf-8"?>
<sst xmlns="http://schemas.openxmlformats.org/spreadsheetml/2006/main" count="281" uniqueCount="228">
  <si>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</si>
  <si>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</si>
  <si>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</si>
  <si>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</si>
  <si>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</si>
  <si>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</si>
  <si>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</si>
  <si>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</si>
  <si>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</si>
  <si>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</si>
  <si>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</si>
  <si>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</si>
  <si>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</si>
  <si>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</si>
  <si>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</si>
  <si>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</si>
  <si>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</si>
  <si>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</si>
  <si>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</si>
  <si>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</si>
  <si>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</si>
  <si>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</si>
  <si>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</si>
  <si>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</si>
  <si>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</si>
  <si>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</si>
  <si>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</si>
  <si>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</si>
  <si>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</si>
  <si>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</si>
  <si>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</si>
  <si>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</si>
  <si>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</si>
  <si>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</si>
  <si>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</si>
  <si>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</si>
  <si>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</si>
  <si>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</si>
  <si>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</si>
  <si>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</si>
  <si>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</si>
  <si>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</si>
  <si>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</si>
  <si>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</si>
  <si>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</si>
  <si>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</si>
  <si>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</si>
  <si>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</si>
  <si>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</si>
  <si>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</si>
  <si>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</si>
  <si>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</si>
  <si>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</si>
  <si>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</si>
  <si>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</si>
  <si>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</si>
  <si>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</si>
  <si>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</si>
  <si>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</si>
  <si>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</si>
  <si>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</si>
  <si>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</si>
  <si>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</si>
  <si>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</si>
  <si>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</si>
  <si>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</si>
  <si>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</si>
  <si>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</si>
  <si>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</si>
  <si>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</si>
  <si>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</si>
  <si>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</si>
  <si>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</si>
  <si>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</si>
  <si>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</si>
  <si>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</si>
  <si>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</si>
  <si>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</si>
  <si>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</si>
  <si>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</si>
  <si>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</si>
  <si>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</si>
  <si>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</si>
  <si>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</si>
  <si>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</si>
  <si>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</si>
  <si>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</si>
  <si>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</si>
  <si>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</si>
  <si>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</si>
  <si>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</si>
  <si>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</si>
  <si>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</si>
  <si>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</si>
  <si>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</si>
  <si>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</si>
  <si>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</si>
  <si>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</si>
  <si>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</si>
  <si>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</si>
  <si>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</si>
  <si>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</si>
  <si>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</si>
  <si>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</si>
  <si>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</si>
  <si>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</si>
  <si>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</si>
  <si>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</si>
  <si>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</si>
  <si>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</si>
  <si>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</si>
  <si>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</si>
  <si>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</si>
  <si>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</si>
  <si>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</si>
  <si>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</si>
  <si>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</si>
  <si>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</si>
  <si>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</si>
  <si>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</si>
  <si>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</si>
  <si>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</si>
  <si>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</si>
  <si>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</si>
  <si>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</si>
  <si>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</si>
  <si>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</si>
  <si>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</si>
  <si>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</si>
  <si>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</si>
  <si>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</si>
  <si>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</si>
  <si>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</si>
  <si>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</si>
  <si>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</si>
  <si>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</si>
  <si>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</si>
  <si>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</si>
  <si>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</si>
  <si>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</si>
  <si>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</si>
  <si>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</si>
  <si>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</si>
  <si>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</si>
  <si>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</si>
  <si>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</si>
  <si>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</si>
  <si>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</si>
  <si>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</si>
  <si>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</si>
  <si>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</si>
  <si>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</si>
  <si>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</si>
  <si>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</si>
  <si>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</si>
  <si>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</si>
  <si>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</si>
  <si>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</si>
  <si>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</si>
  <si>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</si>
  <si>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</si>
  <si>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</si>
  <si>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</si>
  <si>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</si>
  <si>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</si>
  <si>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</si>
  <si>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</si>
  <si>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</si>
  <si>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</si>
  <si>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</si>
  <si>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</si>
  <si>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</si>
  <si>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</si>
  <si>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</si>
  <si>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</si>
  <si>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</si>
  <si>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</si>
  <si>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</si>
  <si>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</si>
  <si>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</si>
  <si>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</si>
  <si>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</si>
  <si>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P99000030707
</t>
  </si>
  <si>
    <t>Axis Goregaon</t>
  </si>
  <si>
    <t>Darpan A Wing</t>
  </si>
  <si>
    <t>M/s.THDC Siddhivinayak LLP</t>
  </si>
  <si>
    <t>Gut New No</t>
  </si>
  <si>
    <t>Shirgaon</t>
  </si>
  <si>
    <t>328 and Old Gut No.850</t>
  </si>
  <si>
    <t>Palghar</t>
  </si>
  <si>
    <t>Residential</t>
  </si>
  <si>
    <t>SD/BP/M.Shirgaon/T.Palghar/G.No.850/Navin G.No328/Rahivas/S.S.N.R./947</t>
  </si>
  <si>
    <t>Valid Up to:  A Wing = G + 1st to 7th Floor</t>
  </si>
  <si>
    <t>A Wing = G + 1st to 7th Floor</t>
  </si>
  <si>
    <t>Palghar West</t>
  </si>
  <si>
    <t>5.4 KM from Palghar Railway Station</t>
  </si>
  <si>
    <t>Satpati - Palghar Road</t>
  </si>
  <si>
    <t xml:space="preserve">Internal Road </t>
  </si>
  <si>
    <t>Prithvi Complex Sea Breeze</t>
  </si>
  <si>
    <t>Chanakya Football Academy and Turf</t>
  </si>
  <si>
    <t>Open Plot</t>
  </si>
  <si>
    <t>Chanakya The Global School</t>
  </si>
  <si>
    <t>Approved Plans, CC, Builder Saleable Area, Cost Sheet</t>
  </si>
  <si>
    <t>As per RERA - 31/08/2024</t>
  </si>
  <si>
    <t>Ground Floor For Residential &amp; Amenities</t>
  </si>
  <si>
    <t>1RK</t>
  </si>
  <si>
    <t>1st to 7th Floor</t>
  </si>
  <si>
    <t>Flats - 31</t>
  </si>
  <si>
    <t>We considered Gross carpet area = Net carpet.</t>
  </si>
  <si>
    <t>Society Charges</t>
  </si>
  <si>
    <t>90,000/-</t>
  </si>
  <si>
    <t>1,00,000/-</t>
  </si>
  <si>
    <t>Building No.1 (A Wing)</t>
  </si>
  <si>
    <t>Builder Saleable area</t>
  </si>
  <si>
    <t>We considered  Saleable area as per Builder area sheet.</t>
  </si>
  <si>
    <t>MHSUL/KS.1/T.1/NAP/SR-170/2020</t>
  </si>
  <si>
    <t>Building No.1 - A Wing</t>
  </si>
  <si>
    <t>On Site, we meet Mr.Jayprakash Yadav (Supervisor) - 9794656295.</t>
  </si>
  <si>
    <t>01 Wing</t>
  </si>
  <si>
    <t>Latitude, Longitude</t>
  </si>
  <si>
    <t>Locarion Link</t>
  </si>
  <si>
    <t>https://goo.gl/maps/qAxqQoW7aVVWUVxb6?coh=178572&amp;entry=tt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</si>
  <si>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</si>
  <si>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 xml:space="preserve">Construction work was stopped. Work is same as last visit(06/05/2024).
</t>
  </si>
  <si>
    <t>19.698062,72.726524</t>
  </si>
  <si>
    <t xml:space="preserve">As per RERA, completion period of project Darpan A Wing is expired on 31/08/2024 but still project is under construction
</t>
  </si>
  <si>
    <t>Kunal Kadam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</si>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</sst>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0.00000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18" fillId="0" borderId="0"/>
    <xf numFmtId="0" fontId="21" fillId="0" borderId="0" applyNumberFormat="0" applyFill="0" applyBorder="0" applyAlignment="0" applyProtection="0"/>
  </cellStyleXfs>
  <cellXfs count="161">
    <xf numFmtId="0" fontId="0" fillId="0" borderId="0" xfId="0"/>
    <xf numFmtId="0" fontId="0" fillId="2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7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6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7" fillId="0" borderId="11" xfId="1" applyFont="1" applyBorder="1" applyProtection="1">
      <protection hidden="1"/>
    </xf>
    <xf numFmtId="0" fontId="7" fillId="0" borderId="0" xfId="1" applyFont="1" applyProtection="1">
      <protection hidden="1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/>
      <protection locked="0"/>
    </xf>
    <xf numFmtId="0" fontId="15" fillId="0" borderId="0" xfId="0" applyFont="1" applyProtection="1">
      <protection hidden="1"/>
    </xf>
    <xf numFmtId="0" fontId="15" fillId="0" borderId="14" xfId="0" applyFont="1" applyBorder="1" applyProtection="1">
      <protection hidden="1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7" fillId="0" borderId="1" xfId="1" applyFont="1" applyBorder="1" applyAlignment="1" applyProtection="1">
      <alignment horizontal="center" wrapText="1"/>
      <protection locked="0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0" fontId="15" fillId="0" borderId="13" xfId="0" applyFont="1" applyBorder="1" applyProtection="1">
      <protection hidden="1"/>
    </xf>
    <xf numFmtId="1" fontId="7" fillId="0" borderId="1" xfId="1" applyNumberFormat="1" applyFont="1" applyBorder="1" applyAlignment="1" applyProtection="1">
      <alignment horizontal="center" wrapText="1"/>
      <protection locked="0"/>
    </xf>
    <xf numFmtId="1" fontId="20" fillId="0" borderId="13" xfId="0" applyNumberFormat="1" applyFont="1" applyBorder="1"/>
    <xf numFmtId="1" fontId="20" fillId="0" borderId="13" xfId="0" applyNumberFormat="1" applyFont="1" applyBorder="1" applyAlignment="1">
      <alignment horizontal="right"/>
    </xf>
    <xf numFmtId="0" fontId="7" fillId="0" borderId="7" xfId="1" applyFont="1" applyBorder="1" applyAlignment="1" applyProtection="1">
      <alignment horizontal="center" wrapText="1"/>
      <protection locked="0"/>
    </xf>
    <xf numFmtId="9" fontId="7" fillId="0" borderId="7" xfId="1" applyNumberFormat="1" applyFont="1" applyBorder="1" applyAlignment="1" applyProtection="1">
      <alignment horizontal="center" vertical="center" wrapText="1"/>
      <protection hidden="1"/>
    </xf>
    <xf numFmtId="1" fontId="20" fillId="0" borderId="15" xfId="0" applyNumberFormat="1" applyFont="1" applyBorder="1"/>
    <xf numFmtId="0" fontId="15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22" fillId="0" borderId="9" xfId="0" applyNumberFormat="1" applyFont="1" applyBorder="1" applyAlignment="1" applyProtection="1">
      <alignment vertical="top" wrapText="1"/>
      <protection locked="0"/>
    </xf>
    <xf numFmtId="1" fontId="22" fillId="0" borderId="21" xfId="0" applyNumberFormat="1" applyFont="1" applyBorder="1" applyAlignment="1" applyProtection="1">
      <alignment vertical="top" wrapText="1"/>
      <protection locked="0"/>
    </xf>
    <xf numFmtId="1" fontId="22" fillId="0" borderId="10" xfId="0" applyNumberFormat="1" applyFont="1" applyBorder="1" applyAlignment="1" applyProtection="1">
      <alignment vertical="top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10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0" fillId="0" borderId="4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22" xfId="1" applyFont="1" applyBorder="1" applyAlignment="1" applyProtection="1">
      <alignment horizontal="left" vertical="top" wrapText="1"/>
      <protection locked="0"/>
    </xf>
    <xf numFmtId="0" fontId="10" fillId="0" borderId="18" xfId="1" applyFont="1" applyBorder="1" applyAlignment="1" applyProtection="1">
      <alignment horizontal="left" vertical="top" wrapText="1"/>
      <protection locked="0"/>
    </xf>
    <xf numFmtId="0" fontId="10" fillId="0" borderId="16" xfId="1" applyFont="1" applyBorder="1" applyAlignment="1" applyProtection="1">
      <alignment horizontal="left" vertical="top" wrapText="1"/>
      <protection locked="0"/>
    </xf>
    <xf numFmtId="0" fontId="10" fillId="0" borderId="17" xfId="1" applyFont="1" applyBorder="1" applyAlignment="1" applyProtection="1">
      <alignment horizontal="left" vertical="top" wrapText="1"/>
      <protection locked="0"/>
    </xf>
    <xf numFmtId="0" fontId="10" fillId="0" borderId="23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9" fontId="7" fillId="0" borderId="7" xfId="1" applyNumberFormat="1" applyFont="1" applyBorder="1" applyAlignment="1" applyProtection="1">
      <alignment horizontal="center" vertical="center" wrapText="1"/>
      <protection hidden="1"/>
    </xf>
    <xf numFmtId="9" fontId="7" fillId="0" borderId="5" xfId="1" applyNumberFormat="1" applyFont="1" applyBorder="1" applyAlignment="1" applyProtection="1">
      <alignment horizontal="center" vertical="center" wrapText="1"/>
      <protection hidden="1"/>
    </xf>
    <xf numFmtId="9" fontId="7" fillId="0" borderId="8" xfId="1" applyNumberFormat="1" applyFont="1" applyBorder="1" applyAlignment="1" applyProtection="1">
      <alignment horizontal="center" vertical="center" wrapText="1"/>
      <protection hidden="1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center" vertical="center"/>
      <protection locked="0"/>
    </xf>
    <xf numFmtId="0" fontId="10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10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7" fillId="0" borderId="21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21" fillId="0" borderId="9" xfId="8" applyFill="1" applyBorder="1" applyAlignment="1" applyProtection="1">
      <alignment horizontal="left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0" fontId="10" fillId="0" borderId="1" xfId="0" applyFont="1" applyBorder="1" applyAlignment="1" applyProtection="1">
      <alignment horizontal="center" vertical="top" wrapText="1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683557</xdr:colOff>
      <xdr:row>183</xdr:row>
      <xdr:rowOff>196928</xdr:rowOff>
    </xdr:from>
    <xdr:to>
      <xdr:col>7</xdr:col>
      <xdr:colOff>392959</xdr:colOff>
      <xdr:row>201</xdr:row>
      <xdr:rowOff>166223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3557" y="38812399"/>
          <a:ext cx="58390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683557</xdr:colOff>
      <xdr:row>165</xdr:row>
      <xdr:rowOff>100856</xdr:rowOff>
    </xdr:from>
    <xdr:to>
      <xdr:col>7</xdr:col>
      <xdr:colOff>392959</xdr:colOff>
      <xdr:row>183</xdr:row>
      <xdr:rowOff>70149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3557" y="34872709"/>
          <a:ext cx="58390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140970</xdr:colOff>
      <xdr:row>123</xdr:row>
      <xdr:rowOff>40005</xdr:rowOff>
    </xdr:from>
    <xdr:to>
      <xdr:col>21</xdr:col>
      <xdr:colOff>220981</xdr:colOff>
      <xdr:row>162</xdr:row>
      <xdr:rowOff>22631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7AB840E7-960A-49BF-9FB7-1097CC82DA79}"/>
            </a:ext>
          </a:extLst>
        </xdr:cNvPr>
        <xdr:cNvGrpSpPr/>
      </xdr:nvGrpSpPr>
      <xdr:grpSpPr>
        <a:xfrm>
          <a:off x="8004810" y="25163145"/>
          <a:ext cx="6252211" cy="6512966"/>
          <a:chOff x="528065" y="532285"/>
          <a:chExt cx="6096001" cy="6678701"/>
        </a:xfrm>
      </xdr:grpSpPr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AAAC74F2-29AD-4353-ADC9-1D49E7E21399}"/>
              </a:ext>
            </a:extLst>
          </xdr:cNvPr>
          <xdr:cNvGrpSpPr/>
        </xdr:nvGrpSpPr>
        <xdr:grpSpPr>
          <a:xfrm>
            <a:off x="528065" y="532285"/>
            <a:ext cx="6096001" cy="6678701"/>
            <a:chOff x="528065" y="532285"/>
            <a:chExt cx="6096001" cy="6678701"/>
          </a:xfrm>
        </xdr:grpSpPr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17D13F46-D411-4F9D-9CA0-29A7DC3B4F9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29000" y="532285"/>
              <a:ext cx="5400000" cy="243175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9" name="Picture 38">
              <a:extLst>
                <a:ext uri="{FF2B5EF4-FFF2-40B4-BE49-F238E27FC236}">
                  <a16:creationId xmlns:a16="http://schemas.microsoft.com/office/drawing/2014/main" id="{B9CA97E4-8015-4BEE-AAB4-552AAFF7AC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38501" y="3107513"/>
              <a:ext cx="1446415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BAAC6013-9892-4856-938C-FAB77C8AEA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01074" y="3102847"/>
              <a:ext cx="1446415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1" name="Picture 40">
              <a:extLst>
                <a:ext uri="{FF2B5EF4-FFF2-40B4-BE49-F238E27FC236}">
                  <a16:creationId xmlns:a16="http://schemas.microsoft.com/office/drawing/2014/main" id="{5CFC31FE-E54E-446D-AAB5-4C6CE9E6B7F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63647" y="3107703"/>
              <a:ext cx="1446415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A8F49861-DE71-4EFF-8641-1E53EF38AA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226220" y="3102847"/>
              <a:ext cx="1391190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3" name="Picture 42">
              <a:extLst>
                <a:ext uri="{FF2B5EF4-FFF2-40B4-BE49-F238E27FC236}">
                  <a16:creationId xmlns:a16="http://schemas.microsoft.com/office/drawing/2014/main" id="{E2402727-EBA2-41C8-9129-4AF7C1BCA9C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28065" y="5230986"/>
              <a:ext cx="3019424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4" name="Picture 43">
              <a:extLst>
                <a:ext uri="{FF2B5EF4-FFF2-40B4-BE49-F238E27FC236}">
                  <a16:creationId xmlns:a16="http://schemas.microsoft.com/office/drawing/2014/main" id="{073F7B17-0354-452C-BD6C-793A711E3B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63648" y="5230986"/>
              <a:ext cx="2960418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35" name="TextBox 39">
            <a:extLst>
              <a:ext uri="{FF2B5EF4-FFF2-40B4-BE49-F238E27FC236}">
                <a16:creationId xmlns:a16="http://schemas.microsoft.com/office/drawing/2014/main" id="{EE0E6607-0BF5-4947-BAC5-32DE2C0BA502}"/>
              </a:ext>
            </a:extLst>
          </xdr:cNvPr>
          <xdr:cNvSpPr txBox="1"/>
        </xdr:nvSpPr>
        <xdr:spPr>
          <a:xfrm>
            <a:off x="3527323" y="704850"/>
            <a:ext cx="952505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Wing A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36" name="TextBox 42">
            <a:extLst>
              <a:ext uri="{FF2B5EF4-FFF2-40B4-BE49-F238E27FC236}">
                <a16:creationId xmlns:a16="http://schemas.microsoft.com/office/drawing/2014/main" id="{E67C09E1-8235-4BB6-A55E-BDBDBD777AE6}"/>
              </a:ext>
            </a:extLst>
          </xdr:cNvPr>
          <xdr:cNvSpPr txBox="1"/>
        </xdr:nvSpPr>
        <xdr:spPr>
          <a:xfrm>
            <a:off x="831931" y="4697942"/>
            <a:ext cx="952505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Wing A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37" name="TextBox 43">
            <a:extLst>
              <a:ext uri="{FF2B5EF4-FFF2-40B4-BE49-F238E27FC236}">
                <a16:creationId xmlns:a16="http://schemas.microsoft.com/office/drawing/2014/main" id="{D80F543F-F98A-47C6-8B5D-8B2ED1BC6B44}"/>
              </a:ext>
            </a:extLst>
          </xdr:cNvPr>
          <xdr:cNvSpPr txBox="1"/>
        </xdr:nvSpPr>
        <xdr:spPr>
          <a:xfrm>
            <a:off x="753404" y="1573930"/>
            <a:ext cx="941283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Wing B</a:t>
            </a:r>
            <a:endParaRPr lang="en-IN" sz="20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289561</xdr:colOff>
      <xdr:row>124</xdr:row>
      <xdr:rowOff>22860</xdr:rowOff>
    </xdr:from>
    <xdr:to>
      <xdr:col>7</xdr:col>
      <xdr:colOff>571501</xdr:colOff>
      <xdr:row>155</xdr:row>
      <xdr:rowOff>85970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C1A665E-D1B5-92DF-D81B-1D39FF33B2D9}"/>
            </a:ext>
          </a:extLst>
        </xdr:cNvPr>
        <xdr:cNvGrpSpPr/>
      </xdr:nvGrpSpPr>
      <xdr:grpSpPr>
        <a:xfrm>
          <a:off x="289561" y="25344120"/>
          <a:ext cx="6096000" cy="6197210"/>
          <a:chOff x="0" y="313508"/>
          <a:chExt cx="6923449" cy="728687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12D19142-EBE3-68E1-09FB-11CA22B70BB1}"/>
              </a:ext>
            </a:extLst>
          </xdr:cNvPr>
          <xdr:cNvGrpSpPr/>
        </xdr:nvGrpSpPr>
        <xdr:grpSpPr>
          <a:xfrm>
            <a:off x="413034" y="313508"/>
            <a:ext cx="6097380" cy="2520000"/>
            <a:chOff x="235132" y="2939142"/>
            <a:chExt cx="6097380" cy="252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6FD87E1-4E3D-7F83-3005-323229B84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44481" y="293914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CCF49D2E-DCEC-30BC-92CC-D9B832689F5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28761" y="293914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BDF20001-81FA-51B2-6435-D1A33E408D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5132" y="293914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8515CE80-A447-23AB-AD98-499757BC3765}"/>
              </a:ext>
            </a:extLst>
          </xdr:cNvPr>
          <xdr:cNvGrpSpPr/>
        </xdr:nvGrpSpPr>
        <xdr:grpSpPr>
          <a:xfrm>
            <a:off x="0" y="3082626"/>
            <a:ext cx="6923449" cy="2520000"/>
            <a:chOff x="235132" y="260814"/>
            <a:chExt cx="6923449" cy="25200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2E39A17-702B-F458-C81A-148A939BD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801290" y="260814"/>
              <a:ext cx="335729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77FDE5D1-C6A0-AC73-AEDB-646FC455D3C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5132" y="260814"/>
              <a:ext cx="335729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666E6314-4E32-A18D-2CD1-28363A591EDC}"/>
              </a:ext>
            </a:extLst>
          </xdr:cNvPr>
          <xdr:cNvGrpSpPr/>
        </xdr:nvGrpSpPr>
        <xdr:grpSpPr>
          <a:xfrm>
            <a:off x="1485596" y="5785534"/>
            <a:ext cx="3952257" cy="1814844"/>
            <a:chOff x="-274902" y="5602626"/>
            <a:chExt cx="3952257" cy="1814844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C153E070-E947-6048-4413-883F0BC6ACD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274902" y="5602626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EA9D9BC6-5CEB-CB2A-7F6E-ABC293B116C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28761" y="561747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qAxqQoW7aVVWUVxb6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64"/>
  <sheetViews>
    <sheetView tabSelected="1" view="pageBreakPreview" topLeftCell="A97" zoomScaleNormal="100" zoomScaleSheetLayoutView="100" zoomScalePageLayoutView="85" workbookViewId="0">
      <selection activeCell="L110" sqref="L110"/>
    </sheetView>
  </sheetViews>
  <sheetFormatPr defaultColWidth="9.109375" defaultRowHeight="15.6" x14ac:dyDescent="0.3"/>
  <cols>
    <col min="1" max="1" width="11.44140625" style="60" customWidth="1"/>
    <col min="2" max="2" width="12" style="60" customWidth="1"/>
    <col min="3" max="3" width="12.5546875" style="60" customWidth="1"/>
    <col min="4" max="4" width="14.109375" style="60" customWidth="1"/>
    <col min="5" max="7" width="11.5546875" style="60" customWidth="1"/>
    <col min="8" max="8" width="12.44140625" style="60" customWidth="1"/>
    <col min="9" max="9" width="17.44140625" style="34" customWidth="1"/>
    <col min="10" max="10" width="11.44140625" style="34" customWidth="1"/>
    <col min="11" max="11" width="10.5546875" style="34" bestFit="1" customWidth="1"/>
    <col min="12" max="12" width="10.5546875" style="34" customWidth="1"/>
    <col min="13" max="13" width="11.88671875" style="34" customWidth="1"/>
    <col min="14" max="14" width="12.5546875" style="34" hidden="1" customWidth="1"/>
    <col min="15" max="15" width="9.88671875" style="34" hidden="1" customWidth="1"/>
    <col min="16" max="16" width="10.44140625" style="34" hidden="1" customWidth="1"/>
    <col min="17" max="247" width="9.109375" style="34"/>
    <col min="248" max="248" width="8.5546875" style="34" customWidth="1"/>
    <col min="249" max="249" width="9.88671875" style="34" customWidth="1"/>
    <col min="250" max="250" width="14.44140625" style="34" customWidth="1"/>
    <col min="251" max="251" width="7.44140625" style="34" customWidth="1"/>
    <col min="252" max="252" width="5.5546875" style="34" customWidth="1"/>
    <col min="253" max="253" width="9" style="34" customWidth="1"/>
    <col min="254" max="255" width="9.88671875" style="34" customWidth="1"/>
    <col min="256" max="256" width="11.109375" style="34" customWidth="1"/>
    <col min="257" max="257" width="2.88671875" style="34" customWidth="1"/>
    <col min="258" max="258" width="3.5546875" style="34" customWidth="1"/>
    <col min="259" max="503" width="9.109375" style="34"/>
    <col min="504" max="504" width="8.5546875" style="34" customWidth="1"/>
    <col min="505" max="505" width="9.88671875" style="34" customWidth="1"/>
    <col min="506" max="506" width="14.44140625" style="34" customWidth="1"/>
    <col min="507" max="507" width="7.44140625" style="34" customWidth="1"/>
    <col min="508" max="508" width="5.5546875" style="34" customWidth="1"/>
    <col min="509" max="509" width="9" style="34" customWidth="1"/>
    <col min="510" max="511" width="9.88671875" style="34" customWidth="1"/>
    <col min="512" max="512" width="11.109375" style="34" customWidth="1"/>
    <col min="513" max="513" width="2.88671875" style="34" customWidth="1"/>
    <col min="514" max="514" width="3.5546875" style="34" customWidth="1"/>
    <col min="515" max="759" width="9.109375" style="34"/>
    <col min="760" max="760" width="8.5546875" style="34" customWidth="1"/>
    <col min="761" max="761" width="9.88671875" style="34" customWidth="1"/>
    <col min="762" max="762" width="14.44140625" style="34" customWidth="1"/>
    <col min="763" max="763" width="7.44140625" style="34" customWidth="1"/>
    <col min="764" max="764" width="5.5546875" style="34" customWidth="1"/>
    <col min="765" max="765" width="9" style="34" customWidth="1"/>
    <col min="766" max="767" width="9.88671875" style="34" customWidth="1"/>
    <col min="768" max="768" width="11.109375" style="34" customWidth="1"/>
    <col min="769" max="769" width="2.88671875" style="34" customWidth="1"/>
    <col min="770" max="770" width="3.5546875" style="34" customWidth="1"/>
    <col min="771" max="1015" width="9.109375" style="34"/>
    <col min="1016" max="1016" width="8.5546875" style="34" customWidth="1"/>
    <col min="1017" max="1017" width="9.88671875" style="34" customWidth="1"/>
    <col min="1018" max="1018" width="14.44140625" style="34" customWidth="1"/>
    <col min="1019" max="1019" width="7.44140625" style="34" customWidth="1"/>
    <col min="1020" max="1020" width="5.5546875" style="34" customWidth="1"/>
    <col min="1021" max="1021" width="9" style="34" customWidth="1"/>
    <col min="1022" max="1023" width="9.88671875" style="34" customWidth="1"/>
    <col min="1024" max="1024" width="11.109375" style="34" customWidth="1"/>
    <col min="1025" max="1025" width="2.88671875" style="34" customWidth="1"/>
    <col min="1026" max="1026" width="3.5546875" style="34" customWidth="1"/>
    <col min="1027" max="1271" width="9.109375" style="34"/>
    <col min="1272" max="1272" width="8.5546875" style="34" customWidth="1"/>
    <col min="1273" max="1273" width="9.88671875" style="34" customWidth="1"/>
    <col min="1274" max="1274" width="14.44140625" style="34" customWidth="1"/>
    <col min="1275" max="1275" width="7.44140625" style="34" customWidth="1"/>
    <col min="1276" max="1276" width="5.5546875" style="34" customWidth="1"/>
    <col min="1277" max="1277" width="9" style="34" customWidth="1"/>
    <col min="1278" max="1279" width="9.88671875" style="34" customWidth="1"/>
    <col min="1280" max="1280" width="11.109375" style="34" customWidth="1"/>
    <col min="1281" max="1281" width="2.88671875" style="34" customWidth="1"/>
    <col min="1282" max="1282" width="3.5546875" style="34" customWidth="1"/>
    <col min="1283" max="1527" width="9.109375" style="34"/>
    <col min="1528" max="1528" width="8.5546875" style="34" customWidth="1"/>
    <col min="1529" max="1529" width="9.88671875" style="34" customWidth="1"/>
    <col min="1530" max="1530" width="14.44140625" style="34" customWidth="1"/>
    <col min="1531" max="1531" width="7.44140625" style="34" customWidth="1"/>
    <col min="1532" max="1532" width="5.5546875" style="34" customWidth="1"/>
    <col min="1533" max="1533" width="9" style="34" customWidth="1"/>
    <col min="1534" max="1535" width="9.88671875" style="34" customWidth="1"/>
    <col min="1536" max="1536" width="11.109375" style="34" customWidth="1"/>
    <col min="1537" max="1537" width="2.88671875" style="34" customWidth="1"/>
    <col min="1538" max="1538" width="3.5546875" style="34" customWidth="1"/>
    <col min="1539" max="1783" width="9.109375" style="34"/>
    <col min="1784" max="1784" width="8.5546875" style="34" customWidth="1"/>
    <col min="1785" max="1785" width="9.88671875" style="34" customWidth="1"/>
    <col min="1786" max="1786" width="14.44140625" style="34" customWidth="1"/>
    <col min="1787" max="1787" width="7.44140625" style="34" customWidth="1"/>
    <col min="1788" max="1788" width="5.5546875" style="34" customWidth="1"/>
    <col min="1789" max="1789" width="9" style="34" customWidth="1"/>
    <col min="1790" max="1791" width="9.88671875" style="34" customWidth="1"/>
    <col min="1792" max="1792" width="11.109375" style="34" customWidth="1"/>
    <col min="1793" max="1793" width="2.88671875" style="34" customWidth="1"/>
    <col min="1794" max="1794" width="3.5546875" style="34" customWidth="1"/>
    <col min="1795" max="2039" width="9.109375" style="34"/>
    <col min="2040" max="2040" width="8.5546875" style="34" customWidth="1"/>
    <col min="2041" max="2041" width="9.88671875" style="34" customWidth="1"/>
    <col min="2042" max="2042" width="14.44140625" style="34" customWidth="1"/>
    <col min="2043" max="2043" width="7.44140625" style="34" customWidth="1"/>
    <col min="2044" max="2044" width="5.5546875" style="34" customWidth="1"/>
    <col min="2045" max="2045" width="9" style="34" customWidth="1"/>
    <col min="2046" max="2047" width="9.88671875" style="34" customWidth="1"/>
    <col min="2048" max="2048" width="11.109375" style="34" customWidth="1"/>
    <col min="2049" max="2049" width="2.88671875" style="34" customWidth="1"/>
    <col min="2050" max="2050" width="3.5546875" style="34" customWidth="1"/>
    <col min="2051" max="2295" width="9.109375" style="34"/>
    <col min="2296" max="2296" width="8.5546875" style="34" customWidth="1"/>
    <col min="2297" max="2297" width="9.88671875" style="34" customWidth="1"/>
    <col min="2298" max="2298" width="14.44140625" style="34" customWidth="1"/>
    <col min="2299" max="2299" width="7.44140625" style="34" customWidth="1"/>
    <col min="2300" max="2300" width="5.5546875" style="34" customWidth="1"/>
    <col min="2301" max="2301" width="9" style="34" customWidth="1"/>
    <col min="2302" max="2303" width="9.88671875" style="34" customWidth="1"/>
    <col min="2304" max="2304" width="11.109375" style="34" customWidth="1"/>
    <col min="2305" max="2305" width="2.88671875" style="34" customWidth="1"/>
    <col min="2306" max="2306" width="3.5546875" style="34" customWidth="1"/>
    <col min="2307" max="2551" width="9.109375" style="34"/>
    <col min="2552" max="2552" width="8.5546875" style="34" customWidth="1"/>
    <col min="2553" max="2553" width="9.88671875" style="34" customWidth="1"/>
    <col min="2554" max="2554" width="14.44140625" style="34" customWidth="1"/>
    <col min="2555" max="2555" width="7.44140625" style="34" customWidth="1"/>
    <col min="2556" max="2556" width="5.5546875" style="34" customWidth="1"/>
    <col min="2557" max="2557" width="9" style="34" customWidth="1"/>
    <col min="2558" max="2559" width="9.88671875" style="34" customWidth="1"/>
    <col min="2560" max="2560" width="11.109375" style="34" customWidth="1"/>
    <col min="2561" max="2561" width="2.88671875" style="34" customWidth="1"/>
    <col min="2562" max="2562" width="3.5546875" style="34" customWidth="1"/>
    <col min="2563" max="2807" width="9.109375" style="34"/>
    <col min="2808" max="2808" width="8.5546875" style="34" customWidth="1"/>
    <col min="2809" max="2809" width="9.88671875" style="34" customWidth="1"/>
    <col min="2810" max="2810" width="14.44140625" style="34" customWidth="1"/>
    <col min="2811" max="2811" width="7.44140625" style="34" customWidth="1"/>
    <col min="2812" max="2812" width="5.5546875" style="34" customWidth="1"/>
    <col min="2813" max="2813" width="9" style="34" customWidth="1"/>
    <col min="2814" max="2815" width="9.88671875" style="34" customWidth="1"/>
    <col min="2816" max="2816" width="11.109375" style="34" customWidth="1"/>
    <col min="2817" max="2817" width="2.88671875" style="34" customWidth="1"/>
    <col min="2818" max="2818" width="3.5546875" style="34" customWidth="1"/>
    <col min="2819" max="3063" width="9.109375" style="34"/>
    <col min="3064" max="3064" width="8.5546875" style="34" customWidth="1"/>
    <col min="3065" max="3065" width="9.88671875" style="34" customWidth="1"/>
    <col min="3066" max="3066" width="14.44140625" style="34" customWidth="1"/>
    <col min="3067" max="3067" width="7.44140625" style="34" customWidth="1"/>
    <col min="3068" max="3068" width="5.5546875" style="34" customWidth="1"/>
    <col min="3069" max="3069" width="9" style="34" customWidth="1"/>
    <col min="3070" max="3071" width="9.88671875" style="34" customWidth="1"/>
    <col min="3072" max="3072" width="11.109375" style="34" customWidth="1"/>
    <col min="3073" max="3073" width="2.88671875" style="34" customWidth="1"/>
    <col min="3074" max="3074" width="3.5546875" style="34" customWidth="1"/>
    <col min="3075" max="3319" width="9.109375" style="34"/>
    <col min="3320" max="3320" width="8.5546875" style="34" customWidth="1"/>
    <col min="3321" max="3321" width="9.88671875" style="34" customWidth="1"/>
    <col min="3322" max="3322" width="14.44140625" style="34" customWidth="1"/>
    <col min="3323" max="3323" width="7.44140625" style="34" customWidth="1"/>
    <col min="3324" max="3324" width="5.5546875" style="34" customWidth="1"/>
    <col min="3325" max="3325" width="9" style="34" customWidth="1"/>
    <col min="3326" max="3327" width="9.88671875" style="34" customWidth="1"/>
    <col min="3328" max="3328" width="11.109375" style="34" customWidth="1"/>
    <col min="3329" max="3329" width="2.88671875" style="34" customWidth="1"/>
    <col min="3330" max="3330" width="3.5546875" style="34" customWidth="1"/>
    <col min="3331" max="3575" width="9.109375" style="34"/>
    <col min="3576" max="3576" width="8.5546875" style="34" customWidth="1"/>
    <col min="3577" max="3577" width="9.88671875" style="34" customWidth="1"/>
    <col min="3578" max="3578" width="14.44140625" style="34" customWidth="1"/>
    <col min="3579" max="3579" width="7.44140625" style="34" customWidth="1"/>
    <col min="3580" max="3580" width="5.5546875" style="34" customWidth="1"/>
    <col min="3581" max="3581" width="9" style="34" customWidth="1"/>
    <col min="3582" max="3583" width="9.88671875" style="34" customWidth="1"/>
    <col min="3584" max="3584" width="11.109375" style="34" customWidth="1"/>
    <col min="3585" max="3585" width="2.88671875" style="34" customWidth="1"/>
    <col min="3586" max="3586" width="3.5546875" style="34" customWidth="1"/>
    <col min="3587" max="3831" width="9.109375" style="34"/>
    <col min="3832" max="3832" width="8.5546875" style="34" customWidth="1"/>
    <col min="3833" max="3833" width="9.88671875" style="34" customWidth="1"/>
    <col min="3834" max="3834" width="14.44140625" style="34" customWidth="1"/>
    <col min="3835" max="3835" width="7.44140625" style="34" customWidth="1"/>
    <col min="3836" max="3836" width="5.5546875" style="34" customWidth="1"/>
    <col min="3837" max="3837" width="9" style="34" customWidth="1"/>
    <col min="3838" max="3839" width="9.88671875" style="34" customWidth="1"/>
    <col min="3840" max="3840" width="11.109375" style="34" customWidth="1"/>
    <col min="3841" max="3841" width="2.88671875" style="34" customWidth="1"/>
    <col min="3842" max="3842" width="3.5546875" style="34" customWidth="1"/>
    <col min="3843" max="4087" width="9.109375" style="34"/>
    <col min="4088" max="4088" width="8.5546875" style="34" customWidth="1"/>
    <col min="4089" max="4089" width="9.88671875" style="34" customWidth="1"/>
    <col min="4090" max="4090" width="14.44140625" style="34" customWidth="1"/>
    <col min="4091" max="4091" width="7.44140625" style="34" customWidth="1"/>
    <col min="4092" max="4092" width="5.5546875" style="34" customWidth="1"/>
    <col min="4093" max="4093" width="9" style="34" customWidth="1"/>
    <col min="4094" max="4095" width="9.88671875" style="34" customWidth="1"/>
    <col min="4096" max="4096" width="11.109375" style="34" customWidth="1"/>
    <col min="4097" max="4097" width="2.88671875" style="34" customWidth="1"/>
    <col min="4098" max="4098" width="3.5546875" style="34" customWidth="1"/>
    <col min="4099" max="4343" width="9.109375" style="34"/>
    <col min="4344" max="4344" width="8.5546875" style="34" customWidth="1"/>
    <col min="4345" max="4345" width="9.88671875" style="34" customWidth="1"/>
    <col min="4346" max="4346" width="14.44140625" style="34" customWidth="1"/>
    <col min="4347" max="4347" width="7.44140625" style="34" customWidth="1"/>
    <col min="4348" max="4348" width="5.5546875" style="34" customWidth="1"/>
    <col min="4349" max="4349" width="9" style="34" customWidth="1"/>
    <col min="4350" max="4351" width="9.88671875" style="34" customWidth="1"/>
    <col min="4352" max="4352" width="11.109375" style="34" customWidth="1"/>
    <col min="4353" max="4353" width="2.88671875" style="34" customWidth="1"/>
    <col min="4354" max="4354" width="3.5546875" style="34" customWidth="1"/>
    <col min="4355" max="4599" width="9.109375" style="34"/>
    <col min="4600" max="4600" width="8.5546875" style="34" customWidth="1"/>
    <col min="4601" max="4601" width="9.88671875" style="34" customWidth="1"/>
    <col min="4602" max="4602" width="14.44140625" style="34" customWidth="1"/>
    <col min="4603" max="4603" width="7.44140625" style="34" customWidth="1"/>
    <col min="4604" max="4604" width="5.5546875" style="34" customWidth="1"/>
    <col min="4605" max="4605" width="9" style="34" customWidth="1"/>
    <col min="4606" max="4607" width="9.88671875" style="34" customWidth="1"/>
    <col min="4608" max="4608" width="11.109375" style="34" customWidth="1"/>
    <col min="4609" max="4609" width="2.88671875" style="34" customWidth="1"/>
    <col min="4610" max="4610" width="3.5546875" style="34" customWidth="1"/>
    <col min="4611" max="4855" width="9.109375" style="34"/>
    <col min="4856" max="4856" width="8.5546875" style="34" customWidth="1"/>
    <col min="4857" max="4857" width="9.88671875" style="34" customWidth="1"/>
    <col min="4858" max="4858" width="14.44140625" style="34" customWidth="1"/>
    <col min="4859" max="4859" width="7.44140625" style="34" customWidth="1"/>
    <col min="4860" max="4860" width="5.5546875" style="34" customWidth="1"/>
    <col min="4861" max="4861" width="9" style="34" customWidth="1"/>
    <col min="4862" max="4863" width="9.88671875" style="34" customWidth="1"/>
    <col min="4864" max="4864" width="11.109375" style="34" customWidth="1"/>
    <col min="4865" max="4865" width="2.88671875" style="34" customWidth="1"/>
    <col min="4866" max="4866" width="3.5546875" style="34" customWidth="1"/>
    <col min="4867" max="5111" width="9.109375" style="34"/>
    <col min="5112" max="5112" width="8.5546875" style="34" customWidth="1"/>
    <col min="5113" max="5113" width="9.88671875" style="34" customWidth="1"/>
    <col min="5114" max="5114" width="14.44140625" style="34" customWidth="1"/>
    <col min="5115" max="5115" width="7.44140625" style="34" customWidth="1"/>
    <col min="5116" max="5116" width="5.5546875" style="34" customWidth="1"/>
    <col min="5117" max="5117" width="9" style="34" customWidth="1"/>
    <col min="5118" max="5119" width="9.88671875" style="34" customWidth="1"/>
    <col min="5120" max="5120" width="11.109375" style="34" customWidth="1"/>
    <col min="5121" max="5121" width="2.88671875" style="34" customWidth="1"/>
    <col min="5122" max="5122" width="3.5546875" style="34" customWidth="1"/>
    <col min="5123" max="5367" width="9.109375" style="34"/>
    <col min="5368" max="5368" width="8.5546875" style="34" customWidth="1"/>
    <col min="5369" max="5369" width="9.88671875" style="34" customWidth="1"/>
    <col min="5370" max="5370" width="14.44140625" style="34" customWidth="1"/>
    <col min="5371" max="5371" width="7.44140625" style="34" customWidth="1"/>
    <col min="5372" max="5372" width="5.5546875" style="34" customWidth="1"/>
    <col min="5373" max="5373" width="9" style="34" customWidth="1"/>
    <col min="5374" max="5375" width="9.88671875" style="34" customWidth="1"/>
    <col min="5376" max="5376" width="11.109375" style="34" customWidth="1"/>
    <col min="5377" max="5377" width="2.88671875" style="34" customWidth="1"/>
    <col min="5378" max="5378" width="3.5546875" style="34" customWidth="1"/>
    <col min="5379" max="5623" width="9.109375" style="34"/>
    <col min="5624" max="5624" width="8.5546875" style="34" customWidth="1"/>
    <col min="5625" max="5625" width="9.88671875" style="34" customWidth="1"/>
    <col min="5626" max="5626" width="14.44140625" style="34" customWidth="1"/>
    <col min="5627" max="5627" width="7.44140625" style="34" customWidth="1"/>
    <col min="5628" max="5628" width="5.5546875" style="34" customWidth="1"/>
    <col min="5629" max="5629" width="9" style="34" customWidth="1"/>
    <col min="5630" max="5631" width="9.88671875" style="34" customWidth="1"/>
    <col min="5632" max="5632" width="11.109375" style="34" customWidth="1"/>
    <col min="5633" max="5633" width="2.88671875" style="34" customWidth="1"/>
    <col min="5634" max="5634" width="3.5546875" style="34" customWidth="1"/>
    <col min="5635" max="5879" width="9.109375" style="34"/>
    <col min="5880" max="5880" width="8.5546875" style="34" customWidth="1"/>
    <col min="5881" max="5881" width="9.88671875" style="34" customWidth="1"/>
    <col min="5882" max="5882" width="14.44140625" style="34" customWidth="1"/>
    <col min="5883" max="5883" width="7.44140625" style="34" customWidth="1"/>
    <col min="5884" max="5884" width="5.5546875" style="34" customWidth="1"/>
    <col min="5885" max="5885" width="9" style="34" customWidth="1"/>
    <col min="5886" max="5887" width="9.88671875" style="34" customWidth="1"/>
    <col min="5888" max="5888" width="11.109375" style="34" customWidth="1"/>
    <col min="5889" max="5889" width="2.88671875" style="34" customWidth="1"/>
    <col min="5890" max="5890" width="3.5546875" style="34" customWidth="1"/>
    <col min="5891" max="6135" width="9.109375" style="34"/>
    <col min="6136" max="6136" width="8.5546875" style="34" customWidth="1"/>
    <col min="6137" max="6137" width="9.88671875" style="34" customWidth="1"/>
    <col min="6138" max="6138" width="14.44140625" style="34" customWidth="1"/>
    <col min="6139" max="6139" width="7.44140625" style="34" customWidth="1"/>
    <col min="6140" max="6140" width="5.5546875" style="34" customWidth="1"/>
    <col min="6141" max="6141" width="9" style="34" customWidth="1"/>
    <col min="6142" max="6143" width="9.88671875" style="34" customWidth="1"/>
    <col min="6144" max="6144" width="11.109375" style="34" customWidth="1"/>
    <col min="6145" max="6145" width="2.88671875" style="34" customWidth="1"/>
    <col min="6146" max="6146" width="3.5546875" style="34" customWidth="1"/>
    <col min="6147" max="6391" width="9.109375" style="34"/>
    <col min="6392" max="6392" width="8.5546875" style="34" customWidth="1"/>
    <col min="6393" max="6393" width="9.88671875" style="34" customWidth="1"/>
    <col min="6394" max="6394" width="14.44140625" style="34" customWidth="1"/>
    <col min="6395" max="6395" width="7.44140625" style="34" customWidth="1"/>
    <col min="6396" max="6396" width="5.5546875" style="34" customWidth="1"/>
    <col min="6397" max="6397" width="9" style="34" customWidth="1"/>
    <col min="6398" max="6399" width="9.88671875" style="34" customWidth="1"/>
    <col min="6400" max="6400" width="11.109375" style="34" customWidth="1"/>
    <col min="6401" max="6401" width="2.88671875" style="34" customWidth="1"/>
    <col min="6402" max="6402" width="3.5546875" style="34" customWidth="1"/>
    <col min="6403" max="6647" width="9.109375" style="34"/>
    <col min="6648" max="6648" width="8.5546875" style="34" customWidth="1"/>
    <col min="6649" max="6649" width="9.88671875" style="34" customWidth="1"/>
    <col min="6650" max="6650" width="14.44140625" style="34" customWidth="1"/>
    <col min="6651" max="6651" width="7.44140625" style="34" customWidth="1"/>
    <col min="6652" max="6652" width="5.5546875" style="34" customWidth="1"/>
    <col min="6653" max="6653" width="9" style="34" customWidth="1"/>
    <col min="6654" max="6655" width="9.88671875" style="34" customWidth="1"/>
    <col min="6656" max="6656" width="11.109375" style="34" customWidth="1"/>
    <col min="6657" max="6657" width="2.88671875" style="34" customWidth="1"/>
    <col min="6658" max="6658" width="3.5546875" style="34" customWidth="1"/>
    <col min="6659" max="6903" width="9.109375" style="34"/>
    <col min="6904" max="6904" width="8.5546875" style="34" customWidth="1"/>
    <col min="6905" max="6905" width="9.88671875" style="34" customWidth="1"/>
    <col min="6906" max="6906" width="14.44140625" style="34" customWidth="1"/>
    <col min="6907" max="6907" width="7.44140625" style="34" customWidth="1"/>
    <col min="6908" max="6908" width="5.5546875" style="34" customWidth="1"/>
    <col min="6909" max="6909" width="9" style="34" customWidth="1"/>
    <col min="6910" max="6911" width="9.88671875" style="34" customWidth="1"/>
    <col min="6912" max="6912" width="11.109375" style="34" customWidth="1"/>
    <col min="6913" max="6913" width="2.88671875" style="34" customWidth="1"/>
    <col min="6914" max="6914" width="3.5546875" style="34" customWidth="1"/>
    <col min="6915" max="7159" width="9.109375" style="34"/>
    <col min="7160" max="7160" width="8.5546875" style="34" customWidth="1"/>
    <col min="7161" max="7161" width="9.88671875" style="34" customWidth="1"/>
    <col min="7162" max="7162" width="14.44140625" style="34" customWidth="1"/>
    <col min="7163" max="7163" width="7.44140625" style="34" customWidth="1"/>
    <col min="7164" max="7164" width="5.5546875" style="34" customWidth="1"/>
    <col min="7165" max="7165" width="9" style="34" customWidth="1"/>
    <col min="7166" max="7167" width="9.88671875" style="34" customWidth="1"/>
    <col min="7168" max="7168" width="11.109375" style="34" customWidth="1"/>
    <col min="7169" max="7169" width="2.88671875" style="34" customWidth="1"/>
    <col min="7170" max="7170" width="3.5546875" style="34" customWidth="1"/>
    <col min="7171" max="7415" width="9.109375" style="34"/>
    <col min="7416" max="7416" width="8.5546875" style="34" customWidth="1"/>
    <col min="7417" max="7417" width="9.88671875" style="34" customWidth="1"/>
    <col min="7418" max="7418" width="14.44140625" style="34" customWidth="1"/>
    <col min="7419" max="7419" width="7.44140625" style="34" customWidth="1"/>
    <col min="7420" max="7420" width="5.5546875" style="34" customWidth="1"/>
    <col min="7421" max="7421" width="9" style="34" customWidth="1"/>
    <col min="7422" max="7423" width="9.88671875" style="34" customWidth="1"/>
    <col min="7424" max="7424" width="11.109375" style="34" customWidth="1"/>
    <col min="7425" max="7425" width="2.88671875" style="34" customWidth="1"/>
    <col min="7426" max="7426" width="3.5546875" style="34" customWidth="1"/>
    <col min="7427" max="7671" width="9.109375" style="34"/>
    <col min="7672" max="7672" width="8.5546875" style="34" customWidth="1"/>
    <col min="7673" max="7673" width="9.88671875" style="34" customWidth="1"/>
    <col min="7674" max="7674" width="14.44140625" style="34" customWidth="1"/>
    <col min="7675" max="7675" width="7.44140625" style="34" customWidth="1"/>
    <col min="7676" max="7676" width="5.5546875" style="34" customWidth="1"/>
    <col min="7677" max="7677" width="9" style="34" customWidth="1"/>
    <col min="7678" max="7679" width="9.88671875" style="34" customWidth="1"/>
    <col min="7680" max="7680" width="11.109375" style="34" customWidth="1"/>
    <col min="7681" max="7681" width="2.88671875" style="34" customWidth="1"/>
    <col min="7682" max="7682" width="3.5546875" style="34" customWidth="1"/>
    <col min="7683" max="7927" width="9.109375" style="34"/>
    <col min="7928" max="7928" width="8.5546875" style="34" customWidth="1"/>
    <col min="7929" max="7929" width="9.88671875" style="34" customWidth="1"/>
    <col min="7930" max="7930" width="14.44140625" style="34" customWidth="1"/>
    <col min="7931" max="7931" width="7.44140625" style="34" customWidth="1"/>
    <col min="7932" max="7932" width="5.5546875" style="34" customWidth="1"/>
    <col min="7933" max="7933" width="9" style="34" customWidth="1"/>
    <col min="7934" max="7935" width="9.88671875" style="34" customWidth="1"/>
    <col min="7936" max="7936" width="11.109375" style="34" customWidth="1"/>
    <col min="7937" max="7937" width="2.88671875" style="34" customWidth="1"/>
    <col min="7938" max="7938" width="3.5546875" style="34" customWidth="1"/>
    <col min="7939" max="8183" width="9.109375" style="34"/>
    <col min="8184" max="8184" width="8.5546875" style="34" customWidth="1"/>
    <col min="8185" max="8185" width="9.88671875" style="34" customWidth="1"/>
    <col min="8186" max="8186" width="14.44140625" style="34" customWidth="1"/>
    <col min="8187" max="8187" width="7.44140625" style="34" customWidth="1"/>
    <col min="8188" max="8188" width="5.5546875" style="34" customWidth="1"/>
    <col min="8189" max="8189" width="9" style="34" customWidth="1"/>
    <col min="8190" max="8191" width="9.88671875" style="34" customWidth="1"/>
    <col min="8192" max="8192" width="11.109375" style="34" customWidth="1"/>
    <col min="8193" max="8193" width="2.88671875" style="34" customWidth="1"/>
    <col min="8194" max="8194" width="3.5546875" style="34" customWidth="1"/>
    <col min="8195" max="8439" width="9.109375" style="34"/>
    <col min="8440" max="8440" width="8.5546875" style="34" customWidth="1"/>
    <col min="8441" max="8441" width="9.88671875" style="34" customWidth="1"/>
    <col min="8442" max="8442" width="14.44140625" style="34" customWidth="1"/>
    <col min="8443" max="8443" width="7.44140625" style="34" customWidth="1"/>
    <col min="8444" max="8444" width="5.5546875" style="34" customWidth="1"/>
    <col min="8445" max="8445" width="9" style="34" customWidth="1"/>
    <col min="8446" max="8447" width="9.88671875" style="34" customWidth="1"/>
    <col min="8448" max="8448" width="11.109375" style="34" customWidth="1"/>
    <col min="8449" max="8449" width="2.88671875" style="34" customWidth="1"/>
    <col min="8450" max="8450" width="3.5546875" style="34" customWidth="1"/>
    <col min="8451" max="8695" width="9.109375" style="34"/>
    <col min="8696" max="8696" width="8.5546875" style="34" customWidth="1"/>
    <col min="8697" max="8697" width="9.88671875" style="34" customWidth="1"/>
    <col min="8698" max="8698" width="14.44140625" style="34" customWidth="1"/>
    <col min="8699" max="8699" width="7.44140625" style="34" customWidth="1"/>
    <col min="8700" max="8700" width="5.5546875" style="34" customWidth="1"/>
    <col min="8701" max="8701" width="9" style="34" customWidth="1"/>
    <col min="8702" max="8703" width="9.88671875" style="34" customWidth="1"/>
    <col min="8704" max="8704" width="11.109375" style="34" customWidth="1"/>
    <col min="8705" max="8705" width="2.88671875" style="34" customWidth="1"/>
    <col min="8706" max="8706" width="3.5546875" style="34" customWidth="1"/>
    <col min="8707" max="8951" width="9.109375" style="34"/>
    <col min="8952" max="8952" width="8.5546875" style="34" customWidth="1"/>
    <col min="8953" max="8953" width="9.88671875" style="34" customWidth="1"/>
    <col min="8954" max="8954" width="14.44140625" style="34" customWidth="1"/>
    <col min="8955" max="8955" width="7.44140625" style="34" customWidth="1"/>
    <col min="8956" max="8956" width="5.5546875" style="34" customWidth="1"/>
    <col min="8957" max="8957" width="9" style="34" customWidth="1"/>
    <col min="8958" max="8959" width="9.88671875" style="34" customWidth="1"/>
    <col min="8960" max="8960" width="11.109375" style="34" customWidth="1"/>
    <col min="8961" max="8961" width="2.88671875" style="34" customWidth="1"/>
    <col min="8962" max="8962" width="3.5546875" style="34" customWidth="1"/>
    <col min="8963" max="9207" width="9.109375" style="34"/>
    <col min="9208" max="9208" width="8.5546875" style="34" customWidth="1"/>
    <col min="9209" max="9209" width="9.88671875" style="34" customWidth="1"/>
    <col min="9210" max="9210" width="14.44140625" style="34" customWidth="1"/>
    <col min="9211" max="9211" width="7.44140625" style="34" customWidth="1"/>
    <col min="9212" max="9212" width="5.5546875" style="34" customWidth="1"/>
    <col min="9213" max="9213" width="9" style="34" customWidth="1"/>
    <col min="9214" max="9215" width="9.88671875" style="34" customWidth="1"/>
    <col min="9216" max="9216" width="11.109375" style="34" customWidth="1"/>
    <col min="9217" max="9217" width="2.88671875" style="34" customWidth="1"/>
    <col min="9218" max="9218" width="3.5546875" style="34" customWidth="1"/>
    <col min="9219" max="9463" width="9.109375" style="34"/>
    <col min="9464" max="9464" width="8.5546875" style="34" customWidth="1"/>
    <col min="9465" max="9465" width="9.88671875" style="34" customWidth="1"/>
    <col min="9466" max="9466" width="14.44140625" style="34" customWidth="1"/>
    <col min="9467" max="9467" width="7.44140625" style="34" customWidth="1"/>
    <col min="9468" max="9468" width="5.5546875" style="34" customWidth="1"/>
    <col min="9469" max="9469" width="9" style="34" customWidth="1"/>
    <col min="9470" max="9471" width="9.88671875" style="34" customWidth="1"/>
    <col min="9472" max="9472" width="11.109375" style="34" customWidth="1"/>
    <col min="9473" max="9473" width="2.88671875" style="34" customWidth="1"/>
    <col min="9474" max="9474" width="3.5546875" style="34" customWidth="1"/>
    <col min="9475" max="9719" width="9.109375" style="34"/>
    <col min="9720" max="9720" width="8.5546875" style="34" customWidth="1"/>
    <col min="9721" max="9721" width="9.88671875" style="34" customWidth="1"/>
    <col min="9722" max="9722" width="14.44140625" style="34" customWidth="1"/>
    <col min="9723" max="9723" width="7.44140625" style="34" customWidth="1"/>
    <col min="9724" max="9724" width="5.5546875" style="34" customWidth="1"/>
    <col min="9725" max="9725" width="9" style="34" customWidth="1"/>
    <col min="9726" max="9727" width="9.88671875" style="34" customWidth="1"/>
    <col min="9728" max="9728" width="11.109375" style="34" customWidth="1"/>
    <col min="9729" max="9729" width="2.88671875" style="34" customWidth="1"/>
    <col min="9730" max="9730" width="3.5546875" style="34" customWidth="1"/>
    <col min="9731" max="9975" width="9.109375" style="34"/>
    <col min="9976" max="9976" width="8.5546875" style="34" customWidth="1"/>
    <col min="9977" max="9977" width="9.88671875" style="34" customWidth="1"/>
    <col min="9978" max="9978" width="14.44140625" style="34" customWidth="1"/>
    <col min="9979" max="9979" width="7.44140625" style="34" customWidth="1"/>
    <col min="9980" max="9980" width="5.5546875" style="34" customWidth="1"/>
    <col min="9981" max="9981" width="9" style="34" customWidth="1"/>
    <col min="9982" max="9983" width="9.88671875" style="34" customWidth="1"/>
    <col min="9984" max="9984" width="11.109375" style="34" customWidth="1"/>
    <col min="9985" max="9985" width="2.88671875" style="34" customWidth="1"/>
    <col min="9986" max="9986" width="3.5546875" style="34" customWidth="1"/>
    <col min="9987" max="10231" width="9.109375" style="34"/>
    <col min="10232" max="10232" width="8.5546875" style="34" customWidth="1"/>
    <col min="10233" max="10233" width="9.88671875" style="34" customWidth="1"/>
    <col min="10234" max="10234" width="14.44140625" style="34" customWidth="1"/>
    <col min="10235" max="10235" width="7.44140625" style="34" customWidth="1"/>
    <col min="10236" max="10236" width="5.5546875" style="34" customWidth="1"/>
    <col min="10237" max="10237" width="9" style="34" customWidth="1"/>
    <col min="10238" max="10239" width="9.88671875" style="34" customWidth="1"/>
    <col min="10240" max="10240" width="11.109375" style="34" customWidth="1"/>
    <col min="10241" max="10241" width="2.88671875" style="34" customWidth="1"/>
    <col min="10242" max="10242" width="3.5546875" style="34" customWidth="1"/>
    <col min="10243" max="10487" width="9.109375" style="34"/>
    <col min="10488" max="10488" width="8.5546875" style="34" customWidth="1"/>
    <col min="10489" max="10489" width="9.88671875" style="34" customWidth="1"/>
    <col min="10490" max="10490" width="14.44140625" style="34" customWidth="1"/>
    <col min="10491" max="10491" width="7.44140625" style="34" customWidth="1"/>
    <col min="10492" max="10492" width="5.5546875" style="34" customWidth="1"/>
    <col min="10493" max="10493" width="9" style="34" customWidth="1"/>
    <col min="10494" max="10495" width="9.88671875" style="34" customWidth="1"/>
    <col min="10496" max="10496" width="11.109375" style="34" customWidth="1"/>
    <col min="10497" max="10497" width="2.88671875" style="34" customWidth="1"/>
    <col min="10498" max="10498" width="3.5546875" style="34" customWidth="1"/>
    <col min="10499" max="10743" width="9.109375" style="34"/>
    <col min="10744" max="10744" width="8.5546875" style="34" customWidth="1"/>
    <col min="10745" max="10745" width="9.88671875" style="34" customWidth="1"/>
    <col min="10746" max="10746" width="14.44140625" style="34" customWidth="1"/>
    <col min="10747" max="10747" width="7.44140625" style="34" customWidth="1"/>
    <col min="10748" max="10748" width="5.5546875" style="34" customWidth="1"/>
    <col min="10749" max="10749" width="9" style="34" customWidth="1"/>
    <col min="10750" max="10751" width="9.88671875" style="34" customWidth="1"/>
    <col min="10752" max="10752" width="11.109375" style="34" customWidth="1"/>
    <col min="10753" max="10753" width="2.88671875" style="34" customWidth="1"/>
    <col min="10754" max="10754" width="3.5546875" style="34" customWidth="1"/>
    <col min="10755" max="10999" width="9.109375" style="34"/>
    <col min="11000" max="11000" width="8.5546875" style="34" customWidth="1"/>
    <col min="11001" max="11001" width="9.88671875" style="34" customWidth="1"/>
    <col min="11002" max="11002" width="14.44140625" style="34" customWidth="1"/>
    <col min="11003" max="11003" width="7.44140625" style="34" customWidth="1"/>
    <col min="11004" max="11004" width="5.5546875" style="34" customWidth="1"/>
    <col min="11005" max="11005" width="9" style="34" customWidth="1"/>
    <col min="11006" max="11007" width="9.88671875" style="34" customWidth="1"/>
    <col min="11008" max="11008" width="11.109375" style="34" customWidth="1"/>
    <col min="11009" max="11009" width="2.88671875" style="34" customWidth="1"/>
    <col min="11010" max="11010" width="3.5546875" style="34" customWidth="1"/>
    <col min="11011" max="11255" width="9.109375" style="34"/>
    <col min="11256" max="11256" width="8.5546875" style="34" customWidth="1"/>
    <col min="11257" max="11257" width="9.88671875" style="34" customWidth="1"/>
    <col min="11258" max="11258" width="14.44140625" style="34" customWidth="1"/>
    <col min="11259" max="11259" width="7.44140625" style="34" customWidth="1"/>
    <col min="11260" max="11260" width="5.5546875" style="34" customWidth="1"/>
    <col min="11261" max="11261" width="9" style="34" customWidth="1"/>
    <col min="11262" max="11263" width="9.88671875" style="34" customWidth="1"/>
    <col min="11264" max="11264" width="11.109375" style="34" customWidth="1"/>
    <col min="11265" max="11265" width="2.88671875" style="34" customWidth="1"/>
    <col min="11266" max="11266" width="3.5546875" style="34" customWidth="1"/>
    <col min="11267" max="11511" width="9.109375" style="34"/>
    <col min="11512" max="11512" width="8.5546875" style="34" customWidth="1"/>
    <col min="11513" max="11513" width="9.88671875" style="34" customWidth="1"/>
    <col min="11514" max="11514" width="14.44140625" style="34" customWidth="1"/>
    <col min="11515" max="11515" width="7.44140625" style="34" customWidth="1"/>
    <col min="11516" max="11516" width="5.5546875" style="34" customWidth="1"/>
    <col min="11517" max="11517" width="9" style="34" customWidth="1"/>
    <col min="11518" max="11519" width="9.88671875" style="34" customWidth="1"/>
    <col min="11520" max="11520" width="11.109375" style="34" customWidth="1"/>
    <col min="11521" max="11521" width="2.88671875" style="34" customWidth="1"/>
    <col min="11522" max="11522" width="3.5546875" style="34" customWidth="1"/>
    <col min="11523" max="11767" width="9.109375" style="34"/>
    <col min="11768" max="11768" width="8.5546875" style="34" customWidth="1"/>
    <col min="11769" max="11769" width="9.88671875" style="34" customWidth="1"/>
    <col min="11770" max="11770" width="14.44140625" style="34" customWidth="1"/>
    <col min="11771" max="11771" width="7.44140625" style="34" customWidth="1"/>
    <col min="11772" max="11772" width="5.5546875" style="34" customWidth="1"/>
    <col min="11773" max="11773" width="9" style="34" customWidth="1"/>
    <col min="11774" max="11775" width="9.88671875" style="34" customWidth="1"/>
    <col min="11776" max="11776" width="11.109375" style="34" customWidth="1"/>
    <col min="11777" max="11777" width="2.88671875" style="34" customWidth="1"/>
    <col min="11778" max="11778" width="3.5546875" style="34" customWidth="1"/>
    <col min="11779" max="12023" width="9.109375" style="34"/>
    <col min="12024" max="12024" width="8.5546875" style="34" customWidth="1"/>
    <col min="12025" max="12025" width="9.88671875" style="34" customWidth="1"/>
    <col min="12026" max="12026" width="14.44140625" style="34" customWidth="1"/>
    <col min="12027" max="12027" width="7.44140625" style="34" customWidth="1"/>
    <col min="12028" max="12028" width="5.5546875" style="34" customWidth="1"/>
    <col min="12029" max="12029" width="9" style="34" customWidth="1"/>
    <col min="12030" max="12031" width="9.88671875" style="34" customWidth="1"/>
    <col min="12032" max="12032" width="11.109375" style="34" customWidth="1"/>
    <col min="12033" max="12033" width="2.88671875" style="34" customWidth="1"/>
    <col min="12034" max="12034" width="3.5546875" style="34" customWidth="1"/>
    <col min="12035" max="12279" width="9.109375" style="34"/>
    <col min="12280" max="12280" width="8.5546875" style="34" customWidth="1"/>
    <col min="12281" max="12281" width="9.88671875" style="34" customWidth="1"/>
    <col min="12282" max="12282" width="14.44140625" style="34" customWidth="1"/>
    <col min="12283" max="12283" width="7.44140625" style="34" customWidth="1"/>
    <col min="12284" max="12284" width="5.5546875" style="34" customWidth="1"/>
    <col min="12285" max="12285" width="9" style="34" customWidth="1"/>
    <col min="12286" max="12287" width="9.88671875" style="34" customWidth="1"/>
    <col min="12288" max="12288" width="11.109375" style="34" customWidth="1"/>
    <col min="12289" max="12289" width="2.88671875" style="34" customWidth="1"/>
    <col min="12290" max="12290" width="3.5546875" style="34" customWidth="1"/>
    <col min="12291" max="12535" width="9.109375" style="34"/>
    <col min="12536" max="12536" width="8.5546875" style="34" customWidth="1"/>
    <col min="12537" max="12537" width="9.88671875" style="34" customWidth="1"/>
    <col min="12538" max="12538" width="14.44140625" style="34" customWidth="1"/>
    <col min="12539" max="12539" width="7.44140625" style="34" customWidth="1"/>
    <col min="12540" max="12540" width="5.5546875" style="34" customWidth="1"/>
    <col min="12541" max="12541" width="9" style="34" customWidth="1"/>
    <col min="12542" max="12543" width="9.88671875" style="34" customWidth="1"/>
    <col min="12544" max="12544" width="11.109375" style="34" customWidth="1"/>
    <col min="12545" max="12545" width="2.88671875" style="34" customWidth="1"/>
    <col min="12546" max="12546" width="3.5546875" style="34" customWidth="1"/>
    <col min="12547" max="12791" width="9.109375" style="34"/>
    <col min="12792" max="12792" width="8.5546875" style="34" customWidth="1"/>
    <col min="12793" max="12793" width="9.88671875" style="34" customWidth="1"/>
    <col min="12794" max="12794" width="14.44140625" style="34" customWidth="1"/>
    <col min="12795" max="12795" width="7.44140625" style="34" customWidth="1"/>
    <col min="12796" max="12796" width="5.5546875" style="34" customWidth="1"/>
    <col min="12797" max="12797" width="9" style="34" customWidth="1"/>
    <col min="12798" max="12799" width="9.88671875" style="34" customWidth="1"/>
    <col min="12800" max="12800" width="11.109375" style="34" customWidth="1"/>
    <col min="12801" max="12801" width="2.88671875" style="34" customWidth="1"/>
    <col min="12802" max="12802" width="3.5546875" style="34" customWidth="1"/>
    <col min="12803" max="13047" width="9.109375" style="34"/>
    <col min="13048" max="13048" width="8.5546875" style="34" customWidth="1"/>
    <col min="13049" max="13049" width="9.88671875" style="34" customWidth="1"/>
    <col min="13050" max="13050" width="14.44140625" style="34" customWidth="1"/>
    <col min="13051" max="13051" width="7.44140625" style="34" customWidth="1"/>
    <col min="13052" max="13052" width="5.5546875" style="34" customWidth="1"/>
    <col min="13053" max="13053" width="9" style="34" customWidth="1"/>
    <col min="13054" max="13055" width="9.88671875" style="34" customWidth="1"/>
    <col min="13056" max="13056" width="11.109375" style="34" customWidth="1"/>
    <col min="13057" max="13057" width="2.88671875" style="34" customWidth="1"/>
    <col min="13058" max="13058" width="3.5546875" style="34" customWidth="1"/>
    <col min="13059" max="13303" width="9.109375" style="34"/>
    <col min="13304" max="13304" width="8.5546875" style="34" customWidth="1"/>
    <col min="13305" max="13305" width="9.88671875" style="34" customWidth="1"/>
    <col min="13306" max="13306" width="14.44140625" style="34" customWidth="1"/>
    <col min="13307" max="13307" width="7.44140625" style="34" customWidth="1"/>
    <col min="13308" max="13308" width="5.5546875" style="34" customWidth="1"/>
    <col min="13309" max="13309" width="9" style="34" customWidth="1"/>
    <col min="13310" max="13311" width="9.88671875" style="34" customWidth="1"/>
    <col min="13312" max="13312" width="11.109375" style="34" customWidth="1"/>
    <col min="13313" max="13313" width="2.88671875" style="34" customWidth="1"/>
    <col min="13314" max="13314" width="3.5546875" style="34" customWidth="1"/>
    <col min="13315" max="13559" width="9.109375" style="34"/>
    <col min="13560" max="13560" width="8.5546875" style="34" customWidth="1"/>
    <col min="13561" max="13561" width="9.88671875" style="34" customWidth="1"/>
    <col min="13562" max="13562" width="14.44140625" style="34" customWidth="1"/>
    <col min="13563" max="13563" width="7.44140625" style="34" customWidth="1"/>
    <col min="13564" max="13564" width="5.5546875" style="34" customWidth="1"/>
    <col min="13565" max="13565" width="9" style="34" customWidth="1"/>
    <col min="13566" max="13567" width="9.88671875" style="34" customWidth="1"/>
    <col min="13568" max="13568" width="11.109375" style="34" customWidth="1"/>
    <col min="13569" max="13569" width="2.88671875" style="34" customWidth="1"/>
    <col min="13570" max="13570" width="3.5546875" style="34" customWidth="1"/>
    <col min="13571" max="13815" width="9.109375" style="34"/>
    <col min="13816" max="13816" width="8.5546875" style="34" customWidth="1"/>
    <col min="13817" max="13817" width="9.88671875" style="34" customWidth="1"/>
    <col min="13818" max="13818" width="14.44140625" style="34" customWidth="1"/>
    <col min="13819" max="13819" width="7.44140625" style="34" customWidth="1"/>
    <col min="13820" max="13820" width="5.5546875" style="34" customWidth="1"/>
    <col min="13821" max="13821" width="9" style="34" customWidth="1"/>
    <col min="13822" max="13823" width="9.88671875" style="34" customWidth="1"/>
    <col min="13824" max="13824" width="11.109375" style="34" customWidth="1"/>
    <col min="13825" max="13825" width="2.88671875" style="34" customWidth="1"/>
    <col min="13826" max="13826" width="3.5546875" style="34" customWidth="1"/>
    <col min="13827" max="14071" width="9.109375" style="34"/>
    <col min="14072" max="14072" width="8.5546875" style="34" customWidth="1"/>
    <col min="14073" max="14073" width="9.88671875" style="34" customWidth="1"/>
    <col min="14074" max="14074" width="14.44140625" style="34" customWidth="1"/>
    <col min="14075" max="14075" width="7.44140625" style="34" customWidth="1"/>
    <col min="14076" max="14076" width="5.5546875" style="34" customWidth="1"/>
    <col min="14077" max="14077" width="9" style="34" customWidth="1"/>
    <col min="14078" max="14079" width="9.88671875" style="34" customWidth="1"/>
    <col min="14080" max="14080" width="11.109375" style="34" customWidth="1"/>
    <col min="14081" max="14081" width="2.88671875" style="34" customWidth="1"/>
    <col min="14082" max="14082" width="3.5546875" style="34" customWidth="1"/>
    <col min="14083" max="14327" width="9.109375" style="34"/>
    <col min="14328" max="14328" width="8.5546875" style="34" customWidth="1"/>
    <col min="14329" max="14329" width="9.88671875" style="34" customWidth="1"/>
    <col min="14330" max="14330" width="14.44140625" style="34" customWidth="1"/>
    <col min="14331" max="14331" width="7.44140625" style="34" customWidth="1"/>
    <col min="14332" max="14332" width="5.5546875" style="34" customWidth="1"/>
    <col min="14333" max="14333" width="9" style="34" customWidth="1"/>
    <col min="14334" max="14335" width="9.88671875" style="34" customWidth="1"/>
    <col min="14336" max="14336" width="11.109375" style="34" customWidth="1"/>
    <col min="14337" max="14337" width="2.88671875" style="34" customWidth="1"/>
    <col min="14338" max="14338" width="3.5546875" style="34" customWidth="1"/>
    <col min="14339" max="14583" width="9.109375" style="34"/>
    <col min="14584" max="14584" width="8.5546875" style="34" customWidth="1"/>
    <col min="14585" max="14585" width="9.88671875" style="34" customWidth="1"/>
    <col min="14586" max="14586" width="14.44140625" style="34" customWidth="1"/>
    <col min="14587" max="14587" width="7.44140625" style="34" customWidth="1"/>
    <col min="14588" max="14588" width="5.5546875" style="34" customWidth="1"/>
    <col min="14589" max="14589" width="9" style="34" customWidth="1"/>
    <col min="14590" max="14591" width="9.88671875" style="34" customWidth="1"/>
    <col min="14592" max="14592" width="11.109375" style="34" customWidth="1"/>
    <col min="14593" max="14593" width="2.88671875" style="34" customWidth="1"/>
    <col min="14594" max="14594" width="3.5546875" style="34" customWidth="1"/>
    <col min="14595" max="14839" width="9.109375" style="34"/>
    <col min="14840" max="14840" width="8.5546875" style="34" customWidth="1"/>
    <col min="14841" max="14841" width="9.88671875" style="34" customWidth="1"/>
    <col min="14842" max="14842" width="14.44140625" style="34" customWidth="1"/>
    <col min="14843" max="14843" width="7.44140625" style="34" customWidth="1"/>
    <col min="14844" max="14844" width="5.5546875" style="34" customWidth="1"/>
    <col min="14845" max="14845" width="9" style="34" customWidth="1"/>
    <col min="14846" max="14847" width="9.88671875" style="34" customWidth="1"/>
    <col min="14848" max="14848" width="11.109375" style="34" customWidth="1"/>
    <col min="14849" max="14849" width="2.88671875" style="34" customWidth="1"/>
    <col min="14850" max="14850" width="3.5546875" style="34" customWidth="1"/>
    <col min="14851" max="15095" width="9.109375" style="34"/>
    <col min="15096" max="15096" width="8.5546875" style="34" customWidth="1"/>
    <col min="15097" max="15097" width="9.88671875" style="34" customWidth="1"/>
    <col min="15098" max="15098" width="14.44140625" style="34" customWidth="1"/>
    <col min="15099" max="15099" width="7.44140625" style="34" customWidth="1"/>
    <col min="15100" max="15100" width="5.5546875" style="34" customWidth="1"/>
    <col min="15101" max="15101" width="9" style="34" customWidth="1"/>
    <col min="15102" max="15103" width="9.88671875" style="34" customWidth="1"/>
    <col min="15104" max="15104" width="11.109375" style="34" customWidth="1"/>
    <col min="15105" max="15105" width="2.88671875" style="34" customWidth="1"/>
    <col min="15106" max="15106" width="3.5546875" style="34" customWidth="1"/>
    <col min="15107" max="15351" width="9.109375" style="34"/>
    <col min="15352" max="15352" width="8.5546875" style="34" customWidth="1"/>
    <col min="15353" max="15353" width="9.88671875" style="34" customWidth="1"/>
    <col min="15354" max="15354" width="14.44140625" style="34" customWidth="1"/>
    <col min="15355" max="15355" width="7.44140625" style="34" customWidth="1"/>
    <col min="15356" max="15356" width="5.5546875" style="34" customWidth="1"/>
    <col min="15357" max="15357" width="9" style="34" customWidth="1"/>
    <col min="15358" max="15359" width="9.88671875" style="34" customWidth="1"/>
    <col min="15360" max="15360" width="11.109375" style="34" customWidth="1"/>
    <col min="15361" max="15361" width="2.88671875" style="34" customWidth="1"/>
    <col min="15362" max="15362" width="3.5546875" style="34" customWidth="1"/>
    <col min="15363" max="15607" width="9.109375" style="34"/>
    <col min="15608" max="15608" width="8.5546875" style="34" customWidth="1"/>
    <col min="15609" max="15609" width="9.88671875" style="34" customWidth="1"/>
    <col min="15610" max="15610" width="14.44140625" style="34" customWidth="1"/>
    <col min="15611" max="15611" width="7.44140625" style="34" customWidth="1"/>
    <col min="15612" max="15612" width="5.5546875" style="34" customWidth="1"/>
    <col min="15613" max="15613" width="9" style="34" customWidth="1"/>
    <col min="15614" max="15615" width="9.88671875" style="34" customWidth="1"/>
    <col min="15616" max="15616" width="11.109375" style="34" customWidth="1"/>
    <col min="15617" max="15617" width="2.88671875" style="34" customWidth="1"/>
    <col min="15618" max="15618" width="3.5546875" style="34" customWidth="1"/>
    <col min="15619" max="15863" width="9.109375" style="34"/>
    <col min="15864" max="15864" width="8.5546875" style="34" customWidth="1"/>
    <col min="15865" max="15865" width="9.88671875" style="34" customWidth="1"/>
    <col min="15866" max="15866" width="14.44140625" style="34" customWidth="1"/>
    <col min="15867" max="15867" width="7.44140625" style="34" customWidth="1"/>
    <col min="15868" max="15868" width="5.5546875" style="34" customWidth="1"/>
    <col min="15869" max="15869" width="9" style="34" customWidth="1"/>
    <col min="15870" max="15871" width="9.88671875" style="34" customWidth="1"/>
    <col min="15872" max="15872" width="11.109375" style="34" customWidth="1"/>
    <col min="15873" max="15873" width="2.88671875" style="34" customWidth="1"/>
    <col min="15874" max="15874" width="3.5546875" style="34" customWidth="1"/>
    <col min="15875" max="16119" width="9.109375" style="34"/>
    <col min="16120" max="16120" width="8.5546875" style="34" customWidth="1"/>
    <col min="16121" max="16121" width="9.88671875" style="34" customWidth="1"/>
    <col min="16122" max="16122" width="14.44140625" style="34" customWidth="1"/>
    <col min="16123" max="16123" width="7.44140625" style="34" customWidth="1"/>
    <col min="16124" max="16124" width="5.5546875" style="34" customWidth="1"/>
    <col min="16125" max="16125" width="9" style="34" customWidth="1"/>
    <col min="16126" max="16127" width="9.88671875" style="34" customWidth="1"/>
    <col min="16128" max="16128" width="11.109375" style="34" customWidth="1"/>
    <col min="16129" max="16129" width="2.88671875" style="34" customWidth="1"/>
    <col min="16130" max="16130" width="3.5546875" style="34" customWidth="1"/>
    <col min="16131" max="16384" width="9.109375" style="34"/>
  </cols>
  <sheetData>
    <row r="1" spans="1:8" ht="46.5" customHeight="1" x14ac:dyDescent="0.3">
      <c r="A1" s="122" t="s">
        <v>222</v>
      </c>
      <c r="B1" s="122"/>
      <c r="C1" s="122"/>
      <c r="D1" s="122"/>
      <c r="E1" s="122"/>
      <c r="F1" s="122"/>
      <c r="G1" s="122"/>
      <c r="H1" s="122"/>
    </row>
    <row r="2" spans="1:8" ht="16.5" customHeight="1" x14ac:dyDescent="0.3">
      <c r="A2" s="86" t="s">
        <v>0</v>
      </c>
      <c r="B2" s="86"/>
      <c r="C2" s="86"/>
      <c r="D2" s="86"/>
      <c r="E2" s="86"/>
      <c r="F2" s="86"/>
      <c r="G2" s="86"/>
      <c r="H2" s="86"/>
    </row>
    <row r="3" spans="1:8" x14ac:dyDescent="0.3">
      <c r="A3" s="62" t="s">
        <v>1</v>
      </c>
      <c r="B3" s="62"/>
      <c r="C3" s="62"/>
      <c r="D3" s="62"/>
      <c r="E3" s="123" t="str">
        <f ca="1">TEXT(TODAY(),"DD/MM/YYYY")</f>
        <v>18/08/2025</v>
      </c>
      <c r="F3" s="123"/>
      <c r="G3" s="123"/>
      <c r="H3" s="123"/>
    </row>
    <row r="4" spans="1:8" ht="15" customHeight="1" x14ac:dyDescent="0.3">
      <c r="A4" s="112" t="s">
        <v>2</v>
      </c>
      <c r="B4" s="112"/>
      <c r="C4" s="112"/>
      <c r="D4" s="112"/>
      <c r="E4" s="124" t="s">
        <v>183</v>
      </c>
      <c r="F4" s="124"/>
      <c r="G4" s="124"/>
      <c r="H4" s="124"/>
    </row>
    <row r="5" spans="1:8" x14ac:dyDescent="0.3">
      <c r="A5" s="112" t="s">
        <v>3</v>
      </c>
      <c r="B5" s="112"/>
      <c r="C5" s="112"/>
      <c r="D5" s="112"/>
      <c r="E5" s="125">
        <v>45883</v>
      </c>
      <c r="F5" s="125"/>
      <c r="G5" s="125"/>
      <c r="H5" s="125"/>
    </row>
    <row r="6" spans="1:8" ht="16.5" customHeight="1" x14ac:dyDescent="0.3">
      <c r="A6" s="112" t="s">
        <v>4</v>
      </c>
      <c r="B6" s="112"/>
      <c r="C6" s="112"/>
      <c r="D6" s="112"/>
      <c r="E6" s="113" t="s">
        <v>185</v>
      </c>
      <c r="F6" s="113"/>
      <c r="G6" s="113"/>
      <c r="H6" s="113"/>
    </row>
    <row r="7" spans="1:8" ht="15" customHeight="1" x14ac:dyDescent="0.3">
      <c r="A7" s="112" t="s">
        <v>5</v>
      </c>
      <c r="B7" s="112"/>
      <c r="C7" s="112"/>
      <c r="D7" s="112"/>
      <c r="E7" s="113" t="str">
        <f>E6</f>
        <v>M/s.THDC Siddhivinayak LLP</v>
      </c>
      <c r="F7" s="113"/>
      <c r="G7" s="113"/>
      <c r="H7" s="113"/>
    </row>
    <row r="8" spans="1:8" x14ac:dyDescent="0.3">
      <c r="A8" s="112" t="s">
        <v>6</v>
      </c>
      <c r="B8" s="112"/>
      <c r="C8" s="112"/>
      <c r="D8" s="112"/>
      <c r="E8" s="89" t="s">
        <v>184</v>
      </c>
      <c r="F8" s="89"/>
      <c r="G8" s="89"/>
      <c r="H8" s="89"/>
    </row>
    <row r="9" spans="1:8" x14ac:dyDescent="0.3">
      <c r="A9" s="112" t="s">
        <v>155</v>
      </c>
      <c r="B9" s="112"/>
      <c r="C9" s="112"/>
      <c r="D9" s="112"/>
      <c r="E9" s="112">
        <v>9322933933</v>
      </c>
      <c r="F9" s="112"/>
      <c r="G9" s="112"/>
      <c r="H9" s="112"/>
    </row>
    <row r="10" spans="1:8" x14ac:dyDescent="0.3">
      <c r="A10" s="112" t="s">
        <v>7</v>
      </c>
      <c r="B10" s="112"/>
      <c r="C10" s="112"/>
      <c r="D10" s="112"/>
      <c r="E10" s="112" t="s">
        <v>212</v>
      </c>
      <c r="F10" s="112"/>
      <c r="G10" s="112"/>
      <c r="H10" s="112"/>
    </row>
    <row r="11" spans="1:8" ht="32.25" customHeight="1" x14ac:dyDescent="0.3">
      <c r="A11" s="112" t="s">
        <v>8</v>
      </c>
      <c r="B11" s="112"/>
      <c r="C11" s="112"/>
      <c r="D11" s="112"/>
      <c r="E11" s="113" t="s">
        <v>202</v>
      </c>
      <c r="F11" s="113"/>
      <c r="G11" s="113"/>
      <c r="H11" s="113"/>
    </row>
    <row r="12" spans="1:8" x14ac:dyDescent="0.3">
      <c r="A12" s="112" t="s">
        <v>9</v>
      </c>
      <c r="B12" s="112"/>
      <c r="C12" s="112"/>
      <c r="D12" s="112"/>
      <c r="E12" s="113" t="s">
        <v>182</v>
      </c>
      <c r="F12" s="112"/>
      <c r="G12" s="112"/>
      <c r="H12" s="112"/>
    </row>
    <row r="13" spans="1:8" ht="37.5" customHeight="1" x14ac:dyDescent="0.3">
      <c r="A13" s="113" t="s">
        <v>10</v>
      </c>
      <c r="B13" s="113"/>
      <c r="C13" s="113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Darpan A Wing, Gut New No.328 and Old Gut No.850, near Chanakya The Global School, Satpati - Palghar Road, Shirgaon, Palghar West, Palghar, Palghar.</v>
      </c>
      <c r="D13" s="113"/>
      <c r="E13" s="113"/>
      <c r="F13" s="113"/>
      <c r="G13" s="113"/>
      <c r="H13" s="113"/>
    </row>
    <row r="14" spans="1:8" x14ac:dyDescent="0.3">
      <c r="A14" s="113" t="s">
        <v>186</v>
      </c>
      <c r="B14" s="113"/>
      <c r="C14" s="113" t="s">
        <v>188</v>
      </c>
      <c r="D14" s="113"/>
      <c r="E14" s="113"/>
      <c r="F14" s="113"/>
      <c r="G14" s="113"/>
      <c r="H14" s="113"/>
    </row>
    <row r="15" spans="1:8" ht="15.75" customHeight="1" x14ac:dyDescent="0.3">
      <c r="A15" s="113" t="s">
        <v>11</v>
      </c>
      <c r="B15" s="113"/>
      <c r="C15" s="112" t="s">
        <v>196</v>
      </c>
      <c r="D15" s="112"/>
      <c r="E15" s="113" t="s">
        <v>102</v>
      </c>
      <c r="F15" s="113"/>
      <c r="G15" s="113" t="s">
        <v>187</v>
      </c>
      <c r="H15" s="113"/>
    </row>
    <row r="16" spans="1:8" x14ac:dyDescent="0.3">
      <c r="A16" s="112" t="s">
        <v>13</v>
      </c>
      <c r="B16" s="112"/>
      <c r="C16" s="113" t="s">
        <v>194</v>
      </c>
      <c r="D16" s="113"/>
      <c r="E16" s="113" t="s">
        <v>12</v>
      </c>
      <c r="F16" s="113"/>
      <c r="G16" s="126" t="s">
        <v>189</v>
      </c>
      <c r="H16" s="126"/>
    </row>
    <row r="17" spans="1:8" x14ac:dyDescent="0.3">
      <c r="A17" s="112" t="s">
        <v>103</v>
      </c>
      <c r="B17" s="112"/>
      <c r="C17" s="113" t="s">
        <v>189</v>
      </c>
      <c r="D17" s="113"/>
      <c r="E17" s="113" t="s">
        <v>14</v>
      </c>
      <c r="F17" s="113"/>
      <c r="G17" s="113">
        <v>401404</v>
      </c>
      <c r="H17" s="113"/>
    </row>
    <row r="18" spans="1:8" ht="32.25" customHeight="1" x14ac:dyDescent="0.3">
      <c r="A18" s="112" t="s">
        <v>156</v>
      </c>
      <c r="B18" s="112"/>
      <c r="C18" s="113" t="s">
        <v>201</v>
      </c>
      <c r="D18" s="113"/>
      <c r="E18" s="113" t="s">
        <v>15</v>
      </c>
      <c r="F18" s="113"/>
      <c r="G18" s="113" t="s">
        <v>195</v>
      </c>
      <c r="H18" s="113"/>
    </row>
    <row r="19" spans="1:8" ht="15" customHeight="1" x14ac:dyDescent="0.3">
      <c r="A19" s="113" t="s">
        <v>107</v>
      </c>
      <c r="B19" s="113"/>
      <c r="C19" s="113"/>
      <c r="D19" s="113"/>
      <c r="E19" s="112" t="s">
        <v>16</v>
      </c>
      <c r="F19" s="112"/>
      <c r="G19" s="112"/>
      <c r="H19" s="112"/>
    </row>
    <row r="20" spans="1:8" ht="18.75" customHeight="1" x14ac:dyDescent="0.3">
      <c r="A20" s="113"/>
      <c r="B20" s="113"/>
      <c r="C20" s="113"/>
      <c r="D20" s="113"/>
      <c r="E20" s="112"/>
      <c r="F20" s="112"/>
      <c r="G20" s="112"/>
      <c r="H20" s="112"/>
    </row>
    <row r="21" spans="1:8" ht="15" customHeight="1" x14ac:dyDescent="0.3">
      <c r="A21" s="113" t="s">
        <v>17</v>
      </c>
      <c r="B21" s="113"/>
      <c r="C21" s="113"/>
      <c r="D21" s="113"/>
      <c r="E21" s="113" t="s">
        <v>18</v>
      </c>
      <c r="F21" s="113"/>
      <c r="G21" s="113"/>
      <c r="H21" s="113"/>
    </row>
    <row r="22" spans="1:8" ht="15" customHeight="1" x14ac:dyDescent="0.3">
      <c r="A22" s="112" t="s">
        <v>19</v>
      </c>
      <c r="B22" s="112"/>
      <c r="C22" s="112"/>
      <c r="D22" s="112"/>
      <c r="E22" s="113" t="str">
        <f>IF(AND(G16="Mumbai"),"Upper Class","Middle Class")</f>
        <v>Middle Class</v>
      </c>
      <c r="F22" s="113"/>
      <c r="G22" s="113"/>
      <c r="H22" s="113"/>
    </row>
    <row r="23" spans="1:8" x14ac:dyDescent="0.3">
      <c r="A23" s="112" t="s">
        <v>20</v>
      </c>
      <c r="B23" s="112"/>
      <c r="C23" s="112"/>
      <c r="D23" s="112"/>
      <c r="E23" s="113" t="s">
        <v>21</v>
      </c>
      <c r="F23" s="113"/>
      <c r="G23" s="113"/>
      <c r="H23" s="113"/>
    </row>
    <row r="24" spans="1:8" ht="15.75" customHeight="1" x14ac:dyDescent="0.3">
      <c r="A24" s="112" t="s">
        <v>22</v>
      </c>
      <c r="B24" s="112"/>
      <c r="C24" s="112"/>
      <c r="D24" s="112"/>
      <c r="E24" s="113" t="str">
        <f>IF(AND(G16="Mumbai"),"Developed","Developing")</f>
        <v>Developing</v>
      </c>
      <c r="F24" s="113"/>
      <c r="G24" s="113"/>
      <c r="H24" s="113"/>
    </row>
    <row r="25" spans="1:8" x14ac:dyDescent="0.3">
      <c r="A25" s="112" t="s">
        <v>23</v>
      </c>
      <c r="B25" s="112"/>
      <c r="C25" s="112"/>
      <c r="D25" s="112"/>
      <c r="E25" s="113" t="s">
        <v>24</v>
      </c>
      <c r="F25" s="113"/>
      <c r="G25" s="113"/>
      <c r="H25" s="113"/>
    </row>
    <row r="26" spans="1:8" x14ac:dyDescent="0.3">
      <c r="A26" s="112" t="s">
        <v>112</v>
      </c>
      <c r="B26" s="112"/>
      <c r="C26" s="112"/>
      <c r="D26" s="112"/>
      <c r="E26" s="113" t="s">
        <v>113</v>
      </c>
      <c r="F26" s="113"/>
      <c r="G26" s="113"/>
      <c r="H26" s="113"/>
    </row>
    <row r="27" spans="1:8" ht="15" customHeight="1" x14ac:dyDescent="0.3">
      <c r="A27" s="113" t="s">
        <v>33</v>
      </c>
      <c r="B27" s="113"/>
      <c r="C27" s="113"/>
      <c r="D27" s="113"/>
      <c r="E27" s="124" t="s">
        <v>190</v>
      </c>
      <c r="F27" s="124"/>
      <c r="G27" s="124"/>
      <c r="H27" s="124"/>
    </row>
    <row r="28" spans="1:8" x14ac:dyDescent="0.3">
      <c r="A28" s="113" t="s">
        <v>124</v>
      </c>
      <c r="B28" s="113"/>
      <c r="C28" s="113"/>
      <c r="D28" s="113"/>
      <c r="E28" s="113" t="s">
        <v>34</v>
      </c>
      <c r="F28" s="113"/>
      <c r="G28" s="113"/>
      <c r="H28" s="113"/>
    </row>
    <row r="29" spans="1:8" x14ac:dyDescent="0.3">
      <c r="A29" s="131" t="s">
        <v>125</v>
      </c>
      <c r="B29" s="131"/>
      <c r="C29" s="128" t="s">
        <v>29</v>
      </c>
      <c r="D29" s="128"/>
      <c r="E29" s="128"/>
      <c r="F29" s="128" t="s">
        <v>31</v>
      </c>
      <c r="G29" s="128"/>
      <c r="H29" s="128"/>
    </row>
    <row r="30" spans="1:8" x14ac:dyDescent="0.3">
      <c r="A30" s="130" t="s">
        <v>25</v>
      </c>
      <c r="B30" s="130" t="s">
        <v>30</v>
      </c>
      <c r="C30" s="132" t="s">
        <v>30</v>
      </c>
      <c r="D30" s="132"/>
      <c r="E30" s="132"/>
      <c r="F30" s="132" t="s">
        <v>197</v>
      </c>
      <c r="G30" s="132"/>
      <c r="H30" s="132"/>
    </row>
    <row r="31" spans="1:8" x14ac:dyDescent="0.3">
      <c r="A31" s="130" t="s">
        <v>26</v>
      </c>
      <c r="B31" s="130" t="s">
        <v>30</v>
      </c>
      <c r="C31" s="132" t="s">
        <v>30</v>
      </c>
      <c r="D31" s="132"/>
      <c r="E31" s="132"/>
      <c r="F31" s="132" t="s">
        <v>198</v>
      </c>
      <c r="G31" s="132"/>
      <c r="H31" s="132"/>
    </row>
    <row r="32" spans="1:8" x14ac:dyDescent="0.3">
      <c r="A32" s="127" t="s">
        <v>28</v>
      </c>
      <c r="B32" s="127" t="s">
        <v>30</v>
      </c>
      <c r="C32" s="127" t="s">
        <v>30</v>
      </c>
      <c r="D32" s="127"/>
      <c r="E32" s="127"/>
      <c r="F32" s="129" t="s">
        <v>199</v>
      </c>
      <c r="G32" s="129"/>
      <c r="H32" s="129"/>
    </row>
    <row r="33" spans="1:8" x14ac:dyDescent="0.3">
      <c r="A33" s="130" t="s">
        <v>27</v>
      </c>
      <c r="B33" s="130" t="s">
        <v>30</v>
      </c>
      <c r="C33" s="132" t="s">
        <v>30</v>
      </c>
      <c r="D33" s="132"/>
      <c r="E33" s="132"/>
      <c r="F33" s="132" t="s">
        <v>200</v>
      </c>
      <c r="G33" s="132"/>
      <c r="H33" s="132"/>
    </row>
    <row r="34" spans="1:8" x14ac:dyDescent="0.3">
      <c r="A34" s="112" t="s">
        <v>32</v>
      </c>
      <c r="B34" s="112"/>
      <c r="C34" s="112"/>
      <c r="D34" s="112"/>
      <c r="E34" s="112"/>
      <c r="F34" s="112"/>
      <c r="G34" s="112"/>
      <c r="H34" s="112"/>
    </row>
    <row r="35" spans="1:8" ht="15.75" customHeight="1" x14ac:dyDescent="0.3">
      <c r="A35" s="128" t="s">
        <v>219</v>
      </c>
      <c r="B35" s="128"/>
      <c r="C35" s="137" t="s">
        <v>224</v>
      </c>
      <c r="D35" s="138"/>
      <c r="E35" s="138"/>
      <c r="F35" s="138"/>
      <c r="G35" s="138"/>
      <c r="H35" s="139"/>
    </row>
    <row r="36" spans="1:8" ht="15.75" customHeight="1" x14ac:dyDescent="0.3">
      <c r="A36" s="128" t="s">
        <v>220</v>
      </c>
      <c r="B36" s="128"/>
      <c r="C36" s="140" t="s">
        <v>221</v>
      </c>
      <c r="D36" s="138"/>
      <c r="E36" s="138"/>
      <c r="F36" s="138"/>
      <c r="G36" s="138"/>
      <c r="H36" s="139"/>
    </row>
    <row r="37" spans="1:8" x14ac:dyDescent="0.3">
      <c r="A37" s="89" t="s">
        <v>35</v>
      </c>
      <c r="B37" s="89"/>
      <c r="C37" s="89"/>
      <c r="D37" s="89"/>
      <c r="E37" s="89"/>
      <c r="F37" s="89"/>
      <c r="G37" s="89"/>
      <c r="H37" s="89"/>
    </row>
    <row r="38" spans="1:8" x14ac:dyDescent="0.3">
      <c r="A38" s="112" t="s">
        <v>36</v>
      </c>
      <c r="B38" s="112"/>
      <c r="C38" s="112"/>
      <c r="D38" s="112"/>
      <c r="E38" s="146">
        <v>1400</v>
      </c>
      <c r="F38" s="146"/>
      <c r="G38" s="146"/>
      <c r="H38" s="146"/>
    </row>
    <row r="39" spans="1:8" x14ac:dyDescent="0.3">
      <c r="A39" s="112" t="s">
        <v>37</v>
      </c>
      <c r="B39" s="112"/>
      <c r="C39" s="112"/>
      <c r="D39" s="112"/>
      <c r="E39" s="134">
        <v>1.6</v>
      </c>
      <c r="F39" s="134"/>
      <c r="G39" s="134"/>
      <c r="H39" s="134"/>
    </row>
    <row r="40" spans="1:8" x14ac:dyDescent="0.3">
      <c r="A40" s="112" t="s">
        <v>38</v>
      </c>
      <c r="B40" s="112"/>
      <c r="C40" s="112"/>
      <c r="D40" s="112"/>
      <c r="E40" s="134">
        <f>E42/E38-E39</f>
        <v>8.5928571428571576E-2</v>
      </c>
      <c r="F40" s="134"/>
      <c r="G40" s="134"/>
      <c r="H40" s="134"/>
    </row>
    <row r="41" spans="1:8" x14ac:dyDescent="0.3">
      <c r="A41" s="112" t="s">
        <v>39</v>
      </c>
      <c r="B41" s="112"/>
      <c r="C41" s="112"/>
      <c r="D41" s="112"/>
      <c r="E41" s="134">
        <f>E39+E40</f>
        <v>1.6859285714285717</v>
      </c>
      <c r="F41" s="134"/>
      <c r="G41" s="134"/>
      <c r="H41" s="134"/>
    </row>
    <row r="42" spans="1:8" x14ac:dyDescent="0.3">
      <c r="A42" s="112" t="s">
        <v>123</v>
      </c>
      <c r="B42" s="112"/>
      <c r="C42" s="112"/>
      <c r="D42" s="112"/>
      <c r="E42" s="135">
        <v>2360.3000000000002</v>
      </c>
      <c r="F42" s="135"/>
      <c r="G42" s="135"/>
      <c r="H42" s="135"/>
    </row>
    <row r="43" spans="1:8" x14ac:dyDescent="0.3">
      <c r="A43" s="112" t="s">
        <v>40</v>
      </c>
      <c r="B43" s="112"/>
      <c r="C43" s="112"/>
      <c r="D43" s="112"/>
      <c r="E43" s="112" t="s">
        <v>218</v>
      </c>
      <c r="F43" s="112"/>
      <c r="G43" s="112"/>
      <c r="H43" s="112"/>
    </row>
    <row r="44" spans="1:8" x14ac:dyDescent="0.3">
      <c r="A44" s="89" t="s">
        <v>41</v>
      </c>
      <c r="B44" s="89"/>
      <c r="C44" s="89"/>
      <c r="D44" s="89"/>
      <c r="E44" s="89"/>
      <c r="F44" s="89"/>
      <c r="G44" s="89"/>
      <c r="H44" s="89"/>
    </row>
    <row r="45" spans="1:8" ht="32.25" customHeight="1" x14ac:dyDescent="0.3">
      <c r="A45" s="103" t="s">
        <v>42</v>
      </c>
      <c r="B45" s="103"/>
      <c r="C45" s="103" t="s">
        <v>191</v>
      </c>
      <c r="D45" s="103"/>
      <c r="E45" s="103"/>
      <c r="F45" s="30" t="s">
        <v>43</v>
      </c>
      <c r="G45" s="136">
        <v>44301</v>
      </c>
      <c r="H45" s="136"/>
    </row>
    <row r="46" spans="1:8" ht="32.25" customHeight="1" x14ac:dyDescent="0.3">
      <c r="A46" s="85" t="s">
        <v>44</v>
      </c>
      <c r="B46" s="85"/>
      <c r="C46" s="103" t="str">
        <f>C45</f>
        <v>SD/BP/M.Shirgaon/T.Palghar/G.No.850/Navin G.No328/Rahivas/S.S.N.R./947</v>
      </c>
      <c r="D46" s="103"/>
      <c r="E46" s="103"/>
      <c r="F46" s="30" t="s">
        <v>43</v>
      </c>
      <c r="G46" s="136">
        <f>G45</f>
        <v>44301</v>
      </c>
      <c r="H46" s="136"/>
    </row>
    <row r="47" spans="1:8" s="36" customFormat="1" x14ac:dyDescent="0.3">
      <c r="A47" s="103" t="s">
        <v>45</v>
      </c>
      <c r="B47" s="103"/>
      <c r="C47" s="103" t="s">
        <v>215</v>
      </c>
      <c r="D47" s="85"/>
      <c r="E47" s="85"/>
      <c r="F47" s="35" t="s">
        <v>43</v>
      </c>
      <c r="G47" s="136">
        <v>44344</v>
      </c>
      <c r="H47" s="136"/>
    </row>
    <row r="48" spans="1:8" s="36" customFormat="1" ht="15.75" customHeight="1" x14ac:dyDescent="0.3">
      <c r="A48" s="103"/>
      <c r="B48" s="103"/>
      <c r="C48" s="141" t="s">
        <v>192</v>
      </c>
      <c r="D48" s="142"/>
      <c r="E48" s="142"/>
      <c r="F48" s="142"/>
      <c r="G48" s="142"/>
      <c r="H48" s="143"/>
    </row>
    <row r="49" spans="1:14" x14ac:dyDescent="0.3">
      <c r="A49" s="100" t="s">
        <v>46</v>
      </c>
      <c r="B49" s="100"/>
      <c r="C49" s="100" t="s">
        <v>138</v>
      </c>
      <c r="D49" s="72"/>
      <c r="E49" s="72" t="s">
        <v>47</v>
      </c>
      <c r="F49" s="33" t="s">
        <v>43</v>
      </c>
      <c r="G49" s="133" t="s">
        <v>30</v>
      </c>
      <c r="H49" s="133"/>
    </row>
    <row r="50" spans="1:14" x14ac:dyDescent="0.3">
      <c r="A50" s="121" t="s">
        <v>49</v>
      </c>
      <c r="B50" s="121"/>
      <c r="C50" s="121"/>
      <c r="D50" s="121"/>
      <c r="E50" s="121"/>
      <c r="F50" s="121"/>
      <c r="G50" s="121"/>
      <c r="H50" s="121"/>
    </row>
    <row r="51" spans="1:14" x14ac:dyDescent="0.3">
      <c r="A51" s="103" t="s">
        <v>122</v>
      </c>
      <c r="B51" s="103"/>
      <c r="C51" s="103"/>
      <c r="D51" s="85">
        <v>891.51</v>
      </c>
      <c r="E51" s="85"/>
      <c r="F51" s="85"/>
      <c r="G51" s="85"/>
      <c r="H51" s="85"/>
    </row>
    <row r="52" spans="1:14" x14ac:dyDescent="0.3">
      <c r="A52" s="103" t="s">
        <v>50</v>
      </c>
      <c r="B52" s="85"/>
      <c r="C52" s="85"/>
      <c r="D52" s="85" t="s">
        <v>207</v>
      </c>
      <c r="E52" s="85"/>
      <c r="F52" s="85"/>
      <c r="G52" s="85"/>
      <c r="H52" s="85"/>
      <c r="I52" s="37"/>
    </row>
    <row r="53" spans="1:14" ht="15.75" customHeight="1" x14ac:dyDescent="0.3">
      <c r="A53" s="147" t="s">
        <v>51</v>
      </c>
      <c r="B53" s="148"/>
      <c r="C53" s="153"/>
      <c r="D53" s="152" t="s">
        <v>193</v>
      </c>
      <c r="E53" s="152"/>
      <c r="F53" s="152"/>
      <c r="G53" s="152"/>
      <c r="H53" s="152"/>
    </row>
    <row r="54" spans="1:14" ht="15.75" customHeight="1" x14ac:dyDescent="0.3">
      <c r="A54" s="147" t="s">
        <v>120</v>
      </c>
      <c r="B54" s="148"/>
      <c r="C54" s="148"/>
      <c r="D54" s="149" t="s">
        <v>193</v>
      </c>
      <c r="E54" s="150"/>
      <c r="F54" s="150"/>
      <c r="G54" s="150"/>
      <c r="H54" s="151"/>
    </row>
    <row r="55" spans="1:14" ht="15.75" customHeight="1" x14ac:dyDescent="0.3">
      <c r="A55" s="85" t="s">
        <v>48</v>
      </c>
      <c r="B55" s="85"/>
      <c r="C55" s="85"/>
      <c r="D55" s="103" t="s">
        <v>203</v>
      </c>
      <c r="E55" s="103"/>
      <c r="F55" s="103"/>
      <c r="G55" s="103"/>
      <c r="H55" s="103"/>
      <c r="J55" s="38"/>
      <c r="K55" s="37"/>
      <c r="N55" s="37"/>
    </row>
    <row r="56" spans="1:14" ht="15.75" customHeight="1" x14ac:dyDescent="0.3">
      <c r="A56" s="62" t="s">
        <v>118</v>
      </c>
      <c r="B56" s="62"/>
      <c r="C56" s="62"/>
      <c r="D56" s="120" t="str">
        <f>(IF(G49="NA","60 Years After Completion",IF(G49&lt;&gt;"NA",""&amp;60-ROUNDDOWN((E3-G49)/360,0)&amp;" Years"," ")))</f>
        <v>60 Years After Completion</v>
      </c>
      <c r="E56" s="120"/>
      <c r="F56" s="120"/>
      <c r="G56" s="120"/>
      <c r="H56" s="120"/>
      <c r="N56" s="37"/>
    </row>
    <row r="57" spans="1:14" ht="15.75" customHeight="1" x14ac:dyDescent="0.3">
      <c r="A57" s="62" t="s">
        <v>119</v>
      </c>
      <c r="B57" s="62"/>
      <c r="C57" s="62"/>
      <c r="D57" s="95" t="s">
        <v>24</v>
      </c>
      <c r="E57" s="95"/>
      <c r="F57" s="95"/>
      <c r="G57" s="95"/>
      <c r="H57" s="95"/>
      <c r="J57" s="19"/>
      <c r="K57" s="19"/>
    </row>
    <row r="58" spans="1:14" ht="15.75" customHeight="1" thickBot="1" x14ac:dyDescent="0.35">
      <c r="A58" s="98" t="s">
        <v>117</v>
      </c>
      <c r="B58" s="98"/>
      <c r="C58" s="98"/>
      <c r="D58" s="99" t="str">
        <f ca="1">(IF(G63&gt;95%,"Nothing",IF(G63&gt;0%,"Cement, Aggregate, Steel, etc",IF(G63=0%,"Work not yet Started"))))</f>
        <v>Cement, Aggregate, Steel, etc</v>
      </c>
      <c r="E58" s="99"/>
      <c r="F58" s="99"/>
      <c r="G58" s="99"/>
      <c r="H58" s="99"/>
      <c r="J58" s="19"/>
    </row>
    <row r="59" spans="1:14" ht="15.75" customHeight="1" x14ac:dyDescent="0.3">
      <c r="A59" s="90" t="s">
        <v>174</v>
      </c>
      <c r="B59" s="91"/>
      <c r="C59" s="92" t="str">
        <f>D54</f>
        <v>A Wing = G + 1st to 7th Floor</v>
      </c>
      <c r="D59" s="93"/>
      <c r="E59" s="93"/>
      <c r="F59" s="93"/>
      <c r="G59" s="93"/>
      <c r="H59" s="94"/>
      <c r="I59" s="18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upto 5 Slab, Brickwork upto 4 Floor Completed</v>
      </c>
      <c r="J59" s="39"/>
    </row>
    <row r="60" spans="1:14" x14ac:dyDescent="0.3">
      <c r="A60" s="22" t="s">
        <v>176</v>
      </c>
      <c r="B60" s="28">
        <v>0</v>
      </c>
      <c r="C60" s="28" t="s">
        <v>101</v>
      </c>
      <c r="D60" s="28">
        <v>1</v>
      </c>
      <c r="E60" s="28" t="s">
        <v>100</v>
      </c>
      <c r="F60" s="28">
        <v>0</v>
      </c>
      <c r="G60" s="28" t="s">
        <v>111</v>
      </c>
      <c r="H60" s="23">
        <f ca="1">--TRIM(RIGHT(SUBSTITUTE(LEFT(C59,_xlfn.AGGREGATE(16,6,FIND({0,1,2,3,4,5,6,7,8,9},C59,ROW(INDIRECT("1:"&amp;LEN(C59)))),1))," ",REPT(" ",LEN(C59))),LEN(C59)))</f>
        <v>7</v>
      </c>
      <c r="I60" s="19"/>
      <c r="J60" s="40"/>
    </row>
    <row r="61" spans="1:14" ht="33.75" customHeight="1" x14ac:dyDescent="0.3">
      <c r="A61" s="88" t="s">
        <v>121</v>
      </c>
      <c r="B61" s="89"/>
      <c r="C61" s="96" t="str">
        <f ca="1">I59</f>
        <v>Excavation work Completed. Plinth work completed, RCC upto 5 Slab, Brickwork upto 4 Floor Completed</v>
      </c>
      <c r="D61" s="96"/>
      <c r="E61" s="96"/>
      <c r="F61" s="96"/>
      <c r="G61" s="96"/>
      <c r="H61" s="97"/>
      <c r="I61" s="19" t="s">
        <v>137</v>
      </c>
      <c r="J61" s="40"/>
    </row>
    <row r="62" spans="1:14" ht="15.75" customHeight="1" x14ac:dyDescent="0.3">
      <c r="A62" s="70" t="s">
        <v>52</v>
      </c>
      <c r="B62" s="71"/>
      <c r="C62" s="29" t="s">
        <v>173</v>
      </c>
      <c r="D62" s="29" t="s">
        <v>114</v>
      </c>
      <c r="E62" s="71" t="s">
        <v>116</v>
      </c>
      <c r="F62" s="71"/>
      <c r="G62" s="71" t="s">
        <v>115</v>
      </c>
      <c r="H62" s="87"/>
      <c r="I62" s="24" t="s">
        <v>175</v>
      </c>
      <c r="J62" s="41">
        <f ca="1">H60*25%</f>
        <v>1.75</v>
      </c>
    </row>
    <row r="63" spans="1:14" x14ac:dyDescent="0.3">
      <c r="A63" s="70" t="s">
        <v>162</v>
      </c>
      <c r="B63" s="71"/>
      <c r="C63" s="42">
        <v>7</v>
      </c>
      <c r="D63" s="43">
        <f ca="1">((100/H60)*C63)/100</f>
        <v>1</v>
      </c>
      <c r="E63" s="114">
        <f ca="1">(((C64/H60*10)+(40/(D60+F60+H60)*C65)+(7.5/(H60)*C66)+(7.5/(H60)*C67)+(10/H60*C68)+(10/H60*C69)+(5/H60*C70)+(5/H60*C71)+(5/H60*C72))/100)</f>
        <v>0.39285714285714285</v>
      </c>
      <c r="F63" s="114"/>
      <c r="G63" s="114">
        <f ca="1">((((C63/H60)*20)+((C64/H60)*25)+(30/(H60+F60+D60)*C65)+(5/H60*C66)+(5/H60*C67)+(5/H60*C68)+(5/H60*C69)+(0/H60*C70)+(0/H60*C71)+(5/H60*C72))/100)</f>
        <v>0.66607142857142865</v>
      </c>
      <c r="H63" s="116"/>
      <c r="I63" s="24" t="s">
        <v>132</v>
      </c>
      <c r="J63" s="44">
        <f ca="1">H60*50%</f>
        <v>3.5</v>
      </c>
    </row>
    <row r="64" spans="1:14" x14ac:dyDescent="0.3">
      <c r="A64" s="70" t="s">
        <v>53</v>
      </c>
      <c r="B64" s="71"/>
      <c r="C64" s="45">
        <v>7</v>
      </c>
      <c r="D64" s="43">
        <f ca="1">((100/H60)*C64)/100</f>
        <v>1</v>
      </c>
      <c r="E64" s="114"/>
      <c r="F64" s="114"/>
      <c r="G64" s="114"/>
      <c r="H64" s="116"/>
      <c r="I64" s="24" t="s">
        <v>133</v>
      </c>
      <c r="J64" s="44">
        <f ca="1">H60</f>
        <v>7</v>
      </c>
    </row>
    <row r="65" spans="1:10" ht="15.75" customHeight="1" x14ac:dyDescent="0.3">
      <c r="A65" s="70" t="s">
        <v>163</v>
      </c>
      <c r="B65" s="71"/>
      <c r="C65" s="45">
        <v>5</v>
      </c>
      <c r="D65" s="43">
        <f ca="1">((100/(D60+F60+H60))*C65)/100</f>
        <v>0.625</v>
      </c>
      <c r="E65" s="114"/>
      <c r="F65" s="114"/>
      <c r="G65" s="114"/>
      <c r="H65" s="116"/>
      <c r="I65" s="24" t="s">
        <v>134</v>
      </c>
      <c r="J65" s="46">
        <f ca="1">(IF(B60&gt;1,(H60/(B60+2)),H60/4))</f>
        <v>1.75</v>
      </c>
    </row>
    <row r="66" spans="1:10" ht="15.75" customHeight="1" x14ac:dyDescent="0.3">
      <c r="A66" s="70" t="s">
        <v>170</v>
      </c>
      <c r="B66" s="71" t="s">
        <v>164</v>
      </c>
      <c r="C66" s="42">
        <v>4</v>
      </c>
      <c r="D66" s="43">
        <f ca="1">((100/H60)*C66)/100</f>
        <v>0.57142857142857151</v>
      </c>
      <c r="E66" s="114"/>
      <c r="F66" s="114"/>
      <c r="G66" s="114"/>
      <c r="H66" s="116"/>
      <c r="I66" s="24" t="s">
        <v>135</v>
      </c>
      <c r="J66" s="46">
        <f ca="1">(IF(B60&gt;1,(H60/(B60+2)+J65),H60/4+J65))</f>
        <v>3.5</v>
      </c>
    </row>
    <row r="67" spans="1:10" ht="15.75" customHeight="1" x14ac:dyDescent="0.3">
      <c r="A67" s="70" t="s">
        <v>171</v>
      </c>
      <c r="B67" s="71" t="s">
        <v>164</v>
      </c>
      <c r="C67" s="42">
        <v>0</v>
      </c>
      <c r="D67" s="43">
        <f ca="1">((100/H60)*C67)/100</f>
        <v>0</v>
      </c>
      <c r="E67" s="114"/>
      <c r="F67" s="114"/>
      <c r="G67" s="114"/>
      <c r="H67" s="116"/>
      <c r="I67" s="24" t="s">
        <v>180</v>
      </c>
      <c r="J67" s="46">
        <f>(IF(B60&gt;1,(H60/(B60+2)+J66),0))</f>
        <v>0</v>
      </c>
    </row>
    <row r="68" spans="1:10" ht="15" customHeight="1" x14ac:dyDescent="0.3">
      <c r="A68" s="70" t="s">
        <v>169</v>
      </c>
      <c r="B68" s="71" t="s">
        <v>166</v>
      </c>
      <c r="C68" s="42">
        <v>0</v>
      </c>
      <c r="D68" s="43">
        <f ca="1">((100/(H60))*C68)/100</f>
        <v>0</v>
      </c>
      <c r="E68" s="114"/>
      <c r="F68" s="114"/>
      <c r="G68" s="114"/>
      <c r="H68" s="116"/>
      <c r="I68" s="24" t="s">
        <v>177</v>
      </c>
      <c r="J68" s="46">
        <f>(IF(B60&gt;2,(H60/(B60+2)+J67),0))</f>
        <v>0</v>
      </c>
    </row>
    <row r="69" spans="1:10" ht="15.75" customHeight="1" x14ac:dyDescent="0.3">
      <c r="A69" s="70" t="s">
        <v>165</v>
      </c>
      <c r="B69" s="71" t="s">
        <v>165</v>
      </c>
      <c r="C69" s="42">
        <v>0</v>
      </c>
      <c r="D69" s="43">
        <f ca="1">((100/H60)*C69)/100</f>
        <v>0</v>
      </c>
      <c r="E69" s="114"/>
      <c r="F69" s="114"/>
      <c r="G69" s="114"/>
      <c r="H69" s="116"/>
      <c r="I69" s="24" t="s">
        <v>178</v>
      </c>
      <c r="J69" s="47">
        <f>(IF(B60&gt;3,(H60/(B60+2)+J68),0))</f>
        <v>0</v>
      </c>
    </row>
    <row r="70" spans="1:10" ht="15.75" customHeight="1" x14ac:dyDescent="0.3">
      <c r="A70" s="70" t="s">
        <v>172</v>
      </c>
      <c r="B70" s="71"/>
      <c r="C70" s="42">
        <v>0</v>
      </c>
      <c r="D70" s="43">
        <f ca="1">((100/H60)*C70)/100</f>
        <v>0</v>
      </c>
      <c r="E70" s="114"/>
      <c r="F70" s="114"/>
      <c r="G70" s="114"/>
      <c r="H70" s="116"/>
      <c r="I70" s="24" t="s">
        <v>179</v>
      </c>
      <c r="J70" s="46">
        <f>(IF(B60&gt;4,(H60/(B60+2)+J69),0))</f>
        <v>0</v>
      </c>
    </row>
    <row r="71" spans="1:10" ht="15.75" customHeight="1" x14ac:dyDescent="0.3">
      <c r="A71" s="70" t="s">
        <v>167</v>
      </c>
      <c r="B71" s="71" t="s">
        <v>167</v>
      </c>
      <c r="C71" s="42">
        <v>0</v>
      </c>
      <c r="D71" s="43">
        <f ca="1">((100/(H60))*C71)/100</f>
        <v>0</v>
      </c>
      <c r="E71" s="114"/>
      <c r="F71" s="114"/>
      <c r="G71" s="114"/>
      <c r="H71" s="116"/>
      <c r="I71" s="24" t="s">
        <v>181</v>
      </c>
      <c r="J71" s="46">
        <f ca="1">(IF(B60=1,(H60/(B60+3)+J66),IF(B60=0,(H60/4+J66),IF(B60&gt;1,0))))</f>
        <v>5.25</v>
      </c>
    </row>
    <row r="72" spans="1:10" ht="16.2" thickBot="1" x14ac:dyDescent="0.35">
      <c r="A72" s="118" t="s">
        <v>168</v>
      </c>
      <c r="B72" s="119"/>
      <c r="C72" s="48">
        <v>0</v>
      </c>
      <c r="D72" s="49">
        <f ca="1">((100/(H60))*C72)/100</f>
        <v>0</v>
      </c>
      <c r="E72" s="115"/>
      <c r="F72" s="115"/>
      <c r="G72" s="115"/>
      <c r="H72" s="117"/>
      <c r="I72" s="25" t="s">
        <v>136</v>
      </c>
      <c r="J72" s="50">
        <f ca="1">(IF(B60&gt;1.5,(H60/(B60+2)+J66+MAX(0,J67-J66)+MAX(0,J68-J67)+MAX(0,J69-J68)+MAX(0,J70-J69)+MAX(0,J71-J70)),IF(B60=1,(H60/(B60+3)+J71),IF(B60=0,H60/4+J71))))</f>
        <v>7</v>
      </c>
    </row>
    <row r="73" spans="1:10" x14ac:dyDescent="0.3">
      <c r="A73" s="82" t="s">
        <v>152</v>
      </c>
      <c r="B73" s="83"/>
      <c r="C73" s="83"/>
      <c r="D73" s="83"/>
      <c r="E73" s="84"/>
      <c r="F73" s="82" t="str">
        <f ca="1">(IF(D58="Nothing","Yes",IF(D58="Cement, Aggregate, Steel, etc","Under Construction",IF(D58="Work not yet Started","Work not yet Started"))))</f>
        <v>Under Construction</v>
      </c>
      <c r="G73" s="83"/>
      <c r="H73" s="84"/>
    </row>
    <row r="74" spans="1:10" x14ac:dyDescent="0.3">
      <c r="A74" s="62" t="s">
        <v>54</v>
      </c>
      <c r="B74" s="62"/>
      <c r="C74" s="62"/>
      <c r="D74" s="62"/>
      <c r="E74" s="62"/>
      <c r="F74" s="62"/>
      <c r="G74" s="62"/>
      <c r="H74" s="62"/>
    </row>
    <row r="75" spans="1:10" ht="15" customHeight="1" x14ac:dyDescent="0.3">
      <c r="A75" s="72" t="s">
        <v>104</v>
      </c>
      <c r="B75" s="72"/>
      <c r="C75" s="100" t="s">
        <v>105</v>
      </c>
      <c r="D75" s="100"/>
      <c r="E75" s="100"/>
      <c r="F75" s="100"/>
      <c r="G75" s="100"/>
      <c r="H75" s="100"/>
    </row>
    <row r="76" spans="1:10" x14ac:dyDescent="0.3">
      <c r="A76" s="73" t="s">
        <v>55</v>
      </c>
      <c r="B76" s="73"/>
      <c r="C76" s="73"/>
      <c r="D76" s="73"/>
      <c r="E76" s="73"/>
      <c r="F76" s="73"/>
      <c r="G76" s="73"/>
      <c r="H76" s="73"/>
    </row>
    <row r="77" spans="1:10" x14ac:dyDescent="0.3">
      <c r="A77" s="62" t="s">
        <v>106</v>
      </c>
      <c r="B77" s="62"/>
      <c r="C77" s="62"/>
      <c r="D77" s="62"/>
      <c r="E77" s="62"/>
      <c r="F77" s="72">
        <v>3500</v>
      </c>
      <c r="G77" s="72"/>
      <c r="H77" s="72"/>
    </row>
    <row r="78" spans="1:10" s="51" customFormat="1" x14ac:dyDescent="0.25">
      <c r="A78" s="62" t="s">
        <v>126</v>
      </c>
      <c r="B78" s="62"/>
      <c r="C78" s="62"/>
      <c r="D78" s="62"/>
      <c r="E78" s="62"/>
      <c r="F78" s="85" t="s">
        <v>210</v>
      </c>
      <c r="G78" s="85"/>
      <c r="H78" s="85"/>
    </row>
    <row r="79" spans="1:10" s="51" customFormat="1" hidden="1" x14ac:dyDescent="0.25">
      <c r="A79" s="62" t="s">
        <v>127</v>
      </c>
      <c r="B79" s="62"/>
      <c r="C79" s="62"/>
      <c r="D79" s="62"/>
      <c r="E79" s="62"/>
      <c r="F79" s="85" t="s">
        <v>30</v>
      </c>
      <c r="G79" s="85"/>
      <c r="H79" s="85"/>
    </row>
    <row r="80" spans="1:10" s="51" customFormat="1" hidden="1" x14ac:dyDescent="0.25">
      <c r="A80" s="62" t="s">
        <v>128</v>
      </c>
      <c r="B80" s="62"/>
      <c r="C80" s="62"/>
      <c r="D80" s="62"/>
      <c r="E80" s="62"/>
      <c r="F80" s="85" t="s">
        <v>30</v>
      </c>
      <c r="G80" s="85"/>
      <c r="H80" s="85"/>
    </row>
    <row r="81" spans="1:14" s="51" customFormat="1" hidden="1" x14ac:dyDescent="0.25">
      <c r="A81" s="62" t="s">
        <v>129</v>
      </c>
      <c r="B81" s="62"/>
      <c r="C81" s="62"/>
      <c r="D81" s="62"/>
      <c r="E81" s="62"/>
      <c r="F81" s="85" t="s">
        <v>30</v>
      </c>
      <c r="G81" s="85"/>
      <c r="H81" s="85"/>
    </row>
    <row r="82" spans="1:14" s="51" customFormat="1" hidden="1" x14ac:dyDescent="0.25">
      <c r="A82" s="62" t="s">
        <v>130</v>
      </c>
      <c r="B82" s="62"/>
      <c r="C82" s="62"/>
      <c r="D82" s="62"/>
      <c r="E82" s="62"/>
      <c r="F82" s="85" t="s">
        <v>30</v>
      </c>
      <c r="G82" s="85"/>
      <c r="H82" s="85"/>
    </row>
    <row r="83" spans="1:14" s="51" customFormat="1" x14ac:dyDescent="0.25">
      <c r="A83" s="62" t="s">
        <v>209</v>
      </c>
      <c r="B83" s="62"/>
      <c r="C83" s="62"/>
      <c r="D83" s="62"/>
      <c r="E83" s="62"/>
      <c r="F83" s="85" t="s">
        <v>210</v>
      </c>
      <c r="G83" s="85"/>
      <c r="H83" s="85"/>
    </row>
    <row r="84" spans="1:14" s="51" customFormat="1" hidden="1" x14ac:dyDescent="0.25">
      <c r="A84" s="62" t="s">
        <v>131</v>
      </c>
      <c r="B84" s="62"/>
      <c r="C84" s="62"/>
      <c r="D84" s="62"/>
      <c r="E84" s="62"/>
      <c r="F84" s="85" t="s">
        <v>30</v>
      </c>
      <c r="G84" s="85"/>
      <c r="H84" s="85"/>
    </row>
    <row r="85" spans="1:14" x14ac:dyDescent="0.3">
      <c r="A85" s="62" t="s">
        <v>56</v>
      </c>
      <c r="B85" s="62"/>
      <c r="C85" s="62"/>
      <c r="D85" s="62"/>
      <c r="E85" s="62"/>
      <c r="F85" s="103" t="s">
        <v>211</v>
      </c>
      <c r="G85" s="103"/>
      <c r="H85" s="103"/>
    </row>
    <row r="86" spans="1:14" s="52" customFormat="1" x14ac:dyDescent="0.3">
      <c r="A86" s="73" t="s">
        <v>57</v>
      </c>
      <c r="B86" s="73"/>
      <c r="C86" s="73"/>
      <c r="D86" s="73"/>
      <c r="E86" s="73"/>
      <c r="F86" s="85">
        <f>F77*0.8</f>
        <v>2800</v>
      </c>
      <c r="G86" s="85"/>
      <c r="H86" s="85"/>
    </row>
    <row r="87" spans="1:14" s="53" customFormat="1" x14ac:dyDescent="0.3">
      <c r="A87" s="106" t="s">
        <v>99</v>
      </c>
      <c r="B87" s="106"/>
      <c r="C87" s="106"/>
      <c r="D87" s="106"/>
      <c r="E87" s="106"/>
      <c r="F87" s="106"/>
      <c r="G87" s="106"/>
      <c r="H87" s="106"/>
    </row>
    <row r="88" spans="1:14" s="53" customFormat="1" ht="15.75" customHeight="1" x14ac:dyDescent="0.3">
      <c r="A88" s="67" t="s">
        <v>58</v>
      </c>
      <c r="B88" s="67"/>
      <c r="C88" s="111" t="s">
        <v>109</v>
      </c>
      <c r="D88" s="111"/>
      <c r="E88" s="145" t="s">
        <v>59</v>
      </c>
      <c r="F88" s="145"/>
      <c r="G88" s="67" t="s">
        <v>60</v>
      </c>
      <c r="H88" s="67"/>
    </row>
    <row r="89" spans="1:14" s="53" customFormat="1" x14ac:dyDescent="0.3">
      <c r="A89" s="105" t="s">
        <v>212</v>
      </c>
      <c r="B89" s="105"/>
      <c r="C89" s="157">
        <f>COUNT(D95:D97)+COUNT(D99:D102)*7</f>
        <v>31</v>
      </c>
      <c r="D89" s="157"/>
      <c r="E89" s="74">
        <f>SUM(D95:D97)+SUM(D99:D102)*7</f>
        <v>6414.6981599999999</v>
      </c>
      <c r="F89" s="74"/>
      <c r="G89" s="74">
        <f>SUM(F95:F97)+SUM(F99:F102)*7</f>
        <v>12266</v>
      </c>
      <c r="H89" s="74"/>
    </row>
    <row r="90" spans="1:14" s="52" customFormat="1" x14ac:dyDescent="0.3">
      <c r="A90" s="86" t="s">
        <v>63</v>
      </c>
      <c r="B90" s="86"/>
      <c r="C90" s="86"/>
      <c r="D90" s="86"/>
      <c r="E90" s="86"/>
      <c r="F90" s="86"/>
      <c r="G90" s="86"/>
      <c r="H90" s="86"/>
    </row>
    <row r="91" spans="1:14" x14ac:dyDescent="0.3">
      <c r="A91" s="86" t="s">
        <v>64</v>
      </c>
      <c r="B91" s="86"/>
      <c r="C91" s="86"/>
      <c r="D91" s="86"/>
      <c r="E91" s="86"/>
      <c r="F91" s="86"/>
      <c r="G91" s="86"/>
      <c r="H91" s="86"/>
    </row>
    <row r="92" spans="1:14" ht="47.25" customHeight="1" x14ac:dyDescent="0.3">
      <c r="A92" s="32" t="s">
        <v>153</v>
      </c>
      <c r="B92" s="32" t="s">
        <v>154</v>
      </c>
      <c r="C92" s="20" t="s">
        <v>65</v>
      </c>
      <c r="D92" s="20" t="s">
        <v>66</v>
      </c>
      <c r="E92" s="21" t="s">
        <v>67</v>
      </c>
      <c r="F92" s="20" t="s">
        <v>213</v>
      </c>
      <c r="G92" s="68" t="s">
        <v>68</v>
      </c>
      <c r="H92" s="69"/>
      <c r="I92" s="54"/>
    </row>
    <row r="93" spans="1:14" s="55" customFormat="1" x14ac:dyDescent="0.3">
      <c r="A93" s="104" t="s">
        <v>216</v>
      </c>
      <c r="B93" s="104"/>
      <c r="C93" s="104"/>
      <c r="D93" s="104"/>
      <c r="E93" s="104"/>
      <c r="F93" s="104"/>
      <c r="G93" s="104"/>
      <c r="H93" s="104"/>
      <c r="I93" s="54"/>
      <c r="L93" s="144"/>
      <c r="M93" s="144"/>
    </row>
    <row r="94" spans="1:14" s="55" customFormat="1" x14ac:dyDescent="0.3">
      <c r="A94" s="104" t="s">
        <v>204</v>
      </c>
      <c r="B94" s="104"/>
      <c r="C94" s="104"/>
      <c r="D94" s="104"/>
      <c r="E94" s="104"/>
      <c r="F94" s="104"/>
      <c r="G94" s="104"/>
      <c r="H94" s="104"/>
      <c r="I94" s="54"/>
      <c r="L94" s="144"/>
      <c r="M94" s="144"/>
    </row>
    <row r="95" spans="1:14" s="55" customFormat="1" x14ac:dyDescent="0.3">
      <c r="A95" s="66">
        <v>1</v>
      </c>
      <c r="B95" s="66"/>
      <c r="C95" s="27" t="s">
        <v>205</v>
      </c>
      <c r="D95" s="27">
        <f>16.03*10.764</f>
        <v>172.54692</v>
      </c>
      <c r="E95" s="27">
        <v>0</v>
      </c>
      <c r="F95" s="27">
        <v>330</v>
      </c>
      <c r="G95" s="66" t="str">
        <f>A94</f>
        <v>Ground Floor For Residential &amp; Amenities</v>
      </c>
      <c r="H95" s="66"/>
      <c r="I95" s="54">
        <f>1327200/F95</f>
        <v>4021.818181818182</v>
      </c>
      <c r="J95" s="56">
        <f>F95/D95</f>
        <v>1.9125232719309044</v>
      </c>
      <c r="N95" s="54"/>
    </row>
    <row r="96" spans="1:14" s="55" customFormat="1" x14ac:dyDescent="0.3">
      <c r="A96" s="66">
        <v>2</v>
      </c>
      <c r="B96" s="66"/>
      <c r="C96" s="27" t="s">
        <v>205</v>
      </c>
      <c r="D96" s="27">
        <f>16.03*10.764</f>
        <v>172.54692</v>
      </c>
      <c r="E96" s="27">
        <v>0</v>
      </c>
      <c r="F96" s="27">
        <v>330</v>
      </c>
      <c r="G96" s="66" t="str">
        <f t="shared" ref="G96:G97" si="0">G95</f>
        <v>Ground Floor For Residential &amp; Amenities</v>
      </c>
      <c r="H96" s="66"/>
      <c r="I96" s="54"/>
      <c r="J96" s="56">
        <f t="shared" ref="J96:J102" si="1">F96/D96</f>
        <v>1.9125232719309044</v>
      </c>
      <c r="N96" s="54"/>
    </row>
    <row r="97" spans="1:16" s="55" customFormat="1" x14ac:dyDescent="0.3">
      <c r="A97" s="66">
        <f>A96+1</f>
        <v>3</v>
      </c>
      <c r="B97" s="66"/>
      <c r="C97" s="27" t="s">
        <v>205</v>
      </c>
      <c r="D97" s="27">
        <f>25.16*10.764</f>
        <v>270.82223999999997</v>
      </c>
      <c r="E97" s="27">
        <v>0</v>
      </c>
      <c r="F97" s="27">
        <v>518</v>
      </c>
      <c r="G97" s="66" t="str">
        <f t="shared" si="0"/>
        <v>Ground Floor For Residential &amp; Amenities</v>
      </c>
      <c r="H97" s="66"/>
      <c r="I97" s="54"/>
      <c r="J97" s="56">
        <f t="shared" si="1"/>
        <v>1.9126937285505063</v>
      </c>
      <c r="N97" s="54"/>
    </row>
    <row r="98" spans="1:16" s="55" customFormat="1" x14ac:dyDescent="0.3">
      <c r="A98" s="108" t="s">
        <v>206</v>
      </c>
      <c r="B98" s="109"/>
      <c r="C98" s="109"/>
      <c r="D98" s="109"/>
      <c r="E98" s="109"/>
      <c r="F98" s="109"/>
      <c r="G98" s="109"/>
      <c r="H98" s="110"/>
      <c r="I98" s="54"/>
      <c r="J98" s="56"/>
    </row>
    <row r="99" spans="1:16" s="55" customFormat="1" x14ac:dyDescent="0.3">
      <c r="A99" s="64" t="str">
        <f t="shared" ref="A99:A102" ca="1" si="2">N99</f>
        <v>101 to 701</v>
      </c>
      <c r="B99" s="65"/>
      <c r="C99" s="27" t="s">
        <v>205</v>
      </c>
      <c r="D99" s="27">
        <f>19.74*10.764</f>
        <v>212.48135999999997</v>
      </c>
      <c r="E99" s="27">
        <v>0</v>
      </c>
      <c r="F99" s="27">
        <v>406</v>
      </c>
      <c r="G99" s="64" t="str">
        <f>A98</f>
        <v>1st to 7th Floor</v>
      </c>
      <c r="H99" s="65"/>
      <c r="I99" s="57"/>
      <c r="J99" s="56">
        <f t="shared" si="1"/>
        <v>1.9107558423007085</v>
      </c>
      <c r="N99" s="55" t="str">
        <f t="shared" ref="N99:N102" ca="1" si="3">O99&amp;""&amp;" to "&amp;""&amp;P99</f>
        <v>101 to 701</v>
      </c>
      <c r="O99" s="55">
        <f ca="1">(SUMPRODUCT(MID(0&amp;(LEFT(A98,SUM(LEN(A98)-LEN(SUBSTITUTE(A98,{"0","1","2"},""))))), LARGE(INDEX(ISNUMBER(--MID((LEFT(A98,SUM(LEN(A98)-LEN(SUBSTITUTE(A98,{"0","1","2"},""))))), ROW(INDIRECT("1:"&amp;LEN((LEFT(A98,SUM(LEN(A98)-LEN(SUBSTITUTE(A98,{"0","1","2"},"")))))))), 1)) * ROW(INDIRECT("1:"&amp;LEN((LEFT(A98,SUM(LEN(A98)-LEN(SUBSTITUTE(A98,{"0","1","2"},"")))))))), 0), ROW(INDIRECT("1:"&amp;LEN((LEFT(A98,SUM(LEN(A98)-LEN(SUBSTITUTE(A98,{"0","1","2"},"")))))))))+1, 1) * 10^ROW(INDIRECT("1:"&amp;LEN((LEFT(A98,SUM(LEN(A98)-LEN(SUBSTITUTE(A98,{"0","1","2"},""))))))))/10))*100+1</f>
        <v>101</v>
      </c>
      <c r="P99" s="55">
        <f ca="1">(SUMPRODUCT(MID(0&amp;(--TRIM(RIGHT(SUBSTITUTE(LEFT(A98,_xlfn.AGGREGATE(16,6,FIND({0,1,2,3,4,5,6,7,8,9},A98,ROW(INDIRECT("1:"&amp;LEN(A98)))),1))," ",REPT(" ",LEN(A98))),LEN(A98)))), LARGE(INDEX(ISNUMBER(--MID((--TRIM(RIGHT(SUBSTITUTE(LEFT(A98,_xlfn.AGGREGATE(16,6,FIND({0,1,2,3,4,5,6,7,8,9},A98,ROW(INDIRECT("1:"&amp;LEN(A98)))),1))," ",REPT(" ",LEN(A98))),LEN(A98)))), ROW(INDIRECT("1:"&amp;LEN((--TRIM(RIGHT(SUBSTITUTE(LEFT(A98,_xlfn.AGGREGATE(16,6,FIND({0,1,2,3,4,5,6,7,8,9},A98,ROW(INDIRECT("1:"&amp;LEN(A98)))),1))," ",REPT(" ",LEN(A98))),LEN(A98))))))), 1)) * ROW(INDIRECT("1:"&amp;LEN((--TRIM(RIGHT(SUBSTITUTE(LEFT(A98,_xlfn.AGGREGATE(16,6,FIND({0,1,2,3,4,5,6,7,8,9},A98,ROW(INDIRECT("1:"&amp;LEN(A98)))),1))," ",REPT(" ",LEN(A98))),LEN(A98))))))), 0), ROW(INDIRECT("1:"&amp;LEN((--TRIM(RIGHT(SUBSTITUTE(LEFT(A98,_xlfn.AGGREGATE(16,6,FIND({0,1,2,3,4,5,6,7,8,9},A98,ROW(INDIRECT("1:"&amp;LEN(A98)))),1))," ",REPT(" ",LEN(A98))),LEN(A98))))))))+1, 1) * 10^ROW(INDIRECT("1:"&amp;LEN((--TRIM(RIGHT(SUBSTITUTE(LEFT(A98,_xlfn.AGGREGATE(16,6,FIND({0,1,2,3,4,5,6,7,8,9},A98,ROW(INDIRECT("1:"&amp;LEN(A98)))),1))," ",REPT(" ",LEN(A98))),LEN(A98)))))))/10))*100+1</f>
        <v>701</v>
      </c>
    </row>
    <row r="100" spans="1:16" s="55" customFormat="1" x14ac:dyDescent="0.3">
      <c r="A100" s="64" t="str">
        <f t="shared" ca="1" si="2"/>
        <v>102 to 702</v>
      </c>
      <c r="B100" s="65"/>
      <c r="C100" s="27" t="s">
        <v>205</v>
      </c>
      <c r="D100" s="27">
        <f>16.03*10.764</f>
        <v>172.54692</v>
      </c>
      <c r="E100" s="27">
        <v>0</v>
      </c>
      <c r="F100" s="27">
        <v>330</v>
      </c>
      <c r="G100" s="64" t="str">
        <f t="shared" ref="G100:G102" si="4">G99</f>
        <v>1st to 7th Floor</v>
      </c>
      <c r="H100" s="65"/>
      <c r="I100" s="57"/>
      <c r="J100" s="56">
        <f t="shared" si="1"/>
        <v>1.9125232719309044</v>
      </c>
      <c r="N100" s="55" t="str">
        <f t="shared" ca="1" si="3"/>
        <v>102 to 702</v>
      </c>
      <c r="O100" s="55">
        <f t="shared" ref="O100:P102" ca="1" si="5">O99+1</f>
        <v>102</v>
      </c>
      <c r="P100" s="55">
        <f t="shared" ca="1" si="5"/>
        <v>702</v>
      </c>
    </row>
    <row r="101" spans="1:16" s="55" customFormat="1" x14ac:dyDescent="0.3">
      <c r="A101" s="64" t="str">
        <f t="shared" ca="1" si="2"/>
        <v>103 to 703</v>
      </c>
      <c r="B101" s="65"/>
      <c r="C101" s="27" t="s">
        <v>205</v>
      </c>
      <c r="D101" s="27">
        <f>16.03*10.764</f>
        <v>172.54692</v>
      </c>
      <c r="E101" s="27">
        <v>0</v>
      </c>
      <c r="F101" s="27">
        <v>330</v>
      </c>
      <c r="G101" s="64" t="str">
        <f t="shared" si="4"/>
        <v>1st to 7th Floor</v>
      </c>
      <c r="H101" s="65"/>
      <c r="I101" s="57"/>
      <c r="J101" s="56">
        <f t="shared" si="1"/>
        <v>1.9125232719309044</v>
      </c>
      <c r="N101" s="55" t="str">
        <f t="shared" ca="1" si="3"/>
        <v>103 to 703</v>
      </c>
      <c r="O101" s="55">
        <f t="shared" ca="1" si="5"/>
        <v>103</v>
      </c>
      <c r="P101" s="55">
        <f t="shared" ca="1" si="5"/>
        <v>703</v>
      </c>
    </row>
    <row r="102" spans="1:16" s="55" customFormat="1" x14ac:dyDescent="0.3">
      <c r="A102" s="64" t="str">
        <f t="shared" ca="1" si="2"/>
        <v>104 to 704</v>
      </c>
      <c r="B102" s="65"/>
      <c r="C102" s="27" t="s">
        <v>205</v>
      </c>
      <c r="D102" s="27">
        <f>25.16*10.764</f>
        <v>270.82223999999997</v>
      </c>
      <c r="E102" s="27">
        <v>0</v>
      </c>
      <c r="F102" s="27">
        <v>518</v>
      </c>
      <c r="G102" s="64" t="str">
        <f t="shared" si="4"/>
        <v>1st to 7th Floor</v>
      </c>
      <c r="H102" s="65"/>
      <c r="I102" s="57"/>
      <c r="J102" s="56">
        <f t="shared" si="1"/>
        <v>1.9126937285505063</v>
      </c>
      <c r="N102" s="55" t="str">
        <f t="shared" ca="1" si="3"/>
        <v>104 to 704</v>
      </c>
      <c r="O102" s="55">
        <f t="shared" ca="1" si="5"/>
        <v>104</v>
      </c>
      <c r="P102" s="55">
        <f t="shared" ca="1" si="5"/>
        <v>704</v>
      </c>
    </row>
    <row r="103" spans="1:16" s="53" customFormat="1" x14ac:dyDescent="0.3">
      <c r="A103" s="107" t="s">
        <v>76</v>
      </c>
      <c r="B103" s="107"/>
      <c r="C103" s="107"/>
      <c r="D103" s="107"/>
      <c r="E103" s="107"/>
      <c r="F103" s="107"/>
      <c r="G103" s="107"/>
      <c r="H103" s="107"/>
    </row>
    <row r="104" spans="1:16" s="53" customFormat="1" x14ac:dyDescent="0.3">
      <c r="A104" s="26">
        <v>1</v>
      </c>
      <c r="B104" s="78" t="s">
        <v>223</v>
      </c>
      <c r="C104" s="79"/>
      <c r="D104" s="79"/>
      <c r="E104" s="79"/>
      <c r="F104" s="79"/>
      <c r="G104" s="79"/>
      <c r="H104" s="80"/>
    </row>
    <row r="105" spans="1:16" s="53" customFormat="1" x14ac:dyDescent="0.3">
      <c r="A105" s="26">
        <f>A104+1</f>
        <v>2</v>
      </c>
      <c r="B105" s="78" t="s">
        <v>214</v>
      </c>
      <c r="C105" s="79"/>
      <c r="D105" s="79"/>
      <c r="E105" s="79"/>
      <c r="F105" s="79"/>
      <c r="G105" s="79"/>
      <c r="H105" s="80"/>
    </row>
    <row r="106" spans="1:16" s="53" customFormat="1" x14ac:dyDescent="0.3">
      <c r="A106" s="26">
        <f t="shared" ref="A106:A111" si="6">A105+1</f>
        <v>3</v>
      </c>
      <c r="B106" s="78" t="s">
        <v>157</v>
      </c>
      <c r="C106" s="79"/>
      <c r="D106" s="79"/>
      <c r="E106" s="79"/>
      <c r="F106" s="79"/>
      <c r="G106" s="79"/>
      <c r="H106" s="80"/>
    </row>
    <row r="107" spans="1:16" s="53" customFormat="1" x14ac:dyDescent="0.3">
      <c r="A107" s="31">
        <f t="shared" si="6"/>
        <v>4</v>
      </c>
      <c r="B107" s="154" t="s">
        <v>208</v>
      </c>
      <c r="C107" s="155"/>
      <c r="D107" s="155"/>
      <c r="E107" s="155"/>
      <c r="F107" s="155"/>
      <c r="G107" s="155"/>
      <c r="H107" s="156"/>
    </row>
    <row r="108" spans="1:16" s="53" customFormat="1" x14ac:dyDescent="0.3">
      <c r="A108" s="31">
        <f t="shared" si="6"/>
        <v>5</v>
      </c>
      <c r="B108" s="154" t="s">
        <v>158</v>
      </c>
      <c r="C108" s="155"/>
      <c r="D108" s="155"/>
      <c r="E108" s="155"/>
      <c r="F108" s="155"/>
      <c r="G108" s="155"/>
      <c r="H108" s="156"/>
    </row>
    <row r="109" spans="1:16" s="53" customFormat="1" x14ac:dyDescent="0.3">
      <c r="A109" s="31">
        <f t="shared" si="6"/>
        <v>6</v>
      </c>
      <c r="B109" s="154" t="s">
        <v>159</v>
      </c>
      <c r="C109" s="155"/>
      <c r="D109" s="155"/>
      <c r="E109" s="155"/>
      <c r="F109" s="155"/>
      <c r="G109" s="155"/>
      <c r="H109" s="156"/>
    </row>
    <row r="110" spans="1:16" s="53" customFormat="1" ht="33.75" customHeight="1" x14ac:dyDescent="0.3">
      <c r="A110" s="31">
        <f t="shared" si="6"/>
        <v>7</v>
      </c>
      <c r="B110" s="75" t="s">
        <v>225</v>
      </c>
      <c r="C110" s="76"/>
      <c r="D110" s="76"/>
      <c r="E110" s="76"/>
      <c r="F110" s="76"/>
      <c r="G110" s="76"/>
      <c r="H110" s="77"/>
    </row>
    <row r="111" spans="1:16" s="53" customFormat="1" ht="15.75" hidden="1" customHeight="1" x14ac:dyDescent="0.3">
      <c r="A111" s="31">
        <f t="shared" si="6"/>
        <v>8</v>
      </c>
      <c r="B111" s="78" t="s">
        <v>217</v>
      </c>
      <c r="C111" s="79"/>
      <c r="D111" s="79"/>
      <c r="E111" s="79"/>
      <c r="F111" s="79"/>
      <c r="G111" s="79"/>
      <c r="H111" s="80"/>
    </row>
    <row r="112" spans="1:16" x14ac:dyDescent="0.3">
      <c r="A112" s="81" t="s">
        <v>69</v>
      </c>
      <c r="B112" s="81"/>
      <c r="C112" s="81"/>
      <c r="D112" s="81"/>
      <c r="E112" s="81"/>
      <c r="F112" s="81"/>
      <c r="G112" s="81"/>
      <c r="H112" s="81"/>
    </row>
    <row r="113" spans="1:8" x14ac:dyDescent="0.3">
      <c r="A113" s="62" t="s">
        <v>70</v>
      </c>
      <c r="B113" s="62"/>
      <c r="C113" s="62"/>
      <c r="D113" s="62"/>
      <c r="E113" s="62"/>
      <c r="F113" s="62"/>
      <c r="G113" s="62"/>
      <c r="H113" s="62"/>
    </row>
    <row r="114" spans="1:8" ht="15.75" customHeight="1" x14ac:dyDescent="0.3">
      <c r="A114" s="63" t="s">
        <v>71</v>
      </c>
      <c r="B114" s="63"/>
      <c r="C114" s="63"/>
      <c r="D114" s="63"/>
      <c r="E114" s="63"/>
      <c r="F114" s="63"/>
      <c r="G114" s="63"/>
      <c r="H114" s="63"/>
    </row>
    <row r="115" spans="1:8" x14ac:dyDescent="0.3">
      <c r="A115" s="62" t="s">
        <v>72</v>
      </c>
      <c r="B115" s="62"/>
      <c r="C115" s="62"/>
      <c r="D115" s="62"/>
      <c r="E115" s="62"/>
      <c r="F115" s="62"/>
      <c r="G115" s="62"/>
      <c r="H115" s="62"/>
    </row>
    <row r="116" spans="1:8" x14ac:dyDescent="0.3">
      <c r="A116" s="62" t="s">
        <v>73</v>
      </c>
      <c r="B116" s="62"/>
      <c r="C116" s="62"/>
      <c r="D116" s="62"/>
      <c r="E116" s="62"/>
      <c r="F116" s="62"/>
      <c r="G116" s="62"/>
      <c r="H116" s="62"/>
    </row>
    <row r="117" spans="1:8" hidden="1" x14ac:dyDescent="0.3">
      <c r="A117" s="62" t="s">
        <v>160</v>
      </c>
      <c r="B117" s="62"/>
      <c r="C117" s="62"/>
      <c r="D117" s="62"/>
      <c r="E117" s="62"/>
      <c r="F117" s="62"/>
      <c r="G117" s="62"/>
      <c r="H117" s="62"/>
    </row>
    <row r="118" spans="1:8" ht="35.25" hidden="1" customHeight="1" x14ac:dyDescent="0.3">
      <c r="A118" s="95" t="s">
        <v>161</v>
      </c>
      <c r="B118" s="95"/>
      <c r="C118" s="95"/>
      <c r="D118" s="95"/>
      <c r="E118" s="95"/>
      <c r="F118" s="95"/>
      <c r="G118" s="95"/>
      <c r="H118" s="95"/>
    </row>
    <row r="119" spans="1:8" x14ac:dyDescent="0.3">
      <c r="A119" s="102" t="s">
        <v>108</v>
      </c>
      <c r="B119" s="102"/>
      <c r="C119" s="102" t="s">
        <v>227</v>
      </c>
      <c r="D119" s="102"/>
      <c r="E119" s="102" t="s">
        <v>139</v>
      </c>
      <c r="F119" s="102"/>
      <c r="G119" s="102" t="s">
        <v>226</v>
      </c>
      <c r="H119" s="102"/>
    </row>
    <row r="120" spans="1:8" x14ac:dyDescent="0.3">
      <c r="A120" s="101" t="s">
        <v>110</v>
      </c>
      <c r="B120" s="101"/>
      <c r="C120" s="101"/>
      <c r="D120" s="101"/>
      <c r="E120" s="101"/>
      <c r="F120" s="101"/>
      <c r="G120" s="101"/>
      <c r="H120" s="101"/>
    </row>
    <row r="121" spans="1:8" x14ac:dyDescent="0.3">
      <c r="A121" s="101"/>
      <c r="B121" s="101"/>
      <c r="C121" s="101"/>
      <c r="D121" s="101"/>
      <c r="E121" s="101"/>
      <c r="F121" s="101"/>
      <c r="G121" s="101"/>
      <c r="H121" s="101"/>
    </row>
    <row r="122" spans="1:8" x14ac:dyDescent="0.3">
      <c r="A122" s="101"/>
      <c r="B122" s="101"/>
      <c r="C122" s="101"/>
      <c r="D122" s="101"/>
      <c r="E122" s="101"/>
      <c r="F122" s="101"/>
      <c r="G122" s="101"/>
      <c r="H122" s="101"/>
    </row>
    <row r="123" spans="1:8" x14ac:dyDescent="0.3">
      <c r="A123" s="58" t="s">
        <v>74</v>
      </c>
      <c r="B123" s="59"/>
      <c r="C123" s="59"/>
      <c r="D123" s="58" t="str">
        <f>E8</f>
        <v>Darpan A Wing</v>
      </c>
      <c r="F123" s="59"/>
      <c r="G123" s="59"/>
      <c r="H123" s="59"/>
    </row>
    <row r="124" spans="1:8" x14ac:dyDescent="0.3">
      <c r="A124" s="59"/>
      <c r="B124" s="59"/>
      <c r="C124" s="59"/>
      <c r="D124" s="59"/>
      <c r="E124" s="59"/>
      <c r="F124" s="59"/>
      <c r="G124" s="59"/>
      <c r="H124" s="59"/>
    </row>
    <row r="125" spans="1:8" x14ac:dyDescent="0.3">
      <c r="A125" s="59"/>
      <c r="B125" s="59"/>
      <c r="C125" s="59"/>
      <c r="D125" s="59"/>
      <c r="E125" s="59"/>
      <c r="F125" s="59"/>
      <c r="G125" s="59"/>
      <c r="H125" s="59"/>
    </row>
    <row r="126" spans="1:8" ht="15" customHeight="1" x14ac:dyDescent="0.3"/>
    <row r="157" hidden="1" x14ac:dyDescent="0.3"/>
    <row r="158" hidden="1" x14ac:dyDescent="0.3"/>
    <row r="159" hidden="1" x14ac:dyDescent="0.3"/>
    <row r="160" hidden="1" x14ac:dyDescent="0.3"/>
    <row r="161" spans="1:1" hidden="1" x14ac:dyDescent="0.3"/>
    <row r="162" spans="1:1" hidden="1" x14ac:dyDescent="0.3"/>
    <row r="164" spans="1:1" x14ac:dyDescent="0.3">
      <c r="A164" s="61" t="s">
        <v>75</v>
      </c>
    </row>
  </sheetData>
  <mergeCells count="221">
    <mergeCell ref="D53:H53"/>
    <mergeCell ref="A53:C53"/>
    <mergeCell ref="B109:H109"/>
    <mergeCell ref="B107:H107"/>
    <mergeCell ref="B108:H108"/>
    <mergeCell ref="F83:H83"/>
    <mergeCell ref="G95:H95"/>
    <mergeCell ref="A79:E79"/>
    <mergeCell ref="F79:H79"/>
    <mergeCell ref="A80:E80"/>
    <mergeCell ref="A82:E82"/>
    <mergeCell ref="A81:E81"/>
    <mergeCell ref="A93:H93"/>
    <mergeCell ref="G100:H100"/>
    <mergeCell ref="A101:B101"/>
    <mergeCell ref="G99:H99"/>
    <mergeCell ref="A102:B102"/>
    <mergeCell ref="B104:H104"/>
    <mergeCell ref="A84:E84"/>
    <mergeCell ref="C89:D89"/>
    <mergeCell ref="E89:F89"/>
    <mergeCell ref="F80:H80"/>
    <mergeCell ref="B105:H105"/>
    <mergeCell ref="B106:H106"/>
    <mergeCell ref="F30:H30"/>
    <mergeCell ref="F31:H31"/>
    <mergeCell ref="A37:H37"/>
    <mergeCell ref="L94:M94"/>
    <mergeCell ref="A96:B96"/>
    <mergeCell ref="A97:B97"/>
    <mergeCell ref="L93:M93"/>
    <mergeCell ref="E88:F88"/>
    <mergeCell ref="A38:D38"/>
    <mergeCell ref="E38:H38"/>
    <mergeCell ref="G45:H45"/>
    <mergeCell ref="G47:H47"/>
    <mergeCell ref="D51:H51"/>
    <mergeCell ref="C47:E47"/>
    <mergeCell ref="A54:C54"/>
    <mergeCell ref="D54:H54"/>
    <mergeCell ref="A78:E78"/>
    <mergeCell ref="F78:H78"/>
    <mergeCell ref="A77:E77"/>
    <mergeCell ref="A69:B69"/>
    <mergeCell ref="A62:B62"/>
    <mergeCell ref="A65:B65"/>
    <mergeCell ref="A40:D40"/>
    <mergeCell ref="E40:H40"/>
    <mergeCell ref="F33:H33"/>
    <mergeCell ref="A35:B35"/>
    <mergeCell ref="C35:H35"/>
    <mergeCell ref="E39:H39"/>
    <mergeCell ref="A39:D39"/>
    <mergeCell ref="A36:B36"/>
    <mergeCell ref="C36:H36"/>
    <mergeCell ref="C48:H48"/>
    <mergeCell ref="A33:B33"/>
    <mergeCell ref="C33:E33"/>
    <mergeCell ref="E43:H43"/>
    <mergeCell ref="A51:C51"/>
    <mergeCell ref="A52:C52"/>
    <mergeCell ref="D52:H52"/>
    <mergeCell ref="G49:H49"/>
    <mergeCell ref="A41:D41"/>
    <mergeCell ref="A42:D42"/>
    <mergeCell ref="A45:B45"/>
    <mergeCell ref="C45:E45"/>
    <mergeCell ref="A34:H34"/>
    <mergeCell ref="E41:H41"/>
    <mergeCell ref="E42:H42"/>
    <mergeCell ref="G46:H46"/>
    <mergeCell ref="A47:B48"/>
    <mergeCell ref="A18:B18"/>
    <mergeCell ref="C18:D18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A29:B29"/>
    <mergeCell ref="C30:E30"/>
    <mergeCell ref="A31:B31"/>
    <mergeCell ref="C31:E31"/>
    <mergeCell ref="E18:F18"/>
    <mergeCell ref="G18:H18"/>
    <mergeCell ref="A19:D20"/>
    <mergeCell ref="C14:H14"/>
    <mergeCell ref="A14:B14"/>
    <mergeCell ref="A11:D11"/>
    <mergeCell ref="E11:H11"/>
    <mergeCell ref="A12:D12"/>
    <mergeCell ref="E23:H23"/>
    <mergeCell ref="A25:D25"/>
    <mergeCell ref="E25:H25"/>
    <mergeCell ref="A22:D22"/>
    <mergeCell ref="E22:H22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9:H20"/>
    <mergeCell ref="E12:H12"/>
    <mergeCell ref="A13:B13"/>
    <mergeCell ref="C13:H13"/>
    <mergeCell ref="G97:H97"/>
    <mergeCell ref="A10:D10"/>
    <mergeCell ref="E10:H10"/>
    <mergeCell ref="A43:D43"/>
    <mergeCell ref="A44:H44"/>
    <mergeCell ref="E62:F62"/>
    <mergeCell ref="A55:C55"/>
    <mergeCell ref="A56:C56"/>
    <mergeCell ref="D55:H55"/>
    <mergeCell ref="E63:F72"/>
    <mergeCell ref="G63:H72"/>
    <mergeCell ref="A71:B71"/>
    <mergeCell ref="A72:B72"/>
    <mergeCell ref="D56:H56"/>
    <mergeCell ref="A70:B70"/>
    <mergeCell ref="C46:E46"/>
    <mergeCell ref="A49:B49"/>
    <mergeCell ref="C49:E49"/>
    <mergeCell ref="A46:B46"/>
    <mergeCell ref="A50:H50"/>
    <mergeCell ref="C75:H75"/>
    <mergeCell ref="A120:H122"/>
    <mergeCell ref="A119:B119"/>
    <mergeCell ref="E119:F119"/>
    <mergeCell ref="C119:D119"/>
    <mergeCell ref="G119:H119"/>
    <mergeCell ref="A85:E85"/>
    <mergeCell ref="F85:H85"/>
    <mergeCell ref="A86:E86"/>
    <mergeCell ref="F86:H86"/>
    <mergeCell ref="A94:H94"/>
    <mergeCell ref="A89:B89"/>
    <mergeCell ref="A115:H115"/>
    <mergeCell ref="A87:H87"/>
    <mergeCell ref="A118:H118"/>
    <mergeCell ref="A116:H116"/>
    <mergeCell ref="A103:H103"/>
    <mergeCell ref="G101:H101"/>
    <mergeCell ref="A98:H98"/>
    <mergeCell ref="C88:D88"/>
    <mergeCell ref="G88:H88"/>
    <mergeCell ref="A99:B99"/>
    <mergeCell ref="A100:B100"/>
    <mergeCell ref="A90:H90"/>
    <mergeCell ref="A63:B63"/>
    <mergeCell ref="G62:H62"/>
    <mergeCell ref="A61:B61"/>
    <mergeCell ref="A59:B59"/>
    <mergeCell ref="C59:H59"/>
    <mergeCell ref="A67:B67"/>
    <mergeCell ref="A57:C57"/>
    <mergeCell ref="D57:H57"/>
    <mergeCell ref="C61:H61"/>
    <mergeCell ref="A64:B64"/>
    <mergeCell ref="A66:B66"/>
    <mergeCell ref="A58:C58"/>
    <mergeCell ref="D58:H58"/>
    <mergeCell ref="A117:H117"/>
    <mergeCell ref="A114:H114"/>
    <mergeCell ref="G102:H102"/>
    <mergeCell ref="A95:B95"/>
    <mergeCell ref="A88:B88"/>
    <mergeCell ref="G92:H92"/>
    <mergeCell ref="A68:B68"/>
    <mergeCell ref="F77:H77"/>
    <mergeCell ref="A74:H74"/>
    <mergeCell ref="A75:B75"/>
    <mergeCell ref="A76:H76"/>
    <mergeCell ref="G89:H89"/>
    <mergeCell ref="B110:H110"/>
    <mergeCell ref="B111:H111"/>
    <mergeCell ref="A112:H112"/>
    <mergeCell ref="A113:H113"/>
    <mergeCell ref="A73:E73"/>
    <mergeCell ref="F73:H73"/>
    <mergeCell ref="F81:H81"/>
    <mergeCell ref="F84:H84"/>
    <mergeCell ref="F82:H82"/>
    <mergeCell ref="A91:H91"/>
    <mergeCell ref="A83:E83"/>
    <mergeCell ref="G96:H96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
                                                         &amp;P</oddFooter>
  </headerFooter>
  <rowBreaks count="2" manualBreakCount="2">
    <brk id="122" max="16383" man="1"/>
    <brk id="16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L38"/>
  <sheetViews>
    <sheetView topLeftCell="A25" workbookViewId="0">
      <selection activeCell="D7" sqref="D7"/>
    </sheetView>
  </sheetViews>
  <sheetFormatPr defaultRowHeight="14.4" x14ac:dyDescent="0.3"/>
  <cols>
    <col min="2" max="2" width="12.44140625" customWidth="1"/>
  </cols>
  <sheetData>
    <row r="2" spans="1:12" x14ac:dyDescent="0.3">
      <c r="B2" s="1" t="s">
        <v>77</v>
      </c>
      <c r="C2" s="158"/>
      <c r="D2" s="158"/>
    </row>
    <row r="3" spans="1:12" x14ac:dyDescent="0.3">
      <c r="D3" s="2"/>
      <c r="E3" s="2"/>
      <c r="F3" s="2"/>
      <c r="G3" s="2"/>
      <c r="H3" s="2"/>
      <c r="I3" s="2"/>
    </row>
    <row r="4" spans="1:12" x14ac:dyDescent="0.3">
      <c r="A4" s="1" t="s">
        <v>78</v>
      </c>
      <c r="B4" s="3" t="s">
        <v>79</v>
      </c>
      <c r="C4" s="159" t="s">
        <v>80</v>
      </c>
      <c r="D4" s="159"/>
      <c r="E4" s="159"/>
      <c r="F4" s="4"/>
      <c r="G4" s="159" t="s">
        <v>81</v>
      </c>
      <c r="H4" s="159"/>
      <c r="I4" s="159"/>
      <c r="J4" s="159" t="s">
        <v>82</v>
      </c>
      <c r="K4" s="159"/>
      <c r="L4" s="159"/>
    </row>
    <row r="5" spans="1:12" x14ac:dyDescent="0.3">
      <c r="A5" s="1">
        <v>101</v>
      </c>
      <c r="B5" s="3"/>
      <c r="C5" s="3" t="s">
        <v>83</v>
      </c>
      <c r="D5" s="3" t="s">
        <v>84</v>
      </c>
      <c r="E5" s="3" t="s">
        <v>61</v>
      </c>
      <c r="F5" s="3"/>
      <c r="G5" s="3" t="s">
        <v>83</v>
      </c>
      <c r="H5" s="3" t="s">
        <v>84</v>
      </c>
      <c r="I5" s="3" t="s">
        <v>61</v>
      </c>
      <c r="J5" s="3" t="s">
        <v>83</v>
      </c>
      <c r="K5" s="3" t="s">
        <v>84</v>
      </c>
      <c r="L5" s="3" t="s">
        <v>61</v>
      </c>
    </row>
    <row r="6" spans="1:12" x14ac:dyDescent="0.3">
      <c r="B6" s="5" t="s">
        <v>85</v>
      </c>
      <c r="C6" s="5">
        <v>2.86</v>
      </c>
      <c r="D6" s="5">
        <v>3.36</v>
      </c>
      <c r="E6" s="5">
        <f>C6*D6</f>
        <v>9.6095999999999986</v>
      </c>
      <c r="F6" s="5" t="s">
        <v>86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">
      <c r="B7" s="5"/>
      <c r="C7" s="5"/>
      <c r="D7" s="5"/>
      <c r="E7" s="5">
        <f t="shared" ref="E7:E33" si="0">C7*D7</f>
        <v>0</v>
      </c>
      <c r="F7" s="5" t="s">
        <v>87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">
      <c r="B9" s="5" t="s">
        <v>88</v>
      </c>
      <c r="C9" s="5">
        <v>1.98</v>
      </c>
      <c r="D9" s="5">
        <v>2.13</v>
      </c>
      <c r="E9" s="5">
        <f t="shared" si="0"/>
        <v>4.2173999999999996</v>
      </c>
      <c r="F9" s="5" t="s">
        <v>86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">
      <c r="B10" s="5"/>
      <c r="C10" s="5"/>
      <c r="D10" s="5"/>
      <c r="E10" s="5">
        <f t="shared" si="0"/>
        <v>0</v>
      </c>
      <c r="F10" s="5" t="s">
        <v>87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">
      <c r="B13" s="5" t="s">
        <v>89</v>
      </c>
      <c r="C13" s="5"/>
      <c r="D13" s="5"/>
      <c r="E13" s="5">
        <f t="shared" si="0"/>
        <v>0</v>
      </c>
      <c r="F13" s="5" t="s">
        <v>86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">
      <c r="B14" s="5"/>
      <c r="C14" s="5"/>
      <c r="D14" s="5"/>
      <c r="E14" s="5">
        <f t="shared" si="0"/>
        <v>0</v>
      </c>
      <c r="F14" s="5" t="s">
        <v>87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">
      <c r="B17" s="5" t="s">
        <v>90</v>
      </c>
      <c r="C17" s="5"/>
      <c r="D17" s="5"/>
      <c r="E17" s="5">
        <f t="shared" si="0"/>
        <v>0</v>
      </c>
      <c r="F17" s="5" t="s">
        <v>86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">
      <c r="B18" s="5"/>
      <c r="C18" s="5"/>
      <c r="D18" s="5"/>
      <c r="E18" s="5">
        <f t="shared" si="0"/>
        <v>0</v>
      </c>
      <c r="F18" s="5" t="s">
        <v>87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">
      <c r="B20" s="5" t="s">
        <v>90</v>
      </c>
      <c r="C20" s="5"/>
      <c r="D20" s="5"/>
      <c r="E20" s="5">
        <f t="shared" si="0"/>
        <v>0</v>
      </c>
      <c r="F20" s="5" t="s">
        <v>86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">
      <c r="B21" s="5"/>
      <c r="C21" s="5"/>
      <c r="D21" s="5"/>
      <c r="E21" s="5">
        <f t="shared" si="0"/>
        <v>0</v>
      </c>
      <c r="F21" s="5" t="s">
        <v>87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">
      <c r="B23" s="5" t="s">
        <v>91</v>
      </c>
      <c r="C23" s="5">
        <v>1.83</v>
      </c>
      <c r="D23" s="5">
        <v>1.07</v>
      </c>
      <c r="E23" s="5">
        <f t="shared" si="0"/>
        <v>1.9581000000000002</v>
      </c>
      <c r="F23" s="5" t="s">
        <v>92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">
      <c r="B24" s="5" t="s">
        <v>93</v>
      </c>
      <c r="C24" s="5"/>
      <c r="D24" s="5"/>
      <c r="E24" s="5">
        <f t="shared" si="0"/>
        <v>0</v>
      </c>
      <c r="F24" s="5" t="s">
        <v>92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">
      <c r="B25" s="5" t="s">
        <v>94</v>
      </c>
      <c r="C25" s="5"/>
      <c r="D25" s="5"/>
      <c r="E25" s="5">
        <f t="shared" si="0"/>
        <v>0</v>
      </c>
      <c r="F25" s="5" t="s">
        <v>92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">
      <c r="B27" s="5" t="s">
        <v>95</v>
      </c>
      <c r="C27" s="5">
        <v>2.5299999999999998</v>
      </c>
      <c r="D27" s="5">
        <v>1.37</v>
      </c>
      <c r="E27" s="5">
        <f t="shared" si="0"/>
        <v>3.4661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">
      <c r="B28" s="5" t="s">
        <v>96</v>
      </c>
      <c r="C28" s="5">
        <v>1.37</v>
      </c>
      <c r="D28" s="5">
        <v>2.46</v>
      </c>
      <c r="E28" s="5">
        <f>(C28*D28)*0.5</f>
        <v>1.6851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">
      <c r="B29" s="5" t="s">
        <v>97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">
      <c r="B30" s="5" t="s">
        <v>98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">
      <c r="B34" s="5" t="s">
        <v>62</v>
      </c>
      <c r="C34" s="5"/>
      <c r="D34" s="5">
        <f>E34*10.764</f>
        <v>225.35833319999995</v>
      </c>
      <c r="E34" s="5">
        <f>SUM(E6:E33)</f>
        <v>20.936299999999996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">
      <c r="D36">
        <f>D34+H34</f>
        <v>225.35833319999995</v>
      </c>
      <c r="E36">
        <f>E34+I34</f>
        <v>20.936299999999996</v>
      </c>
    </row>
    <row r="38" spans="2:12" x14ac:dyDescent="0.3">
      <c r="F38">
        <f>15.4419+(0.5*4.8*6.75)</f>
        <v>31.6419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zoomScale="115" zoomScaleNormal="115" workbookViewId="0">
      <selection activeCell="D13" sqref="D13"/>
    </sheetView>
  </sheetViews>
  <sheetFormatPr defaultColWidth="8.5546875" defaultRowHeight="14.4" x14ac:dyDescent="0.3"/>
  <cols>
    <col min="1" max="1" width="8.5546875" style="6"/>
    <col min="2" max="2" width="22.109375" style="6" customWidth="1"/>
    <col min="3" max="3" width="37" style="6" customWidth="1"/>
    <col min="4" max="5" width="11.44140625" style="6" customWidth="1"/>
    <col min="6" max="6" width="14" style="6" customWidth="1"/>
    <col min="7" max="7" width="20" style="6" customWidth="1"/>
    <col min="8" max="8" width="16.44140625" style="6" customWidth="1"/>
    <col min="9" max="16384" width="8.5546875" style="6"/>
  </cols>
  <sheetData>
    <row r="1" spans="1:9" ht="15" customHeight="1" x14ac:dyDescent="0.3"/>
    <row r="2" spans="1:9" ht="15" customHeight="1" x14ac:dyDescent="0.3">
      <c r="A2" s="7"/>
      <c r="B2" s="7"/>
      <c r="C2" s="7"/>
      <c r="D2" s="7"/>
      <c r="E2" s="7"/>
      <c r="F2" s="7"/>
      <c r="G2" s="7"/>
      <c r="H2" s="7"/>
    </row>
    <row r="3" spans="1:9" ht="15.75" customHeight="1" x14ac:dyDescent="0.3">
      <c r="A3" s="7"/>
      <c r="B3" s="160" t="s">
        <v>140</v>
      </c>
      <c r="C3" s="160"/>
      <c r="D3" s="160"/>
      <c r="E3" s="160"/>
      <c r="F3" s="160"/>
      <c r="G3" s="160"/>
      <c r="H3" s="160"/>
    </row>
    <row r="4" spans="1:9" x14ac:dyDescent="0.3">
      <c r="A4" s="7"/>
      <c r="B4" s="8" t="s">
        <v>141</v>
      </c>
      <c r="C4" s="8" t="s">
        <v>142</v>
      </c>
      <c r="D4" s="8" t="s">
        <v>78</v>
      </c>
      <c r="E4" s="8" t="s">
        <v>143</v>
      </c>
      <c r="F4" s="8" t="s">
        <v>150</v>
      </c>
      <c r="G4" s="8" t="s">
        <v>151</v>
      </c>
      <c r="H4" s="8" t="s">
        <v>144</v>
      </c>
    </row>
    <row r="5" spans="1:9" ht="15" customHeight="1" x14ac:dyDescent="0.3">
      <c r="A5" s="7"/>
      <c r="B5" s="10" t="s">
        <v>145</v>
      </c>
      <c r="C5" s="11"/>
      <c r="D5" s="10" t="s">
        <v>146</v>
      </c>
      <c r="E5" s="10">
        <v>1106</v>
      </c>
      <c r="F5" s="12">
        <f>E5*1.6</f>
        <v>1769.6000000000001</v>
      </c>
      <c r="G5" s="12">
        <f>H5/F5</f>
        <v>31532.549728752259</v>
      </c>
      <c r="H5" s="13">
        <v>55800000</v>
      </c>
    </row>
    <row r="6" spans="1:9" x14ac:dyDescent="0.3">
      <c r="A6" s="7"/>
      <c r="B6" s="10" t="s">
        <v>145</v>
      </c>
      <c r="C6" s="14"/>
      <c r="D6" s="10"/>
      <c r="E6" s="10"/>
      <c r="F6" s="12">
        <f t="shared" ref="F6:F11" si="0">E6*1.6</f>
        <v>0</v>
      </c>
      <c r="G6" s="12" t="e">
        <f t="shared" ref="G6:G11" si="1">H6/F6</f>
        <v>#DIV/0!</v>
      </c>
      <c r="H6" s="13"/>
    </row>
    <row r="7" spans="1:9" ht="15" customHeight="1" x14ac:dyDescent="0.3">
      <c r="A7" s="7"/>
      <c r="B7" s="10" t="s">
        <v>145</v>
      </c>
      <c r="C7" s="11"/>
      <c r="D7" s="10"/>
      <c r="E7" s="10"/>
      <c r="F7" s="12">
        <f t="shared" si="0"/>
        <v>0</v>
      </c>
      <c r="G7" s="12" t="e">
        <f t="shared" si="1"/>
        <v>#DIV/0!</v>
      </c>
      <c r="H7" s="13"/>
    </row>
    <row r="8" spans="1:9" x14ac:dyDescent="0.3">
      <c r="A8" s="7"/>
      <c r="B8" s="10" t="s">
        <v>145</v>
      </c>
      <c r="C8" s="14"/>
      <c r="D8" s="10"/>
      <c r="E8" s="10"/>
      <c r="F8" s="12">
        <f t="shared" si="0"/>
        <v>0</v>
      </c>
      <c r="G8" s="12" t="e">
        <f t="shared" si="1"/>
        <v>#DIV/0!</v>
      </c>
      <c r="H8" s="13"/>
    </row>
    <row r="9" spans="1:9" ht="15" customHeight="1" x14ac:dyDescent="0.3">
      <c r="A9" s="7"/>
      <c r="B9" s="10" t="s">
        <v>145</v>
      </c>
      <c r="C9" s="14"/>
      <c r="D9" s="10"/>
      <c r="E9" s="10"/>
      <c r="F9" s="12">
        <f t="shared" si="0"/>
        <v>0</v>
      </c>
      <c r="G9" s="12" t="e">
        <f t="shared" si="1"/>
        <v>#DIV/0!</v>
      </c>
      <c r="H9" s="13"/>
    </row>
    <row r="10" spans="1:9" ht="15" customHeight="1" x14ac:dyDescent="0.3">
      <c r="A10" s="7"/>
      <c r="B10" s="10" t="s">
        <v>147</v>
      </c>
      <c r="C10" s="11"/>
      <c r="D10" s="10"/>
      <c r="E10" s="10"/>
      <c r="F10" s="12">
        <f t="shared" si="0"/>
        <v>0</v>
      </c>
      <c r="G10" s="12" t="e">
        <f t="shared" si="1"/>
        <v>#DIV/0!</v>
      </c>
      <c r="H10" s="13"/>
    </row>
    <row r="11" spans="1:9" ht="15" customHeight="1" x14ac:dyDescent="0.3">
      <c r="A11" s="7"/>
      <c r="B11" s="10" t="s">
        <v>147</v>
      </c>
      <c r="C11" s="11"/>
      <c r="D11" s="10"/>
      <c r="E11" s="10"/>
      <c r="F11" s="12">
        <f t="shared" si="0"/>
        <v>0</v>
      </c>
      <c r="G11" s="12" t="e">
        <f t="shared" si="1"/>
        <v>#DIV/0!</v>
      </c>
      <c r="H11" s="13"/>
    </row>
    <row r="12" spans="1:9" ht="15" customHeight="1" x14ac:dyDescent="0.3">
      <c r="A12" s="7"/>
      <c r="B12" s="15" t="s">
        <v>148</v>
      </c>
      <c r="C12" s="10"/>
      <c r="D12" s="10"/>
      <c r="E12" s="10"/>
      <c r="F12" s="10"/>
      <c r="G12" s="16" t="e">
        <f>AVERAGE(G5:G11)</f>
        <v>#DIV/0!</v>
      </c>
      <c r="H12" s="10"/>
    </row>
    <row r="13" spans="1:9" ht="15" customHeight="1" x14ac:dyDescent="0.3">
      <c r="B13" s="15" t="s">
        <v>149</v>
      </c>
      <c r="C13" s="10"/>
      <c r="D13" s="10"/>
      <c r="E13" s="10"/>
      <c r="F13" s="17"/>
      <c r="G13" s="15"/>
      <c r="H13" s="15"/>
      <c r="I13" s="9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2025-08-18T14:14:17Z</cp:lastPrinted>
  <dcterms:created xsi:type="dcterms:W3CDTF">2019-07-16T09:29:46Z</dcterms:created>
  <dcterms:modified xsi:type="dcterms:W3CDTF">2025-08-18T14:15:06Z</dcterms:modified>
</cp:coreProperties>
</file>