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K:\VSJ Work\Aug 25\Axis Dump\"/>
    </mc:Choice>
  </mc:AlternateContent>
  <xr:revisionPtr revIDLastSave="0" documentId="13_ncr:1_{D676BB66-4B5B-4B0A-95DD-B5B5C89F4012}" xr6:coauthVersionLast="47" xr6:coauthVersionMax="47" xr10:uidLastSave="{00000000-0000-0000-0000-000000000000}"/>
  <bookViews>
    <workbookView xWindow="-108" yWindow="-108" windowWidth="23256" windowHeight="12456" tabRatio="639" xr2:uid="{00000000-000D-0000-FFFF-FFFF00000000}"/>
  </bookViews>
  <sheets>
    <sheet name="Sheet1" sheetId="1" r:id="rId1"/>
    <sheet name="B %" sheetId="14" r:id="rId2"/>
    <sheet name="C%" sheetId="15" r:id="rId3"/>
    <sheet name="Wing A" sheetId="11" r:id="rId4"/>
    <sheet name="Wing B" sheetId="12" r:id="rId5"/>
    <sheet name="Wing C" sheetId="13" r:id="rId6"/>
  </sheets>
  <definedNames>
    <definedName name="_xlnm.Print_Area" localSheetId="0">Sheet1!$A$1:$J$250</definedName>
  </definedNames>
  <calcPr calcId="191029"/>
</workbook>
</file>

<file path=xl/calcChain.xml><?xml version="1.0" encoding="utf-8"?>
<calcChain xmlns="http://schemas.openxmlformats.org/spreadsheetml/2006/main">
  <c r="F3" i="1" l="1"/>
  <c r="D172" i="1" l="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E4" i="15"/>
  <c r="F67" i="1" s="1"/>
  <c r="B6" i="15"/>
  <c r="J6" i="15" s="1"/>
  <c r="G14" i="15" s="1"/>
  <c r="I6" i="15"/>
  <c r="I7" i="15" s="1"/>
  <c r="H13" i="15" s="1"/>
  <c r="B8" i="15"/>
  <c r="K6" i="15" s="1"/>
  <c r="G15" i="15" s="1"/>
  <c r="B10" i="15"/>
  <c r="L7" i="15" s="1"/>
  <c r="H16" i="15" s="1"/>
  <c r="B12" i="15"/>
  <c r="M6" i="15" s="1"/>
  <c r="G17" i="15" s="1"/>
  <c r="B14" i="15"/>
  <c r="N6" i="15" s="1"/>
  <c r="G18" i="15" s="1"/>
  <c r="B16" i="15"/>
  <c r="E10" i="15" s="1"/>
  <c r="F73" i="1" s="1"/>
  <c r="O6" i="15"/>
  <c r="G19" i="15" s="1"/>
  <c r="E4" i="14"/>
  <c r="F57" i="1" s="1"/>
  <c r="B6" i="14"/>
  <c r="E5" i="14" s="1"/>
  <c r="F58" i="1" s="1"/>
  <c r="I6" i="14"/>
  <c r="I7" i="14" s="1"/>
  <c r="H13" i="14" s="1"/>
  <c r="B8" i="14"/>
  <c r="E6" i="14" s="1"/>
  <c r="F59" i="1" s="1"/>
  <c r="B10" i="14"/>
  <c r="L6" i="14" s="1"/>
  <c r="G16" i="14" s="1"/>
  <c r="B12" i="14"/>
  <c r="M6" i="14" s="1"/>
  <c r="G17" i="14" s="1"/>
  <c r="E8" i="14"/>
  <c r="F61" i="1" s="1"/>
  <c r="B14" i="14"/>
  <c r="N6" i="14" s="1"/>
  <c r="G18" i="14" s="1"/>
  <c r="B16" i="14"/>
  <c r="O6" i="14" s="1"/>
  <c r="G19" i="14" s="1"/>
  <c r="F7" i="1"/>
  <c r="F40" i="1"/>
  <c r="F41" i="1" s="1"/>
  <c r="D50" i="1" s="1"/>
  <c r="C45" i="1"/>
  <c r="H45" i="1"/>
  <c r="D48" i="1"/>
  <c r="G117" i="1"/>
  <c r="D133" i="1"/>
  <c r="I133" i="1"/>
  <c r="D134" i="1"/>
  <c r="G134" i="1" s="1"/>
  <c r="D135" i="1"/>
  <c r="G135" i="1" s="1"/>
  <c r="D136" i="1"/>
  <c r="G136" i="1"/>
  <c r="D137" i="1"/>
  <c r="G137" i="1" s="1"/>
  <c r="D138" i="1"/>
  <c r="G138" i="1" s="1"/>
  <c r="D139" i="1"/>
  <c r="G139" i="1" s="1"/>
  <c r="D141" i="1"/>
  <c r="I141" i="1"/>
  <c r="D142" i="1"/>
  <c r="G142" i="1" s="1"/>
  <c r="D143" i="1"/>
  <c r="G143" i="1" s="1"/>
  <c r="D144" i="1"/>
  <c r="G144" i="1" s="1"/>
  <c r="D145" i="1"/>
  <c r="G145" i="1" s="1"/>
  <c r="D146" i="1"/>
  <c r="G146" i="1" s="1"/>
  <c r="D148" i="1"/>
  <c r="G148" i="1" s="1"/>
  <c r="I148" i="1"/>
  <c r="D149" i="1"/>
  <c r="G149" i="1" s="1"/>
  <c r="D150" i="1"/>
  <c r="G150" i="1" s="1"/>
  <c r="D151" i="1"/>
  <c r="G151" i="1" s="1"/>
  <c r="D155" i="1"/>
  <c r="I155" i="1"/>
  <c r="D156" i="1"/>
  <c r="G156" i="1" s="1"/>
  <c r="N156" i="1" s="1"/>
  <c r="D157" i="1"/>
  <c r="G157" i="1" s="1"/>
  <c r="D158" i="1"/>
  <c r="G158" i="1" s="1"/>
  <c r="N7" i="15"/>
  <c r="H18" i="15" s="1"/>
  <c r="M7" i="14"/>
  <c r="H17" i="14" s="1"/>
  <c r="E8" i="15"/>
  <c r="F71" i="1" s="1"/>
  <c r="M7" i="15"/>
  <c r="H17" i="15" s="1"/>
  <c r="I76" i="1"/>
  <c r="I90" i="1"/>
  <c r="L6" i="15" l="1"/>
  <c r="G16" i="15" s="1"/>
  <c r="E10" i="14"/>
  <c r="F63" i="1" s="1"/>
  <c r="K6" i="14"/>
  <c r="G15" i="14" s="1"/>
  <c r="G13" i="15"/>
  <c r="O7" i="15"/>
  <c r="H19" i="15" s="1"/>
  <c r="O7" i="14"/>
  <c r="H19" i="14" s="1"/>
  <c r="E7" i="15"/>
  <c r="F70" i="1" s="1"/>
  <c r="E9" i="14"/>
  <c r="F62" i="1" s="1"/>
  <c r="E5" i="15"/>
  <c r="F68" i="1" s="1"/>
  <c r="E6" i="15"/>
  <c r="F69" i="1" s="1"/>
  <c r="K7" i="15"/>
  <c r="H15" i="15" s="1"/>
  <c r="E9" i="15"/>
  <c r="F72" i="1" s="1"/>
  <c r="G133" i="1"/>
  <c r="H120" i="1" s="1"/>
  <c r="E120" i="1"/>
  <c r="C120" i="1"/>
  <c r="J7" i="15"/>
  <c r="H14" i="15" s="1"/>
  <c r="K7" i="14"/>
  <c r="H15" i="14" s="1"/>
  <c r="J7" i="14"/>
  <c r="H14" i="14" s="1"/>
  <c r="G141" i="1"/>
  <c r="H123" i="1" s="1"/>
  <c r="C123" i="1"/>
  <c r="E123" i="1"/>
  <c r="G155" i="1"/>
  <c r="H124" i="1" s="1"/>
  <c r="C124" i="1"/>
  <c r="E124" i="1"/>
  <c r="N35" i="13"/>
  <c r="M35" i="13" s="1"/>
  <c r="J34" i="11"/>
  <c r="I34" i="11" s="1"/>
  <c r="F34" i="11"/>
  <c r="E34" i="11" s="1"/>
  <c r="M35" i="12"/>
  <c r="L35" i="12" s="1"/>
  <c r="J35" i="12"/>
  <c r="I35" i="12" s="1"/>
  <c r="F35" i="12"/>
  <c r="E35" i="12" s="1"/>
  <c r="G35" i="13"/>
  <c r="F35" i="13" s="1"/>
  <c r="K35" i="13"/>
  <c r="J35" i="13" s="1"/>
  <c r="M34" i="11"/>
  <c r="L34" i="11" s="1"/>
  <c r="G13" i="14"/>
  <c r="G20" i="15"/>
  <c r="D74" i="1" s="1"/>
  <c r="L7" i="14"/>
  <c r="H16" i="14" s="1"/>
  <c r="E7" i="14"/>
  <c r="F60" i="1" s="1"/>
  <c r="J6" i="14"/>
  <c r="G14" i="14" s="1"/>
  <c r="G20" i="14" s="1"/>
  <c r="D64" i="1" s="1"/>
  <c r="N7" i="14"/>
  <c r="H18" i="14" s="1"/>
  <c r="D95" i="1"/>
  <c r="M93" i="1"/>
  <c r="D102" i="1"/>
  <c r="D100" i="1"/>
  <c r="D98" i="1"/>
  <c r="D96" i="1"/>
  <c r="M94" i="1"/>
  <c r="C93" i="1" s="1"/>
  <c r="D93" i="1" s="1"/>
  <c r="M92" i="1"/>
  <c r="D101" i="1"/>
  <c r="D99" i="1"/>
  <c r="M95" i="1"/>
  <c r="M96" i="1" s="1"/>
  <c r="D97" i="1"/>
  <c r="C81" i="1"/>
  <c r="D81" i="1" s="1"/>
  <c r="M79" i="1"/>
  <c r="D88" i="1"/>
  <c r="D86" i="1"/>
  <c r="D84" i="1"/>
  <c r="D82" i="1"/>
  <c r="M80" i="1"/>
  <c r="C79" i="1" s="1"/>
  <c r="D79" i="1" s="1"/>
  <c r="M78" i="1"/>
  <c r="D85" i="1"/>
  <c r="M81" i="1"/>
  <c r="M82" i="1" s="1"/>
  <c r="D87" i="1"/>
  <c r="D83" i="1"/>
  <c r="H20" i="15" l="1"/>
  <c r="I74" i="1" s="1"/>
  <c r="F37" i="11"/>
  <c r="H125" i="1"/>
  <c r="H126" i="1" s="1"/>
  <c r="E125" i="1"/>
  <c r="E126" i="1" s="1"/>
  <c r="C125" i="1"/>
  <c r="C126" i="1" s="1"/>
  <c r="H20" i="14"/>
  <c r="I64" i="1" s="1"/>
  <c r="M97" i="1"/>
  <c r="M98" i="1" s="1"/>
  <c r="M99" i="1" s="1"/>
  <c r="M100" i="1" s="1"/>
  <c r="M101" i="1"/>
  <c r="M102" i="1" s="1"/>
  <c r="D94" i="1" s="1"/>
  <c r="M83" i="1"/>
  <c r="M84" i="1" s="1"/>
  <c r="M85" i="1" s="1"/>
  <c r="M86" i="1" s="1"/>
  <c r="H93" i="1" l="1"/>
  <c r="K89" i="1"/>
  <c r="C91" i="1" s="1"/>
  <c r="F93" i="1" s="1"/>
  <c r="M87" i="1"/>
  <c r="M88" i="1" s="1"/>
  <c r="C80" i="1" s="1"/>
  <c r="D80" i="1" s="1"/>
  <c r="K75" i="1" l="1"/>
  <c r="C77" i="1" s="1"/>
  <c r="F79" i="1" s="1"/>
  <c r="H79" i="1"/>
</calcChain>
</file>

<file path=xl/sharedStrings.xml><?xml version="1.0" encoding="utf-8"?>
<sst xmlns="http://schemas.openxmlformats.org/spreadsheetml/2006/main" count="536" uniqueCount="251">
  <si>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</si>
  <si>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</si>
  <si>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</si>
  <si>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</si>
  <si>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</si>
  <si>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</si>
  <si>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</si>
  <si>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</si>
  <si>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</si>
  <si>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</si>
  <si>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</si>
  <si>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</si>
  <si>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</si>
  <si>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</si>
  <si>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</si>
  <si>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</si>
  <si>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</si>
  <si>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</si>
  <si>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</si>
  <si>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</si>
  <si>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</si>
  <si>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</si>
  <si>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</si>
  <si>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</si>
  <si>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</si>
  <si>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</si>
  <si>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</si>
  <si>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</si>
  <si>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</si>
  <si>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</si>
  <si>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</si>
  <si>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</si>
  <si>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</si>
  <si>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</si>
  <si>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</si>
  <si>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 Progress</t>
  </si>
  <si>
    <t xml:space="preserve">% Disbursement </t>
  </si>
  <si>
    <t>Type of Work</t>
  </si>
  <si>
    <t>% Complition</t>
  </si>
  <si>
    <t>Plinth</t>
  </si>
  <si>
    <t>RCC</t>
  </si>
  <si>
    <t>Brick</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</si>
  <si>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</si>
  <si>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</si>
  <si>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</si>
  <si>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</si>
  <si>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</si>
  <si>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</si>
  <si>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</si>
  <si>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Painting &amp; Wooden Work</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</si>
  <si>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</si>
  <si>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</si>
  <si>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</si>
  <si>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</si>
  <si>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</si>
  <si>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</si>
  <si>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</si>
  <si>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</si>
  <si>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</si>
  <si>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</si>
  <si>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</si>
  <si>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Projected life of the structure: 60 Years After Completion</t>
  </si>
  <si>
    <t>Material laying at Site: :Bricks, Cement &amp; Steel etc.</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</si>
  <si>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</si>
  <si>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</si>
  <si>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</si>
  <si>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</si>
  <si>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</si>
  <si>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</si>
  <si>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</si>
  <si>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</si>
  <si>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</si>
  <si>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</si>
  <si>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</si>
  <si>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</si>
  <si>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</si>
  <si>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</si>
  <si>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</si>
  <si>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</si>
  <si>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</si>
  <si>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</si>
  <si>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Floor rise rate  Per Sq. Ft.</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</si>
  <si>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</si>
  <si>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</si>
  <si>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</si>
  <si>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</si>
  <si>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</si>
  <si>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</si>
  <si>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</si>
  <si>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</si>
  <si>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</si>
  <si>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</si>
  <si>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</si>
  <si>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</si>
  <si>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</si>
  <si>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</si>
  <si>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</si>
  <si>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</si>
  <si>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</si>
  <si>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</si>
  <si>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</si>
  <si>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</si>
  <si>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</si>
  <si>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</si>
  <si>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</si>
  <si>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</si>
  <si>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</si>
  <si>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</si>
  <si>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</si>
  <si>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</si>
  <si>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</si>
  <si>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</si>
  <si>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Contect Details ( Name &amp; Contect No.)</t>
  </si>
  <si>
    <t>Does property have Electricity / Water / Drainage Connection</t>
  </si>
  <si>
    <t>PLC charges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</si>
  <si>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</si>
  <si>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</si>
  <si>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</si>
  <si>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</si>
  <si>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</si>
  <si>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</si>
  <si>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</si>
  <si>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</si>
  <si>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</si>
  <si>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</si>
  <si>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</si>
  <si>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</si>
  <si>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</si>
  <si>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</si>
  <si>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</si>
  <si>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</si>
  <si>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</si>
  <si>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</si>
  <si>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</si>
  <si>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</si>
  <si>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</si>
  <si>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</si>
  <si>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</si>
  <si>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</si>
  <si>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</si>
  <si>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</si>
  <si>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Middle Class</t>
  </si>
  <si>
    <t>Developing</t>
  </si>
  <si>
    <t>RERA No.</t>
  </si>
  <si>
    <t>Recommended rate of the flat Per Sq. Ft. ( on Saleable area)</t>
  </si>
  <si>
    <t>Gross Carpet area</t>
  </si>
  <si>
    <t xml:space="preserve">Approved Floor plan No.  </t>
  </si>
  <si>
    <t>Accessibility to the Project from the City:
(Proximity to civic amenities like school, hospital, market)</t>
  </si>
  <si>
    <t>Name / No of the Building</t>
  </si>
  <si>
    <t>Plot No.</t>
  </si>
  <si>
    <t xml:space="preserve">PHOTOGRAPHS OF PROPERTY : 
</t>
  </si>
  <si>
    <r>
      <t xml:space="preserve">Proposed Amenities :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</si>
  <si>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Saleable area</t>
  </si>
  <si>
    <t>Axis Goregaon</t>
  </si>
  <si>
    <t>Future Galaxy</t>
  </si>
  <si>
    <t xml:space="preserve">Gut No. </t>
  </si>
  <si>
    <t>164 &amp; 166</t>
  </si>
  <si>
    <t>Padgha</t>
  </si>
  <si>
    <t>Padgha Grampanchayat</t>
  </si>
  <si>
    <t>Palghar</t>
  </si>
  <si>
    <t xml:space="preserve">401 404
</t>
  </si>
  <si>
    <t xml:space="preserve">Approved usage of the Property: Residential + Commercial
(Restrictive Covenants in regard to Land Use, if any)                                                                                                                                                </t>
  </si>
  <si>
    <t>NA Order cum CC</t>
  </si>
  <si>
    <t>Approved Layout &amp; NA Order cum CC</t>
  </si>
  <si>
    <t>18/05/2015.</t>
  </si>
  <si>
    <t>Recommended rate of the shop Per Sq. Ft. ( on Saleable area)</t>
  </si>
  <si>
    <t>25000/-</t>
  </si>
  <si>
    <t>35000/-</t>
  </si>
  <si>
    <t>50000/-</t>
  </si>
  <si>
    <t>Shop</t>
  </si>
  <si>
    <t>N</t>
  </si>
  <si>
    <t>1st &amp; 2nd Floor</t>
  </si>
  <si>
    <t>1RK</t>
  </si>
  <si>
    <t>3rd Floor</t>
  </si>
  <si>
    <t>Ground Floor is for Parking</t>
  </si>
  <si>
    <t>1BHK</t>
  </si>
  <si>
    <t>1st to 3rd Floor</t>
  </si>
  <si>
    <t>P99000016683</t>
  </si>
  <si>
    <t>Building No. 2</t>
  </si>
  <si>
    <t>Wing B/Type - A4</t>
  </si>
  <si>
    <t>Wing C/Type - C</t>
  </si>
  <si>
    <t>Future Galaxy/ 1 Building ( Wing B &amp; C)</t>
  </si>
  <si>
    <t>1 Building</t>
  </si>
  <si>
    <t>M/s.Futuretech Builders PVT LTD</t>
  </si>
  <si>
    <t>Open</t>
  </si>
  <si>
    <t>Building no.1</t>
  </si>
  <si>
    <t>Building no.3</t>
  </si>
  <si>
    <t>Durga Mata Mandir, Padghe</t>
  </si>
  <si>
    <t>About 2 Km from Umroli Railway Station</t>
  </si>
  <si>
    <t>Future Galaxy, Building no.2, Shaligram Township, Gut No. 164 &amp; 166, Padgha, Palghar.</t>
  </si>
  <si>
    <t>Name of the Building</t>
  </si>
  <si>
    <t>Shaligram Township</t>
  </si>
  <si>
    <t>Water, Electricity Meter and Piped Gas installation Charges</t>
  </si>
  <si>
    <t>MHSL/KS.1/T.1/NP/SR-217/2014</t>
  </si>
  <si>
    <t>Google Maps:</t>
  </si>
  <si>
    <t xml:space="preserve">Stage of construction Building no.2 - C Wing : Plinth, RCC upto 3rd Slab Completed. </t>
  </si>
  <si>
    <t xml:space="preserve">Stage of construction Building no.2 - B Wing : Plinth, RCC, Brick work Completed. </t>
  </si>
  <si>
    <t>Construction details:</t>
  </si>
  <si>
    <t>Basement</t>
  </si>
  <si>
    <t>Ground</t>
  </si>
  <si>
    <t>Podium</t>
  </si>
  <si>
    <t>Floors</t>
  </si>
  <si>
    <t>All work Completed. Provide OC.</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</si>
  <si>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</si>
  <si>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</si>
  <si>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</si>
  <si>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</si>
  <si>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</si>
  <si>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</si>
  <si>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</si>
  <si>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</si>
  <si>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</si>
  <si>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</si>
  <si>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</si>
  <si>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</si>
  <si>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</si>
  <si>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</si>
  <si>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</si>
  <si>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</si>
  <si>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</si>
  <si>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</si>
  <si>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</si>
  <si>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</si>
  <si>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</si>
  <si>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</si>
  <si>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</si>
  <si>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</si>
  <si>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</si>
  <si>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</si>
  <si>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</si>
  <si>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</si>
  <si>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Flats = 28 &amp; Shops = 07</t>
  </si>
  <si>
    <t>MHSL/KS.1/T.1/NP/SR-217/2014
Valid Up to: 
Wing B / Type - A4 = Gr + 1st to 3rd Floor
Wing C / Type - C = Gr + 1st to 3rd Floor</t>
  </si>
  <si>
    <t>Wing B &amp; C =Gr + 1st to 3rd Floor</t>
  </si>
  <si>
    <t>Wing B = Gr + 1st to 3rd Floor</t>
  </si>
  <si>
    <t>Wing C = Gr + 1st to 3rd Floor</t>
  </si>
  <si>
    <t>Maintenance Charges (24 Months)</t>
  </si>
  <si>
    <t>Development charges</t>
  </si>
  <si>
    <t xml:space="preserve">30/06/2024
</t>
  </si>
  <si>
    <t>Office No. 1031, Wing J, Akshar Business Park, Plot No. 03 Sector 25, Near APMC Market,
 Vashi, Navi Mumbai, Maharashtra 400703 TEL: 022-46090378/79/80                                                                      
 E mail : vsjcapf@gmail.com. Web site : www.vsjadon.com</t>
  </si>
  <si>
    <t>19.753961, 72.774068</t>
  </si>
  <si>
    <t>https://goo.gl/maps/8KFnY9sKFuk43q698?coh=178572&amp;entry=tt</t>
  </si>
  <si>
    <t>Location Link</t>
  </si>
  <si>
    <t>Commercial Area Details:</t>
  </si>
  <si>
    <t>Building &amp; Wing</t>
  </si>
  <si>
    <t>No. of Units</t>
  </si>
  <si>
    <t>Total Saleable Area</t>
  </si>
  <si>
    <t>Total Carpet Area</t>
  </si>
  <si>
    <t>Residential Area Details:</t>
  </si>
  <si>
    <t>Grand Total</t>
  </si>
  <si>
    <r>
      <t xml:space="preserve">Remarks:  
1. Wing B = Construction work was stopped. Work is same as last visit(11/08/2022). 
     Wing C = Construction work is same as last visit (dtd. 11/02/2025) at the time of visit.
2. We considered Saleable area as per our calculation.
3. We considered Carpet area as per Approved Plan.
4. We have considered rate by verifying it from market inquire.
5. Recommended rate should be considered as all inclusive rate if other charges are not mentioned. (Excluding GST &amp; other government Taxes)
6. The project has received first CC on 18/05/2015, But construction work is not yet completed.
7. </t>
    </r>
    <r>
      <rPr>
        <b/>
        <sz val="11"/>
        <color rgb="FFFF0000"/>
        <rFont val="Times New Roman"/>
        <family val="1"/>
      </rPr>
      <t xml:space="preserve">As per RERA, completion period of project Future Galaxy is expired on 30/06/2024 but still project is under construction.
</t>
    </r>
    <r>
      <rPr>
        <b/>
        <sz val="11"/>
        <rFont val="Times New Roman"/>
        <family val="1"/>
      </rPr>
      <t xml:space="preserve">8. As checked on RERA portal on dated 14/08/2025, we have observed that above project is kept under abeyance.
</t>
    </r>
    <r>
      <rPr>
        <b/>
        <sz val="11"/>
        <color indexed="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</si>
</sst>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4"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20"/>
      <color rgb="FFFF0000"/>
      <name val="Calibri"/>
      <family val="2"/>
      <scheme val="minor"/>
    </font>
    <font>
      <sz val="11"/>
      <color theme="1"/>
      <name val="Calibri"/>
      <family val="2"/>
      <scheme val="minor"/>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7" fillId="0" borderId="0"/>
    <xf numFmtId="0" fontId="22" fillId="0" borderId="0" applyNumberFormat="0" applyFill="0" applyBorder="0" applyAlignment="0" applyProtection="0"/>
  </cellStyleXfs>
  <cellXfs count="231">
    <xf numFmtId="0" fontId="0" fillId="0" borderId="0" xfId="0"/>
    <xf numFmtId="0" fontId="1" fillId="0" borderId="0" xfId="1"/>
    <xf numFmtId="0" fontId="4"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2" borderId="2" xfId="0" applyFont="1" applyFill="1" applyBorder="1" applyAlignment="1">
      <alignment vertical="top"/>
    </xf>
    <xf numFmtId="1" fontId="5" fillId="0" borderId="2" xfId="0" applyNumberFormat="1" applyFont="1" applyBorder="1" applyAlignment="1">
      <alignment horizontal="center" vertical="top" wrapText="1"/>
    </xf>
    <xf numFmtId="0" fontId="0" fillId="0" borderId="2" xfId="0" applyBorder="1"/>
    <xf numFmtId="0" fontId="12" fillId="0" borderId="2" xfId="0" applyFont="1" applyBorder="1"/>
    <xf numFmtId="0" fontId="0" fillId="0" borderId="3" xfId="0" applyBorder="1"/>
    <xf numFmtId="0" fontId="0" fillId="3" borderId="2" xfId="0" applyFill="1" applyBorder="1"/>
    <xf numFmtId="0" fontId="12" fillId="0" borderId="2" xfId="0" applyFont="1" applyBorder="1" applyAlignment="1">
      <alignment horizontal="center"/>
    </xf>
    <xf numFmtId="1" fontId="9" fillId="0" borderId="2" xfId="0" applyNumberFormat="1" applyFont="1" applyBorder="1" applyAlignment="1">
      <alignment horizontal="center" vertical="center" wrapText="1"/>
    </xf>
    <xf numFmtId="1" fontId="11" fillId="0" borderId="2" xfId="0" applyNumberFormat="1" applyFont="1" applyBorder="1" applyAlignment="1">
      <alignment horizontal="center" vertical="top" wrapText="1"/>
    </xf>
    <xf numFmtId="0" fontId="12"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2" fillId="0" borderId="0" xfId="0" applyFont="1" applyAlignment="1">
      <alignment vertical="top" wrapText="1"/>
    </xf>
    <xf numFmtId="0" fontId="11" fillId="0" borderId="0" xfId="0" applyFont="1" applyAlignment="1">
      <alignment vertical="top"/>
    </xf>
    <xf numFmtId="0" fontId="14" fillId="0" borderId="0" xfId="0" applyFont="1" applyAlignment="1">
      <alignment horizontal="left" vertical="top"/>
    </xf>
    <xf numFmtId="0" fontId="15" fillId="0" borderId="0" xfId="0" applyFont="1"/>
    <xf numFmtId="0" fontId="3" fillId="2" borderId="2" xfId="0" applyFont="1" applyFill="1" applyBorder="1" applyAlignment="1">
      <alignment horizontal="left" vertical="top"/>
    </xf>
    <xf numFmtId="0" fontId="3" fillId="0" borderId="1" xfId="0" applyFont="1" applyBorder="1" applyAlignment="1">
      <alignment vertical="top" wrapText="1"/>
    </xf>
    <xf numFmtId="0" fontId="13" fillId="0" borderId="0" xfId="0" applyFont="1"/>
    <xf numFmtId="0" fontId="2" fillId="0" borderId="0" xfId="0" applyFont="1" applyAlignment="1">
      <alignment vertical="top"/>
    </xf>
    <xf numFmtId="0" fontId="16" fillId="0" borderId="0" xfId="0" applyFont="1"/>
    <xf numFmtId="0" fontId="12" fillId="0" borderId="0" xfId="0" applyFont="1"/>
    <xf numFmtId="0" fontId="18" fillId="0" borderId="17" xfId="2" applyFont="1" applyBorder="1" applyProtection="1">
      <protection hidden="1"/>
    </xf>
    <xf numFmtId="0" fontId="18" fillId="0" borderId="18" xfId="2" applyFont="1" applyBorder="1" applyProtection="1">
      <protection hidden="1"/>
    </xf>
    <xf numFmtId="0" fontId="19" fillId="0" borderId="19" xfId="2" applyFont="1" applyBorder="1" applyAlignment="1" applyProtection="1">
      <alignment horizontal="center" vertical="top"/>
      <protection locked="0"/>
    </xf>
    <xf numFmtId="0" fontId="19" fillId="0" borderId="2" xfId="2" applyFont="1" applyBorder="1" applyAlignment="1" applyProtection="1">
      <alignment horizontal="center" vertical="top"/>
      <protection locked="0"/>
    </xf>
    <xf numFmtId="0" fontId="18" fillId="0" borderId="0" xfId="2" applyFont="1" applyProtection="1">
      <protection hidden="1"/>
    </xf>
    <xf numFmtId="0" fontId="18" fillId="0" borderId="21" xfId="2" applyFont="1" applyBorder="1" applyProtection="1">
      <protection hidden="1"/>
    </xf>
    <xf numFmtId="0" fontId="21" fillId="0" borderId="0" xfId="0" applyFont="1" applyProtection="1">
      <protection hidden="1"/>
    </xf>
    <xf numFmtId="0" fontId="18" fillId="0" borderId="0" xfId="2" applyFont="1"/>
    <xf numFmtId="0" fontId="18" fillId="0" borderId="21" xfId="2" applyFont="1" applyBorder="1"/>
    <xf numFmtId="9" fontId="21" fillId="0" borderId="0" xfId="0" applyNumberFormat="1" applyFont="1" applyProtection="1">
      <protection hidden="1"/>
    </xf>
    <xf numFmtId="0" fontId="21" fillId="0" borderId="21" xfId="0" applyFont="1" applyBorder="1" applyProtection="1">
      <protection hidden="1"/>
    </xf>
    <xf numFmtId="1" fontId="0" fillId="0" borderId="21" xfId="0" applyNumberFormat="1" applyBorder="1"/>
    <xf numFmtId="1" fontId="0" fillId="0" borderId="0" xfId="0" applyNumberFormat="1"/>
    <xf numFmtId="164" fontId="0" fillId="0" borderId="0" xfId="0" applyNumberFormat="1"/>
    <xf numFmtId="1" fontId="0" fillId="0" borderId="21" xfId="0" applyNumberFormat="1" applyBorder="1" applyAlignment="1">
      <alignment horizontal="right"/>
    </xf>
    <xf numFmtId="0" fontId="0" fillId="0" borderId="21" xfId="0" applyBorder="1"/>
    <xf numFmtId="0" fontId="21" fillId="0" borderId="25" xfId="0" applyFont="1" applyBorder="1" applyProtection="1">
      <protection hidden="1"/>
    </xf>
    <xf numFmtId="9" fontId="21" fillId="0" borderId="25" xfId="0" applyNumberFormat="1" applyFont="1" applyBorder="1" applyProtection="1">
      <protection hidden="1"/>
    </xf>
    <xf numFmtId="1" fontId="0" fillId="0" borderId="26" xfId="0" applyNumberFormat="1" applyBorder="1"/>
    <xf numFmtId="0" fontId="19" fillId="0" borderId="2" xfId="2" applyFont="1" applyBorder="1" applyAlignment="1" applyProtection="1">
      <alignment horizontal="center" vertical="top" wrapText="1"/>
      <protection locked="0"/>
    </xf>
    <xf numFmtId="0" fontId="19" fillId="0" borderId="2" xfId="2" applyFont="1" applyBorder="1" applyAlignment="1" applyProtection="1">
      <alignment horizontal="center" wrapText="1"/>
      <protection locked="0"/>
    </xf>
    <xf numFmtId="1" fontId="19" fillId="0" borderId="2" xfId="2" applyNumberFormat="1" applyFont="1" applyBorder="1" applyAlignment="1" applyProtection="1">
      <alignment horizontal="center" wrapText="1"/>
      <protection locked="0"/>
    </xf>
    <xf numFmtId="0" fontId="19" fillId="0" borderId="23" xfId="2" applyFont="1" applyBorder="1" applyAlignment="1" applyProtection="1">
      <alignment horizontal="center" wrapText="1"/>
      <protection locked="0"/>
    </xf>
    <xf numFmtId="0" fontId="3" fillId="0" borderId="1" xfId="0" applyFont="1" applyBorder="1" applyAlignment="1">
      <alignment horizontal="center" vertical="top"/>
    </xf>
    <xf numFmtId="0" fontId="4" fillId="0" borderId="8" xfId="0" applyFont="1" applyBorder="1" applyAlignment="1">
      <alignment horizontal="center"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11" xfId="0" applyFont="1" applyBorder="1" applyAlignment="1">
      <alignment horizontal="left" vertical="top"/>
    </xf>
    <xf numFmtId="0" fontId="3" fillId="0" borderId="3" xfId="0" applyFont="1" applyBorder="1" applyAlignment="1">
      <alignment horizontal="left" vertical="top"/>
    </xf>
    <xf numFmtId="0" fontId="3" fillId="0" borderId="12" xfId="0" applyFont="1" applyBorder="1" applyAlignment="1">
      <alignment horizontal="left" vertical="top"/>
    </xf>
    <xf numFmtId="0" fontId="4" fillId="0" borderId="1"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8" fillId="0" borderId="1" xfId="0" applyFont="1" applyBorder="1" applyAlignment="1">
      <alignment vertical="top" wrapText="1"/>
    </xf>
    <xf numFmtId="0" fontId="8" fillId="0" borderId="13" xfId="0" applyFont="1" applyBorder="1" applyAlignment="1">
      <alignment vertical="top" wrapText="1"/>
    </xf>
    <xf numFmtId="0" fontId="8" fillId="0" borderId="8" xfId="0" applyFont="1" applyBorder="1" applyAlignment="1">
      <alignment vertical="top" wrapText="1"/>
    </xf>
    <xf numFmtId="0" fontId="3" fillId="0" borderId="1" xfId="0" applyFont="1" applyBorder="1" applyAlignment="1">
      <alignment vertical="top"/>
    </xf>
    <xf numFmtId="0" fontId="3" fillId="0" borderId="13" xfId="0" applyFont="1" applyBorder="1" applyAlignment="1">
      <alignment vertical="top"/>
    </xf>
    <xf numFmtId="0" fontId="3" fillId="0" borderId="8" xfId="0" applyFont="1" applyBorder="1" applyAlignment="1">
      <alignment vertical="top"/>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4" fillId="0" borderId="1" xfId="0" applyFont="1" applyBorder="1" applyAlignment="1">
      <alignment horizontal="center" vertical="top"/>
    </xf>
    <xf numFmtId="0" fontId="4" fillId="0" borderId="13" xfId="0" applyFont="1" applyBorder="1" applyAlignment="1">
      <alignment vertical="top"/>
    </xf>
    <xf numFmtId="0" fontId="4" fillId="0" borderId="8" xfId="0" applyFont="1" applyBorder="1" applyAlignment="1">
      <alignment vertical="top"/>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3" fillId="0" borderId="1" xfId="0" applyFont="1" applyBorder="1" applyAlignment="1">
      <alignment horizontal="left" vertical="top"/>
    </xf>
    <xf numFmtId="0" fontId="3" fillId="0" borderId="13" xfId="0" applyFont="1" applyBorder="1" applyAlignment="1">
      <alignment horizontal="left" vertical="top"/>
    </xf>
    <xf numFmtId="0" fontId="3" fillId="0" borderId="8" xfId="0" applyFont="1" applyBorder="1" applyAlignment="1">
      <alignment horizontal="left" vertical="top"/>
    </xf>
    <xf numFmtId="0" fontId="2" fillId="0" borderId="1" xfId="0" applyFont="1" applyBorder="1" applyAlignment="1">
      <alignment horizontal="left" vertical="top"/>
    </xf>
    <xf numFmtId="0" fontId="2" fillId="0" borderId="13" xfId="0" applyFont="1" applyBorder="1" applyAlignment="1">
      <alignment horizontal="left" vertical="top"/>
    </xf>
    <xf numFmtId="0" fontId="2" fillId="0" borderId="8" xfId="0" applyFont="1" applyBorder="1" applyAlignment="1">
      <alignment horizontal="left" vertical="top"/>
    </xf>
    <xf numFmtId="0" fontId="8" fillId="0" borderId="1" xfId="0" applyFont="1" applyBorder="1" applyAlignment="1">
      <alignment horizontal="left" vertical="top"/>
    </xf>
    <xf numFmtId="0" fontId="8" fillId="0" borderId="13" xfId="0" applyFont="1" applyBorder="1" applyAlignment="1">
      <alignment horizontal="left" vertical="top"/>
    </xf>
    <xf numFmtId="0" fontId="8" fillId="0" borderId="8" xfId="0" applyFont="1" applyBorder="1" applyAlignment="1">
      <alignment horizontal="left" vertical="top"/>
    </xf>
    <xf numFmtId="0" fontId="3" fillId="0" borderId="1" xfId="0" applyFont="1" applyBorder="1" applyAlignment="1">
      <alignment horizontal="center" vertical="top" wrapText="1"/>
    </xf>
    <xf numFmtId="0" fontId="3" fillId="0" borderId="8" xfId="0" applyFont="1" applyBorder="1" applyAlignment="1">
      <alignment horizontal="center" vertical="top" wrapText="1"/>
    </xf>
    <xf numFmtId="0" fontId="19" fillId="0" borderId="22" xfId="2" applyFont="1" applyBorder="1" applyAlignment="1" applyProtection="1">
      <alignment horizontal="center" vertical="top" wrapText="1"/>
      <protection locked="0"/>
    </xf>
    <xf numFmtId="0" fontId="19" fillId="0" borderId="23" xfId="2" applyFont="1" applyBorder="1" applyAlignment="1" applyProtection="1">
      <alignment horizontal="center" vertical="top" wrapText="1"/>
      <protection locked="0"/>
    </xf>
    <xf numFmtId="9" fontId="19" fillId="2" borderId="23" xfId="2" applyNumberFormat="1" applyFont="1" applyFill="1" applyBorder="1" applyAlignment="1" applyProtection="1">
      <alignment horizontal="center" vertical="center" wrapText="1"/>
      <protection hidden="1"/>
    </xf>
    <xf numFmtId="0" fontId="20" fillId="0" borderId="14" xfId="2" applyFont="1" applyBorder="1" applyAlignment="1" applyProtection="1">
      <alignment horizontal="center" vertical="top" wrapText="1"/>
      <protection locked="0"/>
    </xf>
    <xf numFmtId="0" fontId="20" fillId="0" borderId="15" xfId="2" applyFont="1" applyBorder="1" applyAlignment="1" applyProtection="1">
      <alignment horizontal="center" vertical="top" wrapText="1"/>
      <protection locked="0"/>
    </xf>
    <xf numFmtId="0" fontId="20" fillId="0" borderId="15" xfId="2" applyFont="1" applyBorder="1" applyAlignment="1" applyProtection="1">
      <alignment horizontal="left" vertical="top" wrapText="1"/>
      <protection locked="0"/>
    </xf>
    <xf numFmtId="0" fontId="20" fillId="0" borderId="16" xfId="2" applyFont="1" applyBorder="1" applyAlignment="1" applyProtection="1">
      <alignment horizontal="left" vertical="top" wrapText="1"/>
      <protection locked="0"/>
    </xf>
    <xf numFmtId="0" fontId="19" fillId="0" borderId="2" xfId="2" applyFont="1" applyBorder="1" applyAlignment="1" applyProtection="1">
      <alignment horizontal="center" vertical="top"/>
      <protection locked="0"/>
    </xf>
    <xf numFmtId="0" fontId="3" fillId="0" borderId="8" xfId="0" applyFont="1" applyBorder="1" applyAlignment="1">
      <alignment horizontal="center" vertical="top"/>
    </xf>
    <xf numFmtId="0" fontId="3" fillId="2" borderId="1"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13" xfId="0" applyFont="1" applyFill="1" applyBorder="1" applyAlignment="1">
      <alignment horizontal="left" vertical="top"/>
    </xf>
    <xf numFmtId="0" fontId="3" fillId="2" borderId="8" xfId="0" applyFont="1" applyFill="1" applyBorder="1" applyAlignment="1">
      <alignment horizontal="left" vertical="top"/>
    </xf>
    <xf numFmtId="0" fontId="8" fillId="0" borderId="1" xfId="0" applyFont="1" applyBorder="1" applyAlignment="1">
      <alignment horizontal="center" vertical="top"/>
    </xf>
    <xf numFmtId="0" fontId="8" fillId="0" borderId="13" xfId="0" applyFont="1" applyBorder="1" applyAlignment="1">
      <alignment horizontal="center" vertical="top"/>
    </xf>
    <xf numFmtId="0" fontId="8" fillId="0" borderId="2" xfId="0" applyFont="1" applyBorder="1" applyAlignment="1">
      <alignment horizontal="left" vertical="top" wrapText="1"/>
    </xf>
    <xf numFmtId="0" fontId="2" fillId="0" borderId="1" xfId="0" applyFont="1" applyBorder="1" applyAlignment="1">
      <alignment vertical="top"/>
    </xf>
    <xf numFmtId="0" fontId="2" fillId="0" borderId="13" xfId="0" applyFont="1" applyBorder="1" applyAlignment="1">
      <alignment vertical="top"/>
    </xf>
    <xf numFmtId="0" fontId="2" fillId="0" borderId="8" xfId="0" applyFont="1" applyBorder="1" applyAlignment="1">
      <alignment vertical="top"/>
    </xf>
    <xf numFmtId="0" fontId="3" fillId="2" borderId="2" xfId="0" applyFont="1" applyFill="1" applyBorder="1" applyAlignment="1">
      <alignment horizontal="left" vertical="top"/>
    </xf>
    <xf numFmtId="1" fontId="14" fillId="2" borderId="1" xfId="0" applyNumberFormat="1" applyFont="1" applyFill="1" applyBorder="1" applyAlignment="1">
      <alignment horizontal="center"/>
    </xf>
    <xf numFmtId="1" fontId="14" fillId="2" borderId="8" xfId="0" applyNumberFormat="1" applyFont="1" applyFill="1" applyBorder="1" applyAlignment="1">
      <alignment horizontal="center"/>
    </xf>
    <xf numFmtId="0" fontId="14" fillId="0" borderId="1" xfId="0" applyFont="1" applyBorder="1" applyAlignment="1">
      <alignment horizontal="center" vertical="top" wrapText="1"/>
    </xf>
    <xf numFmtId="0" fontId="14" fillId="0" borderId="13" xfId="0" applyFont="1" applyBorder="1" applyAlignment="1">
      <alignment horizontal="center" vertical="top" wrapText="1"/>
    </xf>
    <xf numFmtId="0" fontId="14" fillId="0" borderId="8" xfId="0" applyFont="1" applyBorder="1" applyAlignment="1">
      <alignment horizontal="center" vertical="top" wrapText="1"/>
    </xf>
    <xf numFmtId="0" fontId="2" fillId="0" borderId="1" xfId="0" applyFont="1" applyBorder="1" applyAlignment="1">
      <alignment horizontal="center" vertical="top"/>
    </xf>
    <xf numFmtId="0" fontId="2" fillId="0" borderId="13" xfId="0" applyFont="1" applyBorder="1" applyAlignment="1">
      <alignment horizontal="center" vertical="top"/>
    </xf>
    <xf numFmtId="0" fontId="2" fillId="0" borderId="8" xfId="0" applyFont="1" applyBorder="1" applyAlignment="1">
      <alignment horizontal="center" vertical="top"/>
    </xf>
    <xf numFmtId="14" fontId="3" fillId="0" borderId="1" xfId="0" applyNumberFormat="1" applyFont="1" applyBorder="1" applyAlignment="1">
      <alignment horizontal="left" vertical="top"/>
    </xf>
    <xf numFmtId="14" fontId="3" fillId="0" borderId="13" xfId="0" applyNumberFormat="1" applyFont="1" applyBorder="1" applyAlignment="1">
      <alignment horizontal="left" vertical="top"/>
    </xf>
    <xf numFmtId="14" fontId="3" fillId="0" borderId="8" xfId="0" applyNumberFormat="1" applyFont="1" applyBorder="1" applyAlignment="1">
      <alignment horizontal="left" vertical="top"/>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2" xfId="0" applyFont="1" applyBorder="1" applyAlignment="1">
      <alignment horizontal="left" vertical="top"/>
    </xf>
    <xf numFmtId="0" fontId="8" fillId="2" borderId="2" xfId="0" applyFont="1" applyFill="1" applyBorder="1" applyAlignment="1">
      <alignment horizontal="left" vertical="top"/>
    </xf>
    <xf numFmtId="0" fontId="8" fillId="0" borderId="1" xfId="0" applyFont="1" applyBorder="1" applyAlignment="1">
      <alignment horizontal="left" vertical="top" wrapText="1"/>
    </xf>
    <xf numFmtId="0" fontId="3" fillId="0" borderId="2" xfId="0" applyFont="1" applyBorder="1" applyAlignment="1">
      <alignment horizontal="left" vertical="top"/>
    </xf>
    <xf numFmtId="165" fontId="3" fillId="0" borderId="1" xfId="0" applyNumberFormat="1" applyFont="1" applyBorder="1" applyAlignment="1">
      <alignment horizontal="left" vertical="top"/>
    </xf>
    <xf numFmtId="165" fontId="3" fillId="0" borderId="13" xfId="0" applyNumberFormat="1" applyFont="1" applyBorder="1" applyAlignment="1">
      <alignment horizontal="left" vertical="top"/>
    </xf>
    <xf numFmtId="165" fontId="3" fillId="0" borderId="8" xfId="0" applyNumberFormat="1" applyFont="1" applyBorder="1" applyAlignment="1">
      <alignment horizontal="left" vertical="top"/>
    </xf>
    <xf numFmtId="0" fontId="22" fillId="0" borderId="1" xfId="3" applyFill="1" applyBorder="1" applyAlignment="1">
      <alignment horizontal="left" vertical="top"/>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11" xfId="0" applyFont="1" applyBorder="1" applyAlignment="1">
      <alignment horizontal="left" vertical="top" wrapText="1"/>
    </xf>
    <xf numFmtId="0" fontId="8" fillId="0" borderId="3" xfId="0" applyFont="1" applyBorder="1" applyAlignment="1">
      <alignment horizontal="left" vertical="top" wrapText="1"/>
    </xf>
    <xf numFmtId="0" fontId="8" fillId="0" borderId="12" xfId="0" applyFont="1" applyBorder="1" applyAlignment="1">
      <alignment horizontal="left" vertical="top" wrapText="1"/>
    </xf>
    <xf numFmtId="0" fontId="4" fillId="0" borderId="1" xfId="0" applyFont="1" applyBorder="1" applyAlignment="1">
      <alignment vertical="top"/>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9" xfId="0" applyFont="1" applyBorder="1" applyAlignment="1">
      <alignment horizontal="center" vertical="top" wrapText="1"/>
    </xf>
    <xf numFmtId="0" fontId="14" fillId="0" borderId="0" xfId="0" applyFont="1" applyAlignment="1">
      <alignment horizontal="center" vertical="top" wrapText="1"/>
    </xf>
    <xf numFmtId="0" fontId="14" fillId="0" borderId="10" xfId="0" applyFont="1" applyBorder="1" applyAlignment="1">
      <alignment horizontal="center" vertical="top" wrapText="1"/>
    </xf>
    <xf numFmtId="0" fontId="14" fillId="0" borderId="11" xfId="0" applyFont="1" applyBorder="1" applyAlignment="1">
      <alignment horizontal="center" vertical="top" wrapText="1"/>
    </xf>
    <xf numFmtId="0" fontId="14" fillId="0" borderId="3" xfId="0" applyFont="1" applyBorder="1" applyAlignment="1">
      <alignment horizontal="center" vertical="top" wrapText="1"/>
    </xf>
    <xf numFmtId="0" fontId="14" fillId="0" borderId="12" xfId="0" applyFont="1" applyBorder="1" applyAlignment="1">
      <alignment horizontal="center" vertical="top" wrapText="1"/>
    </xf>
    <xf numFmtId="1" fontId="14" fillId="2" borderId="1" xfId="0" applyNumberFormat="1" applyFont="1" applyFill="1" applyBorder="1" applyAlignment="1">
      <alignment horizontal="center" vertical="top" wrapText="1"/>
    </xf>
    <xf numFmtId="1" fontId="14" fillId="2" borderId="8" xfId="0" applyNumberFormat="1" applyFont="1" applyFill="1" applyBorder="1" applyAlignment="1">
      <alignment horizontal="center" vertical="top" wrapText="1"/>
    </xf>
    <xf numFmtId="0" fontId="14" fillId="0" borderId="1" xfId="0" applyFont="1" applyBorder="1" applyAlignment="1">
      <alignment horizontal="center"/>
    </xf>
    <xf numFmtId="0" fontId="14" fillId="0" borderId="13" xfId="0" applyFont="1" applyBorder="1" applyAlignment="1">
      <alignment horizontal="center"/>
    </xf>
    <xf numFmtId="0" fontId="14" fillId="0" borderId="8" xfId="0" applyFont="1" applyBorder="1" applyAlignment="1">
      <alignment horizontal="center"/>
    </xf>
    <xf numFmtId="1" fontId="5" fillId="0" borderId="1" xfId="0" applyNumberFormat="1" applyFont="1" applyBorder="1" applyAlignment="1">
      <alignment horizontal="center" vertical="top" wrapText="1"/>
    </xf>
    <xf numFmtId="1" fontId="5" fillId="0" borderId="8" xfId="0" applyNumberFormat="1" applyFont="1" applyBorder="1" applyAlignment="1">
      <alignment horizontal="center" vertical="top" wrapText="1"/>
    </xf>
    <xf numFmtId="1" fontId="9" fillId="0" borderId="1" xfId="0" applyNumberFormat="1" applyFont="1" applyBorder="1" applyAlignment="1">
      <alignment horizontal="center" vertical="center" wrapText="1"/>
    </xf>
    <xf numFmtId="1" fontId="9" fillId="0" borderId="8"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0" fontId="7" fillId="0" borderId="1" xfId="0" applyFont="1" applyBorder="1" applyAlignment="1">
      <alignment horizontal="left" vertical="top" wrapText="1"/>
    </xf>
    <xf numFmtId="0" fontId="7" fillId="0" borderId="13" xfId="0" applyFont="1" applyBorder="1" applyAlignment="1">
      <alignment horizontal="left" vertical="top" wrapText="1"/>
    </xf>
    <xf numFmtId="0" fontId="7" fillId="0" borderId="8"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0" fontId="19" fillId="0" borderId="19" xfId="2" applyFont="1" applyBorder="1" applyAlignment="1" applyProtection="1">
      <alignment horizontal="center" vertical="top" wrapText="1"/>
      <protection locked="0"/>
    </xf>
    <xf numFmtId="0" fontId="19" fillId="0" borderId="2" xfId="2" applyFont="1" applyBorder="1" applyAlignment="1" applyProtection="1">
      <alignment horizontal="center" vertical="top" wrapText="1"/>
      <protection locked="0"/>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12" xfId="0" applyFont="1" applyBorder="1" applyAlignment="1">
      <alignment horizontal="center" vertical="top" wrapText="1"/>
    </xf>
    <xf numFmtId="0" fontId="6" fillId="0" borderId="13" xfId="0" applyFont="1" applyBorder="1" applyAlignment="1">
      <alignment horizontal="left" vertical="top"/>
    </xf>
    <xf numFmtId="0" fontId="6" fillId="0" borderId="8" xfId="0" applyFont="1" applyBorder="1" applyAlignment="1">
      <alignment horizontal="left" vertical="top"/>
    </xf>
    <xf numFmtId="0" fontId="10" fillId="0" borderId="1" xfId="0" applyFont="1" applyBorder="1" applyAlignment="1">
      <alignment horizontal="center" vertical="top"/>
    </xf>
    <xf numFmtId="0" fontId="10" fillId="0" borderId="13" xfId="0" applyFont="1" applyBorder="1" applyAlignment="1">
      <alignment horizontal="center" vertical="top"/>
    </xf>
    <xf numFmtId="0" fontId="10" fillId="0" borderId="8" xfId="0" applyFont="1" applyBorder="1" applyAlignment="1">
      <alignment horizontal="center" vertical="top"/>
    </xf>
    <xf numFmtId="0" fontId="2" fillId="0" borderId="1" xfId="0" applyFont="1" applyBorder="1" applyAlignment="1">
      <alignment horizontal="center" vertical="top" wrapText="1"/>
    </xf>
    <xf numFmtId="0" fontId="2" fillId="0" borderId="13" xfId="0" applyFont="1" applyBorder="1" applyAlignment="1">
      <alignment horizontal="center" vertical="top" wrapText="1"/>
    </xf>
    <xf numFmtId="0" fontId="2" fillId="0" borderId="8" xfId="0" applyFont="1" applyBorder="1" applyAlignment="1">
      <alignment horizontal="center" vertical="top" wrapText="1"/>
    </xf>
    <xf numFmtId="0" fontId="0" fillId="0" borderId="8" xfId="0" applyBorder="1" applyAlignment="1">
      <alignment horizontal="left"/>
    </xf>
    <xf numFmtId="14" fontId="3" fillId="0" borderId="1" xfId="0" applyNumberFormat="1" applyFont="1" applyBorder="1" applyAlignment="1">
      <alignment horizontal="left" vertical="top" wrapText="1"/>
    </xf>
    <xf numFmtId="0" fontId="19" fillId="0" borderId="20" xfId="2" applyFont="1" applyBorder="1" applyAlignment="1" applyProtection="1">
      <alignment horizontal="center" vertical="top" wrapText="1"/>
      <protection locked="0"/>
    </xf>
    <xf numFmtId="9" fontId="19" fillId="2" borderId="2" xfId="2" applyNumberFormat="1" applyFont="1" applyFill="1" applyBorder="1" applyAlignment="1" applyProtection="1">
      <alignment horizontal="center" vertical="center" wrapText="1"/>
      <protection hidden="1"/>
    </xf>
    <xf numFmtId="0" fontId="19" fillId="0" borderId="19" xfId="2" applyFont="1" applyBorder="1" applyAlignment="1" applyProtection="1">
      <alignment horizontal="center" vertical="top"/>
      <protection locked="0"/>
    </xf>
    <xf numFmtId="0" fontId="6" fillId="0" borderId="1" xfId="0" applyFont="1" applyBorder="1" applyAlignment="1">
      <alignment horizontal="left" vertical="top"/>
    </xf>
    <xf numFmtId="0" fontId="20" fillId="0" borderId="2" xfId="2" applyFont="1" applyBorder="1" applyAlignment="1" applyProtection="1">
      <alignment horizontal="left" vertical="top" wrapText="1"/>
      <protection locked="0"/>
    </xf>
    <xf numFmtId="0" fontId="20" fillId="0" borderId="20" xfId="2" applyFont="1" applyBorder="1" applyAlignment="1" applyProtection="1">
      <alignment horizontal="left" vertical="top" wrapText="1"/>
      <protection locked="0"/>
    </xf>
    <xf numFmtId="0" fontId="3" fillId="0" borderId="2" xfId="0" applyFont="1" applyBorder="1" applyAlignment="1">
      <alignment horizontal="center" vertical="top"/>
    </xf>
    <xf numFmtId="0" fontId="8" fillId="0" borderId="1" xfId="0" applyFont="1" applyBorder="1" applyAlignment="1">
      <alignment horizontal="center" vertical="top" wrapText="1"/>
    </xf>
    <xf numFmtId="0" fontId="8" fillId="0" borderId="13" xfId="0" applyFont="1" applyBorder="1" applyAlignment="1">
      <alignment horizontal="center" vertical="top" wrapText="1"/>
    </xf>
    <xf numFmtId="1" fontId="3" fillId="0" borderId="2" xfId="0" applyNumberFormat="1" applyFont="1" applyBorder="1" applyAlignment="1">
      <alignment horizontal="center" vertical="top"/>
    </xf>
    <xf numFmtId="9" fontId="19" fillId="2" borderId="20" xfId="2" applyNumberFormat="1" applyFont="1" applyFill="1" applyBorder="1" applyAlignment="1" applyProtection="1">
      <alignment horizontal="center" vertical="center" wrapText="1"/>
      <protection hidden="1"/>
    </xf>
    <xf numFmtId="9" fontId="19" fillId="2" borderId="24" xfId="2" applyNumberFormat="1" applyFont="1" applyFill="1" applyBorder="1" applyAlignment="1" applyProtection="1">
      <alignment horizontal="center" vertical="center" wrapText="1"/>
      <protection hidden="1"/>
    </xf>
    <xf numFmtId="1" fontId="5" fillId="0" borderId="5"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0" fontId="19" fillId="0" borderId="20" xfId="2" applyFont="1" applyBorder="1" applyAlignment="1" applyProtection="1">
      <alignment horizontal="center" vertical="top"/>
      <protection locked="0"/>
    </xf>
    <xf numFmtId="0" fontId="20" fillId="0" borderId="19" xfId="2" applyFont="1" applyBorder="1" applyAlignment="1" applyProtection="1">
      <alignment horizontal="left" vertical="top"/>
      <protection locked="0"/>
    </xf>
    <xf numFmtId="0" fontId="20" fillId="0" borderId="2" xfId="2" applyFont="1" applyBorder="1" applyAlignment="1" applyProtection="1">
      <alignment horizontal="left" vertical="top"/>
      <protection locked="0"/>
    </xf>
    <xf numFmtId="1" fontId="5" fillId="0" borderId="1" xfId="0" applyNumberFormat="1" applyFont="1" applyBorder="1" applyAlignment="1">
      <alignment horizontal="center" vertical="center" wrapText="1"/>
    </xf>
    <xf numFmtId="1" fontId="5" fillId="0" borderId="13" xfId="0" applyNumberFormat="1" applyFont="1" applyBorder="1" applyAlignment="1">
      <alignment horizontal="center" vertical="center" wrapText="1"/>
    </xf>
    <xf numFmtId="1" fontId="5" fillId="0" borderId="8" xfId="0" applyNumberFormat="1" applyFont="1" applyBorder="1" applyAlignment="1">
      <alignment horizontal="center" vertical="center" wrapText="1"/>
    </xf>
    <xf numFmtId="1" fontId="2" fillId="0" borderId="1" xfId="0" applyNumberFormat="1" applyFont="1" applyBorder="1" applyAlignment="1">
      <alignment horizontal="center" vertical="top" wrapText="1"/>
    </xf>
    <xf numFmtId="1" fontId="2" fillId="0" borderId="8" xfId="0" applyNumberFormat="1" applyFont="1" applyBorder="1" applyAlignment="1">
      <alignment horizontal="center" vertical="top" wrapText="1"/>
    </xf>
    <xf numFmtId="0" fontId="2" fillId="0" borderId="2" xfId="0" applyFont="1" applyBorder="1" applyAlignment="1">
      <alignment horizontal="center" vertical="top"/>
    </xf>
    <xf numFmtId="1" fontId="2" fillId="0" borderId="2" xfId="0" applyNumberFormat="1" applyFont="1" applyBorder="1" applyAlignment="1">
      <alignment horizontal="center" vertical="top"/>
    </xf>
    <xf numFmtId="0" fontId="0" fillId="0" borderId="0" xfId="0" applyAlignment="1">
      <alignment horizontal="center"/>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0" fillId="3" borderId="2" xfId="0" applyFill="1" applyBorder="1" applyAlignment="1">
      <alignment horizontal="center" wrapText="1"/>
    </xf>
    <xf numFmtId="0" fontId="12" fillId="0" borderId="2" xfId="0" applyFont="1" applyBorder="1" applyAlignment="1">
      <alignment horizontal="center"/>
    </xf>
  </cellXfs>
  <cellStyles count="4">
    <cellStyle name="Excel Built-in Normal" xfId="1" xr:uid="{00000000-0005-0000-0000-000000000000}"/>
    <cellStyle name="Hyperlink" xfId="3" builtinId="8"/>
    <cellStyle name="Normal" xfId="0" builtinId="0"/>
    <cellStyle name="Normal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209</xdr:row>
      <xdr:rowOff>38100</xdr:rowOff>
    </xdr:from>
    <xdr:to>
      <xdr:col>8</xdr:col>
      <xdr:colOff>572060</xdr:colOff>
      <xdr:row>227</xdr:row>
      <xdr:rowOff>180976</xdr:rowOff>
    </xdr:to>
    <xdr:pic>
      <xdr:nvPicPr>
        <xdr:cNvPr id="1186" name="Picture 1">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61925" y="44396025"/>
          <a:ext cx="5676900" cy="3571875"/>
        </a:xfrm>
        <a:prstGeom prst="rect">
          <a:avLst/>
        </a:prstGeom>
        <a:noFill/>
        <a:ln w="952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228</xdr:row>
      <xdr:rowOff>121581</xdr:rowOff>
    </xdr:from>
    <xdr:to>
      <xdr:col>8</xdr:col>
      <xdr:colOff>533960</xdr:colOff>
      <xdr:row>246</xdr:row>
      <xdr:rowOff>159681</xdr:rowOff>
    </xdr:to>
    <xdr:pic>
      <xdr:nvPicPr>
        <xdr:cNvPr id="1187" name="Picture 2">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23825" y="43107346"/>
          <a:ext cx="6102724" cy="3467100"/>
        </a:xfrm>
        <a:prstGeom prst="rect">
          <a:avLst/>
        </a:prstGeom>
        <a:noFill/>
        <a:ln w="952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143204</xdr:colOff>
      <xdr:row>176</xdr:row>
      <xdr:rowOff>1314</xdr:rowOff>
    </xdr:from>
    <xdr:to>
      <xdr:col>16</xdr:col>
      <xdr:colOff>405963</xdr:colOff>
      <xdr:row>177</xdr:row>
      <xdr:rowOff>69631</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9430079" y="34386564"/>
          <a:ext cx="262759" cy="258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A</a:t>
          </a:r>
        </a:p>
      </xdr:txBody>
    </xdr:sp>
    <xdr:clientData/>
  </xdr:twoCellAnchor>
  <xdr:twoCellAnchor>
    <xdr:from>
      <xdr:col>16</xdr:col>
      <xdr:colOff>502694</xdr:colOff>
      <xdr:row>174</xdr:row>
      <xdr:rowOff>24962</xdr:rowOff>
    </xdr:from>
    <xdr:to>
      <xdr:col>17</xdr:col>
      <xdr:colOff>155853</xdr:colOff>
      <xdr:row>175</xdr:row>
      <xdr:rowOff>93279</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9789569" y="34029212"/>
          <a:ext cx="262759" cy="258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B</a:t>
          </a:r>
        </a:p>
      </xdr:txBody>
    </xdr:sp>
    <xdr:clientData/>
  </xdr:twoCellAnchor>
  <xdr:twoCellAnchor>
    <xdr:from>
      <xdr:col>12</xdr:col>
      <xdr:colOff>569595</xdr:colOff>
      <xdr:row>169</xdr:row>
      <xdr:rowOff>17145</xdr:rowOff>
    </xdr:from>
    <xdr:to>
      <xdr:col>22</xdr:col>
      <xdr:colOff>27900</xdr:colOff>
      <xdr:row>202</xdr:row>
      <xdr:rowOff>142875</xdr:rowOff>
    </xdr:to>
    <xdr:grpSp>
      <xdr:nvGrpSpPr>
        <xdr:cNvPr id="21" name="Group 20">
          <a:extLst>
            <a:ext uri="{FF2B5EF4-FFF2-40B4-BE49-F238E27FC236}">
              <a16:creationId xmlns:a16="http://schemas.microsoft.com/office/drawing/2014/main" id="{65D95E90-4C25-4DA9-A29E-D682715DBFEF}"/>
            </a:ext>
          </a:extLst>
        </xdr:cNvPr>
        <xdr:cNvGrpSpPr/>
      </xdr:nvGrpSpPr>
      <xdr:grpSpPr>
        <a:xfrm>
          <a:off x="7595235" y="33019365"/>
          <a:ext cx="5554305" cy="6305550"/>
          <a:chOff x="590550" y="513235"/>
          <a:chExt cx="5400000" cy="7019700"/>
        </a:xfrm>
      </xdr:grpSpPr>
      <xdr:grpSp>
        <xdr:nvGrpSpPr>
          <xdr:cNvPr id="22" name="Group 21">
            <a:extLst>
              <a:ext uri="{FF2B5EF4-FFF2-40B4-BE49-F238E27FC236}">
                <a16:creationId xmlns:a16="http://schemas.microsoft.com/office/drawing/2014/main" id="{C69EA218-57E4-4FED-85F2-E1C47FEDA27D}"/>
              </a:ext>
            </a:extLst>
          </xdr:cNvPr>
          <xdr:cNvGrpSpPr/>
        </xdr:nvGrpSpPr>
        <xdr:grpSpPr>
          <a:xfrm>
            <a:off x="590550" y="513235"/>
            <a:ext cx="5400000" cy="7019700"/>
            <a:chOff x="590550" y="513235"/>
            <a:chExt cx="5400000" cy="7019700"/>
          </a:xfrm>
        </xdr:grpSpPr>
        <xdr:pic>
          <xdr:nvPicPr>
            <xdr:cNvPr id="31" name="Picture 30">
              <a:extLst>
                <a:ext uri="{FF2B5EF4-FFF2-40B4-BE49-F238E27FC236}">
                  <a16:creationId xmlns:a16="http://schemas.microsoft.com/office/drawing/2014/main" id="{FA3F1193-959B-48D0-BAD3-C17BB2C678FA}"/>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90550" y="513235"/>
              <a:ext cx="5400000" cy="2431755"/>
            </a:xfrm>
            <a:prstGeom prst="rect">
              <a:avLst/>
            </a:prstGeom>
            <a:ln>
              <a:solidFill>
                <a:schemeClr val="tx1"/>
              </a:solidFill>
            </a:ln>
          </xdr:spPr>
        </xdr:pic>
        <xdr:pic>
          <xdr:nvPicPr>
            <xdr:cNvPr id="32" name="Picture 31">
              <a:extLst>
                <a:ext uri="{FF2B5EF4-FFF2-40B4-BE49-F238E27FC236}">
                  <a16:creationId xmlns:a16="http://schemas.microsoft.com/office/drawing/2014/main" id="{84F7AC4A-B28D-4ABF-A09D-B5991178BF8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90550" y="3123085"/>
              <a:ext cx="5400000" cy="2431755"/>
            </a:xfrm>
            <a:prstGeom prst="rect">
              <a:avLst/>
            </a:prstGeom>
            <a:ln>
              <a:solidFill>
                <a:schemeClr val="tx1"/>
              </a:solidFill>
            </a:ln>
          </xdr:spPr>
        </xdr:pic>
        <xdr:pic>
          <xdr:nvPicPr>
            <xdr:cNvPr id="33" name="Picture 32">
              <a:extLst>
                <a:ext uri="{FF2B5EF4-FFF2-40B4-BE49-F238E27FC236}">
                  <a16:creationId xmlns:a16="http://schemas.microsoft.com/office/drawing/2014/main" id="{21330067-75D9-4902-9DF8-C0E9E68F3293}"/>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90550" y="5732935"/>
              <a:ext cx="2647950" cy="1800000"/>
            </a:xfrm>
            <a:prstGeom prst="rect">
              <a:avLst/>
            </a:prstGeom>
            <a:ln>
              <a:solidFill>
                <a:schemeClr val="tx1"/>
              </a:solidFill>
            </a:ln>
          </xdr:spPr>
        </xdr:pic>
        <xdr:pic>
          <xdr:nvPicPr>
            <xdr:cNvPr id="34" name="Picture 33">
              <a:extLst>
                <a:ext uri="{FF2B5EF4-FFF2-40B4-BE49-F238E27FC236}">
                  <a16:creationId xmlns:a16="http://schemas.microsoft.com/office/drawing/2014/main" id="{6F61E7E4-24A5-4ED8-8BC9-43C77029DBBE}"/>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328650" y="5732935"/>
              <a:ext cx="2647950" cy="1800000"/>
            </a:xfrm>
            <a:prstGeom prst="rect">
              <a:avLst/>
            </a:prstGeom>
            <a:ln>
              <a:solidFill>
                <a:schemeClr val="tx1"/>
              </a:solidFill>
            </a:ln>
          </xdr:spPr>
        </xdr:pic>
      </xdr:grpSp>
      <xdr:sp macro="" textlink="">
        <xdr:nvSpPr>
          <xdr:cNvPr id="23" name="TextBox 100">
            <a:extLst>
              <a:ext uri="{FF2B5EF4-FFF2-40B4-BE49-F238E27FC236}">
                <a16:creationId xmlns:a16="http://schemas.microsoft.com/office/drawing/2014/main" id="{9185AD9A-E995-4827-8F56-E53C60119F2A}"/>
              </a:ext>
            </a:extLst>
          </xdr:cNvPr>
          <xdr:cNvSpPr txBox="1"/>
        </xdr:nvSpPr>
        <xdr:spPr>
          <a:xfrm>
            <a:off x="670274" y="666750"/>
            <a:ext cx="1244251"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solidFill>
                  <a:srgbClr val="FF0000"/>
                </a:solidFill>
              </a:rPr>
              <a:t>Wing B</a:t>
            </a:r>
            <a:endParaRPr lang="en-IN" sz="2800" b="1">
              <a:solidFill>
                <a:srgbClr val="FF0000"/>
              </a:solidFill>
            </a:endParaRPr>
          </a:p>
        </xdr:txBody>
      </xdr:sp>
      <xdr:sp macro="" textlink="">
        <xdr:nvSpPr>
          <xdr:cNvPr id="29" name="TextBox 101">
            <a:extLst>
              <a:ext uri="{FF2B5EF4-FFF2-40B4-BE49-F238E27FC236}">
                <a16:creationId xmlns:a16="http://schemas.microsoft.com/office/drawing/2014/main" id="{8F432EF3-F404-40DB-9399-2BD3762476CE}"/>
              </a:ext>
            </a:extLst>
          </xdr:cNvPr>
          <xdr:cNvSpPr txBox="1"/>
        </xdr:nvSpPr>
        <xdr:spPr>
          <a:xfrm>
            <a:off x="4321351" y="928360"/>
            <a:ext cx="1233030"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solidFill>
                  <a:srgbClr val="FF0000"/>
                </a:solidFill>
              </a:rPr>
              <a:t>Wing C</a:t>
            </a:r>
            <a:endParaRPr lang="en-IN" sz="2800" b="1">
              <a:solidFill>
                <a:srgbClr val="FF0000"/>
              </a:solidFill>
            </a:endParaRPr>
          </a:p>
        </xdr:txBody>
      </xdr:sp>
      <xdr:sp macro="" textlink="">
        <xdr:nvSpPr>
          <xdr:cNvPr id="30" name="TextBox 102">
            <a:extLst>
              <a:ext uri="{FF2B5EF4-FFF2-40B4-BE49-F238E27FC236}">
                <a16:creationId xmlns:a16="http://schemas.microsoft.com/office/drawing/2014/main" id="{C5415FCA-A09B-43AF-901C-D3FBA38746B1}"/>
              </a:ext>
            </a:extLst>
          </xdr:cNvPr>
          <xdr:cNvSpPr txBox="1"/>
        </xdr:nvSpPr>
        <xdr:spPr>
          <a:xfrm>
            <a:off x="2621985" y="3208155"/>
            <a:ext cx="1233030"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solidFill>
                  <a:srgbClr val="FF0000"/>
                </a:solidFill>
              </a:rPr>
              <a:t>Wing C</a:t>
            </a:r>
            <a:endParaRPr lang="en-IN" sz="2800" b="1">
              <a:solidFill>
                <a:srgbClr val="FF0000"/>
              </a:solidFill>
            </a:endParaRPr>
          </a:p>
        </xdr:txBody>
      </xdr:sp>
    </xdr:grpSp>
    <xdr:clientData/>
  </xdr:twoCellAnchor>
  <xdr:twoCellAnchor editAs="oneCell">
    <xdr:from>
      <xdr:col>11</xdr:col>
      <xdr:colOff>114300</xdr:colOff>
      <xdr:row>158</xdr:row>
      <xdr:rowOff>754380</xdr:rowOff>
    </xdr:from>
    <xdr:to>
      <xdr:col>17</xdr:col>
      <xdr:colOff>56700</xdr:colOff>
      <xdr:row>161</xdr:row>
      <xdr:rowOff>89520</xdr:rowOff>
    </xdr:to>
    <xdr:pic>
      <xdr:nvPicPr>
        <xdr:cNvPr id="3" name="Picture 2">
          <a:extLst>
            <a:ext uri="{FF2B5EF4-FFF2-40B4-BE49-F238E27FC236}">
              <a16:creationId xmlns:a16="http://schemas.microsoft.com/office/drawing/2014/main" id="{D6447DA7-C293-61B1-F42A-565C20897807}"/>
            </a:ext>
          </a:extLst>
        </xdr:cNvPr>
        <xdr:cNvPicPr>
          <a:picLocks noChangeAspect="1"/>
        </xdr:cNvPicPr>
      </xdr:nvPicPr>
      <xdr:blipFill>
        <a:blip xmlns:r="http://schemas.openxmlformats.org/officeDocument/2006/relationships" r:embed="rId7"/>
        <a:stretch>
          <a:fillRect/>
        </a:stretch>
      </xdr:blipFill>
      <xdr:spPr>
        <a:xfrm>
          <a:off x="6530340" y="29367480"/>
          <a:ext cx="3600000" cy="2025000"/>
        </a:xfrm>
        <a:prstGeom prst="rect">
          <a:avLst/>
        </a:prstGeom>
      </xdr:spPr>
    </xdr:pic>
    <xdr:clientData/>
  </xdr:twoCellAnchor>
  <xdr:twoCellAnchor>
    <xdr:from>
      <xdr:col>0</xdr:col>
      <xdr:colOff>320040</xdr:colOff>
      <xdr:row>173</xdr:row>
      <xdr:rowOff>7620</xdr:rowOff>
    </xdr:from>
    <xdr:to>
      <xdr:col>8</xdr:col>
      <xdr:colOff>411480</xdr:colOff>
      <xdr:row>205</xdr:row>
      <xdr:rowOff>144780</xdr:rowOff>
    </xdr:to>
    <xdr:grpSp>
      <xdr:nvGrpSpPr>
        <xdr:cNvPr id="4" name="Group 3">
          <a:extLst>
            <a:ext uri="{FF2B5EF4-FFF2-40B4-BE49-F238E27FC236}">
              <a16:creationId xmlns:a16="http://schemas.microsoft.com/office/drawing/2014/main" id="{D879666D-58A1-8069-9597-95144F2A688A}"/>
            </a:ext>
          </a:extLst>
        </xdr:cNvPr>
        <xdr:cNvGrpSpPr/>
      </xdr:nvGrpSpPr>
      <xdr:grpSpPr>
        <a:xfrm>
          <a:off x="320040" y="33741360"/>
          <a:ext cx="5532120" cy="6278880"/>
          <a:chOff x="-1" y="260506"/>
          <a:chExt cx="6942380" cy="7625760"/>
        </a:xfrm>
      </xdr:grpSpPr>
      <xdr:grpSp>
        <xdr:nvGrpSpPr>
          <xdr:cNvPr id="5" name="Group 4">
            <a:extLst>
              <a:ext uri="{FF2B5EF4-FFF2-40B4-BE49-F238E27FC236}">
                <a16:creationId xmlns:a16="http://schemas.microsoft.com/office/drawing/2014/main" id="{073DEA55-8F45-BBF1-A3FD-BA7665E75952}"/>
              </a:ext>
            </a:extLst>
          </xdr:cNvPr>
          <xdr:cNvGrpSpPr/>
        </xdr:nvGrpSpPr>
        <xdr:grpSpPr>
          <a:xfrm>
            <a:off x="1109066" y="5726266"/>
            <a:ext cx="4724247" cy="2160000"/>
            <a:chOff x="479555" y="5726266"/>
            <a:chExt cx="4724247" cy="2160000"/>
          </a:xfrm>
        </xdr:grpSpPr>
        <xdr:pic>
          <xdr:nvPicPr>
            <xdr:cNvPr id="11" name="Picture 10">
              <a:extLst>
                <a:ext uri="{FF2B5EF4-FFF2-40B4-BE49-F238E27FC236}">
                  <a16:creationId xmlns:a16="http://schemas.microsoft.com/office/drawing/2014/main" id="{C40352AD-FA94-483C-E51C-C57D8C13B1F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479555" y="5726266"/>
              <a:ext cx="2877333" cy="2160000"/>
            </a:xfrm>
            <a:prstGeom prst="rect">
              <a:avLst/>
            </a:prstGeom>
            <a:ln>
              <a:solidFill>
                <a:schemeClr val="tx1"/>
              </a:solidFill>
            </a:ln>
          </xdr:spPr>
        </xdr:pic>
        <xdr:pic>
          <xdr:nvPicPr>
            <xdr:cNvPr id="12" name="Picture 11">
              <a:extLst>
                <a:ext uri="{FF2B5EF4-FFF2-40B4-BE49-F238E27FC236}">
                  <a16:creationId xmlns:a16="http://schemas.microsoft.com/office/drawing/2014/main" id="{DA3CB76B-76FD-2D83-439C-E31F1BCD2294}"/>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3585490" y="5726266"/>
              <a:ext cx="1618312" cy="216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F7CA4637-30B9-50FB-80B4-664BFE2A6122}"/>
              </a:ext>
            </a:extLst>
          </xdr:cNvPr>
          <xdr:cNvGrpSpPr/>
        </xdr:nvGrpSpPr>
        <xdr:grpSpPr>
          <a:xfrm>
            <a:off x="-1" y="260506"/>
            <a:ext cx="6942380" cy="5252880"/>
            <a:chOff x="-1" y="260506"/>
            <a:chExt cx="6942380" cy="5252880"/>
          </a:xfrm>
        </xdr:grpSpPr>
        <xdr:pic>
          <xdr:nvPicPr>
            <xdr:cNvPr id="7" name="Picture 6">
              <a:extLst>
                <a:ext uri="{FF2B5EF4-FFF2-40B4-BE49-F238E27FC236}">
                  <a16:creationId xmlns:a16="http://schemas.microsoft.com/office/drawing/2014/main" id="{88F90FB9-6E14-ADE9-6BC6-EEF85E54208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3585490" y="2993386"/>
              <a:ext cx="3356889" cy="2520000"/>
            </a:xfrm>
            <a:prstGeom prst="rect">
              <a:avLst/>
            </a:prstGeom>
            <a:ln>
              <a:solidFill>
                <a:schemeClr val="tx1"/>
              </a:solidFill>
            </a:ln>
          </xdr:spPr>
        </xdr:pic>
        <xdr:pic>
          <xdr:nvPicPr>
            <xdr:cNvPr id="8" name="Picture 7">
              <a:extLst>
                <a:ext uri="{FF2B5EF4-FFF2-40B4-BE49-F238E27FC236}">
                  <a16:creationId xmlns:a16="http://schemas.microsoft.com/office/drawing/2014/main" id="{7343F4BF-3BFB-4911-0816-8681FF0A198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3585490" y="260506"/>
              <a:ext cx="3356889" cy="2520000"/>
            </a:xfrm>
            <a:prstGeom prst="rect">
              <a:avLst/>
            </a:prstGeom>
            <a:ln>
              <a:solidFill>
                <a:schemeClr val="tx1"/>
              </a:solidFill>
            </a:ln>
          </xdr:spPr>
        </xdr:pic>
        <xdr:pic>
          <xdr:nvPicPr>
            <xdr:cNvPr id="9" name="Picture 8">
              <a:extLst>
                <a:ext uri="{FF2B5EF4-FFF2-40B4-BE49-F238E27FC236}">
                  <a16:creationId xmlns:a16="http://schemas.microsoft.com/office/drawing/2014/main" id="{DB5F3D9B-B5E9-9EA7-A949-39435EBA768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1" y="2993386"/>
              <a:ext cx="3356889"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7A5FB7AC-ECFF-2172-93A7-DA7E44EC807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0" y="260506"/>
              <a:ext cx="3356889" cy="2520000"/>
            </a:xfrm>
            <a:prstGeom prst="rect">
              <a:avLst/>
            </a:prstGeom>
            <a:ln>
              <a:solidFill>
                <a:schemeClr val="tx1"/>
              </a:solidFill>
            </a:ln>
          </xdr:spPr>
        </xdr:pic>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8KFnY9sKFuk43q698?coh=178572&amp;entry=tt"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1"/>
  <sheetViews>
    <sheetView tabSelected="1" view="pageBreakPreview" topLeftCell="A189" zoomScaleNormal="100" zoomScaleSheetLayoutView="100" zoomScalePageLayoutView="85" workbookViewId="0">
      <selection activeCell="Q92" sqref="Q92"/>
    </sheetView>
  </sheetViews>
  <sheetFormatPr defaultRowHeight="14.4" x14ac:dyDescent="0.3"/>
  <cols>
    <col min="1" max="1" width="8.6640625" customWidth="1"/>
    <col min="2" max="2" width="14.5546875" customWidth="1"/>
    <col min="3" max="3" width="14.44140625" customWidth="1"/>
    <col min="4" max="4" width="7.33203125" customWidth="1"/>
    <col min="5" max="5" width="5.5546875" customWidth="1"/>
    <col min="6" max="6" width="9" customWidth="1"/>
    <col min="7" max="8" width="9.88671875" customWidth="1"/>
    <col min="9" max="9" width="8.6640625" customWidth="1"/>
    <col min="10" max="10" width="2" customWidth="1"/>
    <col min="11" max="11" width="3.5546875" customWidth="1"/>
  </cols>
  <sheetData>
    <row r="1" spans="1:10" ht="43.95" customHeight="1" x14ac:dyDescent="0.3">
      <c r="A1" s="195" t="s">
        <v>239</v>
      </c>
      <c r="B1" s="196"/>
      <c r="C1" s="196"/>
      <c r="D1" s="196"/>
      <c r="E1" s="196"/>
      <c r="F1" s="196"/>
      <c r="G1" s="196"/>
      <c r="H1" s="196"/>
      <c r="I1" s="196"/>
      <c r="J1" s="197"/>
    </row>
    <row r="2" spans="1:10" x14ac:dyDescent="0.3">
      <c r="A2" s="123" t="s">
        <v>52</v>
      </c>
      <c r="B2" s="124"/>
      <c r="C2" s="124"/>
      <c r="D2" s="124"/>
      <c r="E2" s="124"/>
      <c r="F2" s="124"/>
      <c r="G2" s="124"/>
      <c r="H2" s="124"/>
      <c r="I2" s="124"/>
      <c r="J2" s="125"/>
    </row>
    <row r="3" spans="1:10" x14ac:dyDescent="0.3">
      <c r="A3" s="59" t="s">
        <v>0</v>
      </c>
      <c r="B3" s="60"/>
      <c r="C3" s="60"/>
      <c r="D3" s="60"/>
      <c r="E3" s="61"/>
      <c r="F3" s="126" t="str">
        <f ca="1">TEXT(TODAY(),"DD/MM/YYYY")</f>
        <v>14/08/2025</v>
      </c>
      <c r="G3" s="127"/>
      <c r="H3" s="127"/>
      <c r="I3" s="127"/>
      <c r="J3" s="128"/>
    </row>
    <row r="4" spans="1:10" x14ac:dyDescent="0.3">
      <c r="A4" s="59" t="s">
        <v>1</v>
      </c>
      <c r="B4" s="60"/>
      <c r="C4" s="60"/>
      <c r="D4" s="60"/>
      <c r="E4" s="61"/>
      <c r="F4" s="85" t="s">
        <v>153</v>
      </c>
      <c r="G4" s="86"/>
      <c r="H4" s="86"/>
      <c r="I4" s="86"/>
      <c r="J4" s="87"/>
    </row>
    <row r="5" spans="1:10" x14ac:dyDescent="0.3">
      <c r="A5" s="59" t="s">
        <v>2</v>
      </c>
      <c r="B5" s="60"/>
      <c r="C5" s="60"/>
      <c r="D5" s="60"/>
      <c r="E5" s="61"/>
      <c r="F5" s="135">
        <v>45882</v>
      </c>
      <c r="G5" s="136"/>
      <c r="H5" s="136"/>
      <c r="I5" s="136"/>
      <c r="J5" s="137"/>
    </row>
    <row r="6" spans="1:10" ht="16.5" customHeight="1" x14ac:dyDescent="0.3">
      <c r="A6" s="59" t="s">
        <v>3</v>
      </c>
      <c r="B6" s="60"/>
      <c r="C6" s="60"/>
      <c r="D6" s="60"/>
      <c r="E6" s="61"/>
      <c r="F6" s="77" t="s">
        <v>183</v>
      </c>
      <c r="G6" s="78"/>
      <c r="H6" s="78"/>
      <c r="I6" s="78"/>
      <c r="J6" s="79"/>
    </row>
    <row r="7" spans="1:10" ht="15" customHeight="1" x14ac:dyDescent="0.3">
      <c r="A7" s="59" t="s">
        <v>4</v>
      </c>
      <c r="B7" s="60"/>
      <c r="C7" s="60"/>
      <c r="D7" s="60"/>
      <c r="E7" s="61"/>
      <c r="F7" s="77" t="str">
        <f>F6</f>
        <v>M/s.Futuretech Builders PVT LTD</v>
      </c>
      <c r="G7" s="78"/>
      <c r="H7" s="78"/>
      <c r="I7" s="78"/>
      <c r="J7" s="79"/>
    </row>
    <row r="8" spans="1:10" x14ac:dyDescent="0.3">
      <c r="A8" s="85" t="s">
        <v>5</v>
      </c>
      <c r="B8" s="60"/>
      <c r="C8" s="60"/>
      <c r="D8" s="60"/>
      <c r="E8" s="61"/>
      <c r="F8" s="85" t="s">
        <v>191</v>
      </c>
      <c r="G8" s="86"/>
      <c r="H8" s="86"/>
      <c r="I8" s="86"/>
      <c r="J8" s="87"/>
    </row>
    <row r="9" spans="1:10" x14ac:dyDescent="0.3">
      <c r="A9" s="85" t="s">
        <v>190</v>
      </c>
      <c r="B9" s="60"/>
      <c r="C9" s="60"/>
      <c r="D9" s="60"/>
      <c r="E9" s="61"/>
      <c r="F9" s="88" t="s">
        <v>154</v>
      </c>
      <c r="G9" s="89"/>
      <c r="H9" s="89"/>
      <c r="I9" s="89"/>
      <c r="J9" s="90"/>
    </row>
    <row r="10" spans="1:10" x14ac:dyDescent="0.3">
      <c r="A10" s="85" t="s">
        <v>112</v>
      </c>
      <c r="B10" s="60"/>
      <c r="C10" s="60"/>
      <c r="D10" s="60"/>
      <c r="E10" s="61"/>
      <c r="F10" s="85">
        <v>2502410856</v>
      </c>
      <c r="G10" s="86"/>
      <c r="H10" s="86"/>
      <c r="I10" s="86"/>
      <c r="J10" s="87"/>
    </row>
    <row r="11" spans="1:10" x14ac:dyDescent="0.3">
      <c r="A11" s="85" t="s">
        <v>148</v>
      </c>
      <c r="B11" s="86"/>
      <c r="C11" s="86"/>
      <c r="D11" s="86"/>
      <c r="E11" s="87"/>
      <c r="F11" s="91" t="s">
        <v>181</v>
      </c>
      <c r="G11" s="92"/>
      <c r="H11" s="92"/>
      <c r="I11" s="92"/>
      <c r="J11" s="93"/>
    </row>
    <row r="12" spans="1:10" x14ac:dyDescent="0.3">
      <c r="A12" s="59" t="s">
        <v>6</v>
      </c>
      <c r="B12" s="60"/>
      <c r="C12" s="60"/>
      <c r="D12" s="60"/>
      <c r="E12" s="61"/>
      <c r="F12" s="133" t="s">
        <v>163</v>
      </c>
      <c r="G12" s="129"/>
      <c r="H12" s="129"/>
      <c r="I12" s="129"/>
      <c r="J12" s="130"/>
    </row>
    <row r="13" spans="1:10" x14ac:dyDescent="0.3">
      <c r="A13" s="85" t="s">
        <v>143</v>
      </c>
      <c r="B13" s="86"/>
      <c r="C13" s="86"/>
      <c r="D13" s="86"/>
      <c r="E13" s="87"/>
      <c r="F13" s="85" t="s">
        <v>177</v>
      </c>
      <c r="G13" s="86"/>
      <c r="H13" s="86"/>
      <c r="I13" s="86"/>
      <c r="J13" s="87"/>
    </row>
    <row r="14" spans="1:10" ht="30.6" customHeight="1" x14ac:dyDescent="0.3">
      <c r="A14" s="134" t="s">
        <v>69</v>
      </c>
      <c r="B14" s="134"/>
      <c r="C14" s="77" t="s">
        <v>189</v>
      </c>
      <c r="D14" s="78"/>
      <c r="E14" s="78"/>
      <c r="F14" s="78"/>
      <c r="G14" s="78"/>
      <c r="H14" s="78"/>
      <c r="I14" s="78"/>
      <c r="J14" s="79"/>
    </row>
    <row r="15" spans="1:10" x14ac:dyDescent="0.3">
      <c r="A15" s="23" t="s">
        <v>155</v>
      </c>
      <c r="B15" s="85" t="s">
        <v>156</v>
      </c>
      <c r="C15" s="86"/>
      <c r="D15" s="87"/>
      <c r="E15" s="77" t="s">
        <v>149</v>
      </c>
      <c r="F15" s="79"/>
      <c r="G15" s="20" t="s">
        <v>57</v>
      </c>
      <c r="H15" s="4" t="s">
        <v>70</v>
      </c>
      <c r="I15" s="94" t="s">
        <v>157</v>
      </c>
      <c r="J15" s="95"/>
    </row>
    <row r="16" spans="1:10" x14ac:dyDescent="0.3">
      <c r="A16" s="2" t="s">
        <v>7</v>
      </c>
      <c r="B16" s="85" t="s">
        <v>158</v>
      </c>
      <c r="C16" s="86"/>
      <c r="D16" s="86"/>
      <c r="E16" s="87"/>
      <c r="F16" s="3" t="s">
        <v>71</v>
      </c>
      <c r="G16" s="85" t="s">
        <v>159</v>
      </c>
      <c r="H16" s="86"/>
      <c r="I16" s="86"/>
      <c r="J16" s="87"/>
    </row>
    <row r="17" spans="1:10" x14ac:dyDescent="0.3">
      <c r="A17" s="2" t="s">
        <v>8</v>
      </c>
      <c r="B17" s="85" t="s">
        <v>159</v>
      </c>
      <c r="C17" s="86"/>
      <c r="D17" s="86"/>
      <c r="E17" s="87"/>
      <c r="F17" s="3" t="s">
        <v>72</v>
      </c>
      <c r="G17" s="77" t="s">
        <v>160</v>
      </c>
      <c r="H17" s="86"/>
      <c r="I17" s="86"/>
      <c r="J17" s="87"/>
    </row>
    <row r="18" spans="1:10" s="24" customFormat="1" ht="32.25" customHeight="1" x14ac:dyDescent="0.3">
      <c r="A18" s="131" t="s">
        <v>73</v>
      </c>
      <c r="B18" s="131"/>
      <c r="C18" s="132" t="s">
        <v>187</v>
      </c>
      <c r="D18" s="132"/>
      <c r="E18" s="132"/>
      <c r="F18" s="113" t="s">
        <v>59</v>
      </c>
      <c r="G18" s="113"/>
      <c r="H18" s="129" t="s">
        <v>188</v>
      </c>
      <c r="I18" s="129"/>
      <c r="J18" s="130"/>
    </row>
    <row r="19" spans="1:10" ht="15" customHeight="1" x14ac:dyDescent="0.3">
      <c r="A19" s="68" t="s">
        <v>147</v>
      </c>
      <c r="B19" s="69"/>
      <c r="C19" s="69"/>
      <c r="D19" s="69"/>
      <c r="E19" s="70"/>
      <c r="F19" s="53" t="s">
        <v>67</v>
      </c>
      <c r="G19" s="54"/>
      <c r="H19" s="54"/>
      <c r="I19" s="54"/>
      <c r="J19" s="55"/>
    </row>
    <row r="20" spans="1:10" ht="18" customHeight="1" x14ac:dyDescent="0.3">
      <c r="A20" s="71"/>
      <c r="B20" s="72"/>
      <c r="C20" s="72"/>
      <c r="D20" s="72"/>
      <c r="E20" s="73"/>
      <c r="F20" s="56"/>
      <c r="G20" s="57"/>
      <c r="H20" s="57"/>
      <c r="I20" s="57"/>
      <c r="J20" s="58"/>
    </row>
    <row r="21" spans="1:10" ht="15" customHeight="1" x14ac:dyDescent="0.3">
      <c r="A21" s="68" t="s">
        <v>113</v>
      </c>
      <c r="B21" s="80"/>
      <c r="C21" s="80"/>
      <c r="D21" s="80"/>
      <c r="E21" s="81"/>
      <c r="F21" s="68" t="s">
        <v>54</v>
      </c>
      <c r="G21" s="69"/>
      <c r="H21" s="69"/>
      <c r="I21" s="69"/>
      <c r="J21" s="70"/>
    </row>
    <row r="22" spans="1:10" x14ac:dyDescent="0.3">
      <c r="A22" s="82"/>
      <c r="B22" s="83"/>
      <c r="C22" s="83"/>
      <c r="D22" s="83"/>
      <c r="E22" s="84"/>
      <c r="F22" s="71"/>
      <c r="G22" s="72"/>
      <c r="H22" s="72"/>
      <c r="I22" s="72"/>
      <c r="J22" s="73"/>
    </row>
    <row r="23" spans="1:10" x14ac:dyDescent="0.3">
      <c r="A23" s="59" t="s">
        <v>9</v>
      </c>
      <c r="B23" s="60"/>
      <c r="C23" s="60"/>
      <c r="D23" s="60"/>
      <c r="E23" s="61"/>
      <c r="F23" s="62" t="s">
        <v>141</v>
      </c>
      <c r="G23" s="63"/>
      <c r="H23" s="63"/>
      <c r="I23" s="63"/>
      <c r="J23" s="64"/>
    </row>
    <row r="24" spans="1:10" x14ac:dyDescent="0.3">
      <c r="A24" s="59" t="s">
        <v>10</v>
      </c>
      <c r="B24" s="60"/>
      <c r="C24" s="60"/>
      <c r="D24" s="60"/>
      <c r="E24" s="61"/>
      <c r="F24" s="65" t="s">
        <v>60</v>
      </c>
      <c r="G24" s="66"/>
      <c r="H24" s="66"/>
      <c r="I24" s="66"/>
      <c r="J24" s="67"/>
    </row>
    <row r="25" spans="1:10" x14ac:dyDescent="0.3">
      <c r="A25" s="59" t="s">
        <v>11</v>
      </c>
      <c r="B25" s="60"/>
      <c r="C25" s="60"/>
      <c r="D25" s="60"/>
      <c r="E25" s="61"/>
      <c r="F25" s="62" t="s">
        <v>142</v>
      </c>
      <c r="G25" s="63"/>
      <c r="H25" s="63"/>
      <c r="I25" s="63"/>
      <c r="J25" s="64"/>
    </row>
    <row r="26" spans="1:10" x14ac:dyDescent="0.3">
      <c r="A26" s="59" t="s">
        <v>29</v>
      </c>
      <c r="B26" s="60"/>
      <c r="C26" s="60"/>
      <c r="D26" s="60"/>
      <c r="E26" s="61"/>
      <c r="F26" s="65" t="s">
        <v>74</v>
      </c>
      <c r="G26" s="75"/>
      <c r="H26" s="75"/>
      <c r="I26" s="75"/>
      <c r="J26" s="76"/>
    </row>
    <row r="27" spans="1:10" x14ac:dyDescent="0.3">
      <c r="A27" s="74" t="s">
        <v>12</v>
      </c>
      <c r="B27" s="52"/>
      <c r="C27" s="74" t="s">
        <v>13</v>
      </c>
      <c r="D27" s="52"/>
      <c r="E27" s="51" t="s">
        <v>14</v>
      </c>
      <c r="F27" s="52"/>
      <c r="G27" s="51" t="s">
        <v>58</v>
      </c>
      <c r="H27" s="104"/>
      <c r="I27" s="74" t="s">
        <v>15</v>
      </c>
      <c r="J27" s="52"/>
    </row>
    <row r="28" spans="1:10" x14ac:dyDescent="0.3">
      <c r="A28" s="51" t="s">
        <v>16</v>
      </c>
      <c r="B28" s="104"/>
      <c r="C28" s="51" t="s">
        <v>57</v>
      </c>
      <c r="D28" s="104"/>
      <c r="E28" s="51" t="s">
        <v>57</v>
      </c>
      <c r="F28" s="104"/>
      <c r="G28" s="51" t="s">
        <v>57</v>
      </c>
      <c r="H28" s="104"/>
      <c r="I28" s="51" t="s">
        <v>57</v>
      </c>
      <c r="J28" s="104"/>
    </row>
    <row r="29" spans="1:10" x14ac:dyDescent="0.3">
      <c r="A29" s="74" t="s">
        <v>17</v>
      </c>
      <c r="B29" s="52"/>
      <c r="C29" s="51" t="s">
        <v>186</v>
      </c>
      <c r="D29" s="104"/>
      <c r="E29" s="51" t="s">
        <v>185</v>
      </c>
      <c r="F29" s="104"/>
      <c r="G29" s="51" t="s">
        <v>184</v>
      </c>
      <c r="H29" s="104"/>
      <c r="I29" s="51" t="s">
        <v>184</v>
      </c>
      <c r="J29" s="104"/>
    </row>
    <row r="30" spans="1:10" x14ac:dyDescent="0.3">
      <c r="A30" s="85" t="s">
        <v>66</v>
      </c>
      <c r="B30" s="86"/>
      <c r="C30" s="86"/>
      <c r="D30" s="86"/>
      <c r="E30" s="86"/>
      <c r="F30" s="86"/>
      <c r="G30" s="86"/>
      <c r="H30" s="86"/>
      <c r="I30" s="86"/>
      <c r="J30" s="87"/>
    </row>
    <row r="31" spans="1:10" x14ac:dyDescent="0.3">
      <c r="A31" s="85" t="s">
        <v>139</v>
      </c>
      <c r="B31" s="86"/>
      <c r="C31" s="86"/>
      <c r="D31" s="86"/>
      <c r="E31" s="86"/>
      <c r="F31" s="86"/>
      <c r="G31" s="86"/>
      <c r="H31" s="86"/>
      <c r="I31" s="86"/>
      <c r="J31" s="87"/>
    </row>
    <row r="32" spans="1:10" x14ac:dyDescent="0.3">
      <c r="A32" s="88" t="s">
        <v>47</v>
      </c>
      <c r="B32" s="90"/>
      <c r="C32" s="85" t="s">
        <v>240</v>
      </c>
      <c r="D32" s="86"/>
      <c r="E32" s="86"/>
      <c r="F32" s="86"/>
      <c r="G32" s="86"/>
      <c r="H32" s="86"/>
      <c r="I32" s="86"/>
      <c r="J32" s="87"/>
    </row>
    <row r="33" spans="1:10" x14ac:dyDescent="0.3">
      <c r="A33" s="88" t="s">
        <v>242</v>
      </c>
      <c r="B33" s="90"/>
      <c r="C33" s="138" t="s">
        <v>241</v>
      </c>
      <c r="D33" s="86"/>
      <c r="E33" s="86"/>
      <c r="F33" s="86"/>
      <c r="G33" s="86"/>
      <c r="H33" s="86"/>
      <c r="I33" s="86"/>
      <c r="J33" s="87"/>
    </row>
    <row r="34" spans="1:10" x14ac:dyDescent="0.3">
      <c r="A34" s="88" t="s">
        <v>18</v>
      </c>
      <c r="B34" s="89"/>
      <c r="C34" s="89"/>
      <c r="D34" s="89"/>
      <c r="E34" s="89"/>
      <c r="F34" s="89"/>
      <c r="G34" s="89"/>
      <c r="H34" s="89"/>
      <c r="I34" s="89"/>
      <c r="J34" s="90"/>
    </row>
    <row r="35" spans="1:10" ht="15" customHeight="1" x14ac:dyDescent="0.3">
      <c r="A35" s="139" t="s">
        <v>161</v>
      </c>
      <c r="B35" s="140"/>
      <c r="C35" s="140"/>
      <c r="D35" s="140"/>
      <c r="E35" s="140"/>
      <c r="F35" s="140"/>
      <c r="G35" s="140"/>
      <c r="H35" s="140"/>
      <c r="I35" s="140"/>
      <c r="J35" s="141"/>
    </row>
    <row r="36" spans="1:10" ht="15.75" customHeight="1" x14ac:dyDescent="0.3">
      <c r="A36" s="142"/>
      <c r="B36" s="143"/>
      <c r="C36" s="143"/>
      <c r="D36" s="143"/>
      <c r="E36" s="143"/>
      <c r="F36" s="143"/>
      <c r="G36" s="143"/>
      <c r="H36" s="143"/>
      <c r="I36" s="143"/>
      <c r="J36" s="144"/>
    </row>
    <row r="37" spans="1:10" ht="16.5" customHeight="1" x14ac:dyDescent="0.3">
      <c r="A37" s="85" t="s">
        <v>75</v>
      </c>
      <c r="B37" s="60"/>
      <c r="C37" s="60"/>
      <c r="D37" s="60"/>
      <c r="E37" s="61"/>
      <c r="F37" s="77">
        <v>12726.08</v>
      </c>
      <c r="G37" s="78"/>
      <c r="H37" s="78"/>
      <c r="I37" s="78"/>
      <c r="J37" s="79"/>
    </row>
    <row r="38" spans="1:10" x14ac:dyDescent="0.3">
      <c r="A38" s="59" t="s">
        <v>19</v>
      </c>
      <c r="B38" s="60"/>
      <c r="C38" s="60"/>
      <c r="D38" s="60"/>
      <c r="E38" s="61"/>
      <c r="F38" s="85">
        <v>0.75</v>
      </c>
      <c r="G38" s="86"/>
      <c r="H38" s="86"/>
      <c r="I38" s="86"/>
      <c r="J38" s="87"/>
    </row>
    <row r="39" spans="1:10" x14ac:dyDescent="0.3">
      <c r="A39" s="59" t="s">
        <v>20</v>
      </c>
      <c r="B39" s="60"/>
      <c r="C39" s="60"/>
      <c r="D39" s="60"/>
      <c r="E39" s="61"/>
      <c r="F39" s="85">
        <v>0</v>
      </c>
      <c r="G39" s="86"/>
      <c r="H39" s="86"/>
      <c r="I39" s="86"/>
      <c r="J39" s="87"/>
    </row>
    <row r="40" spans="1:10" x14ac:dyDescent="0.3">
      <c r="A40" s="59" t="s">
        <v>21</v>
      </c>
      <c r="B40" s="60"/>
      <c r="C40" s="60"/>
      <c r="D40" s="60"/>
      <c r="E40" s="61"/>
      <c r="F40" s="85">
        <f>F38+F39</f>
        <v>0.75</v>
      </c>
      <c r="G40" s="86"/>
      <c r="H40" s="86"/>
      <c r="I40" s="86"/>
      <c r="J40" s="87"/>
    </row>
    <row r="41" spans="1:10" x14ac:dyDescent="0.3">
      <c r="A41" s="85" t="s">
        <v>76</v>
      </c>
      <c r="B41" s="60"/>
      <c r="C41" s="60"/>
      <c r="D41" s="60"/>
      <c r="E41" s="61"/>
      <c r="F41" s="85">
        <f>F37*F40</f>
        <v>9544.56</v>
      </c>
      <c r="G41" s="86"/>
      <c r="H41" s="86"/>
      <c r="I41" s="86"/>
      <c r="J41" s="87"/>
    </row>
    <row r="42" spans="1:10" x14ac:dyDescent="0.3">
      <c r="A42" s="59" t="s">
        <v>22</v>
      </c>
      <c r="B42" s="60"/>
      <c r="C42" s="60"/>
      <c r="D42" s="60"/>
      <c r="E42" s="61"/>
      <c r="F42" s="91" t="s">
        <v>182</v>
      </c>
      <c r="G42" s="92"/>
      <c r="H42" s="92"/>
      <c r="I42" s="92"/>
      <c r="J42" s="93"/>
    </row>
    <row r="43" spans="1:10" x14ac:dyDescent="0.3">
      <c r="A43" s="88" t="s">
        <v>78</v>
      </c>
      <c r="B43" s="89"/>
      <c r="C43" s="89"/>
      <c r="D43" s="89"/>
      <c r="E43" s="89"/>
      <c r="F43" s="89"/>
      <c r="G43" s="89"/>
      <c r="H43" s="89"/>
      <c r="I43" s="89"/>
      <c r="J43" s="90"/>
    </row>
    <row r="44" spans="1:10" x14ac:dyDescent="0.3">
      <c r="A44" s="77" t="s">
        <v>77</v>
      </c>
      <c r="B44" s="79"/>
      <c r="C44" s="105" t="s">
        <v>193</v>
      </c>
      <c r="D44" s="106"/>
      <c r="E44" s="106"/>
      <c r="F44" s="107"/>
      <c r="G44" s="22" t="s">
        <v>68</v>
      </c>
      <c r="H44" s="199" t="s">
        <v>164</v>
      </c>
      <c r="I44" s="78"/>
      <c r="J44" s="79"/>
    </row>
    <row r="45" spans="1:10" ht="15" customHeight="1" x14ac:dyDescent="0.3">
      <c r="A45" s="77" t="s">
        <v>146</v>
      </c>
      <c r="B45" s="79"/>
      <c r="C45" s="105" t="str">
        <f>C44</f>
        <v>MHSL/KS.1/T.1/NP/SR-217/2014</v>
      </c>
      <c r="D45" s="106"/>
      <c r="E45" s="106"/>
      <c r="F45" s="107"/>
      <c r="G45" s="22" t="s">
        <v>68</v>
      </c>
      <c r="H45" s="77" t="str">
        <f>H44</f>
        <v>18/05/2015.</v>
      </c>
      <c r="I45" s="78"/>
      <c r="J45" s="79"/>
    </row>
    <row r="46" spans="1:10" ht="58.5" customHeight="1" x14ac:dyDescent="0.3">
      <c r="A46" s="77" t="s">
        <v>162</v>
      </c>
      <c r="B46" s="79"/>
      <c r="C46" s="105" t="s">
        <v>232</v>
      </c>
      <c r="D46" s="106"/>
      <c r="E46" s="106"/>
      <c r="F46" s="107"/>
      <c r="G46" s="5" t="s">
        <v>68</v>
      </c>
      <c r="H46" s="108" t="s">
        <v>164</v>
      </c>
      <c r="I46" s="109"/>
      <c r="J46" s="110"/>
    </row>
    <row r="47" spans="1:10" x14ac:dyDescent="0.3">
      <c r="A47" s="77" t="s">
        <v>110</v>
      </c>
      <c r="B47" s="79"/>
      <c r="C47" s="105" t="s">
        <v>57</v>
      </c>
      <c r="D47" s="106"/>
      <c r="E47" s="106"/>
      <c r="F47" s="106" t="s">
        <v>111</v>
      </c>
      <c r="G47" s="107"/>
      <c r="H47" s="5" t="s">
        <v>68</v>
      </c>
      <c r="I47" s="117" t="s">
        <v>57</v>
      </c>
      <c r="J47" s="117"/>
    </row>
    <row r="48" spans="1:10" x14ac:dyDescent="0.3">
      <c r="A48" s="134" t="s">
        <v>82</v>
      </c>
      <c r="B48" s="134"/>
      <c r="C48" s="134"/>
      <c r="D48" s="206" t="str">
        <f>H46</f>
        <v>18/05/2015.</v>
      </c>
      <c r="E48" s="206"/>
      <c r="F48" s="85" t="s">
        <v>79</v>
      </c>
      <c r="G48" s="198"/>
      <c r="H48" s="77" t="s">
        <v>238</v>
      </c>
      <c r="I48" s="86"/>
      <c r="J48" s="87"/>
    </row>
    <row r="49" spans="1:10" x14ac:dyDescent="0.3">
      <c r="A49" s="114" t="s">
        <v>23</v>
      </c>
      <c r="B49" s="115"/>
      <c r="C49" s="115"/>
      <c r="D49" s="115"/>
      <c r="E49" s="115"/>
      <c r="F49" s="115"/>
      <c r="G49" s="115"/>
      <c r="H49" s="115"/>
      <c r="I49" s="115"/>
      <c r="J49" s="116"/>
    </row>
    <row r="50" spans="1:10" x14ac:dyDescent="0.3">
      <c r="A50" s="85" t="s">
        <v>109</v>
      </c>
      <c r="B50" s="86"/>
      <c r="C50" s="87"/>
      <c r="D50" s="51">
        <f>F41</f>
        <v>9544.56</v>
      </c>
      <c r="E50" s="104"/>
      <c r="F50" s="207" t="s">
        <v>140</v>
      </c>
      <c r="G50" s="208"/>
      <c r="H50" s="129" t="s">
        <v>231</v>
      </c>
      <c r="I50" s="129"/>
      <c r="J50" s="130"/>
    </row>
    <row r="51" spans="1:10" x14ac:dyDescent="0.3">
      <c r="A51" s="111" t="s">
        <v>80</v>
      </c>
      <c r="B51" s="112"/>
      <c r="C51" s="113" t="s">
        <v>233</v>
      </c>
      <c r="D51" s="113"/>
      <c r="E51" s="113"/>
      <c r="F51" s="85" t="s">
        <v>63</v>
      </c>
      <c r="G51" s="86"/>
      <c r="H51" s="86"/>
      <c r="I51" s="86"/>
      <c r="J51" s="87"/>
    </row>
    <row r="52" spans="1:10" x14ac:dyDescent="0.3">
      <c r="A52" s="85" t="s">
        <v>55</v>
      </c>
      <c r="B52" s="86"/>
      <c r="C52" s="86"/>
      <c r="D52" s="77" t="s">
        <v>61</v>
      </c>
      <c r="E52" s="78"/>
      <c r="F52" s="78"/>
      <c r="G52" s="78"/>
      <c r="H52" s="78"/>
      <c r="I52" s="78"/>
      <c r="J52" s="79"/>
    </row>
    <row r="53" spans="1:10" ht="15" thickBot="1" x14ac:dyDescent="0.35">
      <c r="A53" s="85" t="s">
        <v>62</v>
      </c>
      <c r="B53" s="86"/>
      <c r="C53" s="86"/>
      <c r="D53" s="86"/>
      <c r="E53" s="86"/>
      <c r="F53" s="86"/>
      <c r="G53" s="86"/>
      <c r="H53" s="86"/>
      <c r="I53" s="86"/>
      <c r="J53" s="87"/>
    </row>
    <row r="54" spans="1:10" ht="15" hidden="1" customHeight="1" x14ac:dyDescent="0.3">
      <c r="A54" s="176" t="s">
        <v>51</v>
      </c>
      <c r="B54" s="177"/>
      <c r="C54" s="177"/>
      <c r="D54" s="177"/>
      <c r="E54" s="177"/>
      <c r="F54" s="177"/>
      <c r="G54" s="177"/>
      <c r="H54" s="177"/>
      <c r="I54" s="177"/>
      <c r="J54" s="178"/>
    </row>
    <row r="55" spans="1:10" hidden="1" x14ac:dyDescent="0.3">
      <c r="A55" s="173" t="s">
        <v>196</v>
      </c>
      <c r="B55" s="174"/>
      <c r="C55" s="174"/>
      <c r="D55" s="174"/>
      <c r="E55" s="174"/>
      <c r="F55" s="174"/>
      <c r="G55" s="174"/>
      <c r="H55" s="174"/>
      <c r="I55" s="174"/>
      <c r="J55" s="175"/>
    </row>
    <row r="56" spans="1:10" ht="15" hidden="1" customHeight="1" x14ac:dyDescent="0.3">
      <c r="A56" s="149"/>
      <c r="B56" s="151"/>
      <c r="C56" s="120" t="s">
        <v>37</v>
      </c>
      <c r="D56" s="121"/>
      <c r="E56" s="122"/>
      <c r="F56" s="120" t="s">
        <v>38</v>
      </c>
      <c r="G56" s="122"/>
      <c r="H56" s="149"/>
      <c r="I56" s="150"/>
      <c r="J56" s="151"/>
    </row>
    <row r="57" spans="1:10" hidden="1" x14ac:dyDescent="0.3">
      <c r="A57" s="152"/>
      <c r="B57" s="154"/>
      <c r="C57" s="120" t="s">
        <v>39</v>
      </c>
      <c r="D57" s="121"/>
      <c r="E57" s="122"/>
      <c r="F57" s="158">
        <f>'B %'!E4</f>
        <v>100</v>
      </c>
      <c r="G57" s="159"/>
      <c r="H57" s="152"/>
      <c r="I57" s="153"/>
      <c r="J57" s="154"/>
    </row>
    <row r="58" spans="1:10" hidden="1" x14ac:dyDescent="0.3">
      <c r="A58" s="152"/>
      <c r="B58" s="154"/>
      <c r="C58" s="120" t="s">
        <v>40</v>
      </c>
      <c r="D58" s="121"/>
      <c r="E58" s="122"/>
      <c r="F58" s="158">
        <f>'B %'!E5</f>
        <v>100</v>
      </c>
      <c r="G58" s="159"/>
      <c r="H58" s="152"/>
      <c r="I58" s="153"/>
      <c r="J58" s="154"/>
    </row>
    <row r="59" spans="1:10" hidden="1" x14ac:dyDescent="0.3">
      <c r="A59" s="152"/>
      <c r="B59" s="154"/>
      <c r="C59" s="120" t="s">
        <v>41</v>
      </c>
      <c r="D59" s="121"/>
      <c r="E59" s="122"/>
      <c r="F59" s="158">
        <f>'B %'!E6</f>
        <v>100</v>
      </c>
      <c r="G59" s="159"/>
      <c r="H59" s="152"/>
      <c r="I59" s="153"/>
      <c r="J59" s="154"/>
    </row>
    <row r="60" spans="1:10" hidden="1" x14ac:dyDescent="0.3">
      <c r="A60" s="152"/>
      <c r="B60" s="154"/>
      <c r="C60" s="120" t="s">
        <v>42</v>
      </c>
      <c r="D60" s="121"/>
      <c r="E60" s="122"/>
      <c r="F60" s="158">
        <f>'B %'!E7</f>
        <v>0</v>
      </c>
      <c r="G60" s="159"/>
      <c r="H60" s="152"/>
      <c r="I60" s="153"/>
      <c r="J60" s="154"/>
    </row>
    <row r="61" spans="1:10" hidden="1" x14ac:dyDescent="0.3">
      <c r="A61" s="152"/>
      <c r="B61" s="154"/>
      <c r="C61" s="120" t="s">
        <v>48</v>
      </c>
      <c r="D61" s="121"/>
      <c r="E61" s="122"/>
      <c r="F61" s="158">
        <f>'B %'!E8</f>
        <v>0</v>
      </c>
      <c r="G61" s="159"/>
      <c r="H61" s="152"/>
      <c r="I61" s="153"/>
      <c r="J61" s="154"/>
    </row>
    <row r="62" spans="1:10" ht="15" hidden="1" customHeight="1" x14ac:dyDescent="0.3">
      <c r="A62" s="152"/>
      <c r="B62" s="154"/>
      <c r="C62" s="120" t="s">
        <v>49</v>
      </c>
      <c r="D62" s="121"/>
      <c r="E62" s="122"/>
      <c r="F62" s="158">
        <f>'B %'!E9</f>
        <v>0</v>
      </c>
      <c r="G62" s="159"/>
      <c r="H62" s="152"/>
      <c r="I62" s="153"/>
      <c r="J62" s="154"/>
    </row>
    <row r="63" spans="1:10" hidden="1" x14ac:dyDescent="0.3">
      <c r="A63" s="155"/>
      <c r="B63" s="157"/>
      <c r="C63" s="120" t="s">
        <v>50</v>
      </c>
      <c r="D63" s="121"/>
      <c r="E63" s="122"/>
      <c r="F63" s="158">
        <f>'B %'!E10</f>
        <v>0</v>
      </c>
      <c r="G63" s="159"/>
      <c r="H63" s="155"/>
      <c r="I63" s="156"/>
      <c r="J63" s="157"/>
    </row>
    <row r="64" spans="1:10" hidden="1" x14ac:dyDescent="0.3">
      <c r="A64" s="160" t="s">
        <v>35</v>
      </c>
      <c r="B64" s="161"/>
      <c r="C64" s="162"/>
      <c r="D64" s="118">
        <f>'B %'!G20</f>
        <v>65</v>
      </c>
      <c r="E64" s="119"/>
      <c r="F64" s="160" t="s">
        <v>36</v>
      </c>
      <c r="G64" s="161"/>
      <c r="H64" s="162"/>
      <c r="I64" s="118">
        <f>'B %'!H20</f>
        <v>75</v>
      </c>
      <c r="J64" s="119"/>
    </row>
    <row r="65" spans="1:13" hidden="1" x14ac:dyDescent="0.3">
      <c r="A65" s="173" t="s">
        <v>195</v>
      </c>
      <c r="B65" s="174"/>
      <c r="C65" s="174"/>
      <c r="D65" s="174"/>
      <c r="E65" s="174"/>
      <c r="F65" s="174"/>
      <c r="G65" s="174"/>
      <c r="H65" s="174"/>
      <c r="I65" s="174"/>
      <c r="J65" s="175"/>
    </row>
    <row r="66" spans="1:13" ht="15" hidden="1" customHeight="1" x14ac:dyDescent="0.3">
      <c r="A66" s="149"/>
      <c r="B66" s="151"/>
      <c r="C66" s="120" t="s">
        <v>37</v>
      </c>
      <c r="D66" s="121"/>
      <c r="E66" s="122"/>
      <c r="F66" s="120" t="s">
        <v>38</v>
      </c>
      <c r="G66" s="122"/>
      <c r="H66" s="149"/>
      <c r="I66" s="150"/>
      <c r="J66" s="151"/>
    </row>
    <row r="67" spans="1:13" hidden="1" x14ac:dyDescent="0.3">
      <c r="A67" s="152"/>
      <c r="B67" s="154"/>
      <c r="C67" s="120" t="s">
        <v>39</v>
      </c>
      <c r="D67" s="121"/>
      <c r="E67" s="122"/>
      <c r="F67" s="158">
        <f>'C%'!E4</f>
        <v>100</v>
      </c>
      <c r="G67" s="159"/>
      <c r="H67" s="152"/>
      <c r="I67" s="153"/>
      <c r="J67" s="154"/>
    </row>
    <row r="68" spans="1:13" hidden="1" x14ac:dyDescent="0.3">
      <c r="A68" s="152"/>
      <c r="B68" s="154"/>
      <c r="C68" s="120" t="s">
        <v>40</v>
      </c>
      <c r="D68" s="121"/>
      <c r="E68" s="122"/>
      <c r="F68" s="158">
        <f>'C%'!E5</f>
        <v>75</v>
      </c>
      <c r="G68" s="159"/>
      <c r="H68" s="152"/>
      <c r="I68" s="153"/>
      <c r="J68" s="154"/>
    </row>
    <row r="69" spans="1:13" hidden="1" x14ac:dyDescent="0.3">
      <c r="A69" s="152"/>
      <c r="B69" s="154"/>
      <c r="C69" s="120" t="s">
        <v>41</v>
      </c>
      <c r="D69" s="121"/>
      <c r="E69" s="122"/>
      <c r="F69" s="158">
        <f>'C%'!E6</f>
        <v>0</v>
      </c>
      <c r="G69" s="159"/>
      <c r="H69" s="152"/>
      <c r="I69" s="153"/>
      <c r="J69" s="154"/>
    </row>
    <row r="70" spans="1:13" hidden="1" x14ac:dyDescent="0.3">
      <c r="A70" s="152"/>
      <c r="B70" s="154"/>
      <c r="C70" s="120" t="s">
        <v>42</v>
      </c>
      <c r="D70" s="121"/>
      <c r="E70" s="122"/>
      <c r="F70" s="158">
        <f>'C%'!E7</f>
        <v>0</v>
      </c>
      <c r="G70" s="159"/>
      <c r="H70" s="152"/>
      <c r="I70" s="153"/>
      <c r="J70" s="154"/>
    </row>
    <row r="71" spans="1:13" hidden="1" x14ac:dyDescent="0.3">
      <c r="A71" s="152"/>
      <c r="B71" s="154"/>
      <c r="C71" s="120" t="s">
        <v>48</v>
      </c>
      <c r="D71" s="121"/>
      <c r="E71" s="122"/>
      <c r="F71" s="158">
        <f>'C%'!E8</f>
        <v>0</v>
      </c>
      <c r="G71" s="159"/>
      <c r="H71" s="152"/>
      <c r="I71" s="153"/>
      <c r="J71" s="154"/>
    </row>
    <row r="72" spans="1:13" ht="15" hidden="1" customHeight="1" x14ac:dyDescent="0.3">
      <c r="A72" s="152"/>
      <c r="B72" s="154"/>
      <c r="C72" s="120" t="s">
        <v>49</v>
      </c>
      <c r="D72" s="121"/>
      <c r="E72" s="122"/>
      <c r="F72" s="158">
        <f>'C%'!E9</f>
        <v>0</v>
      </c>
      <c r="G72" s="159"/>
      <c r="H72" s="152"/>
      <c r="I72" s="153"/>
      <c r="J72" s="154"/>
    </row>
    <row r="73" spans="1:13" hidden="1" x14ac:dyDescent="0.3">
      <c r="A73" s="155"/>
      <c r="B73" s="157"/>
      <c r="C73" s="120" t="s">
        <v>50</v>
      </c>
      <c r="D73" s="121"/>
      <c r="E73" s="122"/>
      <c r="F73" s="158">
        <f>'C%'!E10</f>
        <v>0</v>
      </c>
      <c r="G73" s="159"/>
      <c r="H73" s="155"/>
      <c r="I73" s="156"/>
      <c r="J73" s="157"/>
    </row>
    <row r="74" spans="1:13" ht="15" hidden="1" thickBot="1" x14ac:dyDescent="0.35">
      <c r="A74" s="160" t="s">
        <v>35</v>
      </c>
      <c r="B74" s="161"/>
      <c r="C74" s="162"/>
      <c r="D74" s="118">
        <f>'C%'!G20</f>
        <v>40</v>
      </c>
      <c r="E74" s="119"/>
      <c r="F74" s="160" t="s">
        <v>36</v>
      </c>
      <c r="G74" s="161"/>
      <c r="H74" s="162"/>
      <c r="I74" s="118">
        <f>'C%'!H20</f>
        <v>52.5</v>
      </c>
      <c r="J74" s="119"/>
    </row>
    <row r="75" spans="1:13" ht="15.75" customHeight="1" x14ac:dyDescent="0.3">
      <c r="A75" s="99" t="s">
        <v>197</v>
      </c>
      <c r="B75" s="100"/>
      <c r="C75" s="101" t="s">
        <v>234</v>
      </c>
      <c r="D75" s="101"/>
      <c r="E75" s="101"/>
      <c r="F75" s="101"/>
      <c r="G75" s="101"/>
      <c r="H75" s="101"/>
      <c r="I75" s="101"/>
      <c r="J75" s="102"/>
      <c r="K75" s="28" t="str">
        <f ca="1">(IF(C79=0,"Work not yet Started.",IF(D79=25%,"Piling work in process",IF(D79=50%,"Excavation work in process",IF(D79=100%,"Excavation work completed, ","0")))&amp;(IF(C80=0%,"",IF(C80=M81,"Footing work is process",IF(C80=M82,"Footing work Completed",IF(C80=M83,"1st Basement Completed",IF(C80=M84,"1st &amp; 2nd Basement Completed",IF(C80=M85,"1st to 3rd Basement Completed",IF(C80=M86,"1st to 4th Basement Completed",IF(C80=M87,"Plinth work is process",IF(C80=M88,"Plinth work completed","0")))))))))))&amp;(IF(C81&gt;0,", RCC upto "&amp;C81&amp;" Slab completed",""))&amp;(IF(C82&gt;0,", Brickwork upto "&amp;C82&amp;" Floor completed"," "))&amp;(IF(C83&gt;0,", Internal Plaster upto "&amp;C83&amp;" Floor completed"," "))&amp;(IF(C84&gt;0,", External Plaster upto "&amp;C84&amp;" Floor completed"," "))&amp;(IF(C85&gt;0,", Flooring upto "&amp;C85&amp;" Floor completed"," "))&amp;(IF(C86&gt;0,", Painting upto "&amp;C86&amp;" Floor completed"," "))&amp;(IF(C87&gt;0,", Finishing upto "&amp;C87&amp;" Floor completed"," ")))</f>
        <v xml:space="preserve">Excavation work completed, Plinth work completed, RCC upto 4 Slab completed, Brickwork upto 3 Floor completed, Internal Plaster upto 3 Floor completed, External Plaster upto 1.5 Floor completed, Flooring upto 1 Floor completed, Painting upto 1 Floor completed </v>
      </c>
      <c r="L75" s="28"/>
      <c r="M75" s="29"/>
    </row>
    <row r="76" spans="1:13" ht="15.6" x14ac:dyDescent="0.3">
      <c r="A76" s="30" t="s">
        <v>198</v>
      </c>
      <c r="B76" s="31">
        <v>0</v>
      </c>
      <c r="C76" s="31" t="s">
        <v>199</v>
      </c>
      <c r="D76" s="31">
        <v>1</v>
      </c>
      <c r="E76" s="31" t="s">
        <v>200</v>
      </c>
      <c r="F76" s="103">
        <v>0</v>
      </c>
      <c r="G76" s="103"/>
      <c r="H76" s="31" t="s">
        <v>201</v>
      </c>
      <c r="I76" s="103">
        <f ca="1">--TRIM(RIGHT(SUBSTITUTE(LEFT(C75,_xlfn.AGGREGATE(16,6,FIND({0,1,2,3,4,5,6,7,8,9},C75,ROW(INDIRECT("1:"&amp;LEN(C75)))),1))," ",REPT(" ",LEN(C75))),LEN(C75)))</f>
        <v>3</v>
      </c>
      <c r="J76" s="215"/>
      <c r="K76" s="32" t="s">
        <v>202</v>
      </c>
      <c r="L76" s="32"/>
      <c r="M76" s="33"/>
    </row>
    <row r="77" spans="1:13" ht="65.25" customHeight="1" x14ac:dyDescent="0.3">
      <c r="A77" s="216" t="s">
        <v>203</v>
      </c>
      <c r="B77" s="217"/>
      <c r="C77" s="204" t="str">
        <f ca="1">K75</f>
        <v xml:space="preserve">Excavation work completed, Plinth work completed, RCC upto 4 Slab completed, Brickwork upto 3 Floor completed, Internal Plaster upto 3 Floor completed, External Plaster upto 1.5 Floor completed, Flooring upto 1 Floor completed, Painting upto 1 Floor completed </v>
      </c>
      <c r="D77" s="204"/>
      <c r="E77" s="204"/>
      <c r="F77" s="204"/>
      <c r="G77" s="204"/>
      <c r="H77" s="204"/>
      <c r="I77" s="204"/>
      <c r="J77" s="205"/>
      <c r="K77" s="32" t="s">
        <v>204</v>
      </c>
      <c r="L77" s="32"/>
      <c r="M77" s="33"/>
    </row>
    <row r="78" spans="1:13" ht="15.6" x14ac:dyDescent="0.3">
      <c r="A78" s="179" t="s">
        <v>37</v>
      </c>
      <c r="B78" s="180"/>
      <c r="C78" s="47" t="s">
        <v>205</v>
      </c>
      <c r="D78" s="180" t="s">
        <v>206</v>
      </c>
      <c r="E78" s="180"/>
      <c r="F78" s="180" t="s">
        <v>207</v>
      </c>
      <c r="G78" s="180"/>
      <c r="H78" s="180" t="s">
        <v>208</v>
      </c>
      <c r="I78" s="180"/>
      <c r="J78" s="200"/>
      <c r="K78" s="34" t="s">
        <v>209</v>
      </c>
      <c r="L78" s="35"/>
      <c r="M78" s="36">
        <f ca="1">I76*25%</f>
        <v>0.75</v>
      </c>
    </row>
    <row r="79" spans="1:13" ht="15.6" x14ac:dyDescent="0.3">
      <c r="A79" s="179" t="s">
        <v>210</v>
      </c>
      <c r="B79" s="180"/>
      <c r="C79" s="48">
        <f ca="1">M80</f>
        <v>3</v>
      </c>
      <c r="D79" s="201">
        <f ca="1">((100/I76)*C79)/100</f>
        <v>1</v>
      </c>
      <c r="E79" s="201"/>
      <c r="F79" s="201">
        <f ca="1">(IF(C77=K76,"100%",IF(C77=K77,"100%",(((C80/I76*10)+(40/(B76+D76+F76+I76)*C81)+(7.5/(I76)*C82)+(7.5/(I76)*C83)+(10/I76*C84)+(10/I76*C85)+(5/I76*C86)+(5/I76*C87)+(5/I76*C88))/100))))</f>
        <v>0.75</v>
      </c>
      <c r="G79" s="201"/>
      <c r="H79" s="201">
        <f ca="1">((((C79/I76)*20)+((C80/I76)*25)+(30/(B76+I76+F76+D76)*C81)+(5/I76*C82)+(5/I76*C83)+(5/I76*C84)+(5/I76*C85)+(0/I76*C86)+(0/I76*C87)+(5/I76*C88))/100)</f>
        <v>0.89166666666666672</v>
      </c>
      <c r="I79" s="201"/>
      <c r="J79" s="210"/>
      <c r="K79" s="34" t="s">
        <v>211</v>
      </c>
      <c r="L79" s="37"/>
      <c r="M79" s="38">
        <f ca="1">I76*50%</f>
        <v>1.5</v>
      </c>
    </row>
    <row r="80" spans="1:13" ht="15.6" x14ac:dyDescent="0.3">
      <c r="A80" s="179" t="s">
        <v>39</v>
      </c>
      <c r="B80" s="180"/>
      <c r="C80" s="49">
        <f ca="1">M88</f>
        <v>3</v>
      </c>
      <c r="D80" s="201">
        <f ca="1">((100/I76)*C80)/100</f>
        <v>1</v>
      </c>
      <c r="E80" s="201"/>
      <c r="F80" s="201"/>
      <c r="G80" s="201"/>
      <c r="H80" s="201"/>
      <c r="I80" s="201"/>
      <c r="J80" s="210"/>
      <c r="K80" s="34" t="s">
        <v>212</v>
      </c>
      <c r="L80" s="37"/>
      <c r="M80" s="38">
        <f ca="1">I76</f>
        <v>3</v>
      </c>
    </row>
    <row r="81" spans="1:13" ht="15.6" x14ac:dyDescent="0.3">
      <c r="A81" s="202" t="s">
        <v>213</v>
      </c>
      <c r="B81" s="103"/>
      <c r="C81" s="49">
        <f ca="1">B76+D76+F76+I76</f>
        <v>4</v>
      </c>
      <c r="D81" s="201">
        <f ca="1">((100/(B76+D76+F76+I76))*C81)/100</f>
        <v>1</v>
      </c>
      <c r="E81" s="201"/>
      <c r="F81" s="201"/>
      <c r="G81" s="201"/>
      <c r="H81" s="201"/>
      <c r="I81" s="201"/>
      <c r="J81" s="210"/>
      <c r="K81" s="34" t="s">
        <v>214</v>
      </c>
      <c r="L81" s="37"/>
      <c r="M81" s="39">
        <f ca="1">(IF(B76=0,I76/4,(I76/(B76+4))))</f>
        <v>0.75</v>
      </c>
    </row>
    <row r="82" spans="1:13" ht="15.6" x14ac:dyDescent="0.3">
      <c r="A82" s="179" t="s">
        <v>215</v>
      </c>
      <c r="B82" s="180" t="s">
        <v>216</v>
      </c>
      <c r="C82" s="48">
        <v>3</v>
      </c>
      <c r="D82" s="201">
        <f ca="1">((100/I76)*C82)/100</f>
        <v>1</v>
      </c>
      <c r="E82" s="201"/>
      <c r="F82" s="201"/>
      <c r="G82" s="201"/>
      <c r="H82" s="201"/>
      <c r="I82" s="201"/>
      <c r="J82" s="210"/>
      <c r="K82" s="34" t="s">
        <v>217</v>
      </c>
      <c r="L82" s="37"/>
      <c r="M82" s="39">
        <f ca="1">(IF(B76=0,I76/4+M81,(I76/(B76+4)+M81)))</f>
        <v>1.5</v>
      </c>
    </row>
    <row r="83" spans="1:13" ht="15.6" x14ac:dyDescent="0.3">
      <c r="A83" s="179" t="s">
        <v>218</v>
      </c>
      <c r="B83" s="180" t="s">
        <v>216</v>
      </c>
      <c r="C83" s="48">
        <v>3</v>
      </c>
      <c r="D83" s="201">
        <f ca="1">((100/I76)*C83)/100</f>
        <v>1</v>
      </c>
      <c r="E83" s="201"/>
      <c r="F83" s="201"/>
      <c r="G83" s="201"/>
      <c r="H83" s="201"/>
      <c r="I83" s="201"/>
      <c r="J83" s="210"/>
      <c r="K83" s="34" t="s">
        <v>219</v>
      </c>
      <c r="L83" s="40"/>
      <c r="M83" s="39">
        <f>(IF(B76=0,0,(I76/(B76+4)+M82)))</f>
        <v>0</v>
      </c>
    </row>
    <row r="84" spans="1:13" ht="15.6" x14ac:dyDescent="0.3">
      <c r="A84" s="179" t="s">
        <v>220</v>
      </c>
      <c r="B84" s="180" t="s">
        <v>221</v>
      </c>
      <c r="C84" s="48">
        <v>1.5</v>
      </c>
      <c r="D84" s="201">
        <f ca="1">((100/(I76))*C84)/100</f>
        <v>0.5</v>
      </c>
      <c r="E84" s="201"/>
      <c r="F84" s="201"/>
      <c r="G84" s="201"/>
      <c r="H84" s="201"/>
      <c r="I84" s="201"/>
      <c r="J84" s="210"/>
      <c r="K84" s="34" t="s">
        <v>222</v>
      </c>
      <c r="L84" s="40"/>
      <c r="M84" s="39">
        <f>(IF(B76&gt;1,(I76/(B76+4)+M83),0))</f>
        <v>0</v>
      </c>
    </row>
    <row r="85" spans="1:13" ht="15.6" x14ac:dyDescent="0.3">
      <c r="A85" s="179" t="s">
        <v>223</v>
      </c>
      <c r="B85" s="180" t="s">
        <v>223</v>
      </c>
      <c r="C85" s="48">
        <v>1</v>
      </c>
      <c r="D85" s="201">
        <f ca="1">((100/I76)*C85)/100</f>
        <v>0.33333333333333337</v>
      </c>
      <c r="E85" s="201"/>
      <c r="F85" s="201"/>
      <c r="G85" s="201"/>
      <c r="H85" s="201"/>
      <c r="I85" s="201"/>
      <c r="J85" s="210"/>
      <c r="K85" s="34" t="s">
        <v>224</v>
      </c>
      <c r="L85" s="41"/>
      <c r="M85" s="42">
        <f>(IF(B76&gt;2,(I76/(B76+4)+M84),0))</f>
        <v>0</v>
      </c>
    </row>
    <row r="86" spans="1:13" ht="15.6" x14ac:dyDescent="0.3">
      <c r="A86" s="179" t="s">
        <v>225</v>
      </c>
      <c r="B86" s="180"/>
      <c r="C86" s="48">
        <v>1</v>
      </c>
      <c r="D86" s="201">
        <f ca="1">((100/I76)*C86)/100</f>
        <v>0.33333333333333337</v>
      </c>
      <c r="E86" s="201"/>
      <c r="F86" s="201"/>
      <c r="G86" s="201"/>
      <c r="H86" s="201"/>
      <c r="I86" s="201"/>
      <c r="J86" s="210"/>
      <c r="K86" s="34" t="s">
        <v>226</v>
      </c>
      <c r="M86" s="43">
        <f>(IF(B76&gt;3,(I76/(B76+4)+M85),0))</f>
        <v>0</v>
      </c>
    </row>
    <row r="87" spans="1:13" ht="15.6" x14ac:dyDescent="0.3">
      <c r="A87" s="179" t="s">
        <v>227</v>
      </c>
      <c r="B87" s="180" t="s">
        <v>227</v>
      </c>
      <c r="C87" s="48">
        <v>0</v>
      </c>
      <c r="D87" s="201">
        <f ca="1">((100/(I76))*C87)/100</f>
        <v>0</v>
      </c>
      <c r="E87" s="201"/>
      <c r="F87" s="201"/>
      <c r="G87" s="201"/>
      <c r="H87" s="201"/>
      <c r="I87" s="201"/>
      <c r="J87" s="210"/>
      <c r="K87" s="34" t="s">
        <v>228</v>
      </c>
      <c r="L87" s="37"/>
      <c r="M87" s="39">
        <f ca="1">(IF(B76=0,I76/4+M82,(I76/(B76+4)+M82+MAX(0,M83-M82)+MAX(0,M84-M83)+MAX(0,M85-M84)+MAX(0,M86-M85))))</f>
        <v>2.25</v>
      </c>
    </row>
    <row r="88" spans="1:13" ht="16.2" thickBot="1" x14ac:dyDescent="0.35">
      <c r="A88" s="96" t="s">
        <v>229</v>
      </c>
      <c r="B88" s="97"/>
      <c r="C88" s="50">
        <v>0</v>
      </c>
      <c r="D88" s="98">
        <f ca="1">((100/(I76))*C88)/100</f>
        <v>0</v>
      </c>
      <c r="E88" s="98"/>
      <c r="F88" s="98"/>
      <c r="G88" s="98"/>
      <c r="H88" s="98"/>
      <c r="I88" s="98"/>
      <c r="J88" s="211"/>
      <c r="K88" s="44" t="s">
        <v>230</v>
      </c>
      <c r="L88" s="45"/>
      <c r="M88" s="46">
        <f ca="1">(IF(B76=0,I76/4+M87,(I76/(B76+4)+M87)))</f>
        <v>3</v>
      </c>
    </row>
    <row r="89" spans="1:13" ht="15.75" customHeight="1" x14ac:dyDescent="0.3">
      <c r="A89" s="99" t="s">
        <v>197</v>
      </c>
      <c r="B89" s="100"/>
      <c r="C89" s="101" t="s">
        <v>235</v>
      </c>
      <c r="D89" s="101"/>
      <c r="E89" s="101"/>
      <c r="F89" s="101"/>
      <c r="G89" s="101"/>
      <c r="H89" s="101"/>
      <c r="I89" s="101"/>
      <c r="J89" s="102"/>
      <c r="K89" s="28" t="str">
        <f ca="1">(IF(C93=0,"Work not yet Started.",IF(D93=25%,"Piling work in process",IF(D93=50%,"Excavation work in process",IF(D93=100%,"Excavation work completed, ","0")))&amp;(IF(C94=0%,"",IF(C94=M95,"Footing work is process",IF(C94=M96,"Footing work Completed",IF(C94=M97,"1st Basement Completed",IF(C94=M98,"1st &amp; 2nd Basement Completed",IF(C94=M99,"1st to 3rd Basement Completed",IF(C94=M100,"1st to 4th Basement Completed",IF(C94=M101,"Plinth work is process",IF(C94=M102,"Plinth work completed","0")))))))))))&amp;(IF(C95&gt;0,", RCC upto "&amp;C95&amp;" Slab completed",""))&amp;(IF(C96&gt;0,", Brickwork upto "&amp;C96&amp;" Floor completed"," "))&amp;(IF(C97&gt;0,", Internal Plaster upto "&amp;C97&amp;" Floor completed"," "))&amp;(IF(C98&gt;0,", External Plaster upto "&amp;C98&amp;" Floor completed"," "))&amp;(IF(C99&gt;0,", Flooring upto "&amp;C99&amp;" Floor completed"," "))&amp;(IF(C100&gt;0,", Painting upto "&amp;C100&amp;" Floor completed"," "))&amp;(IF(C101&gt;0,", Finishing upto "&amp;C101&amp;" Floor completed"," ")))</f>
        <v xml:space="preserve">Excavation work completed, Plinth work completed, RCC upto 2 Slab completed      </v>
      </c>
      <c r="L89" s="28"/>
      <c r="M89" s="29"/>
    </row>
    <row r="90" spans="1:13" ht="15.6" x14ac:dyDescent="0.3">
      <c r="A90" s="30" t="s">
        <v>198</v>
      </c>
      <c r="B90" s="31">
        <v>0</v>
      </c>
      <c r="C90" s="31" t="s">
        <v>199</v>
      </c>
      <c r="D90" s="31">
        <v>1</v>
      </c>
      <c r="E90" s="31" t="s">
        <v>200</v>
      </c>
      <c r="F90" s="103">
        <v>0</v>
      </c>
      <c r="G90" s="103"/>
      <c r="H90" s="31" t="s">
        <v>201</v>
      </c>
      <c r="I90" s="103">
        <f ca="1">--TRIM(RIGHT(SUBSTITUTE(LEFT(C89,_xlfn.AGGREGATE(16,6,FIND({0,1,2,3,4,5,6,7,8,9},C89,ROW(INDIRECT("1:"&amp;LEN(C89)))),1))," ",REPT(" ",LEN(C89))),LEN(C89)))</f>
        <v>3</v>
      </c>
      <c r="J90" s="215"/>
      <c r="K90" s="32" t="s">
        <v>202</v>
      </c>
      <c r="L90" s="32"/>
      <c r="M90" s="33"/>
    </row>
    <row r="91" spans="1:13" ht="33" customHeight="1" x14ac:dyDescent="0.3">
      <c r="A91" s="216" t="s">
        <v>203</v>
      </c>
      <c r="B91" s="217"/>
      <c r="C91" s="204" t="str">
        <f ca="1">K89</f>
        <v xml:space="preserve">Excavation work completed, Plinth work completed, RCC upto 2 Slab completed      </v>
      </c>
      <c r="D91" s="204"/>
      <c r="E91" s="204"/>
      <c r="F91" s="204"/>
      <c r="G91" s="204"/>
      <c r="H91" s="204"/>
      <c r="I91" s="204"/>
      <c r="J91" s="205"/>
      <c r="K91" s="32" t="s">
        <v>204</v>
      </c>
      <c r="L91" s="32"/>
      <c r="M91" s="33"/>
    </row>
    <row r="92" spans="1:13" ht="15.6" x14ac:dyDescent="0.3">
      <c r="A92" s="179" t="s">
        <v>37</v>
      </c>
      <c r="B92" s="180"/>
      <c r="C92" s="47" t="s">
        <v>205</v>
      </c>
      <c r="D92" s="180" t="s">
        <v>206</v>
      </c>
      <c r="E92" s="180"/>
      <c r="F92" s="180" t="s">
        <v>207</v>
      </c>
      <c r="G92" s="180"/>
      <c r="H92" s="180" t="s">
        <v>208</v>
      </c>
      <c r="I92" s="180"/>
      <c r="J92" s="200"/>
      <c r="K92" s="34" t="s">
        <v>209</v>
      </c>
      <c r="L92" s="35"/>
      <c r="M92" s="36">
        <f ca="1">I90*25%</f>
        <v>0.75</v>
      </c>
    </row>
    <row r="93" spans="1:13" ht="15.6" x14ac:dyDescent="0.3">
      <c r="A93" s="179" t="s">
        <v>210</v>
      </c>
      <c r="B93" s="180"/>
      <c r="C93" s="48">
        <f ca="1">M94</f>
        <v>3</v>
      </c>
      <c r="D93" s="201">
        <f ca="1">((100/I90)*C93)/100</f>
        <v>1</v>
      </c>
      <c r="E93" s="201"/>
      <c r="F93" s="201">
        <f ca="1">(IF(C91=K90,"100%",IF(C91=K91,"100%",(((C94/I90*10)+(40/(B90+D90+F90+I90)*C95)+(7.5/(I90)*C96)+(7.5/(I90)*C97)+(10/I90*C98)+(10/I90*C99)+(5/I90*C100)+(5/I90*C101)+(5/I90*C102))/100))))</f>
        <v>0.3</v>
      </c>
      <c r="G93" s="201"/>
      <c r="H93" s="201">
        <f ca="1">((((C93/I90)*20)+((C94/I90)*25)+(30/(B90+I90+F90+D90)*C95)+(5/I90*C96)+(5/I90*C97)+(5/I90*C98)+(5/I90*C99)+(0/I90*C100)+(0/I90*C101)+(5/I90*C102))/100)</f>
        <v>0.6</v>
      </c>
      <c r="I93" s="201"/>
      <c r="J93" s="210"/>
      <c r="K93" s="34" t="s">
        <v>211</v>
      </c>
      <c r="L93" s="37"/>
      <c r="M93" s="38">
        <f ca="1">I90*50%</f>
        <v>1.5</v>
      </c>
    </row>
    <row r="94" spans="1:13" ht="15.6" x14ac:dyDescent="0.3">
      <c r="A94" s="179" t="s">
        <v>39</v>
      </c>
      <c r="B94" s="180"/>
      <c r="C94" s="49">
        <v>3</v>
      </c>
      <c r="D94" s="201">
        <f ca="1">((100/I90)*C94)/100</f>
        <v>1</v>
      </c>
      <c r="E94" s="201"/>
      <c r="F94" s="201"/>
      <c r="G94" s="201"/>
      <c r="H94" s="201"/>
      <c r="I94" s="201"/>
      <c r="J94" s="210"/>
      <c r="K94" s="34" t="s">
        <v>212</v>
      </c>
      <c r="L94" s="37"/>
      <c r="M94" s="38">
        <f ca="1">I90</f>
        <v>3</v>
      </c>
    </row>
    <row r="95" spans="1:13" ht="15.6" x14ac:dyDescent="0.3">
      <c r="A95" s="202" t="s">
        <v>213</v>
      </c>
      <c r="B95" s="103"/>
      <c r="C95" s="49">
        <v>2</v>
      </c>
      <c r="D95" s="201">
        <f ca="1">((100/(B90+D90+F90+I90))*C95)/100</f>
        <v>0.5</v>
      </c>
      <c r="E95" s="201"/>
      <c r="F95" s="201"/>
      <c r="G95" s="201"/>
      <c r="H95" s="201"/>
      <c r="I95" s="201"/>
      <c r="J95" s="210"/>
      <c r="K95" s="34" t="s">
        <v>214</v>
      </c>
      <c r="L95" s="37"/>
      <c r="M95" s="39">
        <f ca="1">(IF(B90=0,I90/4,(I90/(B90+4))))</f>
        <v>0.75</v>
      </c>
    </row>
    <row r="96" spans="1:13" ht="15.6" x14ac:dyDescent="0.3">
      <c r="A96" s="179" t="s">
        <v>215</v>
      </c>
      <c r="B96" s="180" t="s">
        <v>216</v>
      </c>
      <c r="C96" s="48">
        <v>0</v>
      </c>
      <c r="D96" s="201">
        <f ca="1">((100/I90)*C96)/100</f>
        <v>0</v>
      </c>
      <c r="E96" s="201"/>
      <c r="F96" s="201"/>
      <c r="G96" s="201"/>
      <c r="H96" s="201"/>
      <c r="I96" s="201"/>
      <c r="J96" s="210"/>
      <c r="K96" s="34" t="s">
        <v>217</v>
      </c>
      <c r="L96" s="37"/>
      <c r="M96" s="39">
        <f ca="1">(IF(B90=0,I90/4+M95,(I90/(B90+4)+M95)))</f>
        <v>1.5</v>
      </c>
    </row>
    <row r="97" spans="1:13" ht="15.6" x14ac:dyDescent="0.3">
      <c r="A97" s="179" t="s">
        <v>218</v>
      </c>
      <c r="B97" s="180" t="s">
        <v>216</v>
      </c>
      <c r="C97" s="48">
        <v>0</v>
      </c>
      <c r="D97" s="201">
        <f ca="1">((100/I90)*C97)/100</f>
        <v>0</v>
      </c>
      <c r="E97" s="201"/>
      <c r="F97" s="201"/>
      <c r="G97" s="201"/>
      <c r="H97" s="201"/>
      <c r="I97" s="201"/>
      <c r="J97" s="210"/>
      <c r="K97" s="34" t="s">
        <v>219</v>
      </c>
      <c r="L97" s="40"/>
      <c r="M97" s="39">
        <f>(IF(B90=0,0,(I90/(B90+4)+M96)))</f>
        <v>0</v>
      </c>
    </row>
    <row r="98" spans="1:13" ht="15.6" x14ac:dyDescent="0.3">
      <c r="A98" s="179" t="s">
        <v>220</v>
      </c>
      <c r="B98" s="180" t="s">
        <v>221</v>
      </c>
      <c r="C98" s="48">
        <v>0</v>
      </c>
      <c r="D98" s="201">
        <f ca="1">((100/(I90))*C98)/100</f>
        <v>0</v>
      </c>
      <c r="E98" s="201"/>
      <c r="F98" s="201"/>
      <c r="G98" s="201"/>
      <c r="H98" s="201"/>
      <c r="I98" s="201"/>
      <c r="J98" s="210"/>
      <c r="K98" s="34" t="s">
        <v>222</v>
      </c>
      <c r="L98" s="40"/>
      <c r="M98" s="39">
        <f>(IF(B90&gt;1,(I90/(B90+4)+M97),0))</f>
        <v>0</v>
      </c>
    </row>
    <row r="99" spans="1:13" ht="15.6" x14ac:dyDescent="0.3">
      <c r="A99" s="179" t="s">
        <v>223</v>
      </c>
      <c r="B99" s="180" t="s">
        <v>223</v>
      </c>
      <c r="C99" s="48">
        <v>0</v>
      </c>
      <c r="D99" s="201">
        <f ca="1">((100/I90)*C99)/100</f>
        <v>0</v>
      </c>
      <c r="E99" s="201"/>
      <c r="F99" s="201"/>
      <c r="G99" s="201"/>
      <c r="H99" s="201"/>
      <c r="I99" s="201"/>
      <c r="J99" s="210"/>
      <c r="K99" s="34" t="s">
        <v>224</v>
      </c>
      <c r="L99" s="41"/>
      <c r="M99" s="42">
        <f>(IF(B90&gt;2,(I90/(B90+4)+M98),0))</f>
        <v>0</v>
      </c>
    </row>
    <row r="100" spans="1:13" ht="15.6" x14ac:dyDescent="0.3">
      <c r="A100" s="179" t="s">
        <v>225</v>
      </c>
      <c r="B100" s="180"/>
      <c r="C100" s="48">
        <v>0</v>
      </c>
      <c r="D100" s="201">
        <f ca="1">((100/I90)*C100)/100</f>
        <v>0</v>
      </c>
      <c r="E100" s="201"/>
      <c r="F100" s="201"/>
      <c r="G100" s="201"/>
      <c r="H100" s="201"/>
      <c r="I100" s="201"/>
      <c r="J100" s="210"/>
      <c r="K100" s="34" t="s">
        <v>226</v>
      </c>
      <c r="M100" s="43">
        <f>(IF(B90&gt;3,(I90/(B90+4)+M99),0))</f>
        <v>0</v>
      </c>
    </row>
    <row r="101" spans="1:13" ht="15.6" x14ac:dyDescent="0.3">
      <c r="A101" s="179" t="s">
        <v>227</v>
      </c>
      <c r="B101" s="180" t="s">
        <v>227</v>
      </c>
      <c r="C101" s="48">
        <v>0</v>
      </c>
      <c r="D101" s="201">
        <f ca="1">((100/(I90))*C101)/100</f>
        <v>0</v>
      </c>
      <c r="E101" s="201"/>
      <c r="F101" s="201"/>
      <c r="G101" s="201"/>
      <c r="H101" s="201"/>
      <c r="I101" s="201"/>
      <c r="J101" s="210"/>
      <c r="K101" s="34" t="s">
        <v>228</v>
      </c>
      <c r="L101" s="37"/>
      <c r="M101" s="39">
        <f ca="1">(IF(B90=0,I90/4+M96,(I90/(B90+4)+M96+MAX(0,M97-M96)+MAX(0,M98-M97)+MAX(0,M99-M98)+MAX(0,M100-M99))))</f>
        <v>2.25</v>
      </c>
    </row>
    <row r="102" spans="1:13" ht="16.2" thickBot="1" x14ac:dyDescent="0.35">
      <c r="A102" s="96" t="s">
        <v>229</v>
      </c>
      <c r="B102" s="97"/>
      <c r="C102" s="50">
        <v>0</v>
      </c>
      <c r="D102" s="98">
        <f ca="1">((100/(I90))*C102)/100</f>
        <v>0</v>
      </c>
      <c r="E102" s="98"/>
      <c r="F102" s="98"/>
      <c r="G102" s="98"/>
      <c r="H102" s="98"/>
      <c r="I102" s="98"/>
      <c r="J102" s="211"/>
      <c r="K102" s="44" t="s">
        <v>230</v>
      </c>
      <c r="L102" s="45"/>
      <c r="M102" s="46">
        <f ca="1">(IF(B90=0,I90/4+M101,(I90/(B90+4)+M101)))</f>
        <v>3</v>
      </c>
    </row>
    <row r="103" spans="1:13" x14ac:dyDescent="0.3">
      <c r="A103" s="91" t="s">
        <v>64</v>
      </c>
      <c r="B103" s="92"/>
      <c r="C103" s="92"/>
      <c r="D103" s="92"/>
      <c r="E103" s="92"/>
      <c r="F103" s="92"/>
      <c r="G103" s="92"/>
      <c r="H103" s="92"/>
      <c r="I103" s="92"/>
      <c r="J103" s="93"/>
    </row>
    <row r="104" spans="1:13" x14ac:dyDescent="0.3">
      <c r="A104" s="85" t="s">
        <v>56</v>
      </c>
      <c r="B104" s="86"/>
      <c r="C104" s="86"/>
      <c r="D104" s="86"/>
      <c r="E104" s="86"/>
      <c r="F104" s="86"/>
      <c r="G104" s="86"/>
      <c r="H104" s="86"/>
      <c r="I104" s="86"/>
      <c r="J104" s="87"/>
    </row>
    <row r="105" spans="1:13" ht="15" customHeight="1" x14ac:dyDescent="0.3">
      <c r="A105" s="226" t="s">
        <v>151</v>
      </c>
      <c r="B105" s="227"/>
      <c r="C105" s="227"/>
      <c r="D105" s="227"/>
      <c r="E105" s="227"/>
      <c r="F105" s="227"/>
      <c r="G105" s="227"/>
      <c r="H105" s="227"/>
      <c r="I105" s="227"/>
      <c r="J105" s="228"/>
    </row>
    <row r="106" spans="1:13" x14ac:dyDescent="0.3">
      <c r="A106" s="203" t="s">
        <v>24</v>
      </c>
      <c r="B106" s="190"/>
      <c r="C106" s="190"/>
      <c r="D106" s="190"/>
      <c r="E106" s="190"/>
      <c r="F106" s="190"/>
      <c r="G106" s="190"/>
      <c r="H106" s="190"/>
      <c r="I106" s="190"/>
      <c r="J106" s="191"/>
    </row>
    <row r="107" spans="1:13" x14ac:dyDescent="0.3">
      <c r="A107" s="85" t="s">
        <v>144</v>
      </c>
      <c r="B107" s="60"/>
      <c r="C107" s="60"/>
      <c r="D107" s="60"/>
      <c r="E107" s="60"/>
      <c r="F107" s="61"/>
      <c r="G107" s="108">
        <v>3600</v>
      </c>
      <c r="H107" s="109"/>
      <c r="I107" s="109"/>
      <c r="J107" s="110"/>
    </row>
    <row r="108" spans="1:13" x14ac:dyDescent="0.3">
      <c r="A108" s="91" t="s">
        <v>165</v>
      </c>
      <c r="B108" s="92"/>
      <c r="C108" s="92"/>
      <c r="D108" s="92"/>
      <c r="E108" s="92"/>
      <c r="F108" s="93"/>
      <c r="G108" s="108">
        <v>5000</v>
      </c>
      <c r="H108" s="109"/>
      <c r="I108" s="109"/>
      <c r="J108" s="110"/>
    </row>
    <row r="109" spans="1:13" hidden="1" x14ac:dyDescent="0.3">
      <c r="A109" s="85" t="s">
        <v>81</v>
      </c>
      <c r="B109" s="60"/>
      <c r="C109" s="60"/>
      <c r="D109" s="60"/>
      <c r="E109" s="60"/>
      <c r="F109" s="61"/>
      <c r="G109" s="105" t="s">
        <v>57</v>
      </c>
      <c r="H109" s="106"/>
      <c r="I109" s="106"/>
      <c r="J109" s="107"/>
    </row>
    <row r="110" spans="1:13" hidden="1" x14ac:dyDescent="0.3">
      <c r="A110" s="85" t="s">
        <v>114</v>
      </c>
      <c r="B110" s="86"/>
      <c r="C110" s="86"/>
      <c r="D110" s="86"/>
      <c r="E110" s="86"/>
      <c r="F110" s="87"/>
      <c r="G110" s="105" t="s">
        <v>57</v>
      </c>
      <c r="H110" s="106"/>
      <c r="I110" s="106"/>
      <c r="J110" s="107"/>
    </row>
    <row r="111" spans="1:13" x14ac:dyDescent="0.3">
      <c r="A111" s="85" t="s">
        <v>192</v>
      </c>
      <c r="B111" s="86"/>
      <c r="C111" s="86"/>
      <c r="D111" s="86"/>
      <c r="E111" s="86"/>
      <c r="F111" s="87"/>
      <c r="G111" s="105" t="s">
        <v>168</v>
      </c>
      <c r="H111" s="106"/>
      <c r="I111" s="106"/>
      <c r="J111" s="107"/>
    </row>
    <row r="112" spans="1:13" x14ac:dyDescent="0.3">
      <c r="A112" s="77" t="s">
        <v>236</v>
      </c>
      <c r="B112" s="78"/>
      <c r="C112" s="78"/>
      <c r="D112" s="78"/>
      <c r="E112" s="78"/>
      <c r="F112" s="79"/>
      <c r="G112" s="105" t="s">
        <v>167</v>
      </c>
      <c r="H112" s="106"/>
      <c r="I112" s="106"/>
      <c r="J112" s="107"/>
    </row>
    <row r="113" spans="1:10" x14ac:dyDescent="0.3">
      <c r="A113" s="85" t="s">
        <v>83</v>
      </c>
      <c r="B113" s="86"/>
      <c r="C113" s="86"/>
      <c r="D113" s="86"/>
      <c r="E113" s="86"/>
      <c r="F113" s="87"/>
      <c r="G113" s="105" t="s">
        <v>166</v>
      </c>
      <c r="H113" s="106"/>
      <c r="I113" s="106"/>
      <c r="J113" s="107"/>
    </row>
    <row r="114" spans="1:10" x14ac:dyDescent="0.3">
      <c r="A114" s="85" t="s">
        <v>105</v>
      </c>
      <c r="B114" s="60"/>
      <c r="C114" s="60"/>
      <c r="D114" s="60"/>
      <c r="E114" s="60"/>
      <c r="F114" s="61"/>
      <c r="G114" s="105" t="s">
        <v>168</v>
      </c>
      <c r="H114" s="106"/>
      <c r="I114" s="106"/>
      <c r="J114" s="107"/>
    </row>
    <row r="115" spans="1:10" x14ac:dyDescent="0.3">
      <c r="A115" s="85" t="s">
        <v>237</v>
      </c>
      <c r="B115" s="86"/>
      <c r="C115" s="86"/>
      <c r="D115" s="86"/>
      <c r="E115" s="86"/>
      <c r="F115" s="87"/>
      <c r="G115" s="105" t="s">
        <v>168</v>
      </c>
      <c r="H115" s="106"/>
      <c r="I115" s="106"/>
      <c r="J115" s="107"/>
    </row>
    <row r="116" spans="1:10" hidden="1" x14ac:dyDescent="0.3">
      <c r="A116" s="85" t="s">
        <v>25</v>
      </c>
      <c r="B116" s="86"/>
      <c r="C116" s="86"/>
      <c r="D116" s="86"/>
      <c r="E116" s="86"/>
      <c r="F116" s="87"/>
      <c r="G116" s="105" t="s">
        <v>57</v>
      </c>
      <c r="H116" s="106"/>
      <c r="I116" s="106"/>
      <c r="J116" s="107"/>
    </row>
    <row r="117" spans="1:10" s="1" customFormat="1" ht="14.4" customHeight="1" x14ac:dyDescent="0.3">
      <c r="A117" s="88" t="s">
        <v>115</v>
      </c>
      <c r="B117" s="190"/>
      <c r="C117" s="190"/>
      <c r="D117" s="190"/>
      <c r="E117" s="190"/>
      <c r="F117" s="191"/>
      <c r="G117" s="108">
        <f>G107*0.8</f>
        <v>2880</v>
      </c>
      <c r="H117" s="109"/>
      <c r="I117" s="109"/>
      <c r="J117" s="110"/>
    </row>
    <row r="118" spans="1:10" x14ac:dyDescent="0.3">
      <c r="A118" s="123" t="s">
        <v>243</v>
      </c>
      <c r="B118" s="124"/>
      <c r="C118" s="124"/>
      <c r="D118" s="124"/>
      <c r="E118" s="124"/>
      <c r="F118" s="124"/>
      <c r="G118" s="124"/>
      <c r="H118" s="124"/>
      <c r="I118" s="124"/>
      <c r="J118" s="125"/>
    </row>
    <row r="119" spans="1:10" x14ac:dyDescent="0.3">
      <c r="A119" s="223" t="s">
        <v>244</v>
      </c>
      <c r="B119" s="223"/>
      <c r="C119" s="223" t="s">
        <v>245</v>
      </c>
      <c r="D119" s="223"/>
      <c r="E119" s="223" t="s">
        <v>247</v>
      </c>
      <c r="F119" s="223"/>
      <c r="G119" s="223"/>
      <c r="H119" s="223" t="s">
        <v>246</v>
      </c>
      <c r="I119" s="223"/>
      <c r="J119" s="223"/>
    </row>
    <row r="120" spans="1:10" x14ac:dyDescent="0.3">
      <c r="A120" s="206" t="s">
        <v>179</v>
      </c>
      <c r="B120" s="206"/>
      <c r="C120" s="209">
        <f>COUNT(D133:E139)</f>
        <v>7</v>
      </c>
      <c r="D120" s="206"/>
      <c r="E120" s="209">
        <f>SUM(D133:E139)</f>
        <v>1007.2951199999998</v>
      </c>
      <c r="F120" s="206"/>
      <c r="G120" s="206"/>
      <c r="H120" s="209">
        <f>SUM(G133:H139)</f>
        <v>1504.8717839999999</v>
      </c>
      <c r="I120" s="206"/>
      <c r="J120" s="206"/>
    </row>
    <row r="121" spans="1:10" x14ac:dyDescent="0.3">
      <c r="A121" s="123" t="s">
        <v>248</v>
      </c>
      <c r="B121" s="124"/>
      <c r="C121" s="124"/>
      <c r="D121" s="124"/>
      <c r="E121" s="124"/>
      <c r="F121" s="124"/>
      <c r="G121" s="124"/>
      <c r="H121" s="124"/>
      <c r="I121" s="124"/>
      <c r="J121" s="125"/>
    </row>
    <row r="122" spans="1:10" x14ac:dyDescent="0.3">
      <c r="A122" s="223" t="s">
        <v>244</v>
      </c>
      <c r="B122" s="223"/>
      <c r="C122" s="223" t="s">
        <v>245</v>
      </c>
      <c r="D122" s="223"/>
      <c r="E122" s="223" t="s">
        <v>247</v>
      </c>
      <c r="F122" s="223"/>
      <c r="G122" s="223"/>
      <c r="H122" s="223" t="s">
        <v>246</v>
      </c>
      <c r="I122" s="223"/>
      <c r="J122" s="223"/>
    </row>
    <row r="123" spans="1:10" x14ac:dyDescent="0.3">
      <c r="A123" s="206" t="s">
        <v>179</v>
      </c>
      <c r="B123" s="206"/>
      <c r="C123" s="209">
        <f>COUNT(D141:E146)*2+COUNT(D148:E151)</f>
        <v>16</v>
      </c>
      <c r="D123" s="206"/>
      <c r="E123" s="209">
        <f>SUM(D141:E146)*2+SUM(D148:E151)</f>
        <v>4803.5426399999997</v>
      </c>
      <c r="F123" s="206"/>
      <c r="G123" s="206"/>
      <c r="H123" s="209">
        <f>SUM(G141:H146)*2+SUM(G148:H151)</f>
        <v>6965.1368279999997</v>
      </c>
      <c r="I123" s="206"/>
      <c r="J123" s="206"/>
    </row>
    <row r="124" spans="1:10" x14ac:dyDescent="0.3">
      <c r="A124" s="206" t="s">
        <v>180</v>
      </c>
      <c r="B124" s="206"/>
      <c r="C124" s="209">
        <f>COUNT(D155:E158)*3</f>
        <v>12</v>
      </c>
      <c r="D124" s="206"/>
      <c r="E124" s="209">
        <f>SUM(D155:E158)*3</f>
        <v>4576.4222399999999</v>
      </c>
      <c r="F124" s="206"/>
      <c r="G124" s="206"/>
      <c r="H124" s="209">
        <f>SUM(G155:H158)*3</f>
        <v>6635.8122479999993</v>
      </c>
      <c r="I124" s="206"/>
      <c r="J124" s="206"/>
    </row>
    <row r="125" spans="1:10" x14ac:dyDescent="0.3">
      <c r="A125" s="223" t="s">
        <v>102</v>
      </c>
      <c r="B125" s="223"/>
      <c r="C125" s="224">
        <f>C123+C124</f>
        <v>28</v>
      </c>
      <c r="D125" s="223"/>
      <c r="E125" s="224">
        <f>E123+E124</f>
        <v>9379.9648799999995</v>
      </c>
      <c r="F125" s="223"/>
      <c r="G125" s="223"/>
      <c r="H125" s="224">
        <f>H123+H124</f>
        <v>13600.949075999999</v>
      </c>
      <c r="I125" s="223"/>
      <c r="J125" s="223"/>
    </row>
    <row r="126" spans="1:10" x14ac:dyDescent="0.3">
      <c r="A126" s="223" t="s">
        <v>249</v>
      </c>
      <c r="B126" s="223"/>
      <c r="C126" s="224">
        <f>C120+C125</f>
        <v>35</v>
      </c>
      <c r="D126" s="223"/>
      <c r="E126" s="224">
        <f>E120+E125</f>
        <v>10387.259999999998</v>
      </c>
      <c r="F126" s="223"/>
      <c r="G126" s="223"/>
      <c r="H126" s="224">
        <f>H120+H125</f>
        <v>15105.82086</v>
      </c>
      <c r="I126" s="223"/>
      <c r="J126" s="223"/>
    </row>
    <row r="127" spans="1:10" s="1" customFormat="1" ht="17.399999999999999" x14ac:dyDescent="0.3">
      <c r="A127" s="192" t="s">
        <v>116</v>
      </c>
      <c r="B127" s="193"/>
      <c r="C127" s="193"/>
      <c r="D127" s="193"/>
      <c r="E127" s="193"/>
      <c r="F127" s="193"/>
      <c r="G127" s="193"/>
      <c r="H127" s="193"/>
      <c r="I127" s="193"/>
      <c r="J127" s="194"/>
    </row>
    <row r="128" spans="1:10" x14ac:dyDescent="0.3">
      <c r="A128" s="123" t="s">
        <v>53</v>
      </c>
      <c r="B128" s="124"/>
      <c r="C128" s="124"/>
      <c r="D128" s="124"/>
      <c r="E128" s="124"/>
      <c r="F128" s="124"/>
      <c r="G128" s="124"/>
      <c r="H128" s="124"/>
      <c r="I128" s="124"/>
      <c r="J128" s="125"/>
    </row>
    <row r="129" spans="1:10" ht="39.6" x14ac:dyDescent="0.3">
      <c r="A129" s="163" t="s">
        <v>33</v>
      </c>
      <c r="B129" s="164"/>
      <c r="C129" s="6" t="s">
        <v>30</v>
      </c>
      <c r="D129" s="221" t="s">
        <v>145</v>
      </c>
      <c r="E129" s="222"/>
      <c r="F129" s="13" t="s">
        <v>31</v>
      </c>
      <c r="G129" s="6" t="s">
        <v>152</v>
      </c>
      <c r="H129" s="6" t="s">
        <v>32</v>
      </c>
      <c r="I129" s="163" t="s">
        <v>117</v>
      </c>
      <c r="J129" s="164"/>
    </row>
    <row r="130" spans="1:10" ht="19.5" customHeight="1" x14ac:dyDescent="0.3">
      <c r="A130" s="218" t="s">
        <v>178</v>
      </c>
      <c r="B130" s="219"/>
      <c r="C130" s="219"/>
      <c r="D130" s="219"/>
      <c r="E130" s="219"/>
      <c r="F130" s="219"/>
      <c r="G130" s="219"/>
      <c r="H130" s="219"/>
      <c r="I130" s="219"/>
      <c r="J130" s="220"/>
    </row>
    <row r="131" spans="1:10" ht="19.5" customHeight="1" x14ac:dyDescent="0.3">
      <c r="A131" s="212" t="s">
        <v>179</v>
      </c>
      <c r="B131" s="213"/>
      <c r="C131" s="213"/>
      <c r="D131" s="213"/>
      <c r="E131" s="213"/>
      <c r="F131" s="213"/>
      <c r="G131" s="213"/>
      <c r="H131" s="213"/>
      <c r="I131" s="213"/>
      <c r="J131" s="214"/>
    </row>
    <row r="132" spans="1:10" ht="19.5" customHeight="1" x14ac:dyDescent="0.3">
      <c r="A132" s="212" t="s">
        <v>174</v>
      </c>
      <c r="B132" s="213"/>
      <c r="C132" s="213"/>
      <c r="D132" s="213"/>
      <c r="E132" s="213"/>
      <c r="F132" s="213"/>
      <c r="G132" s="213"/>
      <c r="H132" s="213"/>
      <c r="I132" s="213"/>
      <c r="J132" s="214"/>
    </row>
    <row r="133" spans="1:10" ht="19.5" customHeight="1" x14ac:dyDescent="0.3">
      <c r="A133" s="165">
        <v>1</v>
      </c>
      <c r="B133" s="166"/>
      <c r="C133" s="12" t="s">
        <v>169</v>
      </c>
      <c r="D133" s="165">
        <f>11.28*10.764</f>
        <v>121.41791999999998</v>
      </c>
      <c r="E133" s="166"/>
      <c r="F133" s="12">
        <v>0</v>
      </c>
      <c r="G133" s="12">
        <f>D133*1.45</f>
        <v>176.05598399999997</v>
      </c>
      <c r="H133" s="12" t="s">
        <v>170</v>
      </c>
      <c r="I133" s="167" t="str">
        <f>A132</f>
        <v>Ground Floor is for Parking</v>
      </c>
      <c r="J133" s="168"/>
    </row>
    <row r="134" spans="1:10" ht="19.5" customHeight="1" x14ac:dyDescent="0.3">
      <c r="A134" s="165">
        <v>2</v>
      </c>
      <c r="B134" s="166"/>
      <c r="C134" s="12" t="s">
        <v>169</v>
      </c>
      <c r="D134" s="165">
        <f>15.25*10.764</f>
        <v>164.15099999999998</v>
      </c>
      <c r="E134" s="166"/>
      <c r="F134" s="12">
        <v>0</v>
      </c>
      <c r="G134" s="12">
        <f t="shared" ref="G134:G139" si="0">D134*1.5</f>
        <v>246.22649999999999</v>
      </c>
      <c r="H134" s="12" t="s">
        <v>170</v>
      </c>
      <c r="I134" s="169"/>
      <c r="J134" s="170"/>
    </row>
    <row r="135" spans="1:10" ht="19.5" customHeight="1" x14ac:dyDescent="0.3">
      <c r="A135" s="165">
        <v>3</v>
      </c>
      <c r="B135" s="166"/>
      <c r="C135" s="12" t="s">
        <v>169</v>
      </c>
      <c r="D135" s="165">
        <f>11.24*10.764</f>
        <v>120.98736</v>
      </c>
      <c r="E135" s="166"/>
      <c r="F135" s="12">
        <v>0</v>
      </c>
      <c r="G135" s="12">
        <f t="shared" si="0"/>
        <v>181.48104000000001</v>
      </c>
      <c r="H135" s="12" t="s">
        <v>170</v>
      </c>
      <c r="I135" s="169"/>
      <c r="J135" s="170"/>
    </row>
    <row r="136" spans="1:10" ht="19.5" customHeight="1" x14ac:dyDescent="0.3">
      <c r="A136" s="165">
        <v>4</v>
      </c>
      <c r="B136" s="166"/>
      <c r="C136" s="12" t="s">
        <v>169</v>
      </c>
      <c r="D136" s="165">
        <f>16.59*10.764</f>
        <v>178.57476</v>
      </c>
      <c r="E136" s="166"/>
      <c r="F136" s="12">
        <v>0</v>
      </c>
      <c r="G136" s="12">
        <f t="shared" si="0"/>
        <v>267.86214000000001</v>
      </c>
      <c r="H136" s="12" t="s">
        <v>170</v>
      </c>
      <c r="I136" s="169"/>
      <c r="J136" s="170"/>
    </row>
    <row r="137" spans="1:10" ht="19.5" customHeight="1" x14ac:dyDescent="0.3">
      <c r="A137" s="165">
        <v>5</v>
      </c>
      <c r="B137" s="166"/>
      <c r="C137" s="12" t="s">
        <v>169</v>
      </c>
      <c r="D137" s="165">
        <f>14.05*10.764</f>
        <v>151.23419999999999</v>
      </c>
      <c r="E137" s="166"/>
      <c r="F137" s="12">
        <v>0</v>
      </c>
      <c r="G137" s="12">
        <f t="shared" si="0"/>
        <v>226.85129999999998</v>
      </c>
      <c r="H137" s="12" t="s">
        <v>170</v>
      </c>
      <c r="I137" s="169"/>
      <c r="J137" s="170"/>
    </row>
    <row r="138" spans="1:10" ht="19.5" customHeight="1" x14ac:dyDescent="0.3">
      <c r="A138" s="165">
        <v>6</v>
      </c>
      <c r="B138" s="166"/>
      <c r="C138" s="12" t="s">
        <v>169</v>
      </c>
      <c r="D138" s="165">
        <f>11.39*10.764</f>
        <v>122.60196000000001</v>
      </c>
      <c r="E138" s="166"/>
      <c r="F138" s="12">
        <v>0</v>
      </c>
      <c r="G138" s="12">
        <f t="shared" si="0"/>
        <v>183.90294</v>
      </c>
      <c r="H138" s="12" t="s">
        <v>170</v>
      </c>
      <c r="I138" s="169"/>
      <c r="J138" s="170"/>
    </row>
    <row r="139" spans="1:10" ht="19.5" customHeight="1" x14ac:dyDescent="0.3">
      <c r="A139" s="165">
        <v>7</v>
      </c>
      <c r="B139" s="166"/>
      <c r="C139" s="12" t="s">
        <v>169</v>
      </c>
      <c r="D139" s="165">
        <f>13.78*10.764</f>
        <v>148.32791999999998</v>
      </c>
      <c r="E139" s="166"/>
      <c r="F139" s="12">
        <v>0</v>
      </c>
      <c r="G139" s="12">
        <f t="shared" si="0"/>
        <v>222.49187999999998</v>
      </c>
      <c r="H139" s="12" t="s">
        <v>170</v>
      </c>
      <c r="I139" s="171"/>
      <c r="J139" s="172"/>
    </row>
    <row r="140" spans="1:10" ht="19.5" customHeight="1" x14ac:dyDescent="0.3">
      <c r="A140" s="212" t="s">
        <v>171</v>
      </c>
      <c r="B140" s="213"/>
      <c r="C140" s="213"/>
      <c r="D140" s="213"/>
      <c r="E140" s="213"/>
      <c r="F140" s="213"/>
      <c r="G140" s="213"/>
      <c r="H140" s="213"/>
      <c r="I140" s="213"/>
      <c r="J140" s="214"/>
    </row>
    <row r="141" spans="1:10" ht="15.6" x14ac:dyDescent="0.3">
      <c r="A141" s="165">
        <v>1</v>
      </c>
      <c r="B141" s="166"/>
      <c r="C141" s="12" t="s">
        <v>172</v>
      </c>
      <c r="D141" s="165">
        <f>30.81*10.764</f>
        <v>331.63883999999996</v>
      </c>
      <c r="E141" s="166"/>
      <c r="F141" s="12">
        <v>0</v>
      </c>
      <c r="G141" s="12">
        <f>D141*1.45</f>
        <v>480.87631799999991</v>
      </c>
      <c r="H141" s="12" t="s">
        <v>170</v>
      </c>
      <c r="I141" s="167" t="str">
        <f>A140</f>
        <v>1st &amp; 2nd Floor</v>
      </c>
      <c r="J141" s="168"/>
    </row>
    <row r="142" spans="1:10" ht="15.6" x14ac:dyDescent="0.3">
      <c r="A142" s="165">
        <v>2</v>
      </c>
      <c r="B142" s="166"/>
      <c r="C142" s="12" t="s">
        <v>172</v>
      </c>
      <c r="D142" s="165">
        <f>25.35*10.764</f>
        <v>272.86739999999998</v>
      </c>
      <c r="E142" s="166"/>
      <c r="F142" s="12">
        <v>0</v>
      </c>
      <c r="G142" s="12">
        <f t="shared" ref="G142:G151" si="1">D142*1.45</f>
        <v>395.65772999999996</v>
      </c>
      <c r="H142" s="12" t="s">
        <v>170</v>
      </c>
      <c r="I142" s="169"/>
      <c r="J142" s="170"/>
    </row>
    <row r="143" spans="1:10" ht="15.6" x14ac:dyDescent="0.3">
      <c r="A143" s="165">
        <v>3</v>
      </c>
      <c r="B143" s="166"/>
      <c r="C143" s="12" t="s">
        <v>172</v>
      </c>
      <c r="D143" s="165">
        <f>25.35*10.764</f>
        <v>272.86739999999998</v>
      </c>
      <c r="E143" s="166"/>
      <c r="F143" s="12">
        <v>0</v>
      </c>
      <c r="G143" s="12">
        <f t="shared" si="1"/>
        <v>395.65772999999996</v>
      </c>
      <c r="H143" s="12" t="s">
        <v>170</v>
      </c>
      <c r="I143" s="169"/>
      <c r="J143" s="170"/>
    </row>
    <row r="144" spans="1:10" ht="15.6" x14ac:dyDescent="0.3">
      <c r="A144" s="165">
        <v>4</v>
      </c>
      <c r="B144" s="166"/>
      <c r="C144" s="12" t="s">
        <v>172</v>
      </c>
      <c r="D144" s="165">
        <f>28.31*10.764</f>
        <v>304.72883999999999</v>
      </c>
      <c r="E144" s="166"/>
      <c r="F144" s="12">
        <v>0</v>
      </c>
      <c r="G144" s="12">
        <f t="shared" si="1"/>
        <v>441.85681799999998</v>
      </c>
      <c r="H144" s="12" t="s">
        <v>170</v>
      </c>
      <c r="I144" s="169"/>
      <c r="J144" s="170"/>
    </row>
    <row r="145" spans="1:14" ht="15.6" x14ac:dyDescent="0.3">
      <c r="A145" s="165">
        <v>5</v>
      </c>
      <c r="B145" s="166"/>
      <c r="C145" s="12" t="s">
        <v>172</v>
      </c>
      <c r="D145" s="165">
        <f>28.26*10.764</f>
        <v>304.19063999999997</v>
      </c>
      <c r="E145" s="166"/>
      <c r="F145" s="12">
        <v>0</v>
      </c>
      <c r="G145" s="12">
        <f t="shared" si="1"/>
        <v>441.07642799999996</v>
      </c>
      <c r="H145" s="12" t="s">
        <v>170</v>
      </c>
      <c r="I145" s="169"/>
      <c r="J145" s="170"/>
    </row>
    <row r="146" spans="1:14" ht="15.6" x14ac:dyDescent="0.3">
      <c r="A146" s="165">
        <v>6</v>
      </c>
      <c r="B146" s="166"/>
      <c r="C146" s="12" t="s">
        <v>172</v>
      </c>
      <c r="D146" s="165">
        <f>30.14*10.764</f>
        <v>324.42696000000001</v>
      </c>
      <c r="E146" s="166"/>
      <c r="F146" s="12">
        <v>0</v>
      </c>
      <c r="G146" s="12">
        <f t="shared" si="1"/>
        <v>470.41909199999998</v>
      </c>
      <c r="H146" s="12" t="s">
        <v>170</v>
      </c>
      <c r="I146" s="171"/>
      <c r="J146" s="172"/>
    </row>
    <row r="147" spans="1:14" ht="15.6" x14ac:dyDescent="0.3">
      <c r="A147" s="212" t="s">
        <v>173</v>
      </c>
      <c r="B147" s="213"/>
      <c r="C147" s="213"/>
      <c r="D147" s="213"/>
      <c r="E147" s="213"/>
      <c r="F147" s="213"/>
      <c r="G147" s="213"/>
      <c r="H147" s="213"/>
      <c r="I147" s="213"/>
      <c r="J147" s="214"/>
    </row>
    <row r="148" spans="1:14" ht="15.6" x14ac:dyDescent="0.3">
      <c r="A148" s="165">
        <v>1</v>
      </c>
      <c r="B148" s="166"/>
      <c r="C148" s="12" t="s">
        <v>172</v>
      </c>
      <c r="D148" s="165">
        <f>30.81*10.764</f>
        <v>331.63883999999996</v>
      </c>
      <c r="E148" s="166"/>
      <c r="F148" s="12">
        <v>0</v>
      </c>
      <c r="G148" s="12">
        <f t="shared" si="1"/>
        <v>480.87631799999991</v>
      </c>
      <c r="H148" s="12" t="s">
        <v>170</v>
      </c>
      <c r="I148" s="167" t="str">
        <f>A147</f>
        <v>3rd Floor</v>
      </c>
      <c r="J148" s="168"/>
    </row>
    <row r="149" spans="1:14" ht="15.6" x14ac:dyDescent="0.3">
      <c r="A149" s="165">
        <v>2</v>
      </c>
      <c r="B149" s="166"/>
      <c r="C149" s="12" t="s">
        <v>172</v>
      </c>
      <c r="D149" s="165">
        <f>25.35*10.764</f>
        <v>272.86739999999998</v>
      </c>
      <c r="E149" s="166"/>
      <c r="F149" s="12">
        <v>0</v>
      </c>
      <c r="G149" s="12">
        <f t="shared" si="1"/>
        <v>395.65772999999996</v>
      </c>
      <c r="H149" s="12" t="s">
        <v>170</v>
      </c>
      <c r="I149" s="169"/>
      <c r="J149" s="170"/>
    </row>
    <row r="150" spans="1:14" ht="15.6" x14ac:dyDescent="0.3">
      <c r="A150" s="165">
        <v>3</v>
      </c>
      <c r="B150" s="166"/>
      <c r="C150" s="12" t="s">
        <v>172</v>
      </c>
      <c r="D150" s="165">
        <f>25.35*10.764</f>
        <v>272.86739999999998</v>
      </c>
      <c r="E150" s="166"/>
      <c r="F150" s="12">
        <v>0</v>
      </c>
      <c r="G150" s="12">
        <f t="shared" si="1"/>
        <v>395.65772999999996</v>
      </c>
      <c r="H150" s="12" t="s">
        <v>170</v>
      </c>
      <c r="I150" s="169"/>
      <c r="J150" s="170"/>
    </row>
    <row r="151" spans="1:14" ht="15.6" x14ac:dyDescent="0.3">
      <c r="A151" s="165">
        <v>4</v>
      </c>
      <c r="B151" s="166"/>
      <c r="C151" s="12" t="s">
        <v>172</v>
      </c>
      <c r="D151" s="165">
        <f>28.31*10.764</f>
        <v>304.72883999999999</v>
      </c>
      <c r="E151" s="166"/>
      <c r="F151" s="12">
        <v>0</v>
      </c>
      <c r="G151" s="12">
        <f t="shared" si="1"/>
        <v>441.85681799999998</v>
      </c>
      <c r="H151" s="12" t="s">
        <v>170</v>
      </c>
      <c r="I151" s="171"/>
      <c r="J151" s="172"/>
    </row>
    <row r="152" spans="1:14" ht="15.6" x14ac:dyDescent="0.3">
      <c r="A152" s="212" t="s">
        <v>180</v>
      </c>
      <c r="B152" s="213"/>
      <c r="C152" s="213"/>
      <c r="D152" s="213"/>
      <c r="E152" s="213"/>
      <c r="F152" s="213"/>
      <c r="G152" s="213"/>
      <c r="H152" s="213"/>
      <c r="I152" s="213"/>
      <c r="J152" s="214"/>
    </row>
    <row r="153" spans="1:14" ht="15.6" x14ac:dyDescent="0.3">
      <c r="A153" s="212" t="s">
        <v>174</v>
      </c>
      <c r="B153" s="213"/>
      <c r="C153" s="213"/>
      <c r="D153" s="213"/>
      <c r="E153" s="213"/>
      <c r="F153" s="213"/>
      <c r="G153" s="213"/>
      <c r="H153" s="213"/>
      <c r="I153" s="213"/>
      <c r="J153" s="214"/>
    </row>
    <row r="154" spans="1:14" ht="15.6" x14ac:dyDescent="0.3">
      <c r="A154" s="212" t="s">
        <v>176</v>
      </c>
      <c r="B154" s="213"/>
      <c r="C154" s="213"/>
      <c r="D154" s="213"/>
      <c r="E154" s="213"/>
      <c r="F154" s="213"/>
      <c r="G154" s="213"/>
      <c r="H154" s="213"/>
      <c r="I154" s="213"/>
      <c r="J154" s="214"/>
    </row>
    <row r="155" spans="1:14" ht="15.6" x14ac:dyDescent="0.3">
      <c r="A155" s="165">
        <v>1</v>
      </c>
      <c r="B155" s="166"/>
      <c r="C155" s="12" t="s">
        <v>175</v>
      </c>
      <c r="D155" s="165">
        <f>35.43*10.764</f>
        <v>381.36851999999999</v>
      </c>
      <c r="E155" s="166"/>
      <c r="F155" s="12">
        <v>0</v>
      </c>
      <c r="G155" s="12">
        <f>D155*1.45</f>
        <v>552.98435399999994</v>
      </c>
      <c r="H155" s="12" t="s">
        <v>170</v>
      </c>
      <c r="I155" s="167" t="str">
        <f>A154</f>
        <v>1st to 3rd Floor</v>
      </c>
      <c r="J155" s="168"/>
    </row>
    <row r="156" spans="1:14" ht="15.6" x14ac:dyDescent="0.3">
      <c r="A156" s="165">
        <v>2</v>
      </c>
      <c r="B156" s="166"/>
      <c r="C156" s="12" t="s">
        <v>175</v>
      </c>
      <c r="D156" s="165">
        <f>35.43*10.764</f>
        <v>381.36851999999999</v>
      </c>
      <c r="E156" s="166"/>
      <c r="F156" s="12">
        <v>0</v>
      </c>
      <c r="G156" s="12">
        <f>D156*1.45</f>
        <v>552.98435399999994</v>
      </c>
      <c r="H156" s="12" t="s">
        <v>170</v>
      </c>
      <c r="I156" s="169"/>
      <c r="J156" s="170"/>
      <c r="N156">
        <f>G156/D156</f>
        <v>1.45</v>
      </c>
    </row>
    <row r="157" spans="1:14" ht="15.6" x14ac:dyDescent="0.3">
      <c r="A157" s="165">
        <v>3</v>
      </c>
      <c r="B157" s="166"/>
      <c r="C157" s="12" t="s">
        <v>175</v>
      </c>
      <c r="D157" s="165">
        <f>35.43*10.764</f>
        <v>381.36851999999999</v>
      </c>
      <c r="E157" s="166"/>
      <c r="F157" s="12">
        <v>0</v>
      </c>
      <c r="G157" s="12">
        <f>D157*1.45</f>
        <v>552.98435399999994</v>
      </c>
      <c r="H157" s="12" t="s">
        <v>170</v>
      </c>
      <c r="I157" s="169"/>
      <c r="J157" s="170"/>
    </row>
    <row r="158" spans="1:14" ht="15.6" x14ac:dyDescent="0.3">
      <c r="A158" s="165">
        <v>4</v>
      </c>
      <c r="B158" s="166"/>
      <c r="C158" s="12" t="s">
        <v>175</v>
      </c>
      <c r="D158" s="165">
        <f>35.43*10.764</f>
        <v>381.36851999999999</v>
      </c>
      <c r="E158" s="166"/>
      <c r="F158" s="12">
        <v>0</v>
      </c>
      <c r="G158" s="12">
        <f>D158*1.45</f>
        <v>552.98435399999994</v>
      </c>
      <c r="H158" s="12" t="s">
        <v>170</v>
      </c>
      <c r="I158" s="171"/>
      <c r="J158" s="172"/>
    </row>
    <row r="159" spans="1:14" ht="183" customHeight="1" x14ac:dyDescent="0.3">
      <c r="A159" s="146" t="s">
        <v>250</v>
      </c>
      <c r="B159" s="147"/>
      <c r="C159" s="147"/>
      <c r="D159" s="147"/>
      <c r="E159" s="147"/>
      <c r="F159" s="147"/>
      <c r="G159" s="147"/>
      <c r="H159" s="147"/>
      <c r="I159" s="147"/>
      <c r="J159" s="148"/>
    </row>
    <row r="160" spans="1:14" x14ac:dyDescent="0.3">
      <c r="A160" s="145" t="s">
        <v>26</v>
      </c>
      <c r="B160" s="75"/>
      <c r="C160" s="75"/>
      <c r="D160" s="75"/>
      <c r="E160" s="75"/>
      <c r="F160" s="75"/>
      <c r="G160" s="75"/>
      <c r="H160" s="75"/>
      <c r="I160" s="75"/>
      <c r="J160" s="76"/>
    </row>
    <row r="161" spans="1:10" x14ac:dyDescent="0.3">
      <c r="A161" s="59" t="s">
        <v>34</v>
      </c>
      <c r="B161" s="60"/>
      <c r="C161" s="60"/>
      <c r="D161" s="60"/>
      <c r="E161" s="60"/>
      <c r="F161" s="60"/>
      <c r="G161" s="60"/>
      <c r="H161" s="60"/>
      <c r="I161" s="60"/>
      <c r="J161" s="61"/>
    </row>
    <row r="162" spans="1:10" x14ac:dyDescent="0.3">
      <c r="A162" s="145" t="s">
        <v>28</v>
      </c>
      <c r="B162" s="75"/>
      <c r="C162" s="75"/>
      <c r="D162" s="75"/>
      <c r="E162" s="75"/>
      <c r="F162" s="75"/>
      <c r="G162" s="75"/>
      <c r="H162" s="75"/>
      <c r="I162" s="75"/>
      <c r="J162" s="76"/>
    </row>
    <row r="163" spans="1:10" x14ac:dyDescent="0.3">
      <c r="A163" s="85" t="s">
        <v>43</v>
      </c>
      <c r="B163" s="86"/>
      <c r="C163" s="86"/>
      <c r="D163" s="86"/>
      <c r="E163" s="86"/>
      <c r="F163" s="86"/>
      <c r="G163" s="86"/>
      <c r="H163" s="86"/>
      <c r="I163" s="86"/>
      <c r="J163" s="87"/>
    </row>
    <row r="164" spans="1:10" ht="16.5" customHeight="1" x14ac:dyDescent="0.3">
      <c r="A164" s="133" t="s">
        <v>65</v>
      </c>
      <c r="B164" s="129"/>
      <c r="C164" s="129"/>
      <c r="D164" s="129"/>
      <c r="E164" s="129"/>
      <c r="F164" s="129"/>
      <c r="G164" s="129"/>
      <c r="H164" s="129"/>
      <c r="I164" s="129"/>
      <c r="J164" s="130"/>
    </row>
    <row r="165" spans="1:10" x14ac:dyDescent="0.3">
      <c r="A165" s="85" t="s">
        <v>44</v>
      </c>
      <c r="B165" s="86"/>
      <c r="C165" s="86"/>
      <c r="D165" s="86"/>
      <c r="E165" s="86"/>
      <c r="F165" s="86"/>
      <c r="G165" s="86"/>
      <c r="H165" s="86"/>
      <c r="I165" s="86"/>
      <c r="J165" s="87"/>
    </row>
    <row r="166" spans="1:10" x14ac:dyDescent="0.3">
      <c r="A166" s="85" t="s">
        <v>45</v>
      </c>
      <c r="B166" s="86"/>
      <c r="C166" s="86"/>
      <c r="D166" s="86"/>
      <c r="E166" s="86"/>
      <c r="F166" s="86"/>
      <c r="G166" s="86"/>
      <c r="H166" s="86"/>
      <c r="I166" s="86"/>
      <c r="J166" s="87"/>
    </row>
    <row r="167" spans="1:10" ht="30.75" customHeight="1" x14ac:dyDescent="0.3">
      <c r="A167" s="77" t="s">
        <v>46</v>
      </c>
      <c r="B167" s="78"/>
      <c r="C167" s="78"/>
      <c r="D167" s="78"/>
      <c r="E167" s="78"/>
      <c r="F167" s="78"/>
      <c r="G167" s="78"/>
      <c r="H167" s="78"/>
      <c r="I167" s="78"/>
      <c r="J167" s="79"/>
    </row>
    <row r="168" spans="1:10" ht="15" customHeight="1" x14ac:dyDescent="0.3">
      <c r="A168" s="181" t="s">
        <v>27</v>
      </c>
      <c r="B168" s="182"/>
      <c r="C168" s="182"/>
      <c r="D168" s="182"/>
      <c r="E168" s="182"/>
      <c r="F168" s="182"/>
      <c r="G168" s="182"/>
      <c r="H168" s="182"/>
      <c r="I168" s="182"/>
      <c r="J168" s="183"/>
    </row>
    <row r="169" spans="1:10" x14ac:dyDescent="0.3">
      <c r="A169" s="184"/>
      <c r="B169" s="185"/>
      <c r="C169" s="185"/>
      <c r="D169" s="185"/>
      <c r="E169" s="185"/>
      <c r="F169" s="185"/>
      <c r="G169" s="185"/>
      <c r="H169" s="185"/>
      <c r="I169" s="185"/>
      <c r="J169" s="186"/>
    </row>
    <row r="170" spans="1:10" x14ac:dyDescent="0.3">
      <c r="A170" s="184"/>
      <c r="B170" s="185"/>
      <c r="C170" s="185"/>
      <c r="D170" s="185"/>
      <c r="E170" s="185"/>
      <c r="F170" s="185"/>
      <c r="G170" s="185"/>
      <c r="H170" s="185"/>
      <c r="I170" s="185"/>
      <c r="J170" s="186"/>
    </row>
    <row r="171" spans="1:10" x14ac:dyDescent="0.3">
      <c r="A171" s="187"/>
      <c r="B171" s="188"/>
      <c r="C171" s="188"/>
      <c r="D171" s="188"/>
      <c r="E171" s="188"/>
      <c r="F171" s="188"/>
      <c r="G171" s="188"/>
      <c r="H171" s="188"/>
      <c r="I171" s="188"/>
      <c r="J171" s="189"/>
    </row>
    <row r="172" spans="1:10" x14ac:dyDescent="0.3">
      <c r="A172" s="19" t="s">
        <v>150</v>
      </c>
      <c r="B172" s="18"/>
      <c r="C172" s="18"/>
      <c r="D172" s="25" t="str">
        <f>F9</f>
        <v>Future Galaxy</v>
      </c>
      <c r="G172" s="18"/>
      <c r="H172" s="18"/>
      <c r="I172" s="18"/>
      <c r="J172" s="18"/>
    </row>
    <row r="173" spans="1:10" x14ac:dyDescent="0.3">
      <c r="A173" s="18"/>
      <c r="B173" s="18"/>
      <c r="C173" s="18"/>
      <c r="D173" s="18"/>
      <c r="E173" s="18"/>
      <c r="F173" s="18"/>
      <c r="G173" s="18"/>
      <c r="H173" s="18"/>
      <c r="I173" s="18"/>
      <c r="J173" s="18"/>
    </row>
    <row r="174" spans="1:10" x14ac:dyDescent="0.3">
      <c r="A174" s="18"/>
      <c r="B174" s="18"/>
      <c r="C174" s="18"/>
      <c r="D174" s="18"/>
      <c r="E174" s="18"/>
      <c r="F174" s="18"/>
      <c r="G174" s="18"/>
      <c r="H174" s="18"/>
      <c r="I174" s="18"/>
      <c r="J174" s="18"/>
    </row>
    <row r="187" spans="7:8" x14ac:dyDescent="0.3">
      <c r="G187" s="225"/>
      <c r="H187" s="225"/>
    </row>
    <row r="195" spans="1:6" ht="25.8" x14ac:dyDescent="0.5">
      <c r="F195" s="26"/>
    </row>
    <row r="205" spans="1:6" ht="25.8" x14ac:dyDescent="0.5">
      <c r="F205" s="26"/>
    </row>
    <row r="208" spans="1:6" x14ac:dyDescent="0.3">
      <c r="A208" s="27" t="s">
        <v>194</v>
      </c>
    </row>
    <row r="211" spans="1:1" x14ac:dyDescent="0.3">
      <c r="A211" s="21"/>
    </row>
  </sheetData>
  <mergeCells count="349">
    <mergeCell ref="E126:G126"/>
    <mergeCell ref="H126:J126"/>
    <mergeCell ref="I155:J158"/>
    <mergeCell ref="A94:B94"/>
    <mergeCell ref="D94:E94"/>
    <mergeCell ref="A95:B95"/>
    <mergeCell ref="D95:E95"/>
    <mergeCell ref="A96:B96"/>
    <mergeCell ref="D96:E96"/>
    <mergeCell ref="A97:B97"/>
    <mergeCell ref="D97:E97"/>
    <mergeCell ref="A118:J118"/>
    <mergeCell ref="A104:J104"/>
    <mergeCell ref="A105:J105"/>
    <mergeCell ref="A108:F108"/>
    <mergeCell ref="G108:J108"/>
    <mergeCell ref="A124:B124"/>
    <mergeCell ref="C124:D124"/>
    <mergeCell ref="E124:G124"/>
    <mergeCell ref="H124:J124"/>
    <mergeCell ref="A125:B125"/>
    <mergeCell ref="C125:D125"/>
    <mergeCell ref="E125:G125"/>
    <mergeCell ref="H125:J125"/>
    <mergeCell ref="A126:B126"/>
    <mergeCell ref="C126:D126"/>
    <mergeCell ref="A139:B139"/>
    <mergeCell ref="D139:E139"/>
    <mergeCell ref="G187:H187"/>
    <mergeCell ref="C73:E73"/>
    <mergeCell ref="F73:G73"/>
    <mergeCell ref="A74:C74"/>
    <mergeCell ref="D74:E74"/>
    <mergeCell ref="F74:H74"/>
    <mergeCell ref="A145:B145"/>
    <mergeCell ref="A158:B158"/>
    <mergeCell ref="A152:J152"/>
    <mergeCell ref="D142:E142"/>
    <mergeCell ref="A143:B143"/>
    <mergeCell ref="D143:E143"/>
    <mergeCell ref="A144:B144"/>
    <mergeCell ref="A75:B75"/>
    <mergeCell ref="C75:J75"/>
    <mergeCell ref="F76:G76"/>
    <mergeCell ref="I76:J76"/>
    <mergeCell ref="A77:B77"/>
    <mergeCell ref="D100:E100"/>
    <mergeCell ref="A101:B101"/>
    <mergeCell ref="D101:E101"/>
    <mergeCell ref="A102:B102"/>
    <mergeCell ref="A134:B134"/>
    <mergeCell ref="D134:E134"/>
    <mergeCell ref="D135:E135"/>
    <mergeCell ref="A9:E9"/>
    <mergeCell ref="D148:E148"/>
    <mergeCell ref="A147:J147"/>
    <mergeCell ref="I148:J151"/>
    <mergeCell ref="A142:B142"/>
    <mergeCell ref="A132:J132"/>
    <mergeCell ref="C119:D119"/>
    <mergeCell ref="E119:G119"/>
    <mergeCell ref="H119:J119"/>
    <mergeCell ref="A120:B120"/>
    <mergeCell ref="C120:D120"/>
    <mergeCell ref="E120:G120"/>
    <mergeCell ref="H120:J120"/>
    <mergeCell ref="A119:B119"/>
    <mergeCell ref="A121:J121"/>
    <mergeCell ref="A122:B122"/>
    <mergeCell ref="C122:D122"/>
    <mergeCell ref="E122:G122"/>
    <mergeCell ref="H122:J122"/>
    <mergeCell ref="A153:J153"/>
    <mergeCell ref="F67:G67"/>
    <mergeCell ref="C70:E70"/>
    <mergeCell ref="F70:G70"/>
    <mergeCell ref="A52:C52"/>
    <mergeCell ref="F71:G71"/>
    <mergeCell ref="A87:B87"/>
    <mergeCell ref="D87:E87"/>
    <mergeCell ref="A98:B98"/>
    <mergeCell ref="D98:E98"/>
    <mergeCell ref="A99:B99"/>
    <mergeCell ref="D99:E99"/>
    <mergeCell ref="A100:B100"/>
    <mergeCell ref="I90:J90"/>
    <mergeCell ref="A91:B91"/>
    <mergeCell ref="C91:J91"/>
    <mergeCell ref="E123:G123"/>
    <mergeCell ref="H123:J123"/>
    <mergeCell ref="A130:J130"/>
    <mergeCell ref="A133:B133"/>
    <mergeCell ref="F78:G78"/>
    <mergeCell ref="D129:E129"/>
    <mergeCell ref="A116:F116"/>
    <mergeCell ref="A131:J131"/>
    <mergeCell ref="D158:E158"/>
    <mergeCell ref="A156:B156"/>
    <mergeCell ref="D156:E156"/>
    <mergeCell ref="A157:B157"/>
    <mergeCell ref="D157:E157"/>
    <mergeCell ref="D151:E151"/>
    <mergeCell ref="D141:E141"/>
    <mergeCell ref="D137:E137"/>
    <mergeCell ref="A137:B137"/>
    <mergeCell ref="A155:B155"/>
    <mergeCell ref="D155:E155"/>
    <mergeCell ref="A149:B149"/>
    <mergeCell ref="D149:E149"/>
    <mergeCell ref="A150:B150"/>
    <mergeCell ref="D150:E150"/>
    <mergeCell ref="A148:B148"/>
    <mergeCell ref="A154:J154"/>
    <mergeCell ref="I133:J139"/>
    <mergeCell ref="A140:J140"/>
    <mergeCell ref="D145:E145"/>
    <mergeCell ref="D133:E133"/>
    <mergeCell ref="D138:E138"/>
    <mergeCell ref="A136:B136"/>
    <mergeCell ref="D136:E136"/>
    <mergeCell ref="A123:B123"/>
    <mergeCell ref="C123:D123"/>
    <mergeCell ref="F42:J42"/>
    <mergeCell ref="F41:J41"/>
    <mergeCell ref="A113:F113"/>
    <mergeCell ref="A114:F114"/>
    <mergeCell ref="A110:F110"/>
    <mergeCell ref="I64:J64"/>
    <mergeCell ref="C68:E68"/>
    <mergeCell ref="G111:J111"/>
    <mergeCell ref="G113:J113"/>
    <mergeCell ref="F79:G88"/>
    <mergeCell ref="H79:J88"/>
    <mergeCell ref="A85:B85"/>
    <mergeCell ref="D85:E85"/>
    <mergeCell ref="A86:B86"/>
    <mergeCell ref="D86:E86"/>
    <mergeCell ref="D92:E92"/>
    <mergeCell ref="F92:G92"/>
    <mergeCell ref="H92:J92"/>
    <mergeCell ref="A93:B93"/>
    <mergeCell ref="D93:E93"/>
    <mergeCell ref="F93:G102"/>
    <mergeCell ref="H93:J102"/>
    <mergeCell ref="A47:B47"/>
    <mergeCell ref="A84:B84"/>
    <mergeCell ref="D84:E84"/>
    <mergeCell ref="F68:G68"/>
    <mergeCell ref="C77:J77"/>
    <mergeCell ref="A78:B78"/>
    <mergeCell ref="D78:E78"/>
    <mergeCell ref="H48:J48"/>
    <mergeCell ref="D48:E48"/>
    <mergeCell ref="A48:C48"/>
    <mergeCell ref="C58:E58"/>
    <mergeCell ref="F50:G50"/>
    <mergeCell ref="H50:J50"/>
    <mergeCell ref="D144:E144"/>
    <mergeCell ref="H78:J78"/>
    <mergeCell ref="A66:B73"/>
    <mergeCell ref="C66:E66"/>
    <mergeCell ref="C71:E71"/>
    <mergeCell ref="A79:B79"/>
    <mergeCell ref="D79:E79"/>
    <mergeCell ref="A80:B80"/>
    <mergeCell ref="D80:E80"/>
    <mergeCell ref="A81:B81"/>
    <mergeCell ref="D81:E81"/>
    <mergeCell ref="A82:B82"/>
    <mergeCell ref="D82:E82"/>
    <mergeCell ref="A83:B83"/>
    <mergeCell ref="D83:E83"/>
    <mergeCell ref="A115:F115"/>
    <mergeCell ref="A141:B141"/>
    <mergeCell ref="G110:J110"/>
    <mergeCell ref="F72:G72"/>
    <mergeCell ref="A111:F111"/>
    <mergeCell ref="G109:J109"/>
    <mergeCell ref="A109:F109"/>
    <mergeCell ref="A107:F107"/>
    <mergeCell ref="A106:J106"/>
    <mergeCell ref="A92:B92"/>
    <mergeCell ref="D102:E102"/>
    <mergeCell ref="A168:J171"/>
    <mergeCell ref="A117:F117"/>
    <mergeCell ref="G117:J117"/>
    <mergeCell ref="A127:J127"/>
    <mergeCell ref="A128:J128"/>
    <mergeCell ref="A1:J1"/>
    <mergeCell ref="A55:J55"/>
    <mergeCell ref="F48:G48"/>
    <mergeCell ref="A11:E11"/>
    <mergeCell ref="I29:J29"/>
    <mergeCell ref="F40:J40"/>
    <mergeCell ref="D52:J52"/>
    <mergeCell ref="A41:E41"/>
    <mergeCell ref="A53:J53"/>
    <mergeCell ref="A44:B44"/>
    <mergeCell ref="H44:J44"/>
    <mergeCell ref="C44:F44"/>
    <mergeCell ref="A112:F112"/>
    <mergeCell ref="G107:J107"/>
    <mergeCell ref="C59:E59"/>
    <mergeCell ref="C69:E69"/>
    <mergeCell ref="F69:G69"/>
    <mergeCell ref="A135:B135"/>
    <mergeCell ref="A165:J165"/>
    <mergeCell ref="A166:J166"/>
    <mergeCell ref="A167:J167"/>
    <mergeCell ref="F51:J51"/>
    <mergeCell ref="A163:J163"/>
    <mergeCell ref="A160:J160"/>
    <mergeCell ref="C61:E61"/>
    <mergeCell ref="C63:E63"/>
    <mergeCell ref="A64:C64"/>
    <mergeCell ref="C62:E62"/>
    <mergeCell ref="C56:E56"/>
    <mergeCell ref="G116:J116"/>
    <mergeCell ref="I129:J129"/>
    <mergeCell ref="G115:J115"/>
    <mergeCell ref="I141:J146"/>
    <mergeCell ref="A65:J65"/>
    <mergeCell ref="G112:J112"/>
    <mergeCell ref="A151:B151"/>
    <mergeCell ref="F62:G62"/>
    <mergeCell ref="A103:J103"/>
    <mergeCell ref="A164:J164"/>
    <mergeCell ref="G114:J114"/>
    <mergeCell ref="A54:J54"/>
    <mergeCell ref="A162:J162"/>
    <mergeCell ref="A159:J159"/>
    <mergeCell ref="C60:E60"/>
    <mergeCell ref="A50:C50"/>
    <mergeCell ref="H56:J63"/>
    <mergeCell ref="F63:G63"/>
    <mergeCell ref="D64:E64"/>
    <mergeCell ref="A56:B63"/>
    <mergeCell ref="F59:G59"/>
    <mergeCell ref="F56:G56"/>
    <mergeCell ref="F61:G61"/>
    <mergeCell ref="F64:H64"/>
    <mergeCell ref="A161:J161"/>
    <mergeCell ref="F57:G57"/>
    <mergeCell ref="C57:E57"/>
    <mergeCell ref="F58:G58"/>
    <mergeCell ref="F60:G60"/>
    <mergeCell ref="F66:G66"/>
    <mergeCell ref="H66:J73"/>
    <mergeCell ref="C67:E67"/>
    <mergeCell ref="A129:B129"/>
    <mergeCell ref="D146:E146"/>
    <mergeCell ref="A146:B146"/>
    <mergeCell ref="A138:B138"/>
    <mergeCell ref="A28:B28"/>
    <mergeCell ref="A27:B27"/>
    <mergeCell ref="A29:B29"/>
    <mergeCell ref="C29:D29"/>
    <mergeCell ref="F39:J39"/>
    <mergeCell ref="A37:E37"/>
    <mergeCell ref="A31:J31"/>
    <mergeCell ref="A38:E38"/>
    <mergeCell ref="F38:J38"/>
    <mergeCell ref="A32:B32"/>
    <mergeCell ref="C32:J32"/>
    <mergeCell ref="A33:B33"/>
    <mergeCell ref="C33:J33"/>
    <mergeCell ref="E28:F28"/>
    <mergeCell ref="G28:H28"/>
    <mergeCell ref="A39:E39"/>
    <mergeCell ref="A35:J36"/>
    <mergeCell ref="F37:J37"/>
    <mergeCell ref="A30:J30"/>
    <mergeCell ref="I28:J28"/>
    <mergeCell ref="G27:H27"/>
    <mergeCell ref="C28:D28"/>
    <mergeCell ref="A34:J34"/>
    <mergeCell ref="C27:D27"/>
    <mergeCell ref="A2:J2"/>
    <mergeCell ref="A3:E3"/>
    <mergeCell ref="F3:J3"/>
    <mergeCell ref="A4:E4"/>
    <mergeCell ref="F4:J4"/>
    <mergeCell ref="F10:J10"/>
    <mergeCell ref="A6:E6"/>
    <mergeCell ref="F6:J6"/>
    <mergeCell ref="H18:J18"/>
    <mergeCell ref="A7:E7"/>
    <mergeCell ref="F7:J7"/>
    <mergeCell ref="A10:E10"/>
    <mergeCell ref="B17:E17"/>
    <mergeCell ref="A18:B18"/>
    <mergeCell ref="C18:E18"/>
    <mergeCell ref="A13:E13"/>
    <mergeCell ref="F18:G18"/>
    <mergeCell ref="F8:J8"/>
    <mergeCell ref="F12:J12"/>
    <mergeCell ref="E15:F15"/>
    <mergeCell ref="A14:B14"/>
    <mergeCell ref="B16:E16"/>
    <mergeCell ref="A8:E8"/>
    <mergeCell ref="F5:J5"/>
    <mergeCell ref="A88:B88"/>
    <mergeCell ref="D88:E88"/>
    <mergeCell ref="A89:B89"/>
    <mergeCell ref="C89:J89"/>
    <mergeCell ref="F90:G90"/>
    <mergeCell ref="G29:H29"/>
    <mergeCell ref="A43:J43"/>
    <mergeCell ref="A46:B46"/>
    <mergeCell ref="C46:F46"/>
    <mergeCell ref="A45:B45"/>
    <mergeCell ref="A40:E40"/>
    <mergeCell ref="H46:J46"/>
    <mergeCell ref="A51:B51"/>
    <mergeCell ref="C51:E51"/>
    <mergeCell ref="E29:F29"/>
    <mergeCell ref="D50:E50"/>
    <mergeCell ref="A49:J49"/>
    <mergeCell ref="A42:E42"/>
    <mergeCell ref="C47:G47"/>
    <mergeCell ref="C45:F45"/>
    <mergeCell ref="H45:J45"/>
    <mergeCell ref="I47:J47"/>
    <mergeCell ref="I74:J74"/>
    <mergeCell ref="C72:E72"/>
    <mergeCell ref="C14:J14"/>
    <mergeCell ref="A5:E5"/>
    <mergeCell ref="A21:E22"/>
    <mergeCell ref="B15:D15"/>
    <mergeCell ref="G17:J17"/>
    <mergeCell ref="F21:J22"/>
    <mergeCell ref="G16:J16"/>
    <mergeCell ref="F9:J9"/>
    <mergeCell ref="A12:E12"/>
    <mergeCell ref="F13:J13"/>
    <mergeCell ref="F11:J11"/>
    <mergeCell ref="I15:J15"/>
    <mergeCell ref="E27:F27"/>
    <mergeCell ref="F19:J20"/>
    <mergeCell ref="A24:E24"/>
    <mergeCell ref="A26:E26"/>
    <mergeCell ref="F23:J23"/>
    <mergeCell ref="A25:E25"/>
    <mergeCell ref="F25:J25"/>
    <mergeCell ref="A23:E23"/>
    <mergeCell ref="F24:J24"/>
    <mergeCell ref="A19:E20"/>
    <mergeCell ref="I27:J27"/>
    <mergeCell ref="F26:J26"/>
  </mergeCells>
  <phoneticPr fontId="0" type="noConversion"/>
  <hyperlinks>
    <hyperlink ref="C33" r:id="rId1" xr:uid="{00000000-0004-0000-0000-000000000000}"/>
  </hyperlinks>
  <pageMargins left="0.70866141732283472" right="0.70866141732283472" top="0.94488188976377963" bottom="0.74803149606299213" header="0.31496062992125984" footer="0.31496062992125984"/>
  <pageSetup fitToHeight="0" orientation="portrait" r:id="rId2"/>
  <headerFooter>
    <oddHeader>&amp;C&amp;G</oddHeader>
    <oddFooter>&amp;L&amp;"Times New Roman,Bold"Ref No: &amp;F&amp;C&amp;G&amp;R&amp;P</oddFooter>
  </headerFooter>
  <rowBreaks count="2" manualBreakCount="2">
    <brk id="171" max="16383" man="1"/>
    <brk id="20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20"/>
  <sheetViews>
    <sheetView workbookViewId="0">
      <selection activeCell="C10" sqref="C10"/>
    </sheetView>
  </sheetViews>
  <sheetFormatPr defaultRowHeight="14.4" x14ac:dyDescent="0.3"/>
  <cols>
    <col min="2" max="2" width="11.6640625" customWidth="1"/>
  </cols>
  <sheetData>
    <row r="2" spans="1:15" x14ac:dyDescent="0.3">
      <c r="A2" t="s">
        <v>118</v>
      </c>
      <c r="B2" s="14" t="s">
        <v>138</v>
      </c>
      <c r="C2" s="14">
        <v>3</v>
      </c>
    </row>
    <row r="3" spans="1:15" x14ac:dyDescent="0.3">
      <c r="B3" t="s">
        <v>119</v>
      </c>
      <c r="C3" t="s">
        <v>120</v>
      </c>
    </row>
    <row r="4" spans="1:15" x14ac:dyDescent="0.3">
      <c r="A4" t="s">
        <v>121</v>
      </c>
      <c r="B4" s="7">
        <v>10</v>
      </c>
      <c r="C4" s="7">
        <v>10</v>
      </c>
      <c r="E4">
        <f>(100/B4)*C4</f>
        <v>100</v>
      </c>
    </row>
    <row r="5" spans="1:15" x14ac:dyDescent="0.3">
      <c r="A5" t="s">
        <v>122</v>
      </c>
      <c r="B5" t="s">
        <v>123</v>
      </c>
      <c r="C5" t="s">
        <v>124</v>
      </c>
      <c r="E5">
        <f>(100/B6)*C6</f>
        <v>100</v>
      </c>
      <c r="I5" s="7" t="s">
        <v>125</v>
      </c>
      <c r="J5" s="7" t="s">
        <v>126</v>
      </c>
      <c r="K5" s="7" t="s">
        <v>127</v>
      </c>
      <c r="L5" s="7" t="s">
        <v>42</v>
      </c>
      <c r="M5" s="7" t="s">
        <v>48</v>
      </c>
      <c r="N5" s="7" t="s">
        <v>128</v>
      </c>
      <c r="O5" s="7" t="s">
        <v>50</v>
      </c>
    </row>
    <row r="6" spans="1:15" x14ac:dyDescent="0.3">
      <c r="B6" s="7">
        <f>C2+1</f>
        <v>4</v>
      </c>
      <c r="C6" s="7">
        <v>4</v>
      </c>
      <c r="E6">
        <f>(100/B8)*C8</f>
        <v>100</v>
      </c>
      <c r="F6" s="15" t="s">
        <v>129</v>
      </c>
      <c r="I6" s="15">
        <f>C4</f>
        <v>10</v>
      </c>
      <c r="J6" s="15">
        <f>40/B6*C6</f>
        <v>40</v>
      </c>
      <c r="K6" s="15">
        <f>15/B8*C8</f>
        <v>15</v>
      </c>
      <c r="L6" s="15">
        <f>10/B10*C10</f>
        <v>0</v>
      </c>
      <c r="M6" s="15">
        <f>10/B12*C12</f>
        <v>0</v>
      </c>
      <c r="N6" s="15">
        <f>5/B14*C14</f>
        <v>0</v>
      </c>
      <c r="O6" s="15">
        <f>5/B16*C16</f>
        <v>0</v>
      </c>
    </row>
    <row r="7" spans="1:15" x14ac:dyDescent="0.3">
      <c r="A7" t="s">
        <v>130</v>
      </c>
      <c r="B7" t="s">
        <v>131</v>
      </c>
      <c r="C7" t="s">
        <v>132</v>
      </c>
      <c r="E7">
        <f>(100/B10)*C10</f>
        <v>0</v>
      </c>
      <c r="F7" s="7" t="s">
        <v>133</v>
      </c>
      <c r="G7" s="7"/>
      <c r="H7" s="7"/>
      <c r="I7" s="7">
        <f>I6+20</f>
        <v>30</v>
      </c>
      <c r="J7" s="7">
        <f>30/B6*C6</f>
        <v>30</v>
      </c>
      <c r="K7" s="7">
        <f>15/B8*C8</f>
        <v>15</v>
      </c>
      <c r="L7" s="7">
        <f>10/B10*C10</f>
        <v>0</v>
      </c>
      <c r="M7" s="7">
        <f>5/B12*C12</f>
        <v>0</v>
      </c>
      <c r="N7" s="7">
        <f>5/B14*C14</f>
        <v>0</v>
      </c>
      <c r="O7" s="7">
        <f>5/B16*C16</f>
        <v>0</v>
      </c>
    </row>
    <row r="8" spans="1:15" x14ac:dyDescent="0.3">
      <c r="B8" s="7">
        <f>C2</f>
        <v>3</v>
      </c>
      <c r="C8" s="7">
        <v>3</v>
      </c>
      <c r="E8">
        <f>(100/B12)*C12</f>
        <v>0</v>
      </c>
    </row>
    <row r="9" spans="1:15" x14ac:dyDescent="0.3">
      <c r="A9" t="s">
        <v>134</v>
      </c>
      <c r="B9" t="s">
        <v>131</v>
      </c>
      <c r="C9" t="s">
        <v>132</v>
      </c>
      <c r="E9">
        <f>(100/B14)*C14</f>
        <v>0</v>
      </c>
    </row>
    <row r="10" spans="1:15" x14ac:dyDescent="0.3">
      <c r="B10" s="7">
        <f>C2</f>
        <v>3</v>
      </c>
      <c r="C10" s="7">
        <v>0</v>
      </c>
      <c r="E10">
        <f>(100/B16)*C16</f>
        <v>0</v>
      </c>
    </row>
    <row r="11" spans="1:15" x14ac:dyDescent="0.3">
      <c r="A11" t="s">
        <v>48</v>
      </c>
      <c r="B11" t="s">
        <v>131</v>
      </c>
      <c r="C11" t="s">
        <v>132</v>
      </c>
    </row>
    <row r="12" spans="1:15" x14ac:dyDescent="0.3">
      <c r="B12" s="7">
        <f>C2</f>
        <v>3</v>
      </c>
      <c r="C12" s="7">
        <v>0</v>
      </c>
      <c r="F12" s="7"/>
      <c r="G12" s="7" t="s">
        <v>129</v>
      </c>
      <c r="H12" s="7" t="s">
        <v>135</v>
      </c>
      <c r="L12" t="s">
        <v>136</v>
      </c>
    </row>
    <row r="13" spans="1:15" ht="28.8" x14ac:dyDescent="0.3">
      <c r="A13" s="16" t="s">
        <v>128</v>
      </c>
      <c r="B13" t="s">
        <v>131</v>
      </c>
      <c r="C13" t="s">
        <v>132</v>
      </c>
      <c r="F13" s="7" t="s">
        <v>39</v>
      </c>
      <c r="G13" s="7">
        <f>I6</f>
        <v>10</v>
      </c>
      <c r="H13" s="7">
        <f>I7</f>
        <v>30</v>
      </c>
      <c r="L13" t="s">
        <v>136</v>
      </c>
    </row>
    <row r="14" spans="1:15" x14ac:dyDescent="0.3">
      <c r="B14" s="7">
        <f>C2</f>
        <v>3</v>
      </c>
      <c r="C14" s="7">
        <v>0</v>
      </c>
      <c r="F14" s="7" t="s">
        <v>40</v>
      </c>
      <c r="G14" s="7">
        <f>J6</f>
        <v>40</v>
      </c>
      <c r="H14" s="7">
        <f>J7</f>
        <v>30</v>
      </c>
    </row>
    <row r="15" spans="1:15" x14ac:dyDescent="0.3">
      <c r="A15" t="s">
        <v>50</v>
      </c>
      <c r="B15" t="s">
        <v>131</v>
      </c>
      <c r="C15" t="s">
        <v>132</v>
      </c>
      <c r="F15" s="7" t="s">
        <v>127</v>
      </c>
      <c r="G15" s="7">
        <f>K6</f>
        <v>15</v>
      </c>
      <c r="H15" s="7">
        <f>K7</f>
        <v>15</v>
      </c>
    </row>
    <row r="16" spans="1:15" x14ac:dyDescent="0.3">
      <c r="B16" s="7">
        <f>C2</f>
        <v>3</v>
      </c>
      <c r="C16" s="7">
        <v>0</v>
      </c>
      <c r="F16" s="7" t="s">
        <v>42</v>
      </c>
      <c r="G16" s="7">
        <f>L6</f>
        <v>0</v>
      </c>
      <c r="H16" s="7">
        <f>L7</f>
        <v>0</v>
      </c>
    </row>
    <row r="17" spans="6:8" x14ac:dyDescent="0.3">
      <c r="F17" s="7" t="s">
        <v>48</v>
      </c>
      <c r="G17" s="7">
        <f>M6</f>
        <v>0</v>
      </c>
      <c r="H17" s="7">
        <f>M7</f>
        <v>0</v>
      </c>
    </row>
    <row r="18" spans="6:8" ht="28.8" x14ac:dyDescent="0.3">
      <c r="F18" s="17" t="s">
        <v>128</v>
      </c>
      <c r="G18" s="7">
        <f>N6</f>
        <v>0</v>
      </c>
      <c r="H18" s="7">
        <f>N7</f>
        <v>0</v>
      </c>
    </row>
    <row r="19" spans="6:8" x14ac:dyDescent="0.3">
      <c r="F19" s="7" t="s">
        <v>50</v>
      </c>
      <c r="G19" s="7">
        <f>O6</f>
        <v>0</v>
      </c>
      <c r="H19" s="7">
        <f>O7</f>
        <v>0</v>
      </c>
    </row>
    <row r="20" spans="6:8" x14ac:dyDescent="0.3">
      <c r="F20" s="7" t="s">
        <v>137</v>
      </c>
      <c r="G20" s="7">
        <f>G13+G14+G15+G16+G17+G18+G19</f>
        <v>65</v>
      </c>
      <c r="H20" s="7">
        <f>H13+H14+H15+H16+H17+H18+H19</f>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0"/>
  <sheetViews>
    <sheetView workbookViewId="0">
      <selection activeCell="C6" sqref="C6"/>
    </sheetView>
  </sheetViews>
  <sheetFormatPr defaultRowHeight="14.4" x14ac:dyDescent="0.3"/>
  <cols>
    <col min="2" max="2" width="11.6640625" customWidth="1"/>
  </cols>
  <sheetData>
    <row r="2" spans="1:15" x14ac:dyDescent="0.3">
      <c r="A2" t="s">
        <v>118</v>
      </c>
      <c r="B2" s="14" t="s">
        <v>138</v>
      </c>
      <c r="C2" s="14">
        <v>3</v>
      </c>
    </row>
    <row r="3" spans="1:15" x14ac:dyDescent="0.3">
      <c r="B3" t="s">
        <v>119</v>
      </c>
      <c r="C3" t="s">
        <v>120</v>
      </c>
    </row>
    <row r="4" spans="1:15" x14ac:dyDescent="0.3">
      <c r="A4" t="s">
        <v>121</v>
      </c>
      <c r="B4" s="7">
        <v>10</v>
      </c>
      <c r="C4" s="7">
        <v>10</v>
      </c>
      <c r="E4">
        <f>(100/B4)*C4</f>
        <v>100</v>
      </c>
    </row>
    <row r="5" spans="1:15" x14ac:dyDescent="0.3">
      <c r="A5" t="s">
        <v>122</v>
      </c>
      <c r="B5" t="s">
        <v>123</v>
      </c>
      <c r="C5" t="s">
        <v>124</v>
      </c>
      <c r="E5">
        <f>(100/B6)*C6</f>
        <v>75</v>
      </c>
      <c r="I5" s="7" t="s">
        <v>125</v>
      </c>
      <c r="J5" s="7" t="s">
        <v>126</v>
      </c>
      <c r="K5" s="7" t="s">
        <v>127</v>
      </c>
      <c r="L5" s="7" t="s">
        <v>42</v>
      </c>
      <c r="M5" s="7" t="s">
        <v>48</v>
      </c>
      <c r="N5" s="7" t="s">
        <v>128</v>
      </c>
      <c r="O5" s="7" t="s">
        <v>50</v>
      </c>
    </row>
    <row r="6" spans="1:15" x14ac:dyDescent="0.3">
      <c r="B6" s="7">
        <f>C2+1</f>
        <v>4</v>
      </c>
      <c r="C6" s="7">
        <v>3</v>
      </c>
      <c r="E6">
        <f>(100/B8)*C8</f>
        <v>0</v>
      </c>
      <c r="F6" s="15" t="s">
        <v>129</v>
      </c>
      <c r="I6" s="15">
        <f>C4</f>
        <v>10</v>
      </c>
      <c r="J6" s="15">
        <f>40/B6*C6</f>
        <v>30</v>
      </c>
      <c r="K6" s="15">
        <f>15/B8*C8</f>
        <v>0</v>
      </c>
      <c r="L6" s="15">
        <f>10/B10*C10</f>
        <v>0</v>
      </c>
      <c r="M6" s="15">
        <f>10/B12*C12</f>
        <v>0</v>
      </c>
      <c r="N6" s="15">
        <f>5/B14*C14</f>
        <v>0</v>
      </c>
      <c r="O6" s="15">
        <f>5/B16*C16</f>
        <v>0</v>
      </c>
    </row>
    <row r="7" spans="1:15" x14ac:dyDescent="0.3">
      <c r="A7" t="s">
        <v>130</v>
      </c>
      <c r="B7" t="s">
        <v>131</v>
      </c>
      <c r="C7" t="s">
        <v>132</v>
      </c>
      <c r="E7">
        <f>(100/B10)*C10</f>
        <v>0</v>
      </c>
      <c r="F7" s="7" t="s">
        <v>133</v>
      </c>
      <c r="G7" s="7"/>
      <c r="H7" s="7"/>
      <c r="I7" s="7">
        <f>I6+20</f>
        <v>30</v>
      </c>
      <c r="J7" s="7">
        <f>30/B6*C6</f>
        <v>22.5</v>
      </c>
      <c r="K7" s="7">
        <f>15/B8*C8</f>
        <v>0</v>
      </c>
      <c r="L7" s="7">
        <f>10/B10*C10</f>
        <v>0</v>
      </c>
      <c r="M7" s="7">
        <f>5/B12*C12</f>
        <v>0</v>
      </c>
      <c r="N7" s="7">
        <f>5/B14*C14</f>
        <v>0</v>
      </c>
      <c r="O7" s="7">
        <f>5/B16*C16</f>
        <v>0</v>
      </c>
    </row>
    <row r="8" spans="1:15" x14ac:dyDescent="0.3">
      <c r="B8" s="7">
        <f>C2</f>
        <v>3</v>
      </c>
      <c r="C8" s="7">
        <v>0</v>
      </c>
      <c r="E8">
        <f>(100/B12)*C12</f>
        <v>0</v>
      </c>
    </row>
    <row r="9" spans="1:15" x14ac:dyDescent="0.3">
      <c r="A9" t="s">
        <v>134</v>
      </c>
      <c r="B9" t="s">
        <v>131</v>
      </c>
      <c r="C9" t="s">
        <v>132</v>
      </c>
      <c r="E9">
        <f>(100/B14)*C14</f>
        <v>0</v>
      </c>
    </row>
    <row r="10" spans="1:15" x14ac:dyDescent="0.3">
      <c r="B10" s="7">
        <f>C2</f>
        <v>3</v>
      </c>
      <c r="C10" s="7">
        <v>0</v>
      </c>
      <c r="E10">
        <f>(100/B16)*C16</f>
        <v>0</v>
      </c>
    </row>
    <row r="11" spans="1:15" x14ac:dyDescent="0.3">
      <c r="A11" t="s">
        <v>48</v>
      </c>
      <c r="B11" t="s">
        <v>131</v>
      </c>
      <c r="C11" t="s">
        <v>132</v>
      </c>
    </row>
    <row r="12" spans="1:15" x14ac:dyDescent="0.3">
      <c r="B12" s="7">
        <f>C2</f>
        <v>3</v>
      </c>
      <c r="C12" s="7">
        <v>0</v>
      </c>
      <c r="F12" s="7"/>
      <c r="G12" s="7" t="s">
        <v>129</v>
      </c>
      <c r="H12" s="7" t="s">
        <v>135</v>
      </c>
      <c r="L12" t="s">
        <v>136</v>
      </c>
    </row>
    <row r="13" spans="1:15" ht="28.8" x14ac:dyDescent="0.3">
      <c r="A13" s="16" t="s">
        <v>128</v>
      </c>
      <c r="B13" t="s">
        <v>131</v>
      </c>
      <c r="C13" t="s">
        <v>132</v>
      </c>
      <c r="F13" s="7" t="s">
        <v>39</v>
      </c>
      <c r="G13" s="7">
        <f>I6</f>
        <v>10</v>
      </c>
      <c r="H13" s="7">
        <f>I7</f>
        <v>30</v>
      </c>
      <c r="L13" t="s">
        <v>136</v>
      </c>
    </row>
    <row r="14" spans="1:15" x14ac:dyDescent="0.3">
      <c r="B14" s="7">
        <f>C2</f>
        <v>3</v>
      </c>
      <c r="C14" s="7">
        <v>0</v>
      </c>
      <c r="F14" s="7" t="s">
        <v>40</v>
      </c>
      <c r="G14" s="7">
        <f>J6</f>
        <v>30</v>
      </c>
      <c r="H14" s="7">
        <f>J7</f>
        <v>22.5</v>
      </c>
    </row>
    <row r="15" spans="1:15" x14ac:dyDescent="0.3">
      <c r="A15" t="s">
        <v>50</v>
      </c>
      <c r="B15" t="s">
        <v>131</v>
      </c>
      <c r="C15" t="s">
        <v>132</v>
      </c>
      <c r="F15" s="7" t="s">
        <v>127</v>
      </c>
      <c r="G15" s="7">
        <f>K6</f>
        <v>0</v>
      </c>
      <c r="H15" s="7">
        <f>K7</f>
        <v>0</v>
      </c>
    </row>
    <row r="16" spans="1:15" x14ac:dyDescent="0.3">
      <c r="B16" s="7">
        <f>C2</f>
        <v>3</v>
      </c>
      <c r="C16" s="7">
        <v>0</v>
      </c>
      <c r="F16" s="7" t="s">
        <v>42</v>
      </c>
      <c r="G16" s="7">
        <f>L6</f>
        <v>0</v>
      </c>
      <c r="H16" s="7">
        <f>L7</f>
        <v>0</v>
      </c>
    </row>
    <row r="17" spans="6:8" x14ac:dyDescent="0.3">
      <c r="F17" s="7" t="s">
        <v>48</v>
      </c>
      <c r="G17" s="7">
        <f>M6</f>
        <v>0</v>
      </c>
      <c r="H17" s="7">
        <f>M7</f>
        <v>0</v>
      </c>
    </row>
    <row r="18" spans="6:8" ht="28.8" x14ac:dyDescent="0.3">
      <c r="F18" s="17" t="s">
        <v>128</v>
      </c>
      <c r="G18" s="7">
        <f>N6</f>
        <v>0</v>
      </c>
      <c r="H18" s="7">
        <f>N7</f>
        <v>0</v>
      </c>
    </row>
    <row r="19" spans="6:8" x14ac:dyDescent="0.3">
      <c r="F19" s="7" t="s">
        <v>50</v>
      </c>
      <c r="G19" s="7">
        <f>O6</f>
        <v>0</v>
      </c>
      <c r="H19" s="7">
        <f>O7</f>
        <v>0</v>
      </c>
    </row>
    <row r="20" spans="6:8" x14ac:dyDescent="0.3">
      <c r="F20" s="7" t="s">
        <v>137</v>
      </c>
      <c r="G20" s="7">
        <f>G13+G14+G15+G16+G17+G18+G19</f>
        <v>40</v>
      </c>
      <c r="H20" s="7">
        <f>H13+H14+H15+H16+H17+H18+H19</f>
        <v>52.5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37"/>
  <sheetViews>
    <sheetView topLeftCell="A31" zoomScale="115" zoomScaleNormal="115" workbookViewId="0">
      <selection activeCell="F37" sqref="F37"/>
    </sheetView>
  </sheetViews>
  <sheetFormatPr defaultRowHeight="14.4" x14ac:dyDescent="0.3"/>
  <sheetData>
    <row r="2" spans="2:13" x14ac:dyDescent="0.3">
      <c r="C2" s="10" t="s">
        <v>103</v>
      </c>
      <c r="D2" s="229"/>
      <c r="E2" s="229"/>
    </row>
    <row r="3" spans="2:13" x14ac:dyDescent="0.3">
      <c r="E3" s="9"/>
      <c r="F3" s="9"/>
      <c r="G3" s="9"/>
      <c r="H3" s="9"/>
      <c r="I3" s="9"/>
      <c r="J3" s="9"/>
    </row>
    <row r="4" spans="2:13" x14ac:dyDescent="0.3">
      <c r="B4" s="10" t="s">
        <v>104</v>
      </c>
      <c r="C4" s="8" t="s">
        <v>84</v>
      </c>
      <c r="D4" s="230" t="s">
        <v>85</v>
      </c>
      <c r="E4" s="230"/>
      <c r="F4" s="230"/>
      <c r="G4" s="11"/>
      <c r="H4" s="230" t="s">
        <v>86</v>
      </c>
      <c r="I4" s="230"/>
      <c r="J4" s="230"/>
      <c r="K4" s="230" t="s">
        <v>87</v>
      </c>
      <c r="L4" s="230"/>
      <c r="M4" s="230"/>
    </row>
    <row r="5" spans="2:13" x14ac:dyDescent="0.3">
      <c r="B5" s="10">
        <v>1</v>
      </c>
      <c r="C5" s="8"/>
      <c r="D5" s="8" t="s">
        <v>88</v>
      </c>
      <c r="E5" s="8" t="s">
        <v>89</v>
      </c>
      <c r="F5" s="8" t="s">
        <v>90</v>
      </c>
      <c r="G5" s="8"/>
      <c r="H5" s="8" t="s">
        <v>88</v>
      </c>
      <c r="I5" s="8" t="s">
        <v>89</v>
      </c>
      <c r="J5" s="8" t="s">
        <v>90</v>
      </c>
      <c r="K5" s="8" t="s">
        <v>88</v>
      </c>
      <c r="L5" s="8" t="s">
        <v>89</v>
      </c>
      <c r="M5" s="8" t="s">
        <v>90</v>
      </c>
    </row>
    <row r="6" spans="2:13" x14ac:dyDescent="0.3">
      <c r="C6" s="7" t="s">
        <v>91</v>
      </c>
      <c r="D6" s="7">
        <v>3.05</v>
      </c>
      <c r="E6" s="7">
        <v>2.75</v>
      </c>
      <c r="F6" s="7">
        <f>D6*E6</f>
        <v>8.3874999999999993</v>
      </c>
      <c r="G6" s="7" t="s">
        <v>106</v>
      </c>
      <c r="H6" s="7">
        <v>1.35</v>
      </c>
      <c r="I6" s="7">
        <v>0.4</v>
      </c>
      <c r="J6" s="7">
        <f>H6*I6</f>
        <v>0.54</v>
      </c>
      <c r="K6" s="7"/>
      <c r="L6" s="7"/>
      <c r="M6" s="7">
        <f>K6*L6</f>
        <v>0</v>
      </c>
    </row>
    <row r="7" spans="2:13" x14ac:dyDescent="0.3">
      <c r="C7" s="7"/>
      <c r="D7" s="7">
        <v>2.6</v>
      </c>
      <c r="E7" s="7">
        <v>2.1</v>
      </c>
      <c r="F7" s="7">
        <f t="shared" ref="F7:F33" si="0">D7*E7</f>
        <v>5.4600000000000009</v>
      </c>
      <c r="G7" s="7" t="s">
        <v>107</v>
      </c>
      <c r="H7" s="7"/>
      <c r="I7" s="7"/>
      <c r="J7" s="7">
        <f t="shared" ref="J7:J29" si="1">H7*I7</f>
        <v>0</v>
      </c>
      <c r="K7" s="7"/>
      <c r="L7" s="7"/>
      <c r="M7" s="7">
        <f t="shared" ref="M7:M29" si="2">K7*L7</f>
        <v>0</v>
      </c>
    </row>
    <row r="8" spans="2:13" x14ac:dyDescent="0.3">
      <c r="C8" s="7"/>
      <c r="D8" s="7"/>
      <c r="E8" s="7"/>
      <c r="F8" s="7">
        <f t="shared" si="0"/>
        <v>0</v>
      </c>
      <c r="G8" s="7"/>
      <c r="H8" s="7"/>
      <c r="I8" s="7"/>
      <c r="J8" s="7">
        <f t="shared" si="1"/>
        <v>0</v>
      </c>
      <c r="K8" s="7"/>
      <c r="L8" s="7"/>
      <c r="M8" s="7">
        <f t="shared" si="2"/>
        <v>0</v>
      </c>
    </row>
    <row r="9" spans="2:13" x14ac:dyDescent="0.3">
      <c r="C9" s="7" t="s">
        <v>94</v>
      </c>
      <c r="D9" s="7">
        <v>2.75</v>
      </c>
      <c r="E9" s="7">
        <v>2.9</v>
      </c>
      <c r="F9" s="7">
        <f t="shared" si="0"/>
        <v>7.9749999999999996</v>
      </c>
      <c r="G9" s="7" t="s">
        <v>106</v>
      </c>
      <c r="H9" s="7">
        <v>1.5</v>
      </c>
      <c r="I9" s="7">
        <v>0.6</v>
      </c>
      <c r="J9" s="7">
        <f t="shared" si="1"/>
        <v>0.89999999999999991</v>
      </c>
      <c r="K9" s="7"/>
      <c r="L9" s="7"/>
      <c r="M9" s="7">
        <f t="shared" si="2"/>
        <v>0</v>
      </c>
    </row>
    <row r="10" spans="2:13" x14ac:dyDescent="0.3">
      <c r="C10" s="7"/>
      <c r="D10" s="7"/>
      <c r="E10" s="7"/>
      <c r="F10" s="7">
        <f t="shared" si="0"/>
        <v>0</v>
      </c>
      <c r="G10" s="7" t="s">
        <v>107</v>
      </c>
      <c r="H10" s="7"/>
      <c r="I10" s="7"/>
      <c r="J10" s="7">
        <f t="shared" si="1"/>
        <v>0</v>
      </c>
      <c r="K10" s="7"/>
      <c r="L10" s="7"/>
      <c r="M10" s="7">
        <f t="shared" si="2"/>
        <v>0</v>
      </c>
    </row>
    <row r="11" spans="2:13" x14ac:dyDescent="0.3">
      <c r="C11" s="7"/>
      <c r="D11" s="7"/>
      <c r="E11" s="7"/>
      <c r="F11" s="7">
        <f t="shared" si="0"/>
        <v>0</v>
      </c>
      <c r="G11" s="7"/>
      <c r="H11" s="7"/>
      <c r="I11" s="7"/>
      <c r="J11" s="7">
        <f t="shared" si="1"/>
        <v>0</v>
      </c>
      <c r="K11" s="7"/>
      <c r="L11" s="7"/>
      <c r="M11" s="7">
        <f t="shared" si="2"/>
        <v>0</v>
      </c>
    </row>
    <row r="12" spans="2:13" x14ac:dyDescent="0.3">
      <c r="C12" s="7"/>
      <c r="D12" s="7"/>
      <c r="E12" s="7"/>
      <c r="F12" s="7">
        <f t="shared" si="0"/>
        <v>0</v>
      </c>
      <c r="G12" s="7"/>
      <c r="H12" s="7"/>
      <c r="I12" s="7"/>
      <c r="J12" s="7">
        <f t="shared" si="1"/>
        <v>0</v>
      </c>
      <c r="K12" s="7"/>
      <c r="L12" s="7"/>
      <c r="M12" s="7">
        <f t="shared" si="2"/>
        <v>0</v>
      </c>
    </row>
    <row r="13" spans="2:13" x14ac:dyDescent="0.3">
      <c r="C13" s="7" t="s">
        <v>92</v>
      </c>
      <c r="D13" s="7"/>
      <c r="E13" s="7"/>
      <c r="F13" s="7">
        <f t="shared" si="0"/>
        <v>0</v>
      </c>
      <c r="G13" s="7" t="s">
        <v>106</v>
      </c>
      <c r="H13" s="7"/>
      <c r="I13" s="7"/>
      <c r="J13" s="7">
        <f t="shared" si="1"/>
        <v>0</v>
      </c>
      <c r="K13" s="7"/>
      <c r="L13" s="7"/>
      <c r="M13" s="7">
        <f t="shared" si="2"/>
        <v>0</v>
      </c>
    </row>
    <row r="14" spans="2:13" x14ac:dyDescent="0.3">
      <c r="C14" s="7"/>
      <c r="D14" s="7"/>
      <c r="E14" s="7"/>
      <c r="F14" s="7">
        <f t="shared" si="0"/>
        <v>0</v>
      </c>
      <c r="G14" s="7" t="s">
        <v>107</v>
      </c>
      <c r="H14" s="7"/>
      <c r="I14" s="7"/>
      <c r="J14" s="7">
        <f t="shared" si="1"/>
        <v>0</v>
      </c>
      <c r="K14" s="7"/>
      <c r="L14" s="7"/>
      <c r="M14" s="7">
        <f t="shared" si="2"/>
        <v>0</v>
      </c>
    </row>
    <row r="15" spans="2:13" x14ac:dyDescent="0.3">
      <c r="C15" s="7"/>
      <c r="D15" s="7"/>
      <c r="E15" s="7"/>
      <c r="F15" s="7">
        <f t="shared" si="0"/>
        <v>0</v>
      </c>
      <c r="G15" s="7"/>
      <c r="H15" s="7"/>
      <c r="I15" s="7"/>
      <c r="J15" s="7">
        <f t="shared" si="1"/>
        <v>0</v>
      </c>
      <c r="K15" s="7"/>
      <c r="L15" s="7"/>
      <c r="M15" s="7">
        <f t="shared" si="2"/>
        <v>0</v>
      </c>
    </row>
    <row r="16" spans="2:13" x14ac:dyDescent="0.3">
      <c r="C16" s="7"/>
      <c r="D16" s="7"/>
      <c r="E16" s="7"/>
      <c r="F16" s="7">
        <f t="shared" si="0"/>
        <v>0</v>
      </c>
      <c r="G16" s="7"/>
      <c r="H16" s="7"/>
      <c r="I16" s="7"/>
      <c r="J16" s="7">
        <f t="shared" si="1"/>
        <v>0</v>
      </c>
      <c r="K16" s="7"/>
      <c r="L16" s="7"/>
      <c r="M16" s="7">
        <f t="shared" si="2"/>
        <v>0</v>
      </c>
    </row>
    <row r="17" spans="3:13" x14ac:dyDescent="0.3">
      <c r="C17" s="7" t="s">
        <v>93</v>
      </c>
      <c r="D17" s="7"/>
      <c r="E17" s="7"/>
      <c r="F17" s="7">
        <f t="shared" si="0"/>
        <v>0</v>
      </c>
      <c r="G17" s="7" t="s">
        <v>106</v>
      </c>
      <c r="H17" s="7"/>
      <c r="I17" s="7"/>
      <c r="J17" s="7">
        <f t="shared" si="1"/>
        <v>0</v>
      </c>
      <c r="K17" s="7"/>
      <c r="L17" s="7"/>
      <c r="M17" s="7">
        <f t="shared" si="2"/>
        <v>0</v>
      </c>
    </row>
    <row r="18" spans="3:13" x14ac:dyDescent="0.3">
      <c r="C18" s="7"/>
      <c r="D18" s="7"/>
      <c r="E18" s="7"/>
      <c r="F18" s="7">
        <f t="shared" si="0"/>
        <v>0</v>
      </c>
      <c r="G18" s="7" t="s">
        <v>107</v>
      </c>
      <c r="H18" s="7"/>
      <c r="I18" s="7"/>
      <c r="J18" s="7">
        <f t="shared" si="1"/>
        <v>0</v>
      </c>
      <c r="K18" s="7"/>
      <c r="L18" s="7"/>
      <c r="M18" s="7">
        <f t="shared" si="2"/>
        <v>0</v>
      </c>
    </row>
    <row r="19" spans="3:13" x14ac:dyDescent="0.3">
      <c r="C19" s="7"/>
      <c r="D19" s="7"/>
      <c r="E19" s="7"/>
      <c r="F19" s="7">
        <f t="shared" si="0"/>
        <v>0</v>
      </c>
      <c r="G19" s="7"/>
      <c r="H19" s="7"/>
      <c r="I19" s="7"/>
      <c r="J19" s="7">
        <f t="shared" si="1"/>
        <v>0</v>
      </c>
      <c r="K19" s="7"/>
      <c r="L19" s="7"/>
      <c r="M19" s="7">
        <f t="shared" si="2"/>
        <v>0</v>
      </c>
    </row>
    <row r="20" spans="3:13" x14ac:dyDescent="0.3">
      <c r="C20" s="7" t="s">
        <v>93</v>
      </c>
      <c r="D20" s="7"/>
      <c r="E20" s="7"/>
      <c r="F20" s="7">
        <f t="shared" si="0"/>
        <v>0</v>
      </c>
      <c r="G20" s="7" t="s">
        <v>106</v>
      </c>
      <c r="H20" s="7"/>
      <c r="I20" s="7"/>
      <c r="J20" s="7">
        <f t="shared" si="1"/>
        <v>0</v>
      </c>
      <c r="K20" s="7"/>
      <c r="L20" s="7"/>
      <c r="M20" s="7">
        <f t="shared" si="2"/>
        <v>0</v>
      </c>
    </row>
    <row r="21" spans="3:13" x14ac:dyDescent="0.3">
      <c r="C21" s="7"/>
      <c r="D21" s="7"/>
      <c r="E21" s="7"/>
      <c r="F21" s="7">
        <f t="shared" si="0"/>
        <v>0</v>
      </c>
      <c r="G21" s="7" t="s">
        <v>107</v>
      </c>
      <c r="H21" s="7"/>
      <c r="I21" s="7"/>
      <c r="J21" s="7">
        <f t="shared" si="1"/>
        <v>0</v>
      </c>
      <c r="K21" s="7"/>
      <c r="L21" s="7"/>
      <c r="M21" s="7">
        <f t="shared" si="2"/>
        <v>0</v>
      </c>
    </row>
    <row r="22" spans="3:13" x14ac:dyDescent="0.3">
      <c r="C22" s="7"/>
      <c r="D22" s="7"/>
      <c r="E22" s="7"/>
      <c r="F22" s="7">
        <f t="shared" si="0"/>
        <v>0</v>
      </c>
      <c r="G22" s="7"/>
      <c r="H22" s="7"/>
      <c r="I22" s="7"/>
      <c r="J22" s="7">
        <f t="shared" si="1"/>
        <v>0</v>
      </c>
      <c r="K22" s="7"/>
      <c r="L22" s="7"/>
      <c r="M22" s="7">
        <f t="shared" si="2"/>
        <v>0</v>
      </c>
    </row>
    <row r="23" spans="3:13" x14ac:dyDescent="0.3">
      <c r="C23" s="7" t="s">
        <v>99</v>
      </c>
      <c r="D23" s="7">
        <v>1.2</v>
      </c>
      <c r="E23" s="7">
        <v>1.85</v>
      </c>
      <c r="F23" s="7">
        <f t="shared" si="0"/>
        <v>2.2200000000000002</v>
      </c>
      <c r="G23" s="7" t="s">
        <v>108</v>
      </c>
      <c r="H23" s="7"/>
      <c r="I23" s="7"/>
      <c r="J23" s="7">
        <f t="shared" si="1"/>
        <v>0</v>
      </c>
      <c r="K23" s="7"/>
      <c r="L23" s="7"/>
      <c r="M23" s="7">
        <f t="shared" si="2"/>
        <v>0</v>
      </c>
    </row>
    <row r="24" spans="3:13" x14ac:dyDescent="0.3">
      <c r="C24" s="7" t="s">
        <v>100</v>
      </c>
      <c r="D24" s="7">
        <v>1.2</v>
      </c>
      <c r="E24" s="7">
        <v>1.85</v>
      </c>
      <c r="F24" s="7">
        <f t="shared" si="0"/>
        <v>2.2200000000000002</v>
      </c>
      <c r="G24" s="7" t="s">
        <v>108</v>
      </c>
      <c r="H24" s="7"/>
      <c r="I24" s="7"/>
      <c r="J24" s="7">
        <f t="shared" si="1"/>
        <v>0</v>
      </c>
      <c r="K24" s="7"/>
      <c r="L24" s="7"/>
      <c r="M24" s="7">
        <f t="shared" si="2"/>
        <v>0</v>
      </c>
    </row>
    <row r="25" spans="3:13" x14ac:dyDescent="0.3">
      <c r="C25" s="7" t="s">
        <v>101</v>
      </c>
      <c r="D25" s="7"/>
      <c r="E25" s="7"/>
      <c r="F25" s="7">
        <f t="shared" si="0"/>
        <v>0</v>
      </c>
      <c r="G25" s="7" t="s">
        <v>108</v>
      </c>
      <c r="H25" s="7"/>
      <c r="I25" s="7"/>
      <c r="J25" s="7">
        <f t="shared" si="1"/>
        <v>0</v>
      </c>
      <c r="K25" s="7"/>
      <c r="L25" s="7"/>
      <c r="M25" s="7">
        <f t="shared" si="2"/>
        <v>0</v>
      </c>
    </row>
    <row r="26" spans="3:13" x14ac:dyDescent="0.3">
      <c r="C26" s="7"/>
      <c r="D26" s="7"/>
      <c r="E26" s="7"/>
      <c r="F26" s="7">
        <f t="shared" si="0"/>
        <v>0</v>
      </c>
      <c r="G26" s="7"/>
      <c r="H26" s="7"/>
      <c r="I26" s="7"/>
      <c r="J26" s="7">
        <f t="shared" si="1"/>
        <v>0</v>
      </c>
      <c r="K26" s="7"/>
      <c r="L26" s="7"/>
      <c r="M26" s="7">
        <f t="shared" si="2"/>
        <v>0</v>
      </c>
    </row>
    <row r="27" spans="3:13" x14ac:dyDescent="0.3">
      <c r="C27" s="7" t="s">
        <v>95</v>
      </c>
      <c r="D27" s="7"/>
      <c r="E27" s="7"/>
      <c r="F27" s="7">
        <f t="shared" si="0"/>
        <v>0</v>
      </c>
      <c r="G27" s="7"/>
      <c r="H27" s="7"/>
      <c r="I27" s="7"/>
      <c r="J27" s="7">
        <f t="shared" si="1"/>
        <v>0</v>
      </c>
      <c r="K27" s="7"/>
      <c r="L27" s="7"/>
      <c r="M27" s="7">
        <f t="shared" si="2"/>
        <v>0</v>
      </c>
    </row>
    <row r="28" spans="3:13" x14ac:dyDescent="0.3">
      <c r="C28" s="7" t="s">
        <v>96</v>
      </c>
      <c r="D28" s="7"/>
      <c r="E28" s="7"/>
      <c r="F28" s="7">
        <f t="shared" si="0"/>
        <v>0</v>
      </c>
      <c r="G28" s="7"/>
      <c r="H28" s="7"/>
      <c r="I28" s="7"/>
      <c r="J28" s="7">
        <f t="shared" si="1"/>
        <v>0</v>
      </c>
      <c r="K28" s="7"/>
      <c r="L28" s="7"/>
      <c r="M28" s="7">
        <f t="shared" si="2"/>
        <v>0</v>
      </c>
    </row>
    <row r="29" spans="3:13" x14ac:dyDescent="0.3">
      <c r="C29" s="7" t="s">
        <v>97</v>
      </c>
      <c r="D29" s="7"/>
      <c r="E29" s="7"/>
      <c r="F29" s="7">
        <f t="shared" si="0"/>
        <v>0</v>
      </c>
      <c r="G29" s="7"/>
      <c r="H29" s="7"/>
      <c r="I29" s="7"/>
      <c r="J29" s="7">
        <f t="shared" si="1"/>
        <v>0</v>
      </c>
      <c r="K29" s="7"/>
      <c r="L29" s="7"/>
      <c r="M29" s="7">
        <f t="shared" si="2"/>
        <v>0</v>
      </c>
    </row>
    <row r="30" spans="3:13" x14ac:dyDescent="0.3">
      <c r="C30" s="7" t="s">
        <v>98</v>
      </c>
      <c r="D30" s="7"/>
      <c r="E30" s="7"/>
      <c r="F30" s="7">
        <f t="shared" si="0"/>
        <v>0</v>
      </c>
      <c r="G30" s="7"/>
      <c r="H30" s="7"/>
      <c r="I30" s="7"/>
      <c r="J30" s="7">
        <f>H30*I30</f>
        <v>0</v>
      </c>
      <c r="K30" s="7"/>
      <c r="L30" s="7"/>
      <c r="M30" s="7">
        <f>K30*L30</f>
        <v>0</v>
      </c>
    </row>
    <row r="31" spans="3:13" x14ac:dyDescent="0.3">
      <c r="C31" s="7"/>
      <c r="D31" s="7"/>
      <c r="E31" s="7"/>
      <c r="F31" s="7">
        <f t="shared" si="0"/>
        <v>0</v>
      </c>
      <c r="G31" s="7"/>
      <c r="H31" s="7"/>
      <c r="I31" s="7"/>
      <c r="J31" s="7">
        <f>H31*I31</f>
        <v>0</v>
      </c>
      <c r="K31" s="7"/>
      <c r="L31" s="7"/>
      <c r="M31" s="7">
        <f>K31*L31</f>
        <v>0</v>
      </c>
    </row>
    <row r="32" spans="3:13" x14ac:dyDescent="0.3">
      <c r="C32" s="7"/>
      <c r="D32" s="7"/>
      <c r="E32" s="7"/>
      <c r="F32" s="7">
        <f t="shared" si="0"/>
        <v>0</v>
      </c>
      <c r="G32" s="7"/>
      <c r="H32" s="7"/>
      <c r="I32" s="7"/>
      <c r="J32" s="7">
        <f>H32*I32</f>
        <v>0</v>
      </c>
      <c r="K32" s="7"/>
      <c r="L32" s="7"/>
      <c r="M32" s="7">
        <f>K32*L32</f>
        <v>0</v>
      </c>
    </row>
    <row r="33" spans="3:13" x14ac:dyDescent="0.3">
      <c r="C33" s="7"/>
      <c r="D33" s="7"/>
      <c r="E33" s="7"/>
      <c r="F33" s="7">
        <f t="shared" si="0"/>
        <v>0</v>
      </c>
      <c r="G33" s="7"/>
      <c r="H33" s="7"/>
      <c r="I33" s="7"/>
      <c r="J33" s="7">
        <f>H33*I33</f>
        <v>0</v>
      </c>
      <c r="K33" s="7"/>
      <c r="L33" s="7"/>
      <c r="M33" s="7">
        <f>K33*L33</f>
        <v>0</v>
      </c>
    </row>
    <row r="34" spans="3:13" x14ac:dyDescent="0.3">
      <c r="C34" s="7" t="s">
        <v>102</v>
      </c>
      <c r="D34" s="7"/>
      <c r="E34" s="7">
        <f>F34*10.764</f>
        <v>282.68954999999994</v>
      </c>
      <c r="F34" s="7">
        <f>SUM(F6:F33)</f>
        <v>26.262499999999996</v>
      </c>
      <c r="G34" s="7"/>
      <c r="H34" s="7"/>
      <c r="I34" s="7">
        <f>J34*10.764</f>
        <v>15.500159999999999</v>
      </c>
      <c r="J34" s="7">
        <f>SUM(J6:J33)</f>
        <v>1.44</v>
      </c>
      <c r="K34" s="7"/>
      <c r="L34" s="7">
        <f>M34*10.764</f>
        <v>0</v>
      </c>
      <c r="M34" s="7">
        <f>SUM(M6:M33)</f>
        <v>0</v>
      </c>
    </row>
    <row r="37" spans="3:13" x14ac:dyDescent="0.3">
      <c r="F37">
        <f>F34+J34</f>
        <v>27.702499999999997</v>
      </c>
    </row>
  </sheetData>
  <mergeCells count="4">
    <mergeCell ref="D2:E2"/>
    <mergeCell ref="D4:F4"/>
    <mergeCell ref="H4:J4"/>
    <mergeCell ref="K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M35"/>
  <sheetViews>
    <sheetView topLeftCell="A22" workbookViewId="0">
      <selection activeCell="E30" sqref="E30"/>
    </sheetView>
  </sheetViews>
  <sheetFormatPr defaultRowHeight="14.4" x14ac:dyDescent="0.3"/>
  <sheetData>
    <row r="3" spans="2:13" x14ac:dyDescent="0.3">
      <c r="C3" s="10" t="s">
        <v>103</v>
      </c>
      <c r="D3" s="229"/>
      <c r="E3" s="229"/>
    </row>
    <row r="4" spans="2:13" x14ac:dyDescent="0.3">
      <c r="E4" s="9"/>
      <c r="F4" s="9"/>
      <c r="G4" s="9"/>
      <c r="H4" s="9"/>
      <c r="I4" s="9"/>
      <c r="J4" s="9"/>
    </row>
    <row r="5" spans="2:13" x14ac:dyDescent="0.3">
      <c r="B5" s="10" t="s">
        <v>104</v>
      </c>
      <c r="C5" s="8" t="s">
        <v>84</v>
      </c>
      <c r="D5" s="230" t="s">
        <v>85</v>
      </c>
      <c r="E5" s="230"/>
      <c r="F5" s="230"/>
      <c r="G5" s="11"/>
      <c r="H5" s="230" t="s">
        <v>86</v>
      </c>
      <c r="I5" s="230"/>
      <c r="J5" s="230"/>
      <c r="K5" s="230" t="s">
        <v>87</v>
      </c>
      <c r="L5" s="230"/>
      <c r="M5" s="230"/>
    </row>
    <row r="6" spans="2:13" x14ac:dyDescent="0.3">
      <c r="B6" s="10">
        <v>1</v>
      </c>
      <c r="C6" s="8"/>
      <c r="D6" s="8" t="s">
        <v>88</v>
      </c>
      <c r="E6" s="8" t="s">
        <v>89</v>
      </c>
      <c r="F6" s="8" t="s">
        <v>90</v>
      </c>
      <c r="G6" s="8"/>
      <c r="H6" s="8" t="s">
        <v>88</v>
      </c>
      <c r="I6" s="8" t="s">
        <v>89</v>
      </c>
      <c r="J6" s="8" t="s">
        <v>90</v>
      </c>
      <c r="K6" s="8" t="s">
        <v>88</v>
      </c>
      <c r="L6" s="8" t="s">
        <v>89</v>
      </c>
      <c r="M6" s="8" t="s">
        <v>90</v>
      </c>
    </row>
    <row r="7" spans="2:13" x14ac:dyDescent="0.3">
      <c r="C7" s="7" t="s">
        <v>91</v>
      </c>
      <c r="D7" s="7">
        <v>2.75</v>
      </c>
      <c r="E7" s="7">
        <v>3.8</v>
      </c>
      <c r="F7" s="7">
        <f>D7*E7</f>
        <v>10.45</v>
      </c>
      <c r="G7" s="7" t="s">
        <v>106</v>
      </c>
      <c r="H7" s="7"/>
      <c r="I7" s="7"/>
      <c r="J7" s="7">
        <f>H7*I7</f>
        <v>0</v>
      </c>
      <c r="K7" s="7"/>
      <c r="L7" s="7"/>
      <c r="M7" s="7">
        <f>K7*L7</f>
        <v>0</v>
      </c>
    </row>
    <row r="8" spans="2:13" x14ac:dyDescent="0.3">
      <c r="C8" s="7"/>
      <c r="D8" s="7"/>
      <c r="E8" s="7"/>
      <c r="F8" s="7">
        <f t="shared" ref="F8:F34" si="0">D8*E8</f>
        <v>0</v>
      </c>
      <c r="G8" s="7" t="s">
        <v>107</v>
      </c>
      <c r="H8" s="7"/>
      <c r="I8" s="7"/>
      <c r="J8" s="7">
        <f t="shared" ref="J8:J34" si="1">H8*I8</f>
        <v>0</v>
      </c>
      <c r="K8" s="7"/>
      <c r="L8" s="7"/>
      <c r="M8" s="7">
        <f t="shared" ref="M8:M34" si="2">K8*L8</f>
        <v>0</v>
      </c>
    </row>
    <row r="9" spans="2:13" x14ac:dyDescent="0.3">
      <c r="C9" s="7"/>
      <c r="D9" s="7"/>
      <c r="E9" s="7"/>
      <c r="F9" s="7">
        <f t="shared" si="0"/>
        <v>0</v>
      </c>
      <c r="G9" s="7"/>
      <c r="H9" s="7"/>
      <c r="I9" s="7"/>
      <c r="J9" s="7">
        <f t="shared" si="1"/>
        <v>0</v>
      </c>
      <c r="K9" s="7"/>
      <c r="L9" s="7"/>
      <c r="M9" s="7">
        <f t="shared" si="2"/>
        <v>0</v>
      </c>
    </row>
    <row r="10" spans="2:13" x14ac:dyDescent="0.3">
      <c r="C10" s="7" t="s">
        <v>94</v>
      </c>
      <c r="D10" s="7">
        <v>2.15</v>
      </c>
      <c r="E10" s="7">
        <v>2.6</v>
      </c>
      <c r="F10" s="7">
        <f t="shared" si="0"/>
        <v>5.59</v>
      </c>
      <c r="G10" s="7" t="s">
        <v>106</v>
      </c>
      <c r="H10" s="7"/>
      <c r="I10" s="7"/>
      <c r="J10" s="7">
        <f t="shared" si="1"/>
        <v>0</v>
      </c>
      <c r="K10" s="7"/>
      <c r="L10" s="7"/>
      <c r="M10" s="7">
        <f t="shared" si="2"/>
        <v>0</v>
      </c>
    </row>
    <row r="11" spans="2:13" x14ac:dyDescent="0.3">
      <c r="C11" s="7"/>
      <c r="D11" s="7"/>
      <c r="E11" s="7"/>
      <c r="F11" s="7">
        <f t="shared" si="0"/>
        <v>0</v>
      </c>
      <c r="G11" s="7" t="s">
        <v>107</v>
      </c>
      <c r="H11" s="7"/>
      <c r="I11" s="7"/>
      <c r="J11" s="7">
        <f t="shared" si="1"/>
        <v>0</v>
      </c>
      <c r="K11" s="7"/>
      <c r="L11" s="7"/>
      <c r="M11" s="7">
        <f t="shared" si="2"/>
        <v>0</v>
      </c>
    </row>
    <row r="12" spans="2:13" x14ac:dyDescent="0.3">
      <c r="C12" s="7"/>
      <c r="D12" s="7"/>
      <c r="E12" s="7"/>
      <c r="F12" s="7">
        <f t="shared" si="0"/>
        <v>0</v>
      </c>
      <c r="G12" s="7"/>
      <c r="H12" s="7"/>
      <c r="I12" s="7"/>
      <c r="J12" s="7">
        <f t="shared" si="1"/>
        <v>0</v>
      </c>
      <c r="K12" s="7"/>
      <c r="L12" s="7"/>
      <c r="M12" s="7">
        <f t="shared" si="2"/>
        <v>0</v>
      </c>
    </row>
    <row r="13" spans="2:13" x14ac:dyDescent="0.3">
      <c r="C13" s="7"/>
      <c r="D13" s="7"/>
      <c r="E13" s="7"/>
      <c r="F13" s="7">
        <f t="shared" si="0"/>
        <v>0</v>
      </c>
      <c r="G13" s="7"/>
      <c r="H13" s="7"/>
      <c r="I13" s="7"/>
      <c r="J13" s="7">
        <f t="shared" si="1"/>
        <v>0</v>
      </c>
      <c r="K13" s="7"/>
      <c r="L13" s="7"/>
      <c r="M13" s="7">
        <f t="shared" si="2"/>
        <v>0</v>
      </c>
    </row>
    <row r="14" spans="2:13" x14ac:dyDescent="0.3">
      <c r="C14" s="7" t="s">
        <v>92</v>
      </c>
      <c r="D14" s="7">
        <v>2.75</v>
      </c>
      <c r="E14" s="7">
        <v>2.75</v>
      </c>
      <c r="F14" s="7">
        <f t="shared" si="0"/>
        <v>7.5625</v>
      </c>
      <c r="G14" s="7" t="s">
        <v>106</v>
      </c>
      <c r="H14" s="7"/>
      <c r="I14" s="7"/>
      <c r="J14" s="7">
        <f t="shared" si="1"/>
        <v>0</v>
      </c>
      <c r="K14" s="7"/>
      <c r="L14" s="7"/>
      <c r="M14" s="7">
        <f t="shared" si="2"/>
        <v>0</v>
      </c>
    </row>
    <row r="15" spans="2:13" x14ac:dyDescent="0.3">
      <c r="C15" s="7"/>
      <c r="D15" s="7">
        <v>2.35</v>
      </c>
      <c r="E15" s="7">
        <v>0.6</v>
      </c>
      <c r="F15" s="7">
        <f t="shared" si="0"/>
        <v>1.41</v>
      </c>
      <c r="G15" s="7" t="s">
        <v>107</v>
      </c>
      <c r="H15" s="7"/>
      <c r="I15" s="7"/>
      <c r="J15" s="7">
        <f t="shared" si="1"/>
        <v>0</v>
      </c>
      <c r="K15" s="7"/>
      <c r="L15" s="7"/>
      <c r="M15" s="7">
        <f t="shared" si="2"/>
        <v>0</v>
      </c>
    </row>
    <row r="16" spans="2:13" x14ac:dyDescent="0.3">
      <c r="C16" s="7"/>
      <c r="D16" s="7"/>
      <c r="E16" s="7"/>
      <c r="F16" s="7">
        <f t="shared" si="0"/>
        <v>0</v>
      </c>
      <c r="G16" s="7"/>
      <c r="H16" s="7"/>
      <c r="I16" s="7"/>
      <c r="J16" s="7">
        <f t="shared" si="1"/>
        <v>0</v>
      </c>
      <c r="K16" s="7"/>
      <c r="L16" s="7"/>
      <c r="M16" s="7">
        <f t="shared" si="2"/>
        <v>0</v>
      </c>
    </row>
    <row r="17" spans="3:13" x14ac:dyDescent="0.3">
      <c r="C17" s="7"/>
      <c r="D17" s="7"/>
      <c r="E17" s="7"/>
      <c r="F17" s="7">
        <f t="shared" si="0"/>
        <v>0</v>
      </c>
      <c r="G17" s="7"/>
      <c r="H17" s="7"/>
      <c r="I17" s="7"/>
      <c r="J17" s="7">
        <f t="shared" si="1"/>
        <v>0</v>
      </c>
      <c r="K17" s="7"/>
      <c r="L17" s="7"/>
      <c r="M17" s="7">
        <f t="shared" si="2"/>
        <v>0</v>
      </c>
    </row>
    <row r="18" spans="3:13" x14ac:dyDescent="0.3">
      <c r="C18" s="7" t="s">
        <v>93</v>
      </c>
      <c r="D18" s="7"/>
      <c r="E18" s="7"/>
      <c r="F18" s="7">
        <f t="shared" si="0"/>
        <v>0</v>
      </c>
      <c r="G18" s="7" t="s">
        <v>106</v>
      </c>
      <c r="H18" s="7"/>
      <c r="I18" s="7"/>
      <c r="J18" s="7">
        <f t="shared" si="1"/>
        <v>0</v>
      </c>
      <c r="K18" s="7"/>
      <c r="L18" s="7"/>
      <c r="M18" s="7">
        <f t="shared" si="2"/>
        <v>0</v>
      </c>
    </row>
    <row r="19" spans="3:13" x14ac:dyDescent="0.3">
      <c r="C19" s="7"/>
      <c r="D19" s="7"/>
      <c r="E19" s="7"/>
      <c r="F19" s="7">
        <f t="shared" si="0"/>
        <v>0</v>
      </c>
      <c r="G19" s="7" t="s">
        <v>107</v>
      </c>
      <c r="H19" s="7"/>
      <c r="I19" s="7"/>
      <c r="J19" s="7">
        <f t="shared" si="1"/>
        <v>0</v>
      </c>
      <c r="K19" s="7"/>
      <c r="L19" s="7"/>
      <c r="M19" s="7">
        <f t="shared" si="2"/>
        <v>0</v>
      </c>
    </row>
    <row r="20" spans="3:13" x14ac:dyDescent="0.3">
      <c r="C20" s="7"/>
      <c r="D20" s="7"/>
      <c r="E20" s="7"/>
      <c r="F20" s="7">
        <f t="shared" si="0"/>
        <v>0</v>
      </c>
      <c r="G20" s="7"/>
      <c r="H20" s="7"/>
      <c r="I20" s="7"/>
      <c r="J20" s="7">
        <f t="shared" si="1"/>
        <v>0</v>
      </c>
      <c r="K20" s="7"/>
      <c r="L20" s="7"/>
      <c r="M20" s="7">
        <f t="shared" si="2"/>
        <v>0</v>
      </c>
    </row>
    <row r="21" spans="3:13" x14ac:dyDescent="0.3">
      <c r="C21" s="7" t="s">
        <v>93</v>
      </c>
      <c r="D21" s="7"/>
      <c r="E21" s="7"/>
      <c r="F21" s="7">
        <f t="shared" si="0"/>
        <v>0</v>
      </c>
      <c r="G21" s="7" t="s">
        <v>106</v>
      </c>
      <c r="H21" s="7"/>
      <c r="I21" s="7"/>
      <c r="J21" s="7">
        <f t="shared" si="1"/>
        <v>0</v>
      </c>
      <c r="K21" s="7"/>
      <c r="L21" s="7"/>
      <c r="M21" s="7">
        <f t="shared" si="2"/>
        <v>0</v>
      </c>
    </row>
    <row r="22" spans="3:13" x14ac:dyDescent="0.3">
      <c r="C22" s="7"/>
      <c r="D22" s="7"/>
      <c r="E22" s="7"/>
      <c r="F22" s="7">
        <f t="shared" si="0"/>
        <v>0</v>
      </c>
      <c r="G22" s="7" t="s">
        <v>107</v>
      </c>
      <c r="H22" s="7"/>
      <c r="I22" s="7"/>
      <c r="J22" s="7">
        <f t="shared" si="1"/>
        <v>0</v>
      </c>
      <c r="K22" s="7"/>
      <c r="L22" s="7"/>
      <c r="M22" s="7">
        <f t="shared" si="2"/>
        <v>0</v>
      </c>
    </row>
    <row r="23" spans="3:13" x14ac:dyDescent="0.3">
      <c r="C23" s="7"/>
      <c r="D23" s="7"/>
      <c r="E23" s="7"/>
      <c r="F23" s="7">
        <f t="shared" si="0"/>
        <v>0</v>
      </c>
      <c r="G23" s="7"/>
      <c r="H23" s="7"/>
      <c r="I23" s="7"/>
      <c r="J23" s="7">
        <f t="shared" si="1"/>
        <v>0</v>
      </c>
      <c r="K23" s="7"/>
      <c r="L23" s="7"/>
      <c r="M23" s="7">
        <f t="shared" si="2"/>
        <v>0</v>
      </c>
    </row>
    <row r="24" spans="3:13" x14ac:dyDescent="0.3">
      <c r="C24" s="7" t="s">
        <v>99</v>
      </c>
      <c r="D24" s="7">
        <v>2.15</v>
      </c>
      <c r="E24" s="7">
        <v>1</v>
      </c>
      <c r="F24" s="7">
        <f t="shared" si="0"/>
        <v>2.15</v>
      </c>
      <c r="G24" s="7" t="s">
        <v>108</v>
      </c>
      <c r="H24" s="7"/>
      <c r="I24" s="7"/>
      <c r="J24" s="7">
        <f t="shared" si="1"/>
        <v>0</v>
      </c>
      <c r="K24" s="7"/>
      <c r="L24" s="7"/>
      <c r="M24" s="7">
        <f t="shared" si="2"/>
        <v>0</v>
      </c>
    </row>
    <row r="25" spans="3:13" x14ac:dyDescent="0.3">
      <c r="C25" s="7" t="s">
        <v>100</v>
      </c>
      <c r="D25" s="7">
        <v>1.2</v>
      </c>
      <c r="E25" s="7">
        <v>1.6</v>
      </c>
      <c r="F25" s="7">
        <f t="shared" si="0"/>
        <v>1.92</v>
      </c>
      <c r="G25" s="7" t="s">
        <v>108</v>
      </c>
      <c r="H25" s="7"/>
      <c r="I25" s="7"/>
      <c r="J25" s="7">
        <f t="shared" si="1"/>
        <v>0</v>
      </c>
      <c r="K25" s="7"/>
      <c r="L25" s="7"/>
      <c r="M25" s="7">
        <f t="shared" si="2"/>
        <v>0</v>
      </c>
    </row>
    <row r="26" spans="3:13" x14ac:dyDescent="0.3">
      <c r="C26" s="7" t="s">
        <v>101</v>
      </c>
      <c r="D26" s="7">
        <v>1.2</v>
      </c>
      <c r="E26" s="7">
        <v>0.95</v>
      </c>
      <c r="F26" s="7">
        <f t="shared" si="0"/>
        <v>1.1399999999999999</v>
      </c>
      <c r="G26" s="7" t="s">
        <v>108</v>
      </c>
      <c r="H26" s="7"/>
      <c r="I26" s="7"/>
      <c r="J26" s="7">
        <f t="shared" si="1"/>
        <v>0</v>
      </c>
      <c r="K26" s="7"/>
      <c r="L26" s="7"/>
      <c r="M26" s="7">
        <f t="shared" si="2"/>
        <v>0</v>
      </c>
    </row>
    <row r="27" spans="3:13" x14ac:dyDescent="0.3">
      <c r="C27" s="7"/>
      <c r="D27" s="7"/>
      <c r="E27" s="7"/>
      <c r="F27" s="7">
        <f t="shared" si="0"/>
        <v>0</v>
      </c>
      <c r="G27" s="7"/>
      <c r="H27" s="7"/>
      <c r="I27" s="7"/>
      <c r="J27" s="7">
        <f t="shared" si="1"/>
        <v>0</v>
      </c>
      <c r="K27" s="7"/>
      <c r="L27" s="7"/>
      <c r="M27" s="7">
        <f t="shared" si="2"/>
        <v>0</v>
      </c>
    </row>
    <row r="28" spans="3:13" x14ac:dyDescent="0.3">
      <c r="C28" s="7" t="s">
        <v>95</v>
      </c>
      <c r="D28" s="7">
        <v>2.75</v>
      </c>
      <c r="E28" s="7">
        <v>0.9</v>
      </c>
      <c r="F28" s="7">
        <f t="shared" si="0"/>
        <v>2.4750000000000001</v>
      </c>
      <c r="G28" s="7"/>
      <c r="H28" s="7"/>
      <c r="I28" s="7"/>
      <c r="J28" s="7">
        <f t="shared" si="1"/>
        <v>0</v>
      </c>
      <c r="K28" s="7"/>
      <c r="L28" s="7"/>
      <c r="M28" s="7">
        <f t="shared" si="2"/>
        <v>0</v>
      </c>
    </row>
    <row r="29" spans="3:13" x14ac:dyDescent="0.3">
      <c r="C29" s="7" t="s">
        <v>96</v>
      </c>
      <c r="D29" s="7">
        <v>2.75</v>
      </c>
      <c r="E29" s="7">
        <v>0.9</v>
      </c>
      <c r="F29" s="7">
        <f t="shared" si="0"/>
        <v>2.4750000000000001</v>
      </c>
      <c r="G29" s="7"/>
      <c r="H29" s="7"/>
      <c r="I29" s="7"/>
      <c r="J29" s="7">
        <f t="shared" si="1"/>
        <v>0</v>
      </c>
      <c r="K29" s="7"/>
      <c r="L29" s="7"/>
      <c r="M29" s="7">
        <f t="shared" si="2"/>
        <v>0</v>
      </c>
    </row>
    <row r="30" spans="3:13" x14ac:dyDescent="0.3">
      <c r="C30" s="7" t="s">
        <v>97</v>
      </c>
      <c r="D30" s="7"/>
      <c r="E30" s="7"/>
      <c r="F30" s="7">
        <f t="shared" si="0"/>
        <v>0</v>
      </c>
      <c r="G30" s="7"/>
      <c r="H30" s="7"/>
      <c r="I30" s="7"/>
      <c r="J30" s="7">
        <f t="shared" si="1"/>
        <v>0</v>
      </c>
      <c r="K30" s="7"/>
      <c r="L30" s="7"/>
      <c r="M30" s="7">
        <f t="shared" si="2"/>
        <v>0</v>
      </c>
    </row>
    <row r="31" spans="3:13" x14ac:dyDescent="0.3">
      <c r="C31" s="7" t="s">
        <v>98</v>
      </c>
      <c r="D31" s="7"/>
      <c r="E31" s="7"/>
      <c r="F31" s="7">
        <f t="shared" si="0"/>
        <v>0</v>
      </c>
      <c r="G31" s="7"/>
      <c r="H31" s="7"/>
      <c r="I31" s="7"/>
      <c r="J31" s="7">
        <f t="shared" si="1"/>
        <v>0</v>
      </c>
      <c r="K31" s="7"/>
      <c r="L31" s="7"/>
      <c r="M31" s="7">
        <f t="shared" si="2"/>
        <v>0</v>
      </c>
    </row>
    <row r="32" spans="3:13" x14ac:dyDescent="0.3">
      <c r="C32" s="7"/>
      <c r="D32" s="7"/>
      <c r="E32" s="7"/>
      <c r="F32" s="7">
        <f t="shared" si="0"/>
        <v>0</v>
      </c>
      <c r="G32" s="7"/>
      <c r="H32" s="7"/>
      <c r="I32" s="7"/>
      <c r="J32" s="7">
        <f t="shared" si="1"/>
        <v>0</v>
      </c>
      <c r="K32" s="7"/>
      <c r="L32" s="7"/>
      <c r="M32" s="7">
        <f t="shared" si="2"/>
        <v>0</v>
      </c>
    </row>
    <row r="33" spans="3:13" x14ac:dyDescent="0.3">
      <c r="C33" s="7"/>
      <c r="D33" s="7"/>
      <c r="E33" s="7"/>
      <c r="F33" s="7">
        <f t="shared" si="0"/>
        <v>0</v>
      </c>
      <c r="G33" s="7"/>
      <c r="H33" s="7"/>
      <c r="I33" s="7"/>
      <c r="J33" s="7">
        <f t="shared" si="1"/>
        <v>0</v>
      </c>
      <c r="K33" s="7"/>
      <c r="L33" s="7"/>
      <c r="M33" s="7">
        <f t="shared" si="2"/>
        <v>0</v>
      </c>
    </row>
    <row r="34" spans="3:13" x14ac:dyDescent="0.3">
      <c r="C34" s="7"/>
      <c r="D34" s="7"/>
      <c r="E34" s="7"/>
      <c r="F34" s="7">
        <f t="shared" si="0"/>
        <v>0</v>
      </c>
      <c r="G34" s="7"/>
      <c r="H34" s="7"/>
      <c r="I34" s="7"/>
      <c r="J34" s="7">
        <f t="shared" si="1"/>
        <v>0</v>
      </c>
      <c r="K34" s="7"/>
      <c r="L34" s="7"/>
      <c r="M34" s="7">
        <f t="shared" si="2"/>
        <v>0</v>
      </c>
    </row>
    <row r="35" spans="3:13" x14ac:dyDescent="0.3">
      <c r="C35" s="7" t="s">
        <v>102</v>
      </c>
      <c r="D35" s="7"/>
      <c r="E35" s="7">
        <f>F35*10.764</f>
        <v>378.59679</v>
      </c>
      <c r="F35" s="7">
        <f>SUM(F7:F34)</f>
        <v>35.172499999999999</v>
      </c>
      <c r="G35" s="7"/>
      <c r="H35" s="7"/>
      <c r="I35" s="7">
        <f>J35*10.764</f>
        <v>0</v>
      </c>
      <c r="J35" s="7">
        <f>SUM(J7:J34)</f>
        <v>0</v>
      </c>
      <c r="K35" s="7"/>
      <c r="L35" s="7">
        <f>M35*10.764</f>
        <v>0</v>
      </c>
      <c r="M35" s="7">
        <f>SUM(M7:M34)</f>
        <v>0</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N35"/>
  <sheetViews>
    <sheetView workbookViewId="0">
      <selection activeCell="H7" sqref="H7:H8"/>
    </sheetView>
  </sheetViews>
  <sheetFormatPr defaultRowHeight="14.4" x14ac:dyDescent="0.3"/>
  <sheetData>
    <row r="3" spans="3:14" x14ac:dyDescent="0.3">
      <c r="D3" s="10" t="s">
        <v>103</v>
      </c>
      <c r="E3" s="229"/>
      <c r="F3" s="229"/>
    </row>
    <row r="4" spans="3:14" x14ac:dyDescent="0.3">
      <c r="F4" s="9"/>
      <c r="G4" s="9"/>
      <c r="H4" s="9"/>
      <c r="I4" s="9"/>
      <c r="J4" s="9"/>
      <c r="K4" s="9"/>
    </row>
    <row r="5" spans="3:14" x14ac:dyDescent="0.3">
      <c r="C5" s="10" t="s">
        <v>104</v>
      </c>
      <c r="D5" s="8" t="s">
        <v>84</v>
      </c>
      <c r="E5" s="230" t="s">
        <v>85</v>
      </c>
      <c r="F5" s="230"/>
      <c r="G5" s="230"/>
      <c r="H5" s="11"/>
      <c r="I5" s="230" t="s">
        <v>86</v>
      </c>
      <c r="J5" s="230"/>
      <c r="K5" s="230"/>
      <c r="L5" s="230" t="s">
        <v>87</v>
      </c>
      <c r="M5" s="230"/>
      <c r="N5" s="230"/>
    </row>
    <row r="6" spans="3:14" x14ac:dyDescent="0.3">
      <c r="C6" s="10">
        <v>1</v>
      </c>
      <c r="D6" s="8"/>
      <c r="E6" s="8" t="s">
        <v>88</v>
      </c>
      <c r="F6" s="8" t="s">
        <v>89</v>
      </c>
      <c r="G6" s="8" t="s">
        <v>90</v>
      </c>
      <c r="H6" s="8"/>
      <c r="I6" s="8" t="s">
        <v>88</v>
      </c>
      <c r="J6" s="8" t="s">
        <v>89</v>
      </c>
      <c r="K6" s="8" t="s">
        <v>90</v>
      </c>
      <c r="L6" s="8" t="s">
        <v>88</v>
      </c>
      <c r="M6" s="8" t="s">
        <v>89</v>
      </c>
      <c r="N6" s="8" t="s">
        <v>90</v>
      </c>
    </row>
    <row r="7" spans="3:14" x14ac:dyDescent="0.3">
      <c r="D7" s="7" t="s">
        <v>91</v>
      </c>
      <c r="E7" s="7"/>
      <c r="F7" s="7"/>
      <c r="G7" s="7">
        <f>E7*F7</f>
        <v>0</v>
      </c>
      <c r="H7" s="7" t="s">
        <v>106</v>
      </c>
      <c r="I7" s="7"/>
      <c r="J7" s="7"/>
      <c r="K7" s="7">
        <f>I7*J7</f>
        <v>0</v>
      </c>
      <c r="L7" s="7"/>
      <c r="M7" s="7"/>
      <c r="N7" s="7">
        <f>L7*M7</f>
        <v>0</v>
      </c>
    </row>
    <row r="8" spans="3:14" x14ac:dyDescent="0.3">
      <c r="D8" s="7"/>
      <c r="E8" s="7"/>
      <c r="F8" s="7"/>
      <c r="G8" s="7">
        <f t="shared" ref="G8:G34" si="0">E8*F8</f>
        <v>0</v>
      </c>
      <c r="H8" s="7" t="s">
        <v>107</v>
      </c>
      <c r="I8" s="7"/>
      <c r="J8" s="7"/>
      <c r="K8" s="7">
        <f t="shared" ref="K8:K34" si="1">I8*J8</f>
        <v>0</v>
      </c>
      <c r="L8" s="7"/>
      <c r="M8" s="7"/>
      <c r="N8" s="7">
        <f t="shared" ref="N8:N34" si="2">L8*M8</f>
        <v>0</v>
      </c>
    </row>
    <row r="9" spans="3:14" x14ac:dyDescent="0.3">
      <c r="D9" s="7"/>
      <c r="E9" s="7"/>
      <c r="F9" s="7"/>
      <c r="G9" s="7">
        <f t="shared" si="0"/>
        <v>0</v>
      </c>
      <c r="H9" s="7"/>
      <c r="I9" s="7"/>
      <c r="J9" s="7"/>
      <c r="K9" s="7">
        <f t="shared" si="1"/>
        <v>0</v>
      </c>
      <c r="L9" s="7"/>
      <c r="M9" s="7"/>
      <c r="N9" s="7">
        <f t="shared" si="2"/>
        <v>0</v>
      </c>
    </row>
    <row r="10" spans="3:14" x14ac:dyDescent="0.3">
      <c r="D10" s="7" t="s">
        <v>94</v>
      </c>
      <c r="E10" s="7"/>
      <c r="F10" s="7"/>
      <c r="G10" s="7">
        <f t="shared" si="0"/>
        <v>0</v>
      </c>
      <c r="H10" s="7" t="s">
        <v>106</v>
      </c>
      <c r="I10" s="7"/>
      <c r="J10" s="7"/>
      <c r="K10" s="7">
        <f t="shared" si="1"/>
        <v>0</v>
      </c>
      <c r="L10" s="7"/>
      <c r="M10" s="7"/>
      <c r="N10" s="7">
        <f t="shared" si="2"/>
        <v>0</v>
      </c>
    </row>
    <row r="11" spans="3:14" x14ac:dyDescent="0.3">
      <c r="D11" s="7"/>
      <c r="E11" s="7"/>
      <c r="F11" s="7"/>
      <c r="G11" s="7">
        <f t="shared" si="0"/>
        <v>0</v>
      </c>
      <c r="H11" s="7" t="s">
        <v>107</v>
      </c>
      <c r="I11" s="7"/>
      <c r="J11" s="7"/>
      <c r="K11" s="7">
        <f t="shared" si="1"/>
        <v>0</v>
      </c>
      <c r="L11" s="7"/>
      <c r="M11" s="7"/>
      <c r="N11" s="7">
        <f t="shared" si="2"/>
        <v>0</v>
      </c>
    </row>
    <row r="12" spans="3:14" x14ac:dyDescent="0.3">
      <c r="D12" s="7"/>
      <c r="E12" s="7"/>
      <c r="F12" s="7"/>
      <c r="G12" s="7">
        <f t="shared" si="0"/>
        <v>0</v>
      </c>
      <c r="H12" s="7"/>
      <c r="I12" s="7"/>
      <c r="J12" s="7"/>
      <c r="K12" s="7">
        <f t="shared" si="1"/>
        <v>0</v>
      </c>
      <c r="L12" s="7"/>
      <c r="M12" s="7"/>
      <c r="N12" s="7">
        <f t="shared" si="2"/>
        <v>0</v>
      </c>
    </row>
    <row r="13" spans="3:14" x14ac:dyDescent="0.3">
      <c r="D13" s="7"/>
      <c r="E13" s="7"/>
      <c r="F13" s="7"/>
      <c r="G13" s="7">
        <f t="shared" si="0"/>
        <v>0</v>
      </c>
      <c r="H13" s="7"/>
      <c r="I13" s="7"/>
      <c r="J13" s="7"/>
      <c r="K13" s="7">
        <f t="shared" si="1"/>
        <v>0</v>
      </c>
      <c r="L13" s="7"/>
      <c r="M13" s="7"/>
      <c r="N13" s="7">
        <f t="shared" si="2"/>
        <v>0</v>
      </c>
    </row>
    <row r="14" spans="3:14" x14ac:dyDescent="0.3">
      <c r="D14" s="7" t="s">
        <v>92</v>
      </c>
      <c r="E14" s="7"/>
      <c r="F14" s="7"/>
      <c r="G14" s="7">
        <f t="shared" si="0"/>
        <v>0</v>
      </c>
      <c r="H14" s="7" t="s">
        <v>106</v>
      </c>
      <c r="I14" s="7"/>
      <c r="J14" s="7"/>
      <c r="K14" s="7">
        <f t="shared" si="1"/>
        <v>0</v>
      </c>
      <c r="L14" s="7"/>
      <c r="M14" s="7"/>
      <c r="N14" s="7">
        <f t="shared" si="2"/>
        <v>0</v>
      </c>
    </row>
    <row r="15" spans="3:14" x14ac:dyDescent="0.3">
      <c r="D15" s="7"/>
      <c r="E15" s="7"/>
      <c r="F15" s="7"/>
      <c r="G15" s="7">
        <f t="shared" si="0"/>
        <v>0</v>
      </c>
      <c r="H15" s="7" t="s">
        <v>107</v>
      </c>
      <c r="I15" s="7"/>
      <c r="J15" s="7"/>
      <c r="K15" s="7">
        <f t="shared" si="1"/>
        <v>0</v>
      </c>
      <c r="L15" s="7"/>
      <c r="M15" s="7"/>
      <c r="N15" s="7">
        <f t="shared" si="2"/>
        <v>0</v>
      </c>
    </row>
    <row r="16" spans="3:14" x14ac:dyDescent="0.3">
      <c r="D16" s="7"/>
      <c r="E16" s="7"/>
      <c r="F16" s="7"/>
      <c r="G16" s="7">
        <f t="shared" si="0"/>
        <v>0</v>
      </c>
      <c r="H16" s="7"/>
      <c r="I16" s="7"/>
      <c r="J16" s="7"/>
      <c r="K16" s="7">
        <f t="shared" si="1"/>
        <v>0</v>
      </c>
      <c r="L16" s="7"/>
      <c r="M16" s="7"/>
      <c r="N16" s="7">
        <f t="shared" si="2"/>
        <v>0</v>
      </c>
    </row>
    <row r="17" spans="4:14" x14ac:dyDescent="0.3">
      <c r="D17" s="7"/>
      <c r="E17" s="7"/>
      <c r="F17" s="7"/>
      <c r="G17" s="7">
        <f t="shared" si="0"/>
        <v>0</v>
      </c>
      <c r="H17" s="7"/>
      <c r="I17" s="7"/>
      <c r="J17" s="7"/>
      <c r="K17" s="7">
        <f t="shared" si="1"/>
        <v>0</v>
      </c>
      <c r="L17" s="7"/>
      <c r="M17" s="7"/>
      <c r="N17" s="7">
        <f t="shared" si="2"/>
        <v>0</v>
      </c>
    </row>
    <row r="18" spans="4:14" x14ac:dyDescent="0.3">
      <c r="D18" s="7" t="s">
        <v>93</v>
      </c>
      <c r="E18" s="7"/>
      <c r="F18" s="7"/>
      <c r="G18" s="7">
        <f t="shared" si="0"/>
        <v>0</v>
      </c>
      <c r="H18" s="7" t="s">
        <v>106</v>
      </c>
      <c r="I18" s="7"/>
      <c r="J18" s="7"/>
      <c r="K18" s="7">
        <f t="shared" si="1"/>
        <v>0</v>
      </c>
      <c r="L18" s="7"/>
      <c r="M18" s="7"/>
      <c r="N18" s="7">
        <f t="shared" si="2"/>
        <v>0</v>
      </c>
    </row>
    <row r="19" spans="4:14" x14ac:dyDescent="0.3">
      <c r="D19" s="7"/>
      <c r="E19" s="7"/>
      <c r="F19" s="7"/>
      <c r="G19" s="7">
        <f t="shared" si="0"/>
        <v>0</v>
      </c>
      <c r="H19" s="7" t="s">
        <v>107</v>
      </c>
      <c r="I19" s="7"/>
      <c r="J19" s="7"/>
      <c r="K19" s="7">
        <f t="shared" si="1"/>
        <v>0</v>
      </c>
      <c r="L19" s="7"/>
      <c r="M19" s="7"/>
      <c r="N19" s="7">
        <f t="shared" si="2"/>
        <v>0</v>
      </c>
    </row>
    <row r="20" spans="4:14" x14ac:dyDescent="0.3">
      <c r="D20" s="7"/>
      <c r="E20" s="7"/>
      <c r="F20" s="7"/>
      <c r="G20" s="7">
        <f t="shared" si="0"/>
        <v>0</v>
      </c>
      <c r="H20" s="7"/>
      <c r="I20" s="7"/>
      <c r="J20" s="7"/>
      <c r="K20" s="7">
        <f t="shared" si="1"/>
        <v>0</v>
      </c>
      <c r="L20" s="7"/>
      <c r="M20" s="7"/>
      <c r="N20" s="7">
        <f t="shared" si="2"/>
        <v>0</v>
      </c>
    </row>
    <row r="21" spans="4:14" x14ac:dyDescent="0.3">
      <c r="D21" s="7" t="s">
        <v>93</v>
      </c>
      <c r="E21" s="7"/>
      <c r="F21" s="7"/>
      <c r="G21" s="7">
        <f t="shared" si="0"/>
        <v>0</v>
      </c>
      <c r="H21" s="7" t="s">
        <v>106</v>
      </c>
      <c r="I21" s="7"/>
      <c r="J21" s="7"/>
      <c r="K21" s="7">
        <f t="shared" si="1"/>
        <v>0</v>
      </c>
      <c r="L21" s="7"/>
      <c r="M21" s="7"/>
      <c r="N21" s="7">
        <f t="shared" si="2"/>
        <v>0</v>
      </c>
    </row>
    <row r="22" spans="4:14" x14ac:dyDescent="0.3">
      <c r="D22" s="7"/>
      <c r="E22" s="7"/>
      <c r="F22" s="7"/>
      <c r="G22" s="7">
        <f t="shared" si="0"/>
        <v>0</v>
      </c>
      <c r="H22" s="7" t="s">
        <v>107</v>
      </c>
      <c r="I22" s="7"/>
      <c r="J22" s="7"/>
      <c r="K22" s="7">
        <f t="shared" si="1"/>
        <v>0</v>
      </c>
      <c r="L22" s="7"/>
      <c r="M22" s="7"/>
      <c r="N22" s="7">
        <f t="shared" si="2"/>
        <v>0</v>
      </c>
    </row>
    <row r="23" spans="4:14" x14ac:dyDescent="0.3">
      <c r="D23" s="7"/>
      <c r="E23" s="7"/>
      <c r="F23" s="7"/>
      <c r="G23" s="7">
        <f t="shared" si="0"/>
        <v>0</v>
      </c>
      <c r="H23" s="7"/>
      <c r="I23" s="7"/>
      <c r="J23" s="7"/>
      <c r="K23" s="7">
        <f t="shared" si="1"/>
        <v>0</v>
      </c>
      <c r="L23" s="7"/>
      <c r="M23" s="7"/>
      <c r="N23" s="7">
        <f t="shared" si="2"/>
        <v>0</v>
      </c>
    </row>
    <row r="24" spans="4:14" x14ac:dyDescent="0.3">
      <c r="D24" s="7" t="s">
        <v>99</v>
      </c>
      <c r="E24" s="7"/>
      <c r="F24" s="7"/>
      <c r="G24" s="7">
        <f t="shared" si="0"/>
        <v>0</v>
      </c>
      <c r="H24" s="7" t="s">
        <v>108</v>
      </c>
      <c r="I24" s="7"/>
      <c r="J24" s="7"/>
      <c r="K24" s="7">
        <f t="shared" si="1"/>
        <v>0</v>
      </c>
      <c r="L24" s="7"/>
      <c r="M24" s="7"/>
      <c r="N24" s="7">
        <f t="shared" si="2"/>
        <v>0</v>
      </c>
    </row>
    <row r="25" spans="4:14" x14ac:dyDescent="0.3">
      <c r="D25" s="7" t="s">
        <v>100</v>
      </c>
      <c r="E25" s="7"/>
      <c r="F25" s="7"/>
      <c r="G25" s="7">
        <f t="shared" si="0"/>
        <v>0</v>
      </c>
      <c r="H25" s="7" t="s">
        <v>108</v>
      </c>
      <c r="I25" s="7"/>
      <c r="J25" s="7"/>
      <c r="K25" s="7">
        <f t="shared" si="1"/>
        <v>0</v>
      </c>
      <c r="L25" s="7"/>
      <c r="M25" s="7"/>
      <c r="N25" s="7">
        <f t="shared" si="2"/>
        <v>0</v>
      </c>
    </row>
    <row r="26" spans="4:14" x14ac:dyDescent="0.3">
      <c r="D26" s="7" t="s">
        <v>101</v>
      </c>
      <c r="E26" s="7"/>
      <c r="F26" s="7"/>
      <c r="G26" s="7">
        <f t="shared" si="0"/>
        <v>0</v>
      </c>
      <c r="H26" s="7" t="s">
        <v>108</v>
      </c>
      <c r="I26" s="7"/>
      <c r="J26" s="7"/>
      <c r="K26" s="7">
        <f t="shared" si="1"/>
        <v>0</v>
      </c>
      <c r="L26" s="7"/>
      <c r="M26" s="7"/>
      <c r="N26" s="7">
        <f t="shared" si="2"/>
        <v>0</v>
      </c>
    </row>
    <row r="27" spans="4:14" x14ac:dyDescent="0.3">
      <c r="D27" s="7"/>
      <c r="E27" s="7"/>
      <c r="F27" s="7"/>
      <c r="G27" s="7">
        <f t="shared" si="0"/>
        <v>0</v>
      </c>
      <c r="H27" s="7"/>
      <c r="I27" s="7"/>
      <c r="J27" s="7"/>
      <c r="K27" s="7">
        <f t="shared" si="1"/>
        <v>0</v>
      </c>
      <c r="L27" s="7"/>
      <c r="M27" s="7"/>
      <c r="N27" s="7">
        <f t="shared" si="2"/>
        <v>0</v>
      </c>
    </row>
    <row r="28" spans="4:14" x14ac:dyDescent="0.3">
      <c r="D28" s="7" t="s">
        <v>95</v>
      </c>
      <c r="E28" s="7"/>
      <c r="F28" s="7"/>
      <c r="G28" s="7">
        <f t="shared" si="0"/>
        <v>0</v>
      </c>
      <c r="H28" s="7"/>
      <c r="I28" s="7"/>
      <c r="J28" s="7"/>
      <c r="K28" s="7">
        <f t="shared" si="1"/>
        <v>0</v>
      </c>
      <c r="L28" s="7"/>
      <c r="M28" s="7"/>
      <c r="N28" s="7">
        <f t="shared" si="2"/>
        <v>0</v>
      </c>
    </row>
    <row r="29" spans="4:14" x14ac:dyDescent="0.3">
      <c r="D29" s="7" t="s">
        <v>96</v>
      </c>
      <c r="E29" s="7"/>
      <c r="F29" s="7"/>
      <c r="G29" s="7">
        <f t="shared" si="0"/>
        <v>0</v>
      </c>
      <c r="H29" s="7"/>
      <c r="I29" s="7"/>
      <c r="J29" s="7"/>
      <c r="K29" s="7">
        <f t="shared" si="1"/>
        <v>0</v>
      </c>
      <c r="L29" s="7"/>
      <c r="M29" s="7"/>
      <c r="N29" s="7">
        <f t="shared" si="2"/>
        <v>0</v>
      </c>
    </row>
    <row r="30" spans="4:14" x14ac:dyDescent="0.3">
      <c r="D30" s="7" t="s">
        <v>97</v>
      </c>
      <c r="E30" s="7"/>
      <c r="F30" s="7"/>
      <c r="G30" s="7">
        <f t="shared" si="0"/>
        <v>0</v>
      </c>
      <c r="H30" s="7"/>
      <c r="I30" s="7"/>
      <c r="J30" s="7"/>
      <c r="K30" s="7">
        <f t="shared" si="1"/>
        <v>0</v>
      </c>
      <c r="L30" s="7"/>
      <c r="M30" s="7"/>
      <c r="N30" s="7">
        <f t="shared" si="2"/>
        <v>0</v>
      </c>
    </row>
    <row r="31" spans="4:14" x14ac:dyDescent="0.3">
      <c r="D31" s="7" t="s">
        <v>98</v>
      </c>
      <c r="E31" s="7"/>
      <c r="F31" s="7"/>
      <c r="G31" s="7">
        <f t="shared" si="0"/>
        <v>0</v>
      </c>
      <c r="H31" s="7"/>
      <c r="I31" s="7"/>
      <c r="J31" s="7"/>
      <c r="K31" s="7">
        <f t="shared" si="1"/>
        <v>0</v>
      </c>
      <c r="L31" s="7"/>
      <c r="M31" s="7"/>
      <c r="N31" s="7">
        <f t="shared" si="2"/>
        <v>0</v>
      </c>
    </row>
    <row r="32" spans="4:14" x14ac:dyDescent="0.3">
      <c r="D32" s="7"/>
      <c r="E32" s="7"/>
      <c r="F32" s="7"/>
      <c r="G32" s="7">
        <f t="shared" si="0"/>
        <v>0</v>
      </c>
      <c r="H32" s="7"/>
      <c r="I32" s="7"/>
      <c r="J32" s="7"/>
      <c r="K32" s="7">
        <f t="shared" si="1"/>
        <v>0</v>
      </c>
      <c r="L32" s="7"/>
      <c r="M32" s="7"/>
      <c r="N32" s="7">
        <f t="shared" si="2"/>
        <v>0</v>
      </c>
    </row>
    <row r="33" spans="4:14" x14ac:dyDescent="0.3">
      <c r="D33" s="7"/>
      <c r="E33" s="7"/>
      <c r="F33" s="7"/>
      <c r="G33" s="7">
        <f t="shared" si="0"/>
        <v>0</v>
      </c>
      <c r="H33" s="7"/>
      <c r="I33" s="7"/>
      <c r="J33" s="7"/>
      <c r="K33" s="7">
        <f t="shared" si="1"/>
        <v>0</v>
      </c>
      <c r="L33" s="7"/>
      <c r="M33" s="7"/>
      <c r="N33" s="7">
        <f t="shared" si="2"/>
        <v>0</v>
      </c>
    </row>
    <row r="34" spans="4:14" x14ac:dyDescent="0.3">
      <c r="D34" s="7"/>
      <c r="E34" s="7"/>
      <c r="F34" s="7"/>
      <c r="G34" s="7">
        <f t="shared" si="0"/>
        <v>0</v>
      </c>
      <c r="H34" s="7"/>
      <c r="I34" s="7"/>
      <c r="J34" s="7"/>
      <c r="K34" s="7">
        <f t="shared" si="1"/>
        <v>0</v>
      </c>
      <c r="L34" s="7"/>
      <c r="M34" s="7"/>
      <c r="N34" s="7">
        <f t="shared" si="2"/>
        <v>0</v>
      </c>
    </row>
    <row r="35" spans="4:14" x14ac:dyDescent="0.3">
      <c r="D35" s="7" t="s">
        <v>102</v>
      </c>
      <c r="E35" s="7"/>
      <c r="F35" s="7">
        <f>G35*10.764</f>
        <v>0</v>
      </c>
      <c r="G35" s="7">
        <f>SUM(G7:G34)</f>
        <v>0</v>
      </c>
      <c r="H35" s="7"/>
      <c r="I35" s="7"/>
      <c r="J35" s="7">
        <f>K35*10.764</f>
        <v>0</v>
      </c>
      <c r="K35" s="7">
        <f>SUM(K7:K34)</f>
        <v>0</v>
      </c>
      <c r="L35" s="7"/>
      <c r="M35" s="7">
        <f>N35*10.764</f>
        <v>0</v>
      </c>
      <c r="N35" s="7">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B %</vt:lpstr>
      <vt:lpstr>C%</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2025-08-14T14:11:26Z</cp:lastPrinted>
  <dcterms:created xsi:type="dcterms:W3CDTF">2013-11-23T05:32:33Z</dcterms:created>
  <dcterms:modified xsi:type="dcterms:W3CDTF">2025-08-14T14:23:56Z</dcterms:modified>
</cp:coreProperties>
</file>