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K:\VSJ Work\Aug 25\Axis Dump\"/>
    </mc:Choice>
  </mc:AlternateContent>
  <xr:revisionPtr revIDLastSave="0" documentId="13_ncr:1_{66821BC6-BB3D-4575-8EC1-B078B482512D}" xr6:coauthVersionLast="47" xr6:coauthVersionMax="47" xr10:uidLastSave="{00000000-0000-0000-0000-000000000000}"/>
  <bookViews>
    <workbookView xWindow="-108" yWindow="-108" windowWidth="23256" windowHeight="12456" tabRatio="901" xr2:uid="{00000000-000D-0000-FFFF-FFFF00000000}"/>
  </bookViews>
  <sheets>
    <sheet name="Sheet1" sheetId="1" r:id="rId1"/>
    <sheet name="Note" sheetId="15" r:id="rId2"/>
    <sheet name="Wing A" sheetId="11" r:id="rId3"/>
    <sheet name="Construction %" sheetId="14" r:id="rId4"/>
  </sheets>
  <definedNames>
    <definedName name="_xlnm.Print_Area" localSheetId="0">Sheet1!$A$1:$J$188</definedName>
  </definedNames>
  <calcPr calcId="191029"/>
</workbook>
</file>

<file path=xl/calcChain.xml><?xml version="1.0" encoding="utf-8"?>
<calcChain xmlns="http://schemas.openxmlformats.org/spreadsheetml/2006/main">
  <c r="F7" i="1" l="1"/>
  <c r="N83" i="1" l="1"/>
  <c r="F3" i="1" l="1"/>
  <c r="D65" i="1" l="1"/>
  <c r="M64" i="1"/>
  <c r="C57" i="1" s="1"/>
  <c r="D57" i="1" s="1"/>
  <c r="D64" i="1"/>
  <c r="M63" i="1"/>
  <c r="D63" i="1"/>
  <c r="M62" i="1"/>
  <c r="D62" i="1"/>
  <c r="M61" i="1"/>
  <c r="D61" i="1"/>
  <c r="D60" i="1"/>
  <c r="M59" i="1"/>
  <c r="C56" i="1" s="1"/>
  <c r="D56" i="1" s="1"/>
  <c r="D59" i="1"/>
  <c r="M58" i="1"/>
  <c r="D58" i="1"/>
  <c r="G15" i="14"/>
  <c r="G16" i="14" s="1"/>
  <c r="C15" i="14" s="1"/>
  <c r="B7" i="14"/>
  <c r="H15" i="14" s="1"/>
  <c r="B16" i="14" s="1"/>
  <c r="D6" i="14"/>
  <c r="C5" i="14"/>
  <c r="B8" i="14" s="1"/>
  <c r="G74" i="1"/>
  <c r="D89" i="1"/>
  <c r="G89" i="1" s="1"/>
  <c r="D88" i="1"/>
  <c r="G88" i="1" s="1"/>
  <c r="D87" i="1"/>
  <c r="G87" i="1" s="1"/>
  <c r="L87" i="1" s="1"/>
  <c r="D86" i="1"/>
  <c r="G86" i="1" s="1"/>
  <c r="D84" i="1"/>
  <c r="G84" i="1" s="1"/>
  <c r="L84" i="1" s="1"/>
  <c r="D83" i="1"/>
  <c r="G83" i="1" s="1"/>
  <c r="M47" i="11"/>
  <c r="J47" i="11"/>
  <c r="F47" i="11"/>
  <c r="M46" i="11"/>
  <c r="J46" i="11"/>
  <c r="F46" i="11"/>
  <c r="M45" i="11"/>
  <c r="J45" i="11"/>
  <c r="F45" i="11"/>
  <c r="M44" i="11"/>
  <c r="J44" i="11"/>
  <c r="F44" i="11"/>
  <c r="M43" i="11"/>
  <c r="J43" i="11"/>
  <c r="F43" i="11"/>
  <c r="M42" i="11"/>
  <c r="J42" i="11"/>
  <c r="F42" i="11"/>
  <c r="M41" i="11"/>
  <c r="J41" i="11"/>
  <c r="F41" i="11"/>
  <c r="M40" i="11"/>
  <c r="J40" i="11"/>
  <c r="F40" i="11"/>
  <c r="M39" i="11"/>
  <c r="J39" i="11"/>
  <c r="F39" i="11"/>
  <c r="M38" i="11"/>
  <c r="J38" i="11"/>
  <c r="F38" i="11"/>
  <c r="M37" i="11"/>
  <c r="J37" i="11"/>
  <c r="F37" i="11"/>
  <c r="M30" i="11"/>
  <c r="J30" i="11"/>
  <c r="F30" i="11"/>
  <c r="M29" i="11"/>
  <c r="J29" i="11"/>
  <c r="F29" i="11"/>
  <c r="M28" i="11"/>
  <c r="J28" i="11"/>
  <c r="F28" i="11"/>
  <c r="M27" i="11"/>
  <c r="J27" i="11"/>
  <c r="F27" i="11"/>
  <c r="M26" i="11"/>
  <c r="J26" i="11"/>
  <c r="F26" i="11"/>
  <c r="M25" i="11"/>
  <c r="J25" i="11"/>
  <c r="F25" i="11"/>
  <c r="M24" i="11"/>
  <c r="J24" i="11"/>
  <c r="F24" i="11"/>
  <c r="M23" i="11"/>
  <c r="J23" i="11"/>
  <c r="F23" i="11"/>
  <c r="M22" i="11"/>
  <c r="J22" i="11"/>
  <c r="F22" i="11"/>
  <c r="M21" i="11"/>
  <c r="J21" i="11"/>
  <c r="F21" i="11"/>
  <c r="D46" i="1"/>
  <c r="F38" i="1"/>
  <c r="D48" i="1"/>
  <c r="E103" i="1"/>
  <c r="H43" i="1"/>
  <c r="M10" i="11"/>
  <c r="M11" i="11"/>
  <c r="M12" i="11"/>
  <c r="M13" i="11"/>
  <c r="M14" i="11"/>
  <c r="J10" i="11"/>
  <c r="J11" i="11"/>
  <c r="J12" i="11"/>
  <c r="J13" i="11"/>
  <c r="J14" i="11"/>
  <c r="F10" i="11"/>
  <c r="F11" i="11"/>
  <c r="F12" i="11"/>
  <c r="F13" i="11"/>
  <c r="F14" i="11"/>
  <c r="M7" i="11"/>
  <c r="M8" i="11"/>
  <c r="M9" i="11"/>
  <c r="J7" i="11"/>
  <c r="J8" i="11"/>
  <c r="J9" i="11"/>
  <c r="F7" i="11"/>
  <c r="F8" i="11"/>
  <c r="F9" i="11"/>
  <c r="M6" i="11"/>
  <c r="J6" i="11"/>
  <c r="F6" i="11"/>
  <c r="B11" i="14" l="1"/>
  <c r="L15" i="14" s="1"/>
  <c r="B20" i="14" s="1"/>
  <c r="B15" i="14"/>
  <c r="D7" i="14"/>
  <c r="J15" i="11"/>
  <c r="I15" i="11" s="1"/>
  <c r="H77" i="1"/>
  <c r="N84" i="1"/>
  <c r="D11" i="14"/>
  <c r="B12" i="14"/>
  <c r="F31" i="11"/>
  <c r="E31" i="11" s="1"/>
  <c r="F48" i="11"/>
  <c r="E48" i="11" s="1"/>
  <c r="J48" i="11"/>
  <c r="I48" i="11" s="1"/>
  <c r="F15" i="11"/>
  <c r="E15" i="11" s="1"/>
  <c r="J31" i="11"/>
  <c r="I31" i="11" s="1"/>
  <c r="M48" i="11"/>
  <c r="L48" i="11" s="1"/>
  <c r="M15" i="11"/>
  <c r="L15" i="11" s="1"/>
  <c r="M31" i="11"/>
  <c r="L31" i="11" s="1"/>
  <c r="B9" i="14"/>
  <c r="D9" i="14" s="1"/>
  <c r="E77" i="1"/>
  <c r="C77" i="1"/>
  <c r="H56" i="1"/>
  <c r="I16" i="14"/>
  <c r="C17" i="14" s="1"/>
  <c r="D8" i="14"/>
  <c r="I15" i="14"/>
  <c r="B17" i="14" s="1"/>
  <c r="K52" i="1"/>
  <c r="C54" i="1" s="1"/>
  <c r="F56" i="1" s="1"/>
  <c r="H16" i="14"/>
  <c r="C16" i="14" s="1"/>
  <c r="B10" i="14"/>
  <c r="L16" i="14" l="1"/>
  <c r="C20" i="14" s="1"/>
  <c r="O48" i="11"/>
  <c r="H16" i="11"/>
  <c r="J15" i="14"/>
  <c r="B18" i="14" s="1"/>
  <c r="H32" i="11"/>
  <c r="D12" i="14"/>
  <c r="M16" i="14"/>
  <c r="C21" i="14" s="1"/>
  <c r="M15" i="14"/>
  <c r="B21" i="14" s="1"/>
  <c r="J16" i="14"/>
  <c r="C18" i="14" s="1"/>
  <c r="D10" i="14"/>
  <c r="K16" i="14"/>
  <c r="C19" i="14" s="1"/>
  <c r="K15" i="14"/>
  <c r="B19" i="14" s="1"/>
  <c r="F32" i="11"/>
  <c r="O31" i="11"/>
  <c r="O15" i="11"/>
  <c r="F16" i="11"/>
  <c r="B22" i="14" l="1"/>
  <c r="C22" i="14"/>
</calcChain>
</file>

<file path=xl/sharedStrings.xml><?xml version="1.0" encoding="utf-8"?>
<sst xmlns="http://schemas.openxmlformats.org/spreadsheetml/2006/main" count="357" uniqueCount="238">
  <si>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</si>
  <si>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</si>
  <si>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</si>
  <si>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</si>
  <si>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</si>
  <si>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</si>
  <si>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</si>
  <si>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</si>
  <si>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</si>
  <si>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</si>
  <si>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</si>
  <si>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</si>
  <si>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</si>
  <si>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</si>
  <si>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</si>
  <si>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</si>
  <si>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</si>
  <si>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</si>
  <si>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</si>
  <si>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</si>
  <si>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</si>
  <si>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</si>
  <si>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</si>
  <si>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</si>
  <si>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</si>
  <si>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</si>
  <si>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</si>
  <si>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</si>
  <si>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</si>
  <si>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Description</t>
  </si>
  <si>
    <t>Attached Terrace area</t>
  </si>
  <si>
    <t>PLC Y/N</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</si>
  <si>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</si>
  <si>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</si>
  <si>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</si>
  <si>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</si>
  <si>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</si>
  <si>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</si>
  <si>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</si>
  <si>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</si>
  <si>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</si>
  <si>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</si>
  <si>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Flooring</t>
  </si>
  <si>
    <t>Finishing</t>
  </si>
  <si>
    <t xml:space="preserve">Valuation Report </t>
  </si>
  <si>
    <t xml:space="preserve">Details of Flats in Building   </t>
  </si>
  <si>
    <t>Yes</t>
  </si>
  <si>
    <t>Expiry date:NA</t>
  </si>
  <si>
    <t>Quality of construction: Good</t>
  </si>
  <si>
    <t>Violations Observed if any : NA</t>
  </si>
  <si>
    <t>NA</t>
  </si>
  <si>
    <t>South</t>
  </si>
  <si>
    <t xml:space="preserve">Distance from city centre: </t>
  </si>
  <si>
    <t>Plane</t>
  </si>
  <si>
    <t>Expiry date: NA</t>
  </si>
  <si>
    <t>Projected life of the structure: 60 Years After Completion</t>
  </si>
  <si>
    <t>Material laying at Site: :Bricks, Cement &amp; Steel etc.</t>
  </si>
  <si>
    <t>No of floors at site : See Construction details</t>
  </si>
  <si>
    <t>Wheather the construction is as per approved Building plan : Under Construction</t>
  </si>
  <si>
    <t xml:space="preserve">4)  The saleable area is as per Our Calculation.  </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</si>
  <si>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</si>
  <si>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</si>
  <si>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</si>
  <si>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</si>
  <si>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</si>
  <si>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</si>
  <si>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</si>
  <si>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</si>
  <si>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</si>
  <si>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</si>
  <si>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</si>
  <si>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</si>
  <si>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</si>
  <si>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</si>
  <si>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</si>
  <si>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</si>
  <si>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</si>
  <si>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</si>
  <si>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</si>
  <si>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</si>
  <si>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</si>
  <si>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</si>
  <si>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</si>
  <si>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</si>
  <si>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</si>
  <si>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</si>
  <si>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</si>
  <si>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</si>
  <si>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</si>
  <si>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</si>
  <si>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</si>
  <si>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</si>
  <si>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</si>
  <si>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</si>
  <si>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</si>
  <si>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Total</t>
  </si>
  <si>
    <t xml:space="preserve">Floor No </t>
  </si>
  <si>
    <t>Flat</t>
  </si>
  <si>
    <t>CB</t>
  </si>
  <si>
    <t>DB</t>
  </si>
  <si>
    <t>Approved area of the building in Sq.Mt</t>
  </si>
  <si>
    <t xml:space="preserve">Date of approval: </t>
  </si>
  <si>
    <t>Contect Details ( Name &amp; Contect No.)</t>
  </si>
  <si>
    <t>Name / no of the Building</t>
  </si>
  <si>
    <t>Does property have Electricity / Water / Drainage Connection</t>
  </si>
  <si>
    <t>Distressed valuation of the Property</t>
  </si>
  <si>
    <t>Building details Floor Wise</t>
  </si>
  <si>
    <t>Floor</t>
  </si>
  <si>
    <t>Particulars</t>
  </si>
  <si>
    <t>plinth</t>
  </si>
  <si>
    <t>slab</t>
  </si>
  <si>
    <t>rcc</t>
  </si>
  <si>
    <t>Bricks</t>
  </si>
  <si>
    <t>Wood &amp; painting</t>
  </si>
  <si>
    <t>Progress</t>
  </si>
  <si>
    <t xml:space="preserve">Bricks </t>
  </si>
  <si>
    <t xml:space="preserve">Recommended </t>
  </si>
  <si>
    <t>plaster</t>
  </si>
  <si>
    <t>Recommended</t>
  </si>
  <si>
    <t>total</t>
  </si>
  <si>
    <t>Type of Structure : RCC Frame Structure</t>
  </si>
  <si>
    <t>Date of NA Order</t>
  </si>
  <si>
    <t>Accessibility to the Project from the City:
(Proximity to civic amenities like school, hospital, market)</t>
  </si>
  <si>
    <t>GOOGLE MAP :</t>
  </si>
  <si>
    <t>2nd</t>
  </si>
  <si>
    <t>Flat/Shop No.</t>
  </si>
  <si>
    <t>1st</t>
  </si>
  <si>
    <t>1 BHK</t>
  </si>
  <si>
    <t>1 &amp; 2</t>
  </si>
  <si>
    <t>Axis Goregaon</t>
  </si>
  <si>
    <t>Approved no of units</t>
  </si>
  <si>
    <t>Survey no. 404/1</t>
  </si>
  <si>
    <t>Mahim</t>
  </si>
  <si>
    <t>Mahim Road</t>
  </si>
  <si>
    <t>Palghar West</t>
  </si>
  <si>
    <t>Palghar</t>
  </si>
  <si>
    <t>Kanchan Universe</t>
  </si>
  <si>
    <t>Building</t>
  </si>
  <si>
    <t>Open Area</t>
  </si>
  <si>
    <r>
      <t xml:space="preserve">Approved usage of the Property: </t>
    </r>
    <r>
      <rPr>
        <sz val="11"/>
        <rFont val="Times New Roman"/>
        <family val="1"/>
      </rPr>
      <t>Residential</t>
    </r>
    <r>
      <rPr>
        <sz val="11"/>
        <color indexed="8"/>
        <rFont val="Times New Roman"/>
        <family val="1"/>
      </rPr>
      <t xml:space="preserve">
(Restrictive Covenants in regard to Land Use, if any) : No                                                                                                                                               </t>
    </r>
  </si>
  <si>
    <t>Middle class</t>
  </si>
  <si>
    <t>Developing</t>
  </si>
  <si>
    <t>BS/BP/MAHIM/PALGHAR/810</t>
  </si>
  <si>
    <t>28/06/2016.</t>
  </si>
  <si>
    <t>BS/BP/MAHIM/PALGHAR/810
Proposed Floor : G + 4 Floors</t>
  </si>
  <si>
    <t>Approved Layout, Approved Building Plan, NA Order.</t>
  </si>
  <si>
    <t>05/07/2016.</t>
  </si>
  <si>
    <t>2 BHK</t>
  </si>
  <si>
    <t>Ground Floor For Parking &amp; Residential</t>
  </si>
  <si>
    <t>Ground</t>
  </si>
  <si>
    <t>1st to 4th Floors</t>
  </si>
  <si>
    <t>1st to 4th</t>
  </si>
  <si>
    <t>Flats = 18</t>
  </si>
  <si>
    <t>3.7 Km from Palghar Railway Station.</t>
  </si>
  <si>
    <t>Nishtha Apartment (Building no.4/Type B-A)</t>
  </si>
  <si>
    <t>Nishtha Apartment /01 Building</t>
  </si>
  <si>
    <t>Nishtha Apartment Building no.4/Type B-A, survey no. 404/1, Kanchan Universe, Mahim Road, Palghar (W).</t>
  </si>
  <si>
    <t>01 Building</t>
  </si>
  <si>
    <t>Building no.4 (Type B-A)</t>
  </si>
  <si>
    <t>Recommended rate of the Flat Per Sq. Ft. ( on Carpet area)</t>
  </si>
  <si>
    <t>Gross Carpet area</t>
  </si>
  <si>
    <t>Saleable area</t>
  </si>
  <si>
    <t xml:space="preserve">PHOTOGRAPHS OF PROPERTY : 
</t>
  </si>
  <si>
    <t>Plot No.</t>
  </si>
  <si>
    <t>Basement</t>
  </si>
  <si>
    <t>Podium</t>
  </si>
  <si>
    <t>Upper Floor</t>
  </si>
  <si>
    <t xml:space="preserve">total floor </t>
  </si>
  <si>
    <t>Parking</t>
  </si>
  <si>
    <t>Rate</t>
  </si>
  <si>
    <t>100000/-</t>
  </si>
  <si>
    <t>Ulwe, karanjade</t>
  </si>
  <si>
    <t>200000/-</t>
  </si>
  <si>
    <t>Panvel</t>
  </si>
  <si>
    <t>300000/-</t>
  </si>
  <si>
    <t>Mumbai - G + 15</t>
  </si>
  <si>
    <t>500000/-</t>
  </si>
  <si>
    <t>Mumbai - G + 25</t>
  </si>
  <si>
    <t>800000/-</t>
  </si>
  <si>
    <t>Mumbai - G + 35</t>
  </si>
  <si>
    <t>1000000/-</t>
  </si>
  <si>
    <t>Thane - G + 7</t>
  </si>
  <si>
    <t>Thane - G + 15</t>
  </si>
  <si>
    <t>400000/-</t>
  </si>
  <si>
    <t>Excavation in process</t>
  </si>
  <si>
    <t>Thane - G + 25</t>
  </si>
  <si>
    <t>600000/-</t>
  </si>
  <si>
    <t>Excavation Completed</t>
  </si>
  <si>
    <t>Footing in Process</t>
  </si>
  <si>
    <t>Footing Completed</t>
  </si>
  <si>
    <t>Plinth in process</t>
  </si>
  <si>
    <t>Plinth completed</t>
  </si>
  <si>
    <t>17/03/2020.</t>
  </si>
  <si>
    <t>Pratiksha</t>
  </si>
  <si>
    <t>3. We match &amp; update rate as per Index II provided to us.</t>
  </si>
  <si>
    <t>28/12/2020.</t>
  </si>
  <si>
    <t>Floors</t>
  </si>
  <si>
    <t>All work Completed. Wait For OC.</t>
  </si>
  <si>
    <t xml:space="preserve">Stage of construction: </t>
  </si>
  <si>
    <t>All work Completed. Provide OC.</t>
  </si>
  <si>
    <t>Slab/Floor</t>
  </si>
  <si>
    <t>Complition %</t>
  </si>
  <si>
    <t>Progress %</t>
  </si>
  <si>
    <t>Disbursement %</t>
  </si>
  <si>
    <t>All work Completed. OC Received.</t>
  </si>
  <si>
    <t>Excavation</t>
  </si>
  <si>
    <t>Brickwork</t>
  </si>
  <si>
    <t>Brickwork &amp; Internal Plaster</t>
  </si>
  <si>
    <t>Internal Plaster</t>
  </si>
  <si>
    <t>Ext. Plaster &amp; Plumbing</t>
  </si>
  <si>
    <t>External Plaster &amp; Plumbing</t>
  </si>
  <si>
    <t>Flooring &amp; Fitting</t>
  </si>
  <si>
    <t>Painting &amp; Wooden</t>
  </si>
  <si>
    <t>Building Common Amenities</t>
  </si>
  <si>
    <t>Possession</t>
  </si>
  <si>
    <t xml:space="preserve"> G + 1st to 4th Floor
</t>
  </si>
  <si>
    <t>MHSL/KS.1/T.1/NAP/SR-10/2016                                                                                       CC Up to: Building no.4/Type B-A = G + 1st to 4th Floor</t>
  </si>
  <si>
    <t xml:space="preserve">RCC </t>
  </si>
  <si>
    <t>Construction details: Building no.4/Type B-A =  G + 1st to 4th Floor</t>
  </si>
  <si>
    <t>RERA No</t>
  </si>
  <si>
    <t>P99000015960</t>
  </si>
  <si>
    <t>O. Certificate No.: NA</t>
  </si>
  <si>
    <t>Recommended rate for parking</t>
  </si>
  <si>
    <t>150000/-</t>
  </si>
  <si>
    <t xml:space="preserve">S No /G. No/ Khasra </t>
  </si>
  <si>
    <t>19.67569,72.75249</t>
  </si>
  <si>
    <t>Location Link</t>
  </si>
  <si>
    <t>https://goo.gl/maps/16yCrWsGxvVC4P4U8?coh=178572&amp;entry=tt</t>
  </si>
  <si>
    <t>Office No. 1031, Wing J, Akshar Business Park, Plot No. 03 Sector 25, Near APMC Market,
 Vashi, Navi Mumbai, Maharashtra 400703 TEL: 022-46090378/79/80                                                                      
 E mail : vsjcapf@gmail.com. Web site : www.vsjadon.com</t>
  </si>
  <si>
    <t>Residential Area Details</t>
  </si>
  <si>
    <t>Building &amp; Wing</t>
  </si>
  <si>
    <t>No of Units</t>
  </si>
  <si>
    <t>Total Carpet Area</t>
  </si>
  <si>
    <t>Total Saleable Area</t>
  </si>
  <si>
    <t>Flats</t>
  </si>
  <si>
    <t>Recommended rate of the Flat Per Sq. Ft. ( on Saleable area)</t>
  </si>
  <si>
    <t>Nishtha Realty</t>
  </si>
  <si>
    <r>
      <t xml:space="preserve">Remarks:  
1. Construction work was stopped. Work is same as last visit( 09/08/2022).
2. We adopted Carpet area as per Approved Plan.
3. We have considered rate by verifying it from market inquire.
4. We considered saleable area as per our calculation.
5. The project has received first CC on </t>
    </r>
    <r>
      <rPr>
        <b/>
        <sz val="11"/>
        <color theme="1"/>
        <rFont val="Times New Roman"/>
        <family val="1"/>
      </rPr>
      <t>05/07/2016</t>
    </r>
    <r>
      <rPr>
        <b/>
        <sz val="11"/>
        <color indexed="8"/>
        <rFont val="Times New Roman"/>
        <family val="1"/>
      </rPr>
      <t>, But construction work is not yet completed.
6. As checked on RERA portal on dated 18/08/2025, we have observed that above project is kept under abeyance.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</si>
</sst>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sz val="11"/>
      <color indexed="8"/>
      <name val="Calibri"/>
      <family val="2"/>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sz val="10"/>
      <color indexed="8"/>
      <name val="Times New Roman"/>
      <family val="1"/>
    </font>
    <font>
      <b/>
      <sz val="14"/>
      <color indexed="8"/>
      <name val="Times New Roman"/>
      <family val="1"/>
    </font>
    <font>
      <b/>
      <sz val="10"/>
      <color indexed="8"/>
      <name val="Times New Roman"/>
      <family val="1"/>
    </font>
    <font>
      <sz val="12"/>
      <name val="Times New Roman"/>
      <family val="1"/>
    </font>
    <font>
      <b/>
      <sz val="12"/>
      <name val="Times New Roman"/>
      <family val="1"/>
    </font>
    <font>
      <sz val="11"/>
      <color theme="1"/>
      <name val="Calibri"/>
      <family val="2"/>
      <scheme val="minor"/>
    </font>
    <font>
      <b/>
      <sz val="11"/>
      <color theme="1"/>
      <name val="Calibri"/>
      <family val="2"/>
      <scheme val="minor"/>
    </font>
    <font>
      <sz val="11"/>
      <color rgb="FF000000"/>
      <name val="Times New Roman"/>
      <family val="1"/>
    </font>
    <font>
      <b/>
      <sz val="11"/>
      <color theme="1"/>
      <name val="Times New Roman"/>
      <family val="1"/>
    </font>
    <font>
      <b/>
      <sz val="11"/>
      <color rgb="FF000000"/>
      <name val="Times New Roman"/>
      <family val="1"/>
    </font>
    <font>
      <sz val="12"/>
      <color theme="1"/>
      <name val="Times New Roman"/>
      <family val="1"/>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xf numFmtId="0" fontId="1" fillId="0" borderId="0"/>
    <xf numFmtId="0" fontId="16" fillId="0" borderId="0"/>
    <xf numFmtId="9" fontId="4" fillId="0" borderId="0" applyFont="0" applyFill="0" applyBorder="0" applyAlignment="0" applyProtection="0"/>
    <xf numFmtId="0" fontId="22" fillId="0" borderId="0" applyNumberFormat="0" applyFill="0" applyBorder="0" applyAlignment="0" applyProtection="0"/>
  </cellStyleXfs>
  <cellXfs count="198">
    <xf numFmtId="0" fontId="0" fillId="0" borderId="0" xfId="0"/>
    <xf numFmtId="0" fontId="1" fillId="0" borderId="0" xfId="1"/>
    <xf numFmtId="0" fontId="3" fillId="0" borderId="1" xfId="0" applyFont="1" applyBorder="1" applyAlignment="1">
      <alignment vertical="top"/>
    </xf>
    <xf numFmtId="0" fontId="5" fillId="0" borderId="1" xfId="0" applyFont="1" applyBorder="1" applyAlignment="1">
      <alignment vertical="top"/>
    </xf>
    <xf numFmtId="0" fontId="3" fillId="0" borderId="2" xfId="0" applyFont="1" applyBorder="1" applyAlignment="1">
      <alignment vertical="top"/>
    </xf>
    <xf numFmtId="0" fontId="3" fillId="0" borderId="2" xfId="0" applyFont="1" applyBorder="1" applyAlignment="1">
      <alignment vertical="top" wrapText="1"/>
    </xf>
    <xf numFmtId="0" fontId="3" fillId="2" borderId="2" xfId="0" applyFont="1" applyFill="1" applyBorder="1" applyAlignment="1">
      <alignment vertical="top"/>
    </xf>
    <xf numFmtId="1" fontId="6" fillId="0" borderId="2" xfId="0" applyNumberFormat="1" applyFont="1" applyBorder="1" applyAlignment="1">
      <alignment horizontal="center" vertical="top" wrapText="1"/>
    </xf>
    <xf numFmtId="0" fontId="0" fillId="0" borderId="2" xfId="0" applyBorder="1"/>
    <xf numFmtId="0" fontId="17" fillId="0" borderId="2" xfId="0" applyFont="1" applyBorder="1"/>
    <xf numFmtId="0" fontId="0" fillId="0" borderId="3" xfId="0" applyBorder="1"/>
    <xf numFmtId="0" fontId="0" fillId="3" borderId="2" xfId="0" applyFill="1" applyBorder="1"/>
    <xf numFmtId="0" fontId="17" fillId="0" borderId="2" xfId="0" applyFont="1" applyBorder="1" applyAlignment="1">
      <alignment horizontal="center"/>
    </xf>
    <xf numFmtId="1" fontId="10" fillId="0" borderId="2" xfId="0" applyNumberFormat="1" applyFont="1" applyBorder="1" applyAlignment="1">
      <alignment horizontal="center" vertical="center" wrapText="1"/>
    </xf>
    <xf numFmtId="1" fontId="13" fillId="0" borderId="2" xfId="0" applyNumberFormat="1" applyFont="1" applyBorder="1" applyAlignment="1">
      <alignment horizontal="center" vertical="top" wrapText="1"/>
    </xf>
    <xf numFmtId="0" fontId="13"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3" fillId="0" borderId="1" xfId="0" applyFont="1" applyBorder="1" applyAlignment="1">
      <alignment vertical="top" wrapText="1"/>
    </xf>
    <xf numFmtId="2" fontId="0" fillId="0" borderId="2" xfId="0" applyNumberFormat="1" applyBorder="1"/>
    <xf numFmtId="2" fontId="0" fillId="0" borderId="0" xfId="0" applyNumberFormat="1"/>
    <xf numFmtId="0" fontId="18" fillId="0" borderId="2" xfId="0" applyFont="1" applyBorder="1"/>
    <xf numFmtId="0" fontId="18" fillId="0" borderId="0" xfId="0" applyFont="1"/>
    <xf numFmtId="0" fontId="18" fillId="3" borderId="2" xfId="0" applyFont="1" applyFill="1" applyBorder="1"/>
    <xf numFmtId="0" fontId="19" fillId="0" borderId="2" xfId="0" applyFont="1" applyBorder="1" applyAlignment="1">
      <alignment horizontal="center"/>
    </xf>
    <xf numFmtId="0" fontId="19" fillId="0" borderId="0" xfId="0" applyFont="1" applyAlignment="1">
      <alignment horizontal="center"/>
    </xf>
    <xf numFmtId="0" fontId="18" fillId="0" borderId="2" xfId="0" applyFont="1" applyBorder="1" applyAlignment="1">
      <alignment horizontal="center"/>
    </xf>
    <xf numFmtId="0" fontId="18" fillId="3" borderId="2" xfId="0" applyFont="1" applyFill="1" applyBorder="1" applyAlignment="1">
      <alignment horizontal="center"/>
    </xf>
    <xf numFmtId="9" fontId="18" fillId="0" borderId="0" xfId="3" applyFont="1" applyBorder="1"/>
    <xf numFmtId="0" fontId="20" fillId="0" borderId="2" xfId="0" applyFont="1" applyBorder="1" applyAlignment="1">
      <alignment horizontal="center"/>
    </xf>
    <xf numFmtId="0" fontId="18" fillId="0" borderId="0" xfId="0" applyFont="1" applyAlignment="1">
      <alignment horizontal="right"/>
    </xf>
    <xf numFmtId="0" fontId="18" fillId="0" borderId="0" xfId="0" applyFont="1" applyAlignment="1">
      <alignment wrapText="1"/>
    </xf>
    <xf numFmtId="0" fontId="18" fillId="0" borderId="4" xfId="0" applyFont="1" applyBorder="1"/>
    <xf numFmtId="0" fontId="18" fillId="0" borderId="2" xfId="0" applyFont="1" applyBorder="1" applyAlignment="1">
      <alignment wrapText="1"/>
    </xf>
    <xf numFmtId="9" fontId="18" fillId="0" borderId="2" xfId="3" applyFont="1" applyBorder="1"/>
    <xf numFmtId="9" fontId="18" fillId="0" borderId="0" xfId="0" applyNumberFormat="1" applyFont="1"/>
    <xf numFmtId="1" fontId="6" fillId="0" borderId="2" xfId="0" applyNumberFormat="1" applyFont="1" applyBorder="1" applyAlignment="1">
      <alignment horizontal="center" vertical="top"/>
    </xf>
    <xf numFmtId="0" fontId="21" fillId="0" borderId="5" xfId="2" applyFont="1" applyBorder="1" applyProtection="1">
      <protection hidden="1"/>
    </xf>
    <xf numFmtId="0" fontId="21" fillId="0" borderId="6" xfId="2" applyFont="1" applyBorder="1" applyProtection="1">
      <protection hidden="1"/>
    </xf>
    <xf numFmtId="0" fontId="14" fillId="0" borderId="2" xfId="2" applyFont="1" applyBorder="1" applyAlignment="1" applyProtection="1">
      <alignment horizontal="center" vertical="top"/>
      <protection locked="0"/>
    </xf>
    <xf numFmtId="0" fontId="21" fillId="0" borderId="0" xfId="2" applyFont="1" applyProtection="1">
      <protection hidden="1"/>
    </xf>
    <xf numFmtId="0" fontId="21" fillId="0" borderId="7" xfId="2" applyFont="1" applyBorder="1" applyProtection="1">
      <protection hidden="1"/>
    </xf>
    <xf numFmtId="0" fontId="21" fillId="0" borderId="0" xfId="2" applyFont="1"/>
    <xf numFmtId="0" fontId="21" fillId="0" borderId="7" xfId="2" applyFont="1" applyBorder="1"/>
    <xf numFmtId="0" fontId="18" fillId="0" borderId="0" xfId="0" applyFont="1" applyProtection="1">
      <protection hidden="1"/>
    </xf>
    <xf numFmtId="9" fontId="18" fillId="0" borderId="0" xfId="0" applyNumberFormat="1" applyFont="1" applyProtection="1">
      <protection hidden="1"/>
    </xf>
    <xf numFmtId="0" fontId="18" fillId="0" borderId="7" xfId="0" applyFont="1" applyBorder="1" applyProtection="1">
      <protection hidden="1"/>
    </xf>
    <xf numFmtId="0" fontId="0" fillId="0" borderId="8" xfId="0" applyBorder="1"/>
    <xf numFmtId="0" fontId="0" fillId="0" borderId="9" xfId="0" applyBorder="1"/>
    <xf numFmtId="0" fontId="14" fillId="0" borderId="2" xfId="2" applyFont="1" applyBorder="1" applyAlignment="1" applyProtection="1">
      <alignment horizontal="center" vertical="top" wrapText="1"/>
      <protection locked="0"/>
    </xf>
    <xf numFmtId="0" fontId="14" fillId="0" borderId="2" xfId="2" applyFont="1" applyBorder="1" applyAlignment="1" applyProtection="1">
      <alignment horizontal="center" wrapText="1"/>
      <protection locked="0"/>
    </xf>
    <xf numFmtId="1" fontId="14" fillId="0" borderId="2" xfId="2" applyNumberFormat="1" applyFont="1" applyBorder="1" applyAlignment="1" applyProtection="1">
      <alignment horizontal="center" wrapText="1"/>
      <protection locked="0"/>
    </xf>
    <xf numFmtId="0" fontId="14" fillId="0" borderId="10" xfId="2" applyFont="1" applyBorder="1" applyAlignment="1" applyProtection="1">
      <alignment horizontal="center" wrapText="1"/>
      <protection locked="0"/>
    </xf>
    <xf numFmtId="0" fontId="3" fillId="0" borderId="16" xfId="0" applyFont="1" applyBorder="1" applyAlignment="1">
      <alignment horizontal="left" vertical="top"/>
    </xf>
    <xf numFmtId="0" fontId="3" fillId="0" borderId="17" xfId="0" applyFont="1" applyBorder="1" applyAlignment="1">
      <alignment horizontal="left" vertical="top"/>
    </xf>
    <xf numFmtId="0" fontId="3" fillId="0" borderId="18" xfId="0" applyFont="1" applyBorder="1" applyAlignment="1">
      <alignment horizontal="left" vertical="top"/>
    </xf>
    <xf numFmtId="0" fontId="3" fillId="0" borderId="19" xfId="0" applyFont="1" applyBorder="1" applyAlignment="1">
      <alignment horizontal="left" vertical="top"/>
    </xf>
    <xf numFmtId="0" fontId="3" fillId="0" borderId="3" xfId="0" applyFont="1" applyBorder="1" applyAlignment="1">
      <alignment horizontal="left" vertical="top"/>
    </xf>
    <xf numFmtId="0" fontId="3" fillId="0" borderId="20" xfId="0" applyFont="1" applyBorder="1" applyAlignment="1">
      <alignment horizontal="left" vertical="top"/>
    </xf>
    <xf numFmtId="0" fontId="2" fillId="0" borderId="1"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3" fillId="0" borderId="1" xfId="0" applyFont="1" applyBorder="1" applyAlignment="1">
      <alignment vertical="top"/>
    </xf>
    <xf numFmtId="0" fontId="5" fillId="0" borderId="11" xfId="0" applyFont="1" applyBorder="1" applyAlignment="1">
      <alignment vertical="top"/>
    </xf>
    <xf numFmtId="0" fontId="5" fillId="0" borderId="12" xfId="0" applyFont="1" applyBorder="1" applyAlignment="1">
      <alignment vertical="top"/>
    </xf>
    <xf numFmtId="0" fontId="5" fillId="0" borderId="17" xfId="0" applyFont="1" applyBorder="1" applyAlignment="1">
      <alignment horizontal="left" vertical="top"/>
    </xf>
    <xf numFmtId="0" fontId="5" fillId="0" borderId="18" xfId="0" applyFont="1" applyBorder="1" applyAlignment="1">
      <alignment horizontal="left" vertical="top"/>
    </xf>
    <xf numFmtId="0" fontId="3" fillId="0" borderId="2"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3" xfId="0" applyFont="1" applyBorder="1" applyAlignment="1">
      <alignment horizontal="left" vertical="top" wrapText="1"/>
    </xf>
    <xf numFmtId="0" fontId="3" fillId="0" borderId="20" xfId="0" applyFont="1" applyBorder="1" applyAlignment="1">
      <alignment horizontal="left" vertical="top" wrapText="1"/>
    </xf>
    <xf numFmtId="0" fontId="3" fillId="0" borderId="1"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3" fillId="2" borderId="2" xfId="0" applyFont="1" applyFill="1" applyBorder="1" applyAlignment="1">
      <alignment horizontal="left" vertical="top"/>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5" fillId="0" borderId="1"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3" fillId="0" borderId="11" xfId="0" applyFont="1" applyBorder="1" applyAlignment="1">
      <alignment vertical="top"/>
    </xf>
    <xf numFmtId="0" fontId="3" fillId="0" borderId="12" xfId="0" applyFont="1" applyBorder="1" applyAlignment="1">
      <alignment vertical="top"/>
    </xf>
    <xf numFmtId="0" fontId="3" fillId="0" borderId="2" xfId="0" applyFont="1" applyBorder="1" applyAlignment="1">
      <alignment horizontal="left" vertical="top"/>
    </xf>
    <xf numFmtId="0" fontId="2" fillId="0" borderId="1" xfId="0" applyFont="1" applyBorder="1" applyAlignment="1">
      <alignment horizontal="center" vertical="top"/>
    </xf>
    <xf numFmtId="0" fontId="2" fillId="0" borderId="11" xfId="0" applyFont="1" applyBorder="1" applyAlignment="1">
      <alignment horizontal="center" vertical="top"/>
    </xf>
    <xf numFmtId="0" fontId="2" fillId="0" borderId="12" xfId="0" applyFont="1" applyBorder="1" applyAlignment="1">
      <alignment horizontal="center" vertical="top"/>
    </xf>
    <xf numFmtId="14" fontId="3" fillId="0" borderId="1" xfId="0" applyNumberFormat="1" applyFont="1" applyBorder="1" applyAlignment="1">
      <alignment horizontal="left" vertical="top"/>
    </xf>
    <xf numFmtId="14" fontId="3" fillId="0" borderId="11" xfId="0" applyNumberFormat="1" applyFont="1" applyBorder="1" applyAlignment="1">
      <alignment horizontal="left" vertical="top"/>
    </xf>
    <xf numFmtId="14" fontId="3" fillId="0" borderId="12" xfId="0" applyNumberFormat="1" applyFont="1" applyBorder="1" applyAlignment="1">
      <alignment horizontal="left" vertical="top"/>
    </xf>
    <xf numFmtId="0" fontId="3" fillId="0" borderId="1"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 xfId="0" applyFont="1" applyBorder="1" applyAlignment="1">
      <alignment horizontal="left" vertical="top" wrapText="1"/>
    </xf>
    <xf numFmtId="0" fontId="9" fillId="0" borderId="1" xfId="0" applyFont="1" applyBorder="1" applyAlignment="1">
      <alignment horizontal="left" vertical="top"/>
    </xf>
    <xf numFmtId="0" fontId="9" fillId="0" borderId="11" xfId="0" applyFont="1" applyBorder="1" applyAlignment="1">
      <alignment horizontal="left" vertical="top"/>
    </xf>
    <xf numFmtId="0" fontId="9" fillId="0" borderId="12" xfId="0" applyFont="1" applyBorder="1" applyAlignment="1">
      <alignment horizontal="left" vertical="top"/>
    </xf>
    <xf numFmtId="0" fontId="3" fillId="0" borderId="1" xfId="0" applyFont="1" applyBorder="1" applyAlignment="1">
      <alignment horizontal="center" vertical="top" wrapText="1"/>
    </xf>
    <xf numFmtId="0" fontId="3" fillId="0" borderId="12" xfId="0" applyFont="1" applyBorder="1" applyAlignment="1">
      <alignment horizontal="center" vertical="top" wrapText="1"/>
    </xf>
    <xf numFmtId="0" fontId="11" fillId="0" borderId="1" xfId="0" applyFont="1" applyBorder="1" applyAlignment="1">
      <alignment horizontal="left" vertical="top" wrapText="1"/>
    </xf>
    <xf numFmtId="0" fontId="11" fillId="0" borderId="12" xfId="0" applyFont="1" applyBorder="1" applyAlignment="1">
      <alignment horizontal="left" vertical="top" wrapText="1"/>
    </xf>
    <xf numFmtId="0" fontId="11" fillId="0" borderId="11" xfId="0" applyFont="1" applyBorder="1" applyAlignment="1">
      <alignment horizontal="left" vertical="top" wrapText="1"/>
    </xf>
    <xf numFmtId="164" fontId="3" fillId="0" borderId="1" xfId="0" applyNumberFormat="1" applyFont="1" applyBorder="1" applyAlignment="1">
      <alignment horizontal="left" vertical="top"/>
    </xf>
    <xf numFmtId="164" fontId="3" fillId="0" borderId="11" xfId="0" applyNumberFormat="1" applyFont="1" applyBorder="1" applyAlignment="1">
      <alignment horizontal="left" vertical="top"/>
    </xf>
    <xf numFmtId="164" fontId="3" fillId="0" borderId="12" xfId="0" applyNumberFormat="1" applyFont="1" applyBorder="1" applyAlignment="1">
      <alignment horizontal="left" vertical="top"/>
    </xf>
    <xf numFmtId="0" fontId="5" fillId="0" borderId="1" xfId="0" applyFont="1" applyBorder="1" applyAlignment="1">
      <alignment horizontal="center" vertical="top"/>
    </xf>
    <xf numFmtId="0" fontId="5" fillId="0" borderId="12" xfId="0" applyFont="1" applyBorder="1" applyAlignment="1">
      <alignment horizontal="center" vertical="top"/>
    </xf>
    <xf numFmtId="1" fontId="10" fillId="0" borderId="2" xfId="0" applyNumberFormat="1" applyFont="1" applyBorder="1" applyAlignment="1">
      <alignment horizontal="center" vertical="center" wrapText="1"/>
    </xf>
    <xf numFmtId="1" fontId="6" fillId="0" borderId="2" xfId="0" applyNumberFormat="1" applyFont="1" applyBorder="1" applyAlignment="1">
      <alignment horizontal="center" vertical="center" wrapText="1"/>
    </xf>
    <xf numFmtId="0" fontId="2" fillId="0" borderId="16" xfId="1" applyFont="1" applyBorder="1" applyAlignment="1">
      <alignment horizontal="left" vertical="top" wrapText="1"/>
    </xf>
    <xf numFmtId="0" fontId="2" fillId="0" borderId="17" xfId="1" applyFont="1" applyBorder="1" applyAlignment="1">
      <alignment horizontal="left" vertical="top" wrapText="1"/>
    </xf>
    <xf numFmtId="0" fontId="2" fillId="0" borderId="18" xfId="1" applyFont="1" applyBorder="1" applyAlignment="1">
      <alignment horizontal="left" vertical="top" wrapText="1"/>
    </xf>
    <xf numFmtId="1" fontId="2" fillId="0" borderId="2" xfId="0" applyNumberFormat="1" applyFont="1" applyBorder="1" applyAlignment="1">
      <alignment horizontal="center" vertical="top" wrapText="1"/>
    </xf>
    <xf numFmtId="0" fontId="5" fillId="0" borderId="2" xfId="0" applyFont="1" applyBorder="1" applyAlignment="1">
      <alignment horizontal="left" vertical="top"/>
    </xf>
    <xf numFmtId="0" fontId="12" fillId="0" borderId="2" xfId="0" applyFont="1" applyBorder="1" applyAlignment="1">
      <alignment horizontal="center" vertical="top"/>
    </xf>
    <xf numFmtId="0" fontId="2" fillId="0" borderId="2" xfId="0" applyFont="1" applyBorder="1" applyAlignment="1">
      <alignment horizontal="center" vertical="top"/>
    </xf>
    <xf numFmtId="0" fontId="9" fillId="2" borderId="1" xfId="0" applyFont="1" applyFill="1" applyBorder="1" applyAlignment="1">
      <alignment horizontal="left" vertical="top"/>
    </xf>
    <xf numFmtId="0" fontId="9" fillId="2" borderId="11" xfId="0" applyFont="1" applyFill="1" applyBorder="1" applyAlignment="1">
      <alignment horizontal="left" vertical="top"/>
    </xf>
    <xf numFmtId="0" fontId="9" fillId="2" borderId="12" xfId="0" applyFont="1" applyFill="1" applyBorder="1" applyAlignment="1">
      <alignment horizontal="left" vertical="top"/>
    </xf>
    <xf numFmtId="14" fontId="3" fillId="2" borderId="2" xfId="0" applyNumberFormat="1" applyFont="1" applyFill="1" applyBorder="1" applyAlignment="1">
      <alignment horizontal="left" vertical="top"/>
    </xf>
    <xf numFmtId="0" fontId="3" fillId="0" borderId="1" xfId="0" applyFont="1" applyBorder="1" applyAlignment="1">
      <alignment horizontal="center" vertical="top"/>
    </xf>
    <xf numFmtId="0" fontId="3" fillId="0" borderId="12" xfId="0" applyFont="1" applyBorder="1" applyAlignment="1">
      <alignment horizontal="center" vertical="top"/>
    </xf>
    <xf numFmtId="0" fontId="2" fillId="0" borderId="2" xfId="0" applyFont="1" applyBorder="1" applyAlignment="1">
      <alignment horizontal="left" vertical="top"/>
    </xf>
    <xf numFmtId="0" fontId="3" fillId="0" borderId="2" xfId="0" applyFont="1" applyBorder="1" applyAlignment="1">
      <alignment horizontal="center" vertical="top"/>
    </xf>
    <xf numFmtId="0" fontId="3" fillId="2" borderId="2" xfId="0" applyFont="1" applyFill="1" applyBorder="1" applyAlignment="1">
      <alignment horizontal="left" vertical="top" wrapText="1"/>
    </xf>
    <xf numFmtId="0" fontId="22" fillId="0" borderId="1" xfId="4" applyFill="1" applyBorder="1" applyAlignment="1">
      <alignment horizontal="left" vertical="top"/>
    </xf>
    <xf numFmtId="0" fontId="2" fillId="0" borderId="1"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2" fontId="3" fillId="0" borderId="2" xfId="0" applyNumberFormat="1" applyFont="1" applyBorder="1" applyAlignment="1">
      <alignment horizontal="left" vertical="top"/>
    </xf>
    <xf numFmtId="0" fontId="0" fillId="0" borderId="12" xfId="0" applyBorder="1" applyAlignment="1">
      <alignment horizontal="left"/>
    </xf>
    <xf numFmtId="2" fontId="3" fillId="0" borderId="1" xfId="0" applyNumberFormat="1" applyFont="1" applyBorder="1" applyAlignment="1">
      <alignment horizontal="center" vertical="top"/>
    </xf>
    <xf numFmtId="2" fontId="3" fillId="0" borderId="12" xfId="0" applyNumberFormat="1" applyFont="1" applyBorder="1" applyAlignment="1">
      <alignment horizontal="center" vertical="top"/>
    </xf>
    <xf numFmtId="0" fontId="3" fillId="0" borderId="11" xfId="0" applyFont="1" applyBorder="1" applyAlignment="1">
      <alignment horizontal="center" vertical="top"/>
    </xf>
    <xf numFmtId="0" fontId="0" fillId="0" borderId="11" xfId="0" applyBorder="1"/>
    <xf numFmtId="0" fontId="0" fillId="0" borderId="12" xfId="0" applyBorder="1"/>
    <xf numFmtId="1" fontId="6" fillId="0" borderId="2" xfId="0" applyNumberFormat="1" applyFont="1" applyBorder="1" applyAlignment="1">
      <alignment horizontal="center" vertical="top" wrapText="1"/>
    </xf>
    <xf numFmtId="0" fontId="7" fillId="0" borderId="11" xfId="0" applyFont="1" applyBorder="1" applyAlignment="1">
      <alignment horizontal="left" vertical="top"/>
    </xf>
    <xf numFmtId="0" fontId="7" fillId="0" borderId="12" xfId="0" applyFont="1" applyBorder="1" applyAlignment="1">
      <alignment horizontal="left" vertical="top"/>
    </xf>
    <xf numFmtId="0" fontId="14" fillId="0" borderId="23" xfId="2" applyFont="1" applyBorder="1" applyAlignment="1" applyProtection="1">
      <alignment horizontal="center" vertical="top" wrapText="1"/>
      <protection locked="0"/>
    </xf>
    <xf numFmtId="0" fontId="14" fillId="0" borderId="2" xfId="2" applyFont="1" applyBorder="1" applyAlignment="1" applyProtection="1">
      <alignment horizontal="center" vertical="top" wrapText="1"/>
      <protection locked="0"/>
    </xf>
    <xf numFmtId="9" fontId="14" fillId="2" borderId="2" xfId="2" applyNumberFormat="1" applyFont="1" applyFill="1" applyBorder="1" applyAlignment="1" applyProtection="1">
      <alignment horizontal="center" vertical="center" wrapText="1"/>
      <protection hidden="1"/>
    </xf>
    <xf numFmtId="0" fontId="14" fillId="0" borderId="27" xfId="2" applyFont="1" applyBorder="1" applyAlignment="1" applyProtection="1">
      <alignment horizontal="center" vertical="top" wrapText="1"/>
      <protection locked="0"/>
    </xf>
    <xf numFmtId="0" fontId="14" fillId="0" borderId="10" xfId="2" applyFont="1" applyBorder="1" applyAlignment="1" applyProtection="1">
      <alignment horizontal="center" vertical="top" wrapText="1"/>
      <protection locked="0"/>
    </xf>
    <xf numFmtId="9" fontId="14" fillId="2" borderId="10" xfId="2" applyNumberFormat="1" applyFont="1" applyFill="1" applyBorder="1" applyAlignment="1" applyProtection="1">
      <alignment horizontal="center" vertical="center" wrapText="1"/>
      <protection hidden="1"/>
    </xf>
    <xf numFmtId="0" fontId="7" fillId="0" borderId="1" xfId="0" applyFont="1" applyBorder="1" applyAlignment="1">
      <alignment horizontal="left" vertical="top"/>
    </xf>
    <xf numFmtId="0" fontId="8" fillId="0" borderId="16" xfId="0" applyFont="1" applyBorder="1" applyAlignment="1">
      <alignment vertical="top" wrapText="1"/>
    </xf>
    <xf numFmtId="0" fontId="8" fillId="0" borderId="17" xfId="0" applyFont="1" applyBorder="1" applyAlignment="1">
      <alignment vertical="top" wrapText="1"/>
    </xf>
    <xf numFmtId="0" fontId="8" fillId="0" borderId="18" xfId="0" applyFont="1" applyBorder="1" applyAlignment="1">
      <alignment vertical="top" wrapText="1"/>
    </xf>
    <xf numFmtId="0" fontId="8" fillId="0" borderId="21" xfId="0" applyFont="1" applyBorder="1" applyAlignment="1">
      <alignment vertical="top" wrapText="1"/>
    </xf>
    <xf numFmtId="0" fontId="8" fillId="0" borderId="0" xfId="0" applyFont="1" applyAlignment="1">
      <alignment vertical="top" wrapText="1"/>
    </xf>
    <xf numFmtId="0" fontId="8" fillId="0" borderId="22" xfId="0" applyFont="1" applyBorder="1" applyAlignment="1">
      <alignment vertical="top" wrapText="1"/>
    </xf>
    <xf numFmtId="0" fontId="2" fillId="0" borderId="16" xfId="0" applyFont="1" applyBorder="1" applyAlignment="1">
      <alignment horizontal="center" vertical="top" wrapText="1"/>
    </xf>
    <xf numFmtId="0" fontId="2" fillId="0" borderId="17" xfId="0" applyFont="1" applyBorder="1" applyAlignment="1">
      <alignment horizontal="center" vertical="top" wrapText="1"/>
    </xf>
    <xf numFmtId="0" fontId="2" fillId="0" borderId="18" xfId="0" applyFont="1" applyBorder="1" applyAlignment="1">
      <alignment horizontal="center" vertical="top" wrapText="1"/>
    </xf>
    <xf numFmtId="0" fontId="2" fillId="0" borderId="21" xfId="0" applyFont="1" applyBorder="1" applyAlignment="1">
      <alignment horizontal="center" vertical="top" wrapText="1"/>
    </xf>
    <xf numFmtId="0" fontId="2" fillId="0" borderId="0" xfId="0" applyFont="1" applyAlignment="1">
      <alignment horizontal="center" vertical="top" wrapText="1"/>
    </xf>
    <xf numFmtId="0" fontId="2" fillId="0" borderId="22" xfId="0" applyFont="1" applyBorder="1" applyAlignment="1">
      <alignment horizontal="center" vertical="top" wrapText="1"/>
    </xf>
    <xf numFmtId="0" fontId="2" fillId="0" borderId="19" xfId="0" applyFont="1" applyBorder="1" applyAlignment="1">
      <alignment horizontal="center" vertical="top" wrapText="1"/>
    </xf>
    <xf numFmtId="0" fontId="2" fillId="0" borderId="3" xfId="0" applyFont="1" applyBorder="1" applyAlignment="1">
      <alignment horizontal="center" vertical="top" wrapText="1"/>
    </xf>
    <xf numFmtId="0" fontId="2" fillId="0" borderId="20" xfId="0" applyFont="1" applyBorder="1" applyAlignment="1">
      <alignment horizontal="center" vertical="top" wrapText="1"/>
    </xf>
    <xf numFmtId="0" fontId="9" fillId="0" borderId="1"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5" fillId="0" borderId="1" xfId="0" applyFont="1" applyBorder="1" applyAlignment="1">
      <alignment vertical="top"/>
    </xf>
    <xf numFmtId="0" fontId="14" fillId="0" borderId="23" xfId="2" applyFont="1" applyBorder="1" applyAlignment="1" applyProtection="1">
      <alignment horizontal="center" vertical="top"/>
      <protection locked="0"/>
    </xf>
    <xf numFmtId="0" fontId="14" fillId="0" borderId="2" xfId="2" applyFont="1" applyBorder="1" applyAlignment="1" applyProtection="1">
      <alignment horizontal="center" vertical="top"/>
      <protection locked="0"/>
    </xf>
    <xf numFmtId="0" fontId="14" fillId="0" borderId="24" xfId="2" applyFont="1" applyBorder="1" applyAlignment="1" applyProtection="1">
      <alignment horizontal="center" vertical="top"/>
      <protection locked="0"/>
    </xf>
    <xf numFmtId="0" fontId="15" fillId="0" borderId="23" xfId="2" applyFont="1" applyBorder="1" applyAlignment="1" applyProtection="1">
      <alignment horizontal="left" vertical="top"/>
      <protection locked="0"/>
    </xf>
    <xf numFmtId="0" fontId="15" fillId="0" borderId="2" xfId="2" applyFont="1" applyBorder="1" applyAlignment="1" applyProtection="1">
      <alignment horizontal="left" vertical="top"/>
      <protection locked="0"/>
    </xf>
    <xf numFmtId="0" fontId="14" fillId="0" borderId="24" xfId="2" applyFont="1" applyBorder="1" applyAlignment="1" applyProtection="1">
      <alignment horizontal="center" vertical="top" wrapText="1"/>
      <protection locked="0"/>
    </xf>
    <xf numFmtId="9" fontId="14" fillId="2" borderId="24" xfId="2" applyNumberFormat="1" applyFont="1" applyFill="1" applyBorder="1" applyAlignment="1" applyProtection="1">
      <alignment horizontal="center" vertical="center" wrapText="1"/>
      <protection hidden="1"/>
    </xf>
    <xf numFmtId="9" fontId="14" fillId="2" borderId="26" xfId="2" applyNumberFormat="1" applyFont="1" applyFill="1" applyBorder="1" applyAlignment="1" applyProtection="1">
      <alignment horizontal="center" vertical="center" wrapText="1"/>
      <protection hidden="1"/>
    </xf>
    <xf numFmtId="1" fontId="3" fillId="0" borderId="2" xfId="0" applyNumberFormat="1" applyFont="1" applyBorder="1" applyAlignment="1">
      <alignment horizontal="center" vertical="top"/>
    </xf>
    <xf numFmtId="0" fontId="3" fillId="2" borderId="1" xfId="0" applyFont="1" applyFill="1" applyBorder="1" applyAlignment="1">
      <alignment horizontal="left" vertical="top"/>
    </xf>
    <xf numFmtId="0" fontId="3" fillId="2" borderId="11" xfId="0" applyFont="1" applyFill="1" applyBorder="1" applyAlignment="1">
      <alignment horizontal="left" vertical="top"/>
    </xf>
    <xf numFmtId="0" fontId="3" fillId="2" borderId="12" xfId="0" applyFont="1" applyFill="1" applyBorder="1" applyAlignment="1">
      <alignment horizontal="left" vertical="top"/>
    </xf>
    <xf numFmtId="0" fontId="2" fillId="0" borderId="1" xfId="0" applyFont="1" applyBorder="1" applyAlignment="1">
      <alignment vertical="top"/>
    </xf>
    <xf numFmtId="0" fontId="2" fillId="0" borderId="11" xfId="0" applyFont="1" applyBorder="1" applyAlignment="1">
      <alignment vertical="top"/>
    </xf>
    <xf numFmtId="0" fontId="2" fillId="0" borderId="12" xfId="0" applyFont="1" applyBorder="1" applyAlignment="1">
      <alignment vertical="top"/>
    </xf>
    <xf numFmtId="0" fontId="9" fillId="0" borderId="2" xfId="0" applyFont="1" applyBorder="1" applyAlignment="1">
      <alignment horizontal="left" vertical="top"/>
    </xf>
    <xf numFmtId="0" fontId="8" fillId="2" borderId="1" xfId="0" applyFont="1" applyFill="1" applyBorder="1" applyAlignment="1">
      <alignment horizontal="left" vertical="top"/>
    </xf>
    <xf numFmtId="0" fontId="8" fillId="2" borderId="11" xfId="0" applyFont="1" applyFill="1" applyBorder="1" applyAlignment="1">
      <alignment horizontal="left" vertical="top"/>
    </xf>
    <xf numFmtId="0" fontId="8" fillId="2" borderId="12" xfId="0" applyFont="1" applyFill="1" applyBorder="1" applyAlignment="1">
      <alignment horizontal="left" vertical="top"/>
    </xf>
    <xf numFmtId="0" fontId="15" fillId="0" borderId="1" xfId="2" applyFont="1" applyBorder="1" applyAlignment="1" applyProtection="1">
      <alignment horizontal="left" vertical="top" wrapText="1"/>
      <protection locked="0"/>
    </xf>
    <xf numFmtId="0" fontId="15" fillId="0" borderId="11" xfId="2" applyFont="1" applyBorder="1" applyAlignment="1" applyProtection="1">
      <alignment horizontal="left" vertical="top" wrapText="1"/>
      <protection locked="0"/>
    </xf>
    <xf numFmtId="0" fontId="15" fillId="0" borderId="25" xfId="2" applyFont="1" applyBorder="1" applyAlignment="1" applyProtection="1">
      <alignment horizontal="left" vertical="top" wrapText="1"/>
      <protection locked="0"/>
    </xf>
    <xf numFmtId="0" fontId="15" fillId="0" borderId="13" xfId="2" applyFont="1" applyBorder="1" applyAlignment="1" applyProtection="1">
      <alignment horizontal="left" vertical="top" wrapText="1"/>
      <protection locked="0"/>
    </xf>
    <xf numFmtId="0" fontId="15" fillId="0" borderId="14" xfId="2" applyFont="1" applyBorder="1" applyAlignment="1" applyProtection="1">
      <alignment horizontal="left" vertical="top" wrapText="1"/>
      <protection locked="0"/>
    </xf>
    <xf numFmtId="0" fontId="15" fillId="0" borderId="15" xfId="2" applyFont="1" applyBorder="1" applyAlignment="1" applyProtection="1">
      <alignment horizontal="left" vertical="top" wrapText="1"/>
      <protection locked="0"/>
    </xf>
    <xf numFmtId="0" fontId="17" fillId="0" borderId="2" xfId="0" applyFont="1" applyBorder="1" applyAlignment="1">
      <alignment horizontal="center"/>
    </xf>
    <xf numFmtId="0" fontId="0" fillId="3" borderId="2" xfId="0" applyFill="1" applyBorder="1" applyAlignment="1">
      <alignment horizontal="center" wrapText="1"/>
    </xf>
    <xf numFmtId="0" fontId="18" fillId="0" borderId="2" xfId="0" applyFont="1" applyBorder="1" applyAlignment="1">
      <alignment horizontal="left"/>
    </xf>
    <xf numFmtId="0" fontId="18" fillId="0" borderId="2" xfId="0" applyFont="1" applyBorder="1" applyAlignment="1">
      <alignment horizontal="center"/>
    </xf>
    <xf numFmtId="0" fontId="18" fillId="3" borderId="2" xfId="0" applyFont="1" applyFill="1" applyBorder="1" applyAlignment="1">
      <alignment horizontal="center"/>
    </xf>
    <xf numFmtId="0" fontId="20" fillId="0" borderId="2" xfId="0" applyFont="1" applyBorder="1" applyAlignment="1">
      <alignment horizontal="center"/>
    </xf>
  </cellXfs>
  <cellStyles count="5">
    <cellStyle name="Excel Built-in Normal" xfId="1" xr:uid="{00000000-0005-0000-0000-000000000000}"/>
    <cellStyle name="Hyperlink" xfId="4" builtinId="8"/>
    <cellStyle name="Normal" xfId="0" builtinId="0"/>
    <cellStyle name="Normal 3" xfId="2" xr:uid="{00000000-0005-0000-0000-000003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g"/><Relationship Id="rId5" Type="http://schemas.openxmlformats.org/officeDocument/2006/relationships/image" Target="../media/image5.png"/><Relationship Id="rId15" Type="http://schemas.openxmlformats.org/officeDocument/2006/relationships/image" Target="../media/image15.jpg"/><Relationship Id="rId10" Type="http://schemas.openxmlformats.org/officeDocument/2006/relationships/image" Target="../media/image10.jp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image" Target="../media/image20.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146</xdr:row>
      <xdr:rowOff>180975</xdr:rowOff>
    </xdr:from>
    <xdr:to>
      <xdr:col>8</xdr:col>
      <xdr:colOff>628650</xdr:colOff>
      <xdr:row>167</xdr:row>
      <xdr:rowOff>180975</xdr:rowOff>
    </xdr:to>
    <xdr:pic>
      <xdr:nvPicPr>
        <xdr:cNvPr id="1694" name="Picture 82">
          <a:extLst>
            <a:ext uri="{FF2B5EF4-FFF2-40B4-BE49-F238E27FC236}">
              <a16:creationId xmlns:a16="http://schemas.microsoft.com/office/drawing/2014/main" id="{00000000-0008-0000-0000-00009E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28600" y="31451550"/>
          <a:ext cx="5743575" cy="4000500"/>
        </a:xfrm>
        <a:prstGeom prst="rect">
          <a:avLst/>
        </a:prstGeom>
        <a:noFill/>
        <a:ln w="1">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247650</xdr:colOff>
      <xdr:row>169</xdr:row>
      <xdr:rowOff>9525</xdr:rowOff>
    </xdr:from>
    <xdr:to>
      <xdr:col>8</xdr:col>
      <xdr:colOff>628650</xdr:colOff>
      <xdr:row>187</xdr:row>
      <xdr:rowOff>9525</xdr:rowOff>
    </xdr:to>
    <xdr:pic>
      <xdr:nvPicPr>
        <xdr:cNvPr id="1695" name="Picture 83">
          <a:extLst>
            <a:ext uri="{FF2B5EF4-FFF2-40B4-BE49-F238E27FC236}">
              <a16:creationId xmlns:a16="http://schemas.microsoft.com/office/drawing/2014/main" id="{00000000-0008-0000-0000-00009F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47650" y="35661600"/>
          <a:ext cx="5724525" cy="3429000"/>
        </a:xfrm>
        <a:prstGeom prst="rect">
          <a:avLst/>
        </a:prstGeom>
        <a:noFill/>
        <a:ln w="1">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568960</xdr:colOff>
      <xdr:row>104</xdr:row>
      <xdr:rowOff>142240</xdr:rowOff>
    </xdr:from>
    <xdr:to>
      <xdr:col>22</xdr:col>
      <xdr:colOff>467393</xdr:colOff>
      <xdr:row>143</xdr:row>
      <xdr:rowOff>134838</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7929880" y="23223220"/>
          <a:ext cx="5994433" cy="7170638"/>
          <a:chOff x="165100" y="22625050"/>
          <a:chExt cx="6094763" cy="7212548"/>
        </a:xfrm>
      </xdr:grpSpPr>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2020950" y="28757598"/>
            <a:ext cx="2392854" cy="1080000"/>
          </a:xfrm>
          <a:prstGeom prst="rect">
            <a:avLst/>
          </a:prstGeom>
          <a:ln>
            <a:solidFill>
              <a:schemeClr val="tx1"/>
            </a:solidFill>
          </a:ln>
        </xdr:spPr>
      </xdr:pic>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5125851" y="22625050"/>
            <a:ext cx="1134012" cy="2160000"/>
          </a:xfrm>
          <a:prstGeom prst="rect">
            <a:avLst/>
          </a:prstGeom>
          <a:ln>
            <a:solidFill>
              <a:schemeClr val="tx1"/>
            </a:solidFill>
          </a:ln>
        </xdr:spPr>
      </xdr:pic>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5"/>
          <a:stretch>
            <a:fillRect/>
          </a:stretch>
        </xdr:blipFill>
        <xdr:spPr>
          <a:xfrm>
            <a:off x="165100" y="22625050"/>
            <a:ext cx="4796536" cy="2160000"/>
          </a:xfrm>
          <a:prstGeom prst="rect">
            <a:avLst/>
          </a:prstGeom>
          <a:ln>
            <a:solidFill>
              <a:schemeClr val="tx1"/>
            </a:solidFill>
          </a:ln>
        </xdr:spPr>
      </xdr:pic>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027299" y="27569532"/>
            <a:ext cx="2392854" cy="1080000"/>
          </a:xfrm>
          <a:prstGeom prst="rect">
            <a:avLst/>
          </a:prstGeom>
          <a:ln>
            <a:solidFill>
              <a:schemeClr val="tx1"/>
            </a:solidFill>
          </a:ln>
        </xdr:spPr>
      </xdr:pic>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941713" y="24945866"/>
            <a:ext cx="1420076" cy="2520000"/>
          </a:xfrm>
          <a:prstGeom prst="rect">
            <a:avLst/>
          </a:prstGeom>
          <a:ln>
            <a:solidFill>
              <a:schemeClr val="tx1"/>
            </a:solidFill>
          </a:ln>
        </xdr:spPr>
      </xdr:pic>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512447" y="24945866"/>
            <a:ext cx="1420076" cy="2520000"/>
          </a:xfrm>
          <a:prstGeom prst="rect">
            <a:avLst/>
          </a:prstGeom>
          <a:ln>
            <a:solidFill>
              <a:schemeClr val="tx1"/>
            </a:solidFill>
          </a:ln>
        </xdr:spPr>
      </xdr:pic>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4083181" y="24945866"/>
            <a:ext cx="1420076" cy="2520000"/>
          </a:xfrm>
          <a:prstGeom prst="rect">
            <a:avLst/>
          </a:prstGeom>
          <a:ln>
            <a:solidFill>
              <a:schemeClr val="tx1"/>
            </a:solidFill>
          </a:ln>
        </xdr:spPr>
      </xdr:pic>
    </xdr:grpSp>
    <xdr:clientData/>
  </xdr:twoCellAnchor>
  <xdr:twoCellAnchor>
    <xdr:from>
      <xdr:col>0</xdr:col>
      <xdr:colOff>274320</xdr:colOff>
      <xdr:row>104</xdr:row>
      <xdr:rowOff>22860</xdr:rowOff>
    </xdr:from>
    <xdr:to>
      <xdr:col>8</xdr:col>
      <xdr:colOff>683992</xdr:colOff>
      <xdr:row>139</xdr:row>
      <xdr:rowOff>116317</xdr:rowOff>
    </xdr:to>
    <xdr:grpSp>
      <xdr:nvGrpSpPr>
        <xdr:cNvPr id="2" name="Group 1">
          <a:extLst>
            <a:ext uri="{FF2B5EF4-FFF2-40B4-BE49-F238E27FC236}">
              <a16:creationId xmlns:a16="http://schemas.microsoft.com/office/drawing/2014/main" id="{667C60FD-DAB2-17C7-0DA4-85441CE95758}"/>
            </a:ext>
          </a:extLst>
        </xdr:cNvPr>
        <xdr:cNvGrpSpPr/>
      </xdr:nvGrpSpPr>
      <xdr:grpSpPr>
        <a:xfrm>
          <a:off x="274320" y="23103840"/>
          <a:ext cx="5903692" cy="6524737"/>
          <a:chOff x="522515" y="228760"/>
          <a:chExt cx="5903692" cy="6524737"/>
        </a:xfrm>
      </xdr:grpSpPr>
      <xdr:grpSp>
        <xdr:nvGrpSpPr>
          <xdr:cNvPr id="4" name="Group 3">
            <a:extLst>
              <a:ext uri="{FF2B5EF4-FFF2-40B4-BE49-F238E27FC236}">
                <a16:creationId xmlns:a16="http://schemas.microsoft.com/office/drawing/2014/main" id="{20269875-2216-6953-9F29-08E75D2CD2C9}"/>
              </a:ext>
            </a:extLst>
          </xdr:cNvPr>
          <xdr:cNvGrpSpPr/>
        </xdr:nvGrpSpPr>
        <xdr:grpSpPr>
          <a:xfrm>
            <a:off x="1504727" y="4953497"/>
            <a:ext cx="3939268" cy="1800000"/>
            <a:chOff x="1456736" y="4953497"/>
            <a:chExt cx="3939268" cy="1800000"/>
          </a:xfrm>
        </xdr:grpSpPr>
        <xdr:pic>
          <xdr:nvPicPr>
            <xdr:cNvPr id="11" name="Picture 10">
              <a:extLst>
                <a:ext uri="{FF2B5EF4-FFF2-40B4-BE49-F238E27FC236}">
                  <a16:creationId xmlns:a16="http://schemas.microsoft.com/office/drawing/2014/main" id="{32C4CDF1-5EDF-7597-DE89-3CC1F06D3A88}"/>
                </a:ext>
              </a:extLst>
            </xdr:cNvPr>
            <xdr:cNvPicPr>
              <a:picLocks noChangeAspect="1"/>
            </xdr:cNvPicPr>
          </xdr:nvPicPr>
          <xdr:blipFill>
            <a:blip xmlns:r="http://schemas.openxmlformats.org/officeDocument/2006/relationships" r:embed="rId10" cstate="hqprint">
              <a:extLst>
                <a:ext uri="{28A0092B-C50C-407E-A947-70E740481C1C}">
                  <a14:useLocalDpi xmlns:a14="http://schemas.microsoft.com/office/drawing/2010/main"/>
                </a:ext>
              </a:extLst>
            </a:blip>
            <a:stretch>
              <a:fillRect/>
            </a:stretch>
          </xdr:blipFill>
          <xdr:spPr>
            <a:xfrm>
              <a:off x="4047410" y="4953497"/>
              <a:ext cx="1348594" cy="1800000"/>
            </a:xfrm>
            <a:prstGeom prst="rect">
              <a:avLst/>
            </a:prstGeom>
            <a:ln>
              <a:solidFill>
                <a:schemeClr val="tx1"/>
              </a:solidFill>
            </a:ln>
          </xdr:spPr>
        </xdr:pic>
        <xdr:pic>
          <xdr:nvPicPr>
            <xdr:cNvPr id="12" name="Picture 11">
              <a:extLst>
                <a:ext uri="{FF2B5EF4-FFF2-40B4-BE49-F238E27FC236}">
                  <a16:creationId xmlns:a16="http://schemas.microsoft.com/office/drawing/2014/main" id="{96664D07-EAE7-DCF7-9607-7DEEFC004C1E}"/>
                </a:ext>
              </a:extLst>
            </xdr:cNvPr>
            <xdr:cNvPicPr>
              <a:picLocks noChangeAspect="1"/>
            </xdr:cNvPicPr>
          </xdr:nvPicPr>
          <xdr:blipFill>
            <a:blip xmlns:r="http://schemas.openxmlformats.org/officeDocument/2006/relationships" r:embed="rId11" cstate="hqprint">
              <a:extLst>
                <a:ext uri="{28A0092B-C50C-407E-A947-70E740481C1C}">
                  <a14:useLocalDpi xmlns:a14="http://schemas.microsoft.com/office/drawing/2010/main"/>
                </a:ext>
              </a:extLst>
            </a:blip>
            <a:stretch>
              <a:fillRect/>
            </a:stretch>
          </xdr:blipFill>
          <xdr:spPr>
            <a:xfrm>
              <a:off x="1456736" y="4953497"/>
              <a:ext cx="2398065" cy="1800000"/>
            </a:xfrm>
            <a:prstGeom prst="rect">
              <a:avLst/>
            </a:prstGeom>
            <a:ln>
              <a:solidFill>
                <a:schemeClr val="tx1"/>
              </a:solidFill>
            </a:ln>
          </xdr:spPr>
        </xdr:pic>
      </xdr:grpSp>
      <xdr:grpSp>
        <xdr:nvGrpSpPr>
          <xdr:cNvPr id="5" name="Group 4">
            <a:extLst>
              <a:ext uri="{FF2B5EF4-FFF2-40B4-BE49-F238E27FC236}">
                <a16:creationId xmlns:a16="http://schemas.microsoft.com/office/drawing/2014/main" id="{3A992A30-4AF7-AB36-18CE-09AA643D6991}"/>
              </a:ext>
            </a:extLst>
          </xdr:cNvPr>
          <xdr:cNvGrpSpPr/>
        </xdr:nvGrpSpPr>
        <xdr:grpSpPr>
          <a:xfrm>
            <a:off x="522515" y="228760"/>
            <a:ext cx="5903692" cy="4501743"/>
            <a:chOff x="522515" y="228760"/>
            <a:chExt cx="5903692" cy="4501743"/>
          </a:xfrm>
        </xdr:grpSpPr>
        <xdr:pic>
          <xdr:nvPicPr>
            <xdr:cNvPr id="6" name="Picture 5">
              <a:extLst>
                <a:ext uri="{FF2B5EF4-FFF2-40B4-BE49-F238E27FC236}">
                  <a16:creationId xmlns:a16="http://schemas.microsoft.com/office/drawing/2014/main" id="{A3C487A1-AC98-585E-411F-233CB5C564F3}"/>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522515" y="228761"/>
              <a:ext cx="2880000" cy="2161743"/>
            </a:xfrm>
            <a:prstGeom prst="rect">
              <a:avLst/>
            </a:prstGeom>
            <a:ln>
              <a:solidFill>
                <a:schemeClr val="tx1"/>
              </a:solidFill>
            </a:ln>
          </xdr:spPr>
        </xdr:pic>
        <xdr:pic>
          <xdr:nvPicPr>
            <xdr:cNvPr id="7" name="Picture 6">
              <a:extLst>
                <a:ext uri="{FF2B5EF4-FFF2-40B4-BE49-F238E27FC236}">
                  <a16:creationId xmlns:a16="http://schemas.microsoft.com/office/drawing/2014/main" id="{58717041-FAD1-0BC4-6A03-4CFCAB013DCF}"/>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3546207" y="228760"/>
              <a:ext cx="2880000" cy="2161743"/>
            </a:xfrm>
            <a:prstGeom prst="rect">
              <a:avLst/>
            </a:prstGeom>
            <a:ln>
              <a:solidFill>
                <a:schemeClr val="tx1"/>
              </a:solidFill>
            </a:ln>
          </xdr:spPr>
        </xdr:pic>
        <xdr:pic>
          <xdr:nvPicPr>
            <xdr:cNvPr id="8" name="Picture 7">
              <a:extLst>
                <a:ext uri="{FF2B5EF4-FFF2-40B4-BE49-F238E27FC236}">
                  <a16:creationId xmlns:a16="http://schemas.microsoft.com/office/drawing/2014/main" id="{06F9BB83-423D-5C4D-C79E-9E9559AEB1A7}"/>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812637" y="2570503"/>
              <a:ext cx="1618313" cy="2160000"/>
            </a:xfrm>
            <a:prstGeom prst="rect">
              <a:avLst/>
            </a:prstGeom>
            <a:ln>
              <a:solidFill>
                <a:schemeClr val="tx1"/>
              </a:solidFill>
            </a:ln>
          </xdr:spPr>
        </xdr:pic>
        <xdr:pic>
          <xdr:nvPicPr>
            <xdr:cNvPr id="9" name="Picture 8">
              <a:extLst>
                <a:ext uri="{FF2B5EF4-FFF2-40B4-BE49-F238E27FC236}">
                  <a16:creationId xmlns:a16="http://schemas.microsoft.com/office/drawing/2014/main" id="{2D3E9DA9-5086-61D2-5151-A3E44C6AD7B8}"/>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4434481" y="2570503"/>
              <a:ext cx="1618313" cy="2160000"/>
            </a:xfrm>
            <a:prstGeom prst="rect">
              <a:avLst/>
            </a:prstGeom>
            <a:ln>
              <a:solidFill>
                <a:schemeClr val="tx1"/>
              </a:solidFill>
            </a:ln>
          </xdr:spPr>
        </xdr:pic>
        <xdr:pic>
          <xdr:nvPicPr>
            <xdr:cNvPr id="10" name="Picture 9">
              <a:extLst>
                <a:ext uri="{FF2B5EF4-FFF2-40B4-BE49-F238E27FC236}">
                  <a16:creationId xmlns:a16="http://schemas.microsoft.com/office/drawing/2014/main" id="{B0D74A01-9A49-3035-9C27-3D2935AF09A2}"/>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2623559" y="2570503"/>
              <a:ext cx="1618313" cy="2160000"/>
            </a:xfrm>
            <a:prstGeom prst="rect">
              <a:avLst/>
            </a:prstGeom>
            <a:ln>
              <a:solidFill>
                <a:schemeClr val="tx1"/>
              </a:solidFill>
            </a:ln>
          </xdr:spPr>
        </xdr:pic>
      </xdr:grpSp>
    </xdr:grpSp>
    <xdr:clientData/>
  </xdr:twoCellAnchor>
  <xdr:twoCellAnchor editAs="oneCell">
    <xdr:from>
      <xdr:col>12</xdr:col>
      <xdr:colOff>0</xdr:colOff>
      <xdr:row>89</xdr:row>
      <xdr:rowOff>0</xdr:rowOff>
    </xdr:from>
    <xdr:to>
      <xdr:col>17</xdr:col>
      <xdr:colOff>552000</xdr:colOff>
      <xdr:row>92</xdr:row>
      <xdr:rowOff>158100</xdr:rowOff>
    </xdr:to>
    <xdr:pic>
      <xdr:nvPicPr>
        <xdr:cNvPr id="13" name="Picture 12">
          <a:extLst>
            <a:ext uri="{FF2B5EF4-FFF2-40B4-BE49-F238E27FC236}">
              <a16:creationId xmlns:a16="http://schemas.microsoft.com/office/drawing/2014/main" id="{98A8EC1B-A3C9-B959-5F99-D0B5474148C7}"/>
            </a:ext>
          </a:extLst>
        </xdr:cNvPr>
        <xdr:cNvPicPr>
          <a:picLocks noChangeAspect="1"/>
        </xdr:cNvPicPr>
      </xdr:nvPicPr>
      <xdr:blipFill>
        <a:blip xmlns:r="http://schemas.openxmlformats.org/officeDocument/2006/relationships" r:embed="rId17"/>
        <a:stretch>
          <a:fillRect/>
        </a:stretch>
      </xdr:blipFill>
      <xdr:spPr>
        <a:xfrm>
          <a:off x="7360920" y="18783300"/>
          <a:ext cx="3600000" cy="202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3</xdr:row>
      <xdr:rowOff>9525</xdr:rowOff>
    </xdr:from>
    <xdr:to>
      <xdr:col>11</xdr:col>
      <xdr:colOff>257175</xdr:colOff>
      <xdr:row>22</xdr:row>
      <xdr:rowOff>133350</xdr:rowOff>
    </xdr:to>
    <xdr:pic>
      <xdr:nvPicPr>
        <xdr:cNvPr id="4189" name="Picture 1">
          <a:extLst>
            <a:ext uri="{FF2B5EF4-FFF2-40B4-BE49-F238E27FC236}">
              <a16:creationId xmlns:a16="http://schemas.microsoft.com/office/drawing/2014/main" id="{00000000-0008-0000-0100-00005D1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371975" y="581025"/>
          <a:ext cx="2695575"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133350</xdr:colOff>
      <xdr:row>3</xdr:row>
      <xdr:rowOff>9525</xdr:rowOff>
    </xdr:from>
    <xdr:to>
      <xdr:col>6</xdr:col>
      <xdr:colOff>390525</xdr:colOff>
      <xdr:row>22</xdr:row>
      <xdr:rowOff>133350</xdr:rowOff>
    </xdr:to>
    <xdr:pic>
      <xdr:nvPicPr>
        <xdr:cNvPr id="4190" name="Picture 2">
          <a:extLst>
            <a:ext uri="{FF2B5EF4-FFF2-40B4-BE49-F238E27FC236}">
              <a16:creationId xmlns:a16="http://schemas.microsoft.com/office/drawing/2014/main" id="{00000000-0008-0000-0100-00005E10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457325" y="581025"/>
          <a:ext cx="2695575"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16yCrWsGxvVC4P4U8?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46"/>
  <sheetViews>
    <sheetView tabSelected="1" view="pageBreakPreview" zoomScaleNormal="100" zoomScaleSheetLayoutView="100" zoomScalePageLayoutView="85" workbookViewId="0">
      <selection activeCell="Q3" sqref="Q3"/>
    </sheetView>
  </sheetViews>
  <sheetFormatPr defaultRowHeight="14.4" x14ac:dyDescent="0.3"/>
  <cols>
    <col min="1" max="1" width="8.77734375" customWidth="1"/>
    <col min="2" max="2" width="12.5546875" customWidth="1"/>
    <col min="3" max="3" width="10.77734375" customWidth="1"/>
    <col min="4" max="4" width="7.21875" customWidth="1"/>
    <col min="5" max="5" width="8.21875" customWidth="1"/>
    <col min="6" max="6" width="11.77734375" customWidth="1"/>
    <col min="7" max="7" width="10" customWidth="1"/>
    <col min="8" max="8" width="10.77734375" customWidth="1"/>
    <col min="9" max="9" width="12.5546875" customWidth="1"/>
    <col min="10" max="10" width="2.21875" customWidth="1"/>
    <col min="11" max="11" width="3.5546875" customWidth="1"/>
  </cols>
  <sheetData>
    <row r="1" spans="1:10" ht="43.95" customHeight="1" x14ac:dyDescent="0.3">
      <c r="A1" s="128" t="s">
        <v>228</v>
      </c>
      <c r="B1" s="129"/>
      <c r="C1" s="129"/>
      <c r="D1" s="129"/>
      <c r="E1" s="129"/>
      <c r="F1" s="129"/>
      <c r="G1" s="129"/>
      <c r="H1" s="129"/>
      <c r="I1" s="129"/>
      <c r="J1" s="130"/>
    </row>
    <row r="2" spans="1:10" x14ac:dyDescent="0.3">
      <c r="A2" s="86" t="s">
        <v>44</v>
      </c>
      <c r="B2" s="87"/>
      <c r="C2" s="87"/>
      <c r="D2" s="87"/>
      <c r="E2" s="87"/>
      <c r="F2" s="87"/>
      <c r="G2" s="87"/>
      <c r="H2" s="87"/>
      <c r="I2" s="87"/>
      <c r="J2" s="88"/>
    </row>
    <row r="3" spans="1:10" x14ac:dyDescent="0.3">
      <c r="A3" s="80" t="s">
        <v>0</v>
      </c>
      <c r="B3" s="81"/>
      <c r="C3" s="81"/>
      <c r="D3" s="81"/>
      <c r="E3" s="82"/>
      <c r="F3" s="89" t="str">
        <f ca="1">TEXT(TODAY(),"DD/MM/YYYY")</f>
        <v>18/08/2025</v>
      </c>
      <c r="G3" s="90"/>
      <c r="H3" s="90"/>
      <c r="I3" s="90"/>
      <c r="J3" s="91"/>
    </row>
    <row r="4" spans="1:10" x14ac:dyDescent="0.3">
      <c r="A4" s="80" t="s">
        <v>1</v>
      </c>
      <c r="B4" s="81"/>
      <c r="C4" s="81"/>
      <c r="D4" s="81"/>
      <c r="E4" s="82"/>
      <c r="F4" s="92" t="s">
        <v>129</v>
      </c>
      <c r="G4" s="93"/>
      <c r="H4" s="93"/>
      <c r="I4" s="93"/>
      <c r="J4" s="94"/>
    </row>
    <row r="5" spans="1:10" x14ac:dyDescent="0.3">
      <c r="A5" s="80" t="s">
        <v>2</v>
      </c>
      <c r="B5" s="81"/>
      <c r="C5" s="81"/>
      <c r="D5" s="81"/>
      <c r="E5" s="82"/>
      <c r="F5" s="104">
        <v>45883</v>
      </c>
      <c r="G5" s="105"/>
      <c r="H5" s="105"/>
      <c r="I5" s="105"/>
      <c r="J5" s="106"/>
    </row>
    <row r="6" spans="1:10" ht="16.5" customHeight="1" x14ac:dyDescent="0.3">
      <c r="A6" s="80" t="s">
        <v>3</v>
      </c>
      <c r="B6" s="81"/>
      <c r="C6" s="81"/>
      <c r="D6" s="81"/>
      <c r="E6" s="82"/>
      <c r="F6" s="95" t="s">
        <v>236</v>
      </c>
      <c r="G6" s="78"/>
      <c r="H6" s="78"/>
      <c r="I6" s="78"/>
      <c r="J6" s="79"/>
    </row>
    <row r="7" spans="1:10" ht="15" customHeight="1" x14ac:dyDescent="0.3">
      <c r="A7" s="80" t="s">
        <v>4</v>
      </c>
      <c r="B7" s="81"/>
      <c r="C7" s="81"/>
      <c r="D7" s="81"/>
      <c r="E7" s="82"/>
      <c r="F7" s="95" t="str">
        <f>F6</f>
        <v>Nishtha Realty</v>
      </c>
      <c r="G7" s="78"/>
      <c r="H7" s="78"/>
      <c r="I7" s="78"/>
      <c r="J7" s="79"/>
    </row>
    <row r="8" spans="1:10" x14ac:dyDescent="0.3">
      <c r="A8" s="80" t="s">
        <v>5</v>
      </c>
      <c r="B8" s="81"/>
      <c r="C8" s="81"/>
      <c r="D8" s="81"/>
      <c r="E8" s="82"/>
      <c r="F8" s="59" t="s">
        <v>154</v>
      </c>
      <c r="G8" s="60"/>
      <c r="H8" s="60"/>
      <c r="I8" s="60"/>
      <c r="J8" s="61"/>
    </row>
    <row r="9" spans="1:10" x14ac:dyDescent="0.3">
      <c r="A9" s="92" t="s">
        <v>102</v>
      </c>
      <c r="B9" s="81"/>
      <c r="C9" s="81"/>
      <c r="D9" s="81"/>
      <c r="E9" s="82"/>
      <c r="F9" s="96">
        <v>7972861969</v>
      </c>
      <c r="G9" s="97"/>
      <c r="H9" s="97"/>
      <c r="I9" s="97"/>
      <c r="J9" s="98"/>
    </row>
    <row r="10" spans="1:10" ht="15.75" customHeight="1" x14ac:dyDescent="0.3">
      <c r="A10" s="92" t="s">
        <v>103</v>
      </c>
      <c r="B10" s="93"/>
      <c r="C10" s="93"/>
      <c r="D10" s="93"/>
      <c r="E10" s="94"/>
      <c r="F10" s="95" t="s">
        <v>155</v>
      </c>
      <c r="G10" s="78"/>
      <c r="H10" s="78"/>
      <c r="I10" s="78"/>
      <c r="J10" s="79"/>
    </row>
    <row r="11" spans="1:10" x14ac:dyDescent="0.3">
      <c r="A11" s="80" t="s">
        <v>6</v>
      </c>
      <c r="B11" s="81"/>
      <c r="C11" s="81"/>
      <c r="D11" s="81"/>
      <c r="E11" s="82"/>
      <c r="F11" s="95" t="s">
        <v>145</v>
      </c>
      <c r="G11" s="78"/>
      <c r="H11" s="78"/>
      <c r="I11" s="78"/>
      <c r="J11" s="79"/>
    </row>
    <row r="12" spans="1:10" x14ac:dyDescent="0.3">
      <c r="A12" s="92" t="s">
        <v>219</v>
      </c>
      <c r="B12" s="81"/>
      <c r="C12" s="81"/>
      <c r="D12" s="81"/>
      <c r="E12" s="82"/>
      <c r="F12" s="95" t="s">
        <v>220</v>
      </c>
      <c r="G12" s="78"/>
      <c r="H12" s="78"/>
      <c r="I12" s="78"/>
      <c r="J12" s="79"/>
    </row>
    <row r="13" spans="1:10" ht="30.75" customHeight="1" x14ac:dyDescent="0.3">
      <c r="A13" s="99" t="s">
        <v>63</v>
      </c>
      <c r="B13" s="100"/>
      <c r="C13" s="95" t="s">
        <v>156</v>
      </c>
      <c r="D13" s="78"/>
      <c r="E13" s="78"/>
      <c r="F13" s="78"/>
      <c r="G13" s="78"/>
      <c r="H13" s="78"/>
      <c r="I13" s="78"/>
      <c r="J13" s="79"/>
    </row>
    <row r="14" spans="1:10" x14ac:dyDescent="0.3">
      <c r="A14" s="2" t="s">
        <v>163</v>
      </c>
      <c r="B14" s="18" t="s">
        <v>50</v>
      </c>
      <c r="C14" s="101" t="s">
        <v>224</v>
      </c>
      <c r="D14" s="102"/>
      <c r="E14" s="101" t="s">
        <v>131</v>
      </c>
      <c r="F14" s="103"/>
      <c r="G14" s="102"/>
      <c r="H14" s="5" t="s">
        <v>64</v>
      </c>
      <c r="I14" s="95" t="s">
        <v>132</v>
      </c>
      <c r="J14" s="79"/>
    </row>
    <row r="15" spans="1:10" x14ac:dyDescent="0.3">
      <c r="A15" s="3" t="s">
        <v>7</v>
      </c>
      <c r="B15" s="92" t="s">
        <v>133</v>
      </c>
      <c r="C15" s="93"/>
      <c r="D15" s="93"/>
      <c r="E15" s="94"/>
      <c r="F15" s="4" t="s">
        <v>65</v>
      </c>
      <c r="G15" s="92" t="s">
        <v>135</v>
      </c>
      <c r="H15" s="93"/>
      <c r="I15" s="93"/>
      <c r="J15" s="94"/>
    </row>
    <row r="16" spans="1:10" x14ac:dyDescent="0.3">
      <c r="A16" s="3" t="s">
        <v>8</v>
      </c>
      <c r="B16" s="92" t="s">
        <v>134</v>
      </c>
      <c r="C16" s="93"/>
      <c r="D16" s="93"/>
      <c r="E16" s="94"/>
      <c r="F16" s="4" t="s">
        <v>66</v>
      </c>
      <c r="G16" s="92">
        <v>401404</v>
      </c>
      <c r="H16" s="93"/>
      <c r="I16" s="93"/>
      <c r="J16" s="94"/>
    </row>
    <row r="17" spans="1:10" ht="32.25" customHeight="1" x14ac:dyDescent="0.3">
      <c r="A17" s="85" t="s">
        <v>67</v>
      </c>
      <c r="B17" s="85"/>
      <c r="C17" s="77" t="s">
        <v>136</v>
      </c>
      <c r="D17" s="77"/>
      <c r="E17" s="77"/>
      <c r="F17" s="67" t="s">
        <v>52</v>
      </c>
      <c r="G17" s="67"/>
      <c r="H17" s="78" t="s">
        <v>153</v>
      </c>
      <c r="I17" s="78"/>
      <c r="J17" s="79"/>
    </row>
    <row r="18" spans="1:10" ht="15" customHeight="1" x14ac:dyDescent="0.3">
      <c r="A18" s="68" t="s">
        <v>122</v>
      </c>
      <c r="B18" s="69"/>
      <c r="C18" s="69"/>
      <c r="D18" s="69"/>
      <c r="E18" s="70"/>
      <c r="F18" s="53" t="s">
        <v>61</v>
      </c>
      <c r="G18" s="54"/>
      <c r="H18" s="54"/>
      <c r="I18" s="54"/>
      <c r="J18" s="55"/>
    </row>
    <row r="19" spans="1:10" ht="15.75" customHeight="1" x14ac:dyDescent="0.3">
      <c r="A19" s="71"/>
      <c r="B19" s="72"/>
      <c r="C19" s="72"/>
      <c r="D19" s="72"/>
      <c r="E19" s="73"/>
      <c r="F19" s="56"/>
      <c r="G19" s="57"/>
      <c r="H19" s="57"/>
      <c r="I19" s="57"/>
      <c r="J19" s="58"/>
    </row>
    <row r="20" spans="1:10" ht="15" customHeight="1" x14ac:dyDescent="0.3">
      <c r="A20" s="53" t="s">
        <v>104</v>
      </c>
      <c r="B20" s="65"/>
      <c r="C20" s="65"/>
      <c r="D20" s="65"/>
      <c r="E20" s="66"/>
      <c r="F20" s="68" t="s">
        <v>46</v>
      </c>
      <c r="G20" s="69"/>
      <c r="H20" s="69"/>
      <c r="I20" s="69"/>
      <c r="J20" s="70"/>
    </row>
    <row r="21" spans="1:10" x14ac:dyDescent="0.3">
      <c r="A21" s="80" t="s">
        <v>9</v>
      </c>
      <c r="B21" s="81"/>
      <c r="C21" s="81"/>
      <c r="D21" s="81"/>
      <c r="E21" s="82"/>
      <c r="F21" s="74" t="s">
        <v>140</v>
      </c>
      <c r="G21" s="75"/>
      <c r="H21" s="75"/>
      <c r="I21" s="75"/>
      <c r="J21" s="76"/>
    </row>
    <row r="22" spans="1:10" x14ac:dyDescent="0.3">
      <c r="A22" s="80" t="s">
        <v>10</v>
      </c>
      <c r="B22" s="81"/>
      <c r="C22" s="81"/>
      <c r="D22" s="81"/>
      <c r="E22" s="82"/>
      <c r="F22" s="62" t="s">
        <v>53</v>
      </c>
      <c r="G22" s="83"/>
      <c r="H22" s="83"/>
      <c r="I22" s="83"/>
      <c r="J22" s="84"/>
    </row>
    <row r="23" spans="1:10" x14ac:dyDescent="0.3">
      <c r="A23" s="80" t="s">
        <v>11</v>
      </c>
      <c r="B23" s="81"/>
      <c r="C23" s="81"/>
      <c r="D23" s="81"/>
      <c r="E23" s="82"/>
      <c r="F23" s="74" t="s">
        <v>141</v>
      </c>
      <c r="G23" s="75"/>
      <c r="H23" s="75"/>
      <c r="I23" s="75"/>
      <c r="J23" s="76"/>
    </row>
    <row r="24" spans="1:10" x14ac:dyDescent="0.3">
      <c r="A24" s="80" t="s">
        <v>28</v>
      </c>
      <c r="B24" s="81"/>
      <c r="C24" s="81"/>
      <c r="D24" s="81"/>
      <c r="E24" s="82"/>
      <c r="F24" s="62" t="s">
        <v>68</v>
      </c>
      <c r="G24" s="63"/>
      <c r="H24" s="63"/>
      <c r="I24" s="63"/>
      <c r="J24" s="64"/>
    </row>
    <row r="25" spans="1:10" x14ac:dyDescent="0.3">
      <c r="A25" s="107" t="s">
        <v>12</v>
      </c>
      <c r="B25" s="108"/>
      <c r="C25" s="107" t="s">
        <v>13</v>
      </c>
      <c r="D25" s="108"/>
      <c r="E25" s="122" t="s">
        <v>14</v>
      </c>
      <c r="F25" s="108"/>
      <c r="G25" s="122" t="s">
        <v>51</v>
      </c>
      <c r="H25" s="123"/>
      <c r="I25" s="107" t="s">
        <v>15</v>
      </c>
      <c r="J25" s="108"/>
    </row>
    <row r="26" spans="1:10" x14ac:dyDescent="0.3">
      <c r="A26" s="122" t="s">
        <v>16</v>
      </c>
      <c r="B26" s="123"/>
      <c r="C26" s="122" t="s">
        <v>50</v>
      </c>
      <c r="D26" s="123"/>
      <c r="E26" s="122" t="s">
        <v>50</v>
      </c>
      <c r="F26" s="123"/>
      <c r="G26" s="122" t="s">
        <v>50</v>
      </c>
      <c r="H26" s="123"/>
      <c r="I26" s="122" t="s">
        <v>50</v>
      </c>
      <c r="J26" s="123"/>
    </row>
    <row r="27" spans="1:10" ht="16.5" customHeight="1" x14ac:dyDescent="0.3">
      <c r="A27" s="107" t="s">
        <v>17</v>
      </c>
      <c r="B27" s="108"/>
      <c r="C27" s="99" t="s">
        <v>7</v>
      </c>
      <c r="D27" s="100"/>
      <c r="E27" s="99" t="s">
        <v>137</v>
      </c>
      <c r="F27" s="100"/>
      <c r="G27" s="99" t="s">
        <v>137</v>
      </c>
      <c r="H27" s="100"/>
      <c r="I27" s="99" t="s">
        <v>138</v>
      </c>
      <c r="J27" s="100"/>
    </row>
    <row r="28" spans="1:10" x14ac:dyDescent="0.3">
      <c r="A28" s="92" t="s">
        <v>60</v>
      </c>
      <c r="B28" s="93"/>
      <c r="C28" s="93"/>
      <c r="D28" s="93"/>
      <c r="E28" s="93"/>
      <c r="F28" s="93"/>
      <c r="G28" s="93"/>
      <c r="H28" s="93"/>
      <c r="I28" s="93"/>
      <c r="J28" s="94"/>
    </row>
    <row r="29" spans="1:10" ht="15.75" customHeight="1" x14ac:dyDescent="0.3">
      <c r="A29" s="92" t="s">
        <v>120</v>
      </c>
      <c r="B29" s="93"/>
      <c r="C29" s="93"/>
      <c r="D29" s="93"/>
      <c r="E29" s="93"/>
      <c r="F29" s="93"/>
      <c r="G29" s="93"/>
      <c r="H29" s="93"/>
      <c r="I29" s="93"/>
      <c r="J29" s="94"/>
    </row>
    <row r="30" spans="1:10" x14ac:dyDescent="0.3">
      <c r="A30" s="59" t="s">
        <v>41</v>
      </c>
      <c r="B30" s="61"/>
      <c r="C30" s="92" t="s">
        <v>225</v>
      </c>
      <c r="D30" s="93"/>
      <c r="E30" s="93"/>
      <c r="F30" s="93"/>
      <c r="G30" s="93"/>
      <c r="H30" s="93"/>
      <c r="I30" s="93"/>
      <c r="J30" s="94"/>
    </row>
    <row r="31" spans="1:10" x14ac:dyDescent="0.3">
      <c r="A31" s="59" t="s">
        <v>226</v>
      </c>
      <c r="B31" s="61"/>
      <c r="C31" s="127" t="s">
        <v>227</v>
      </c>
      <c r="D31" s="93"/>
      <c r="E31" s="93"/>
      <c r="F31" s="93"/>
      <c r="G31" s="93"/>
      <c r="H31" s="93"/>
      <c r="I31" s="93"/>
      <c r="J31" s="94"/>
    </row>
    <row r="32" spans="1:10" x14ac:dyDescent="0.3">
      <c r="A32" s="59" t="s">
        <v>18</v>
      </c>
      <c r="B32" s="60"/>
      <c r="C32" s="60"/>
      <c r="D32" s="60"/>
      <c r="E32" s="60"/>
      <c r="F32" s="60"/>
      <c r="G32" s="60"/>
      <c r="H32" s="60"/>
      <c r="I32" s="60"/>
      <c r="J32" s="61"/>
    </row>
    <row r="33" spans="1:10" ht="15" customHeight="1" x14ac:dyDescent="0.3">
      <c r="A33" s="67" t="s">
        <v>139</v>
      </c>
      <c r="B33" s="67"/>
      <c r="C33" s="67"/>
      <c r="D33" s="67"/>
      <c r="E33" s="67"/>
      <c r="F33" s="67"/>
      <c r="G33" s="67"/>
      <c r="H33" s="67"/>
      <c r="I33" s="67"/>
      <c r="J33" s="67"/>
    </row>
    <row r="34" spans="1:10" x14ac:dyDescent="0.3">
      <c r="A34" s="67"/>
      <c r="B34" s="67"/>
      <c r="C34" s="67"/>
      <c r="D34" s="67"/>
      <c r="E34" s="67"/>
      <c r="F34" s="67"/>
      <c r="G34" s="67"/>
      <c r="H34" s="67"/>
      <c r="I34" s="67"/>
      <c r="J34" s="67"/>
    </row>
    <row r="35" spans="1:10" ht="16.5" customHeight="1" x14ac:dyDescent="0.3">
      <c r="A35" s="85" t="s">
        <v>69</v>
      </c>
      <c r="B35" s="115"/>
      <c r="C35" s="115"/>
      <c r="D35" s="115"/>
      <c r="E35" s="115"/>
      <c r="F35" s="67">
        <v>13890</v>
      </c>
      <c r="G35" s="67"/>
      <c r="H35" s="67"/>
      <c r="I35" s="67"/>
      <c r="J35" s="67"/>
    </row>
    <row r="36" spans="1:10" x14ac:dyDescent="0.3">
      <c r="A36" s="85" t="s">
        <v>19</v>
      </c>
      <c r="B36" s="115"/>
      <c r="C36" s="115"/>
      <c r="D36" s="115"/>
      <c r="E36" s="115"/>
      <c r="F36" s="85">
        <v>0.9</v>
      </c>
      <c r="G36" s="85"/>
      <c r="H36" s="85"/>
      <c r="I36" s="85"/>
      <c r="J36" s="85"/>
    </row>
    <row r="37" spans="1:10" x14ac:dyDescent="0.3">
      <c r="A37" s="115" t="s">
        <v>20</v>
      </c>
      <c r="B37" s="115"/>
      <c r="C37" s="115"/>
      <c r="D37" s="115"/>
      <c r="E37" s="115"/>
      <c r="F37" s="85">
        <v>0.2</v>
      </c>
      <c r="G37" s="85"/>
      <c r="H37" s="85"/>
      <c r="I37" s="85"/>
      <c r="J37" s="85"/>
    </row>
    <row r="38" spans="1:10" x14ac:dyDescent="0.3">
      <c r="A38" s="115" t="s">
        <v>21</v>
      </c>
      <c r="B38" s="115"/>
      <c r="C38" s="115"/>
      <c r="D38" s="115"/>
      <c r="E38" s="115"/>
      <c r="F38" s="85">
        <f>F36+F37</f>
        <v>1.1000000000000001</v>
      </c>
      <c r="G38" s="85"/>
      <c r="H38" s="85"/>
      <c r="I38" s="85"/>
      <c r="J38" s="85"/>
    </row>
    <row r="39" spans="1:10" x14ac:dyDescent="0.3">
      <c r="A39" s="85" t="s">
        <v>70</v>
      </c>
      <c r="B39" s="115"/>
      <c r="C39" s="115"/>
      <c r="D39" s="115"/>
      <c r="E39" s="115"/>
      <c r="F39" s="131">
        <v>15001.2</v>
      </c>
      <c r="G39" s="131"/>
      <c r="H39" s="131"/>
      <c r="I39" s="131"/>
      <c r="J39" s="131"/>
    </row>
    <row r="40" spans="1:10" x14ac:dyDescent="0.3">
      <c r="A40" s="115" t="s">
        <v>22</v>
      </c>
      <c r="B40" s="115"/>
      <c r="C40" s="115"/>
      <c r="D40" s="115"/>
      <c r="E40" s="115"/>
      <c r="F40" s="182" t="s">
        <v>157</v>
      </c>
      <c r="G40" s="182"/>
      <c r="H40" s="182"/>
      <c r="I40" s="182"/>
      <c r="J40" s="182"/>
    </row>
    <row r="41" spans="1:10" x14ac:dyDescent="0.3">
      <c r="A41" s="124" t="s">
        <v>72</v>
      </c>
      <c r="B41" s="124"/>
      <c r="C41" s="124"/>
      <c r="D41" s="124"/>
      <c r="E41" s="124"/>
      <c r="F41" s="124"/>
      <c r="G41" s="124"/>
      <c r="H41" s="124"/>
      <c r="I41" s="124"/>
      <c r="J41" s="124"/>
    </row>
    <row r="42" spans="1:10" ht="16.5" customHeight="1" x14ac:dyDescent="0.3">
      <c r="A42" s="67" t="s">
        <v>71</v>
      </c>
      <c r="B42" s="67"/>
      <c r="C42" s="77" t="s">
        <v>142</v>
      </c>
      <c r="D42" s="77"/>
      <c r="E42" s="77"/>
      <c r="F42" s="77"/>
      <c r="G42" s="6" t="s">
        <v>62</v>
      </c>
      <c r="H42" s="121" t="s">
        <v>143</v>
      </c>
      <c r="I42" s="121"/>
      <c r="J42" s="121"/>
    </row>
    <row r="43" spans="1:10" ht="31.5" customHeight="1" x14ac:dyDescent="0.3">
      <c r="A43" s="67" t="s">
        <v>73</v>
      </c>
      <c r="B43" s="67"/>
      <c r="C43" s="126" t="s">
        <v>144</v>
      </c>
      <c r="D43" s="77"/>
      <c r="E43" s="77"/>
      <c r="F43" s="77"/>
      <c r="G43" s="6" t="s">
        <v>62</v>
      </c>
      <c r="H43" s="121" t="str">
        <f>H42</f>
        <v>28/06/2016.</v>
      </c>
      <c r="I43" s="121" t="s">
        <v>47</v>
      </c>
      <c r="J43" s="121"/>
    </row>
    <row r="44" spans="1:10" ht="45" customHeight="1" x14ac:dyDescent="0.3">
      <c r="A44" s="67" t="s">
        <v>121</v>
      </c>
      <c r="B44" s="67"/>
      <c r="C44" s="126" t="s">
        <v>216</v>
      </c>
      <c r="D44" s="126"/>
      <c r="E44" s="126"/>
      <c r="F44" s="126"/>
      <c r="G44" s="6" t="s">
        <v>62</v>
      </c>
      <c r="H44" s="121" t="s">
        <v>146</v>
      </c>
      <c r="I44" s="121"/>
      <c r="J44" s="121"/>
    </row>
    <row r="45" spans="1:10" x14ac:dyDescent="0.3">
      <c r="A45" s="92" t="s">
        <v>221</v>
      </c>
      <c r="B45" s="93"/>
      <c r="C45" s="93"/>
      <c r="D45" s="93"/>
      <c r="E45" s="94"/>
      <c r="F45" s="92" t="s">
        <v>101</v>
      </c>
      <c r="G45" s="93"/>
      <c r="H45" s="94"/>
      <c r="I45" s="92" t="s">
        <v>54</v>
      </c>
      <c r="J45" s="94"/>
    </row>
    <row r="46" spans="1:10" x14ac:dyDescent="0.3">
      <c r="A46" s="85" t="s">
        <v>77</v>
      </c>
      <c r="B46" s="85"/>
      <c r="C46" s="85"/>
      <c r="D46" s="125" t="str">
        <f>H44</f>
        <v>05/07/2016.</v>
      </c>
      <c r="E46" s="125"/>
      <c r="F46" s="92" t="s">
        <v>74</v>
      </c>
      <c r="G46" s="132"/>
      <c r="H46" s="89">
        <v>46203</v>
      </c>
      <c r="I46" s="93"/>
      <c r="J46" s="94"/>
    </row>
    <row r="47" spans="1:10" x14ac:dyDescent="0.3">
      <c r="A47" s="179" t="s">
        <v>23</v>
      </c>
      <c r="B47" s="180"/>
      <c r="C47" s="180"/>
      <c r="D47" s="180"/>
      <c r="E47" s="180"/>
      <c r="F47" s="180"/>
      <c r="G47" s="180"/>
      <c r="H47" s="180"/>
      <c r="I47" s="180"/>
      <c r="J47" s="181"/>
    </row>
    <row r="48" spans="1:10" x14ac:dyDescent="0.3">
      <c r="A48" s="95" t="s">
        <v>100</v>
      </c>
      <c r="B48" s="78"/>
      <c r="C48" s="79"/>
      <c r="D48" s="133">
        <f>F39</f>
        <v>15001.2</v>
      </c>
      <c r="E48" s="134"/>
      <c r="F48" s="163" t="s">
        <v>130</v>
      </c>
      <c r="G48" s="165"/>
      <c r="H48" s="163" t="s">
        <v>152</v>
      </c>
      <c r="I48" s="164"/>
      <c r="J48" s="165"/>
    </row>
    <row r="49" spans="1:13" ht="16.5" customHeight="1" x14ac:dyDescent="0.3">
      <c r="A49" s="122" t="s">
        <v>75</v>
      </c>
      <c r="B49" s="135"/>
      <c r="C49" s="95" t="s">
        <v>215</v>
      </c>
      <c r="D49" s="136"/>
      <c r="E49" s="137"/>
      <c r="F49" s="92" t="s">
        <v>57</v>
      </c>
      <c r="G49" s="93"/>
      <c r="H49" s="93"/>
      <c r="I49" s="93"/>
      <c r="J49" s="94"/>
    </row>
    <row r="50" spans="1:13" x14ac:dyDescent="0.3">
      <c r="A50" s="92" t="s">
        <v>48</v>
      </c>
      <c r="B50" s="93"/>
      <c r="C50" s="93"/>
      <c r="D50" s="93"/>
      <c r="E50" s="94"/>
      <c r="F50" s="95" t="s">
        <v>55</v>
      </c>
      <c r="G50" s="78"/>
      <c r="H50" s="78"/>
      <c r="I50" s="78"/>
      <c r="J50" s="79"/>
    </row>
    <row r="51" spans="1:13" ht="15" thickBot="1" x14ac:dyDescent="0.35">
      <c r="A51" s="92" t="s">
        <v>56</v>
      </c>
      <c r="B51" s="93"/>
      <c r="C51" s="93"/>
      <c r="D51" s="93"/>
      <c r="E51" s="93"/>
      <c r="F51" s="93"/>
      <c r="G51" s="93"/>
      <c r="H51" s="93"/>
      <c r="I51" s="93"/>
      <c r="J51" s="94"/>
    </row>
    <row r="52" spans="1:13" ht="15" customHeight="1" x14ac:dyDescent="0.3">
      <c r="A52" s="189" t="s">
        <v>218</v>
      </c>
      <c r="B52" s="190"/>
      <c r="C52" s="190"/>
      <c r="D52" s="190"/>
      <c r="E52" s="190"/>
      <c r="F52" s="190"/>
      <c r="G52" s="190"/>
      <c r="H52" s="190"/>
      <c r="I52" s="190"/>
      <c r="J52" s="191"/>
      <c r="K52" s="37" t="str">
        <f>(IF(C56=0,"Work not yet Started.",IF(D56=50%,"Excavation work in process",IF(D56=100%,"Excavation work completed, ","0")))&amp;(IF(C57=0%,"",IF(D57=25%,"Footing work is process",IF(D57=50%,"Footing work Completed",IF(D57=75%,"Plinth work is process",IF(D57=100%,"Plinth work completed","0"))))))&amp;(IF(C58&gt;0,", RCC upto "&amp;C58&amp;" Slab completed",""))&amp;(IF(C59&gt;0,", Brickwork upto "&amp;C59&amp;" Floor completed"," "))&amp;(IF(C60&gt;0,", Internal Plaster upto "&amp;C60&amp;" Floor completed"," "))&amp;(IF(C61&gt;0,", External Plaster upto "&amp;C61&amp;" Floor completed"," "))&amp;(IF(C62&gt;0,", Flooring upto "&amp;C62&amp;" Floor completed"," "))&amp;(IF(C63&gt;0,", Painting upto "&amp;C63&amp;" Floor completed"," "))&amp;(IF(C64&gt;0,", Finishing upto "&amp;C64&amp;" Floor completed"," ")))</f>
        <v xml:space="preserve">Excavation work completed, Plinth work completed, RCC upto 4 Slab completed, Brickwork upto 2 Floor completed     </v>
      </c>
      <c r="L52" s="37"/>
      <c r="M52" s="38"/>
    </row>
    <row r="53" spans="1:13" ht="15" customHeight="1" x14ac:dyDescent="0.3">
      <c r="A53" s="167" t="s">
        <v>149</v>
      </c>
      <c r="B53" s="168"/>
      <c r="C53" s="39">
        <v>1</v>
      </c>
      <c r="D53" s="168" t="s">
        <v>165</v>
      </c>
      <c r="E53" s="168"/>
      <c r="F53" s="168">
        <v>0</v>
      </c>
      <c r="G53" s="168"/>
      <c r="H53" s="39" t="s">
        <v>196</v>
      </c>
      <c r="I53" s="168">
        <v>4</v>
      </c>
      <c r="J53" s="169"/>
      <c r="K53" s="40" t="s">
        <v>197</v>
      </c>
      <c r="L53" s="40"/>
      <c r="M53" s="41"/>
    </row>
    <row r="54" spans="1:13" ht="35.25" customHeight="1" x14ac:dyDescent="0.3">
      <c r="A54" s="170" t="s">
        <v>198</v>
      </c>
      <c r="B54" s="171"/>
      <c r="C54" s="186" t="str">
        <f>K52</f>
        <v xml:space="preserve">Excavation work completed, Plinth work completed, RCC upto 4 Slab completed, Brickwork upto 2 Floor completed     </v>
      </c>
      <c r="D54" s="187"/>
      <c r="E54" s="187"/>
      <c r="F54" s="187"/>
      <c r="G54" s="187"/>
      <c r="H54" s="187"/>
      <c r="I54" s="187"/>
      <c r="J54" s="188"/>
      <c r="K54" s="40" t="s">
        <v>199</v>
      </c>
      <c r="L54" s="40"/>
      <c r="M54" s="41"/>
    </row>
    <row r="55" spans="1:13" ht="15.6" x14ac:dyDescent="0.3">
      <c r="A55" s="141" t="s">
        <v>33</v>
      </c>
      <c r="B55" s="142"/>
      <c r="C55" s="49" t="s">
        <v>200</v>
      </c>
      <c r="D55" s="142" t="s">
        <v>201</v>
      </c>
      <c r="E55" s="142"/>
      <c r="F55" s="142" t="s">
        <v>202</v>
      </c>
      <c r="G55" s="142"/>
      <c r="H55" s="142" t="s">
        <v>203</v>
      </c>
      <c r="I55" s="142"/>
      <c r="J55" s="172"/>
      <c r="K55" s="40" t="s">
        <v>204</v>
      </c>
      <c r="L55" s="42"/>
      <c r="M55" s="43"/>
    </row>
    <row r="56" spans="1:13" ht="15.6" x14ac:dyDescent="0.3">
      <c r="A56" s="141" t="s">
        <v>205</v>
      </c>
      <c r="B56" s="142"/>
      <c r="C56" s="50">
        <f>M59</f>
        <v>4</v>
      </c>
      <c r="D56" s="143">
        <f>((100/I53)*C56)/100</f>
        <v>1</v>
      </c>
      <c r="E56" s="143"/>
      <c r="F56" s="143">
        <f>(IF(C54=K54,"100%",IF(C54=K55,"100%",(((C57/I53*10)+(40/(C53+F53+I53)*C58)+(7.5/(I53)*C59)+(7.5/(I53)*C60)+(10/I53*C61)+(10/I53*C62)+(5/I53*C63)+(5/I53*C64)+(5/I53*C65))/100))))</f>
        <v>0.45750000000000002</v>
      </c>
      <c r="G56" s="143"/>
      <c r="H56" s="143">
        <f>((((C56/I53)*20)+((C57/I53)*25)+(30/(I53+F53+C53)*C58)+(5/I53*C59)+(5/I53*C60)+(5/I53*C61)+(5/I53*C62)+(0/I53*C63)+(0/I53*C64)+(5/I53*C65))/100)</f>
        <v>0.71499999999999997</v>
      </c>
      <c r="I56" s="143"/>
      <c r="J56" s="173"/>
      <c r="K56" s="40"/>
      <c r="L56" s="42"/>
      <c r="M56" s="43"/>
    </row>
    <row r="57" spans="1:13" ht="15.6" x14ac:dyDescent="0.3">
      <c r="A57" s="141" t="s">
        <v>34</v>
      </c>
      <c r="B57" s="142"/>
      <c r="C57" s="50">
        <f>M64</f>
        <v>4</v>
      </c>
      <c r="D57" s="143">
        <f>((100/I53)*C57)/100</f>
        <v>1</v>
      </c>
      <c r="E57" s="143"/>
      <c r="F57" s="143"/>
      <c r="G57" s="143"/>
      <c r="H57" s="143"/>
      <c r="I57" s="143"/>
      <c r="J57" s="173"/>
      <c r="K57" s="42"/>
      <c r="L57" s="42"/>
      <c r="M57" s="43"/>
    </row>
    <row r="58" spans="1:13" ht="15.6" x14ac:dyDescent="0.3">
      <c r="A58" s="141" t="s">
        <v>217</v>
      </c>
      <c r="B58" s="142"/>
      <c r="C58" s="51">
        <v>4</v>
      </c>
      <c r="D58" s="143">
        <f>((100/(C53+F53+I53))*C58)/100</f>
        <v>0.8</v>
      </c>
      <c r="E58" s="143"/>
      <c r="F58" s="143"/>
      <c r="G58" s="143"/>
      <c r="H58" s="143"/>
      <c r="I58" s="143"/>
      <c r="J58" s="173"/>
      <c r="K58" s="44" t="s">
        <v>184</v>
      </c>
      <c r="L58" s="45"/>
      <c r="M58" s="46">
        <f>I53*50%</f>
        <v>2</v>
      </c>
    </row>
    <row r="59" spans="1:13" ht="15.6" x14ac:dyDescent="0.3">
      <c r="A59" s="141" t="s">
        <v>206</v>
      </c>
      <c r="B59" s="142" t="s">
        <v>207</v>
      </c>
      <c r="C59" s="50">
        <v>2</v>
      </c>
      <c r="D59" s="143">
        <f>((100/I53)*C59)/100</f>
        <v>0.5</v>
      </c>
      <c r="E59" s="143"/>
      <c r="F59" s="143"/>
      <c r="G59" s="143"/>
      <c r="H59" s="143"/>
      <c r="I59" s="143"/>
      <c r="J59" s="173"/>
      <c r="K59" s="44" t="s">
        <v>187</v>
      </c>
      <c r="L59" s="45"/>
      <c r="M59" s="46">
        <f>I53</f>
        <v>4</v>
      </c>
    </row>
    <row r="60" spans="1:13" ht="15" customHeight="1" x14ac:dyDescent="0.3">
      <c r="A60" s="141" t="s">
        <v>208</v>
      </c>
      <c r="B60" s="142" t="s">
        <v>207</v>
      </c>
      <c r="C60" s="50">
        <v>0</v>
      </c>
      <c r="D60" s="143">
        <f>((100/I53)*C60)/100</f>
        <v>0</v>
      </c>
      <c r="E60" s="143"/>
      <c r="F60" s="143"/>
      <c r="G60" s="143"/>
      <c r="H60" s="143"/>
      <c r="I60" s="143"/>
      <c r="J60" s="173"/>
      <c r="K60" s="44"/>
      <c r="L60" s="45"/>
      <c r="M60" s="46"/>
    </row>
    <row r="61" spans="1:13" ht="15.6" x14ac:dyDescent="0.3">
      <c r="A61" s="167" t="s">
        <v>209</v>
      </c>
      <c r="B61" s="168" t="s">
        <v>210</v>
      </c>
      <c r="C61" s="50">
        <v>0</v>
      </c>
      <c r="D61" s="143">
        <f>((100/(I53))*C61)/100</f>
        <v>0</v>
      </c>
      <c r="E61" s="143"/>
      <c r="F61" s="143"/>
      <c r="G61" s="143"/>
      <c r="H61" s="143"/>
      <c r="I61" s="143"/>
      <c r="J61" s="173"/>
      <c r="K61" s="44" t="s">
        <v>188</v>
      </c>
      <c r="L61" s="45"/>
      <c r="M61" s="46">
        <f>I53*25%</f>
        <v>1</v>
      </c>
    </row>
    <row r="62" spans="1:13" ht="15.6" x14ac:dyDescent="0.3">
      <c r="A62" s="141" t="s">
        <v>211</v>
      </c>
      <c r="B62" s="142" t="s">
        <v>211</v>
      </c>
      <c r="C62" s="50">
        <v>0</v>
      </c>
      <c r="D62" s="143">
        <f>((100/I53)*C62)/100</f>
        <v>0</v>
      </c>
      <c r="E62" s="143"/>
      <c r="F62" s="143"/>
      <c r="G62" s="143"/>
      <c r="H62" s="143"/>
      <c r="I62" s="143"/>
      <c r="J62" s="173"/>
      <c r="K62" s="44" t="s">
        <v>189</v>
      </c>
      <c r="L62" s="45"/>
      <c r="M62" s="46">
        <f>I53*50%</f>
        <v>2</v>
      </c>
    </row>
    <row r="63" spans="1:13" ht="15.6" x14ac:dyDescent="0.3">
      <c r="A63" s="141" t="s">
        <v>212</v>
      </c>
      <c r="B63" s="142"/>
      <c r="C63" s="50">
        <v>0</v>
      </c>
      <c r="D63" s="143">
        <f>((100/I53)*C63)/100</f>
        <v>0</v>
      </c>
      <c r="E63" s="143"/>
      <c r="F63" s="143"/>
      <c r="G63" s="143"/>
      <c r="H63" s="143"/>
      <c r="I63" s="143"/>
      <c r="J63" s="173"/>
      <c r="K63" s="44" t="s">
        <v>190</v>
      </c>
      <c r="L63" s="45"/>
      <c r="M63" s="46">
        <f>I53*75%</f>
        <v>3</v>
      </c>
    </row>
    <row r="64" spans="1:13" ht="15" customHeight="1" x14ac:dyDescent="0.3">
      <c r="A64" s="141" t="s">
        <v>213</v>
      </c>
      <c r="B64" s="142" t="s">
        <v>213</v>
      </c>
      <c r="C64" s="50">
        <v>0</v>
      </c>
      <c r="D64" s="143">
        <f>((100/(I53))*C64)/100</f>
        <v>0</v>
      </c>
      <c r="E64" s="143"/>
      <c r="F64" s="143"/>
      <c r="G64" s="143"/>
      <c r="H64" s="143"/>
      <c r="I64" s="143"/>
      <c r="J64" s="173"/>
      <c r="K64" s="44" t="s">
        <v>191</v>
      </c>
      <c r="L64" s="45"/>
      <c r="M64" s="46">
        <f>I53</f>
        <v>4</v>
      </c>
    </row>
    <row r="65" spans="1:13" ht="16.2" thickBot="1" x14ac:dyDescent="0.35">
      <c r="A65" s="144" t="s">
        <v>214</v>
      </c>
      <c r="B65" s="145"/>
      <c r="C65" s="52">
        <v>0</v>
      </c>
      <c r="D65" s="146">
        <f>((100/(I53))*C65)/100</f>
        <v>0</v>
      </c>
      <c r="E65" s="146"/>
      <c r="F65" s="146"/>
      <c r="G65" s="146"/>
      <c r="H65" s="146"/>
      <c r="I65" s="146"/>
      <c r="J65" s="174"/>
      <c r="K65" s="47"/>
      <c r="L65" s="47"/>
      <c r="M65" s="48"/>
    </row>
    <row r="66" spans="1:13" x14ac:dyDescent="0.3">
      <c r="A66" s="92" t="s">
        <v>58</v>
      </c>
      <c r="B66" s="93"/>
      <c r="C66" s="93"/>
      <c r="D66" s="93"/>
      <c r="E66" s="93"/>
      <c r="F66" s="93"/>
      <c r="G66" s="93"/>
      <c r="H66" s="93"/>
      <c r="I66" s="93"/>
      <c r="J66" s="94"/>
    </row>
    <row r="67" spans="1:13" x14ac:dyDescent="0.3">
      <c r="A67" s="92" t="s">
        <v>49</v>
      </c>
      <c r="B67" s="93"/>
      <c r="C67" s="93"/>
      <c r="D67" s="93"/>
      <c r="E67" s="93"/>
      <c r="F67" s="93"/>
      <c r="G67" s="93"/>
      <c r="H67" s="93"/>
      <c r="I67" s="93"/>
      <c r="J67" s="94"/>
    </row>
    <row r="68" spans="1:13" ht="15" customHeight="1" x14ac:dyDescent="0.3">
      <c r="A68" s="148" t="s">
        <v>76</v>
      </c>
      <c r="B68" s="149"/>
      <c r="C68" s="149"/>
      <c r="D68" s="149"/>
      <c r="E68" s="149"/>
      <c r="F68" s="149"/>
      <c r="G68" s="149"/>
      <c r="H68" s="149"/>
      <c r="I68" s="149"/>
      <c r="J68" s="150"/>
    </row>
    <row r="69" spans="1:13" x14ac:dyDescent="0.3">
      <c r="A69" s="151"/>
      <c r="B69" s="152"/>
      <c r="C69" s="152"/>
      <c r="D69" s="152"/>
      <c r="E69" s="152"/>
      <c r="F69" s="152"/>
      <c r="G69" s="152"/>
      <c r="H69" s="152"/>
      <c r="I69" s="152"/>
      <c r="J69" s="153"/>
    </row>
    <row r="70" spans="1:13" x14ac:dyDescent="0.3">
      <c r="A70" s="147" t="s">
        <v>24</v>
      </c>
      <c r="B70" s="139"/>
      <c r="C70" s="139"/>
      <c r="D70" s="139"/>
      <c r="E70" s="139"/>
      <c r="F70" s="139"/>
      <c r="G70" s="139"/>
      <c r="H70" s="139"/>
      <c r="I70" s="139"/>
      <c r="J70" s="140"/>
    </row>
    <row r="71" spans="1:13" x14ac:dyDescent="0.3">
      <c r="A71" s="92" t="s">
        <v>235</v>
      </c>
      <c r="B71" s="81"/>
      <c r="C71" s="81"/>
      <c r="D71" s="81"/>
      <c r="E71" s="81"/>
      <c r="F71" s="82"/>
      <c r="G71" s="183">
        <v>3150</v>
      </c>
      <c r="H71" s="184"/>
      <c r="I71" s="184"/>
      <c r="J71" s="185"/>
    </row>
    <row r="72" spans="1:13" x14ac:dyDescent="0.3">
      <c r="A72" s="92" t="s">
        <v>159</v>
      </c>
      <c r="B72" s="81"/>
      <c r="C72" s="81"/>
      <c r="D72" s="81"/>
      <c r="E72" s="81"/>
      <c r="F72" s="82"/>
      <c r="G72" s="118">
        <v>4500</v>
      </c>
      <c r="H72" s="119"/>
      <c r="I72" s="119"/>
      <c r="J72" s="120"/>
    </row>
    <row r="73" spans="1:13" x14ac:dyDescent="0.3">
      <c r="A73" s="92" t="s">
        <v>222</v>
      </c>
      <c r="B73" s="81"/>
      <c r="C73" s="81"/>
      <c r="D73" s="81"/>
      <c r="E73" s="81"/>
      <c r="F73" s="82"/>
      <c r="G73" s="118" t="s">
        <v>223</v>
      </c>
      <c r="H73" s="119"/>
      <c r="I73" s="119"/>
      <c r="J73" s="120"/>
    </row>
    <row r="74" spans="1:13" s="1" customFormat="1" x14ac:dyDescent="0.3">
      <c r="A74" s="59" t="s">
        <v>105</v>
      </c>
      <c r="B74" s="139"/>
      <c r="C74" s="139"/>
      <c r="D74" s="139"/>
      <c r="E74" s="139"/>
      <c r="F74" s="140"/>
      <c r="G74" s="176">
        <f>G72*0.8</f>
        <v>3600</v>
      </c>
      <c r="H74" s="177"/>
      <c r="I74" s="177"/>
      <c r="J74" s="178"/>
    </row>
    <row r="75" spans="1:13" x14ac:dyDescent="0.3">
      <c r="A75" s="117" t="s">
        <v>229</v>
      </c>
      <c r="B75" s="117"/>
      <c r="C75" s="117"/>
      <c r="D75" s="117"/>
      <c r="E75" s="117"/>
      <c r="F75" s="117"/>
      <c r="G75" s="117"/>
      <c r="H75" s="117"/>
      <c r="I75" s="117"/>
      <c r="J75" s="117"/>
    </row>
    <row r="76" spans="1:13" x14ac:dyDescent="0.3">
      <c r="A76" s="117" t="s">
        <v>230</v>
      </c>
      <c r="B76" s="117"/>
      <c r="C76" s="117" t="s">
        <v>231</v>
      </c>
      <c r="D76" s="117"/>
      <c r="E76" s="117" t="s">
        <v>232</v>
      </c>
      <c r="F76" s="117"/>
      <c r="G76" s="117"/>
      <c r="H76" s="117" t="s">
        <v>233</v>
      </c>
      <c r="I76" s="117"/>
      <c r="J76" s="117"/>
    </row>
    <row r="77" spans="1:13" x14ac:dyDescent="0.3">
      <c r="A77" s="125" t="s">
        <v>234</v>
      </c>
      <c r="B77" s="125"/>
      <c r="C77" s="175">
        <f>COUNT(D83:E84)+COUNT(D86:E89)*4</f>
        <v>18</v>
      </c>
      <c r="D77" s="175"/>
      <c r="E77" s="175">
        <f>SUM(D83:E84)+SUM(D86:E89)*4</f>
        <v>7041.4858799999993</v>
      </c>
      <c r="F77" s="125"/>
      <c r="G77" s="125"/>
      <c r="H77" s="175">
        <f>SUM(G83:H84)+SUM(G86:H89)*4</f>
        <v>10210.154525999998</v>
      </c>
      <c r="I77" s="125"/>
      <c r="J77" s="125"/>
    </row>
    <row r="78" spans="1:13" s="1" customFormat="1" ht="21" customHeight="1" x14ac:dyDescent="0.3">
      <c r="A78" s="116" t="s">
        <v>106</v>
      </c>
      <c r="B78" s="116"/>
      <c r="C78" s="116"/>
      <c r="D78" s="116"/>
      <c r="E78" s="116"/>
      <c r="F78" s="116"/>
      <c r="G78" s="116"/>
      <c r="H78" s="116"/>
      <c r="I78" s="116"/>
      <c r="J78" s="116"/>
    </row>
    <row r="79" spans="1:13" x14ac:dyDescent="0.3">
      <c r="A79" s="117" t="s">
        <v>45</v>
      </c>
      <c r="B79" s="117"/>
      <c r="C79" s="117"/>
      <c r="D79" s="117"/>
      <c r="E79" s="117"/>
      <c r="F79" s="117"/>
      <c r="G79" s="117"/>
      <c r="H79" s="117"/>
      <c r="I79" s="117"/>
      <c r="J79" s="117"/>
    </row>
    <row r="80" spans="1:13" ht="33.75" customHeight="1" x14ac:dyDescent="0.3">
      <c r="A80" s="138" t="s">
        <v>125</v>
      </c>
      <c r="B80" s="138"/>
      <c r="C80" s="36" t="s">
        <v>29</v>
      </c>
      <c r="D80" s="114" t="s">
        <v>160</v>
      </c>
      <c r="E80" s="114"/>
      <c r="F80" s="14" t="s">
        <v>30</v>
      </c>
      <c r="G80" s="7" t="s">
        <v>161</v>
      </c>
      <c r="H80" s="7" t="s">
        <v>31</v>
      </c>
      <c r="I80" s="138" t="s">
        <v>107</v>
      </c>
      <c r="J80" s="138"/>
    </row>
    <row r="81" spans="1:14" ht="15.6" x14ac:dyDescent="0.3">
      <c r="A81" s="110" t="s">
        <v>158</v>
      </c>
      <c r="B81" s="110"/>
      <c r="C81" s="110"/>
      <c r="D81" s="110"/>
      <c r="E81" s="110"/>
      <c r="F81" s="110"/>
      <c r="G81" s="110"/>
      <c r="H81" s="110"/>
      <c r="I81" s="110"/>
      <c r="J81" s="110"/>
    </row>
    <row r="82" spans="1:14" ht="15.6" x14ac:dyDescent="0.3">
      <c r="A82" s="110" t="s">
        <v>148</v>
      </c>
      <c r="B82" s="110"/>
      <c r="C82" s="110"/>
      <c r="D82" s="110"/>
      <c r="E82" s="110"/>
      <c r="F82" s="110"/>
      <c r="G82" s="110"/>
      <c r="H82" s="110"/>
      <c r="I82" s="110"/>
      <c r="J82" s="110"/>
    </row>
    <row r="83" spans="1:14" ht="15.6" x14ac:dyDescent="0.3">
      <c r="A83" s="109">
        <v>1</v>
      </c>
      <c r="B83" s="109"/>
      <c r="C83" s="13" t="s">
        <v>147</v>
      </c>
      <c r="D83" s="109">
        <f>35.75*10.764</f>
        <v>384.81299999999999</v>
      </c>
      <c r="E83" s="109"/>
      <c r="F83" s="13">
        <v>0</v>
      </c>
      <c r="G83" s="13">
        <f>D83*1.45</f>
        <v>557.97884999999997</v>
      </c>
      <c r="H83" s="13" t="s">
        <v>50</v>
      </c>
      <c r="I83" s="109" t="s">
        <v>149</v>
      </c>
      <c r="J83" s="109"/>
      <c r="N83">
        <f>385*4500</f>
        <v>1732500</v>
      </c>
    </row>
    <row r="84" spans="1:14" ht="15.6" x14ac:dyDescent="0.3">
      <c r="A84" s="109">
        <v>2</v>
      </c>
      <c r="B84" s="109"/>
      <c r="C84" s="13" t="s">
        <v>127</v>
      </c>
      <c r="D84" s="109">
        <f>28.9*10.764</f>
        <v>311.07959999999997</v>
      </c>
      <c r="E84" s="109"/>
      <c r="F84" s="13">
        <v>0</v>
      </c>
      <c r="G84" s="13">
        <f>D84*1.45</f>
        <v>451.06541999999996</v>
      </c>
      <c r="H84" s="13" t="s">
        <v>50</v>
      </c>
      <c r="I84" s="109"/>
      <c r="J84" s="109"/>
      <c r="L84">
        <f>1600000/G84</f>
        <v>3547.1573059180641</v>
      </c>
      <c r="N84">
        <f>N83/G83</f>
        <v>3104.9563975408746</v>
      </c>
    </row>
    <row r="85" spans="1:14" ht="15.6" x14ac:dyDescent="0.3">
      <c r="A85" s="110" t="s">
        <v>150</v>
      </c>
      <c r="B85" s="110"/>
      <c r="C85" s="110"/>
      <c r="D85" s="110"/>
      <c r="E85" s="110"/>
      <c r="F85" s="110"/>
      <c r="G85" s="110"/>
      <c r="H85" s="110"/>
      <c r="I85" s="110"/>
      <c r="J85" s="110"/>
    </row>
    <row r="86" spans="1:14" ht="15.6" x14ac:dyDescent="0.3">
      <c r="A86" s="109">
        <v>1</v>
      </c>
      <c r="B86" s="109"/>
      <c r="C86" s="13" t="s">
        <v>127</v>
      </c>
      <c r="D86" s="109">
        <f>(29.65+5.48)*10.764</f>
        <v>378.13931999999994</v>
      </c>
      <c r="E86" s="109"/>
      <c r="F86" s="13">
        <v>0</v>
      </c>
      <c r="G86" s="13">
        <f>D86*1.45</f>
        <v>548.30201399999987</v>
      </c>
      <c r="H86" s="13" t="s">
        <v>50</v>
      </c>
      <c r="I86" s="109" t="s">
        <v>151</v>
      </c>
      <c r="J86" s="109"/>
    </row>
    <row r="87" spans="1:14" ht="15.6" x14ac:dyDescent="0.3">
      <c r="A87" s="109">
        <v>2</v>
      </c>
      <c r="B87" s="109"/>
      <c r="C87" s="13" t="s">
        <v>147</v>
      </c>
      <c r="D87" s="109">
        <f>(36.51+5.48)*10.764</f>
        <v>451.98035999999991</v>
      </c>
      <c r="E87" s="109"/>
      <c r="F87" s="13">
        <v>0</v>
      </c>
      <c r="G87" s="13">
        <f>D87*1.45</f>
        <v>655.3715219999998</v>
      </c>
      <c r="H87" s="13" t="s">
        <v>50</v>
      </c>
      <c r="I87" s="109"/>
      <c r="J87" s="109"/>
      <c r="L87">
        <f>1820000/G87</f>
        <v>2777.0507855542746</v>
      </c>
    </row>
    <row r="88" spans="1:14" ht="15.75" customHeight="1" x14ac:dyDescent="0.3">
      <c r="A88" s="109">
        <v>3</v>
      </c>
      <c r="B88" s="109"/>
      <c r="C88" s="13" t="s">
        <v>127</v>
      </c>
      <c r="D88" s="109">
        <f>(29.65+5.48)*10.764</f>
        <v>378.13931999999994</v>
      </c>
      <c r="E88" s="109"/>
      <c r="F88" s="13">
        <v>0</v>
      </c>
      <c r="G88" s="13">
        <f>D88*1.45</f>
        <v>548.30201399999987</v>
      </c>
      <c r="H88" s="13" t="s">
        <v>50</v>
      </c>
      <c r="I88" s="109"/>
      <c r="J88" s="109"/>
    </row>
    <row r="89" spans="1:14" ht="15.75" customHeight="1" x14ac:dyDescent="0.3">
      <c r="A89" s="109">
        <v>4</v>
      </c>
      <c r="B89" s="109"/>
      <c r="C89" s="13" t="s">
        <v>127</v>
      </c>
      <c r="D89" s="109">
        <f>(29.65+5.48)*10.764</f>
        <v>378.13931999999994</v>
      </c>
      <c r="E89" s="109"/>
      <c r="F89" s="13">
        <v>0</v>
      </c>
      <c r="G89" s="13">
        <f>D89*1.45</f>
        <v>548.30201399999987</v>
      </c>
      <c r="H89" s="13" t="s">
        <v>50</v>
      </c>
      <c r="I89" s="109"/>
      <c r="J89" s="109"/>
    </row>
    <row r="90" spans="1:14" ht="118.2" customHeight="1" x14ac:dyDescent="0.3">
      <c r="A90" s="111" t="s">
        <v>237</v>
      </c>
      <c r="B90" s="112"/>
      <c r="C90" s="112"/>
      <c r="D90" s="112"/>
      <c r="E90" s="112"/>
      <c r="F90" s="112"/>
      <c r="G90" s="112"/>
      <c r="H90" s="112"/>
      <c r="I90" s="112"/>
      <c r="J90" s="113"/>
    </row>
    <row r="91" spans="1:14" x14ac:dyDescent="0.3">
      <c r="A91" s="166" t="s">
        <v>25</v>
      </c>
      <c r="B91" s="63"/>
      <c r="C91" s="63"/>
      <c r="D91" s="63"/>
      <c r="E91" s="63"/>
      <c r="F91" s="63"/>
      <c r="G91" s="63"/>
      <c r="H91" s="63"/>
      <c r="I91" s="63"/>
      <c r="J91" s="64"/>
    </row>
    <row r="92" spans="1:14" x14ac:dyDescent="0.3">
      <c r="A92" s="80" t="s">
        <v>32</v>
      </c>
      <c r="B92" s="81"/>
      <c r="C92" s="81"/>
      <c r="D92" s="81"/>
      <c r="E92" s="81"/>
      <c r="F92" s="81"/>
      <c r="G92" s="81"/>
      <c r="H92" s="81"/>
      <c r="I92" s="81"/>
      <c r="J92" s="82"/>
    </row>
    <row r="93" spans="1:14" x14ac:dyDescent="0.3">
      <c r="A93" s="62" t="s">
        <v>27</v>
      </c>
      <c r="B93" s="63"/>
      <c r="C93" s="63"/>
      <c r="D93" s="63"/>
      <c r="E93" s="63"/>
      <c r="F93" s="63"/>
      <c r="G93" s="63"/>
      <c r="H93" s="63"/>
      <c r="I93" s="63"/>
      <c r="J93" s="64"/>
    </row>
    <row r="94" spans="1:14" x14ac:dyDescent="0.3">
      <c r="A94" s="92" t="s">
        <v>37</v>
      </c>
      <c r="B94" s="93"/>
      <c r="C94" s="93"/>
      <c r="D94" s="93"/>
      <c r="E94" s="93"/>
      <c r="F94" s="93"/>
      <c r="G94" s="93"/>
      <c r="H94" s="93"/>
      <c r="I94" s="93"/>
      <c r="J94" s="94"/>
    </row>
    <row r="95" spans="1:14" ht="16.5" customHeight="1" x14ac:dyDescent="0.3">
      <c r="A95" s="163" t="s">
        <v>59</v>
      </c>
      <c r="B95" s="164"/>
      <c r="C95" s="164"/>
      <c r="D95" s="164"/>
      <c r="E95" s="164"/>
      <c r="F95" s="164"/>
      <c r="G95" s="164"/>
      <c r="H95" s="164"/>
      <c r="I95" s="164"/>
      <c r="J95" s="165"/>
    </row>
    <row r="96" spans="1:14" x14ac:dyDescent="0.3">
      <c r="A96" s="92" t="s">
        <v>38</v>
      </c>
      <c r="B96" s="93"/>
      <c r="C96" s="93"/>
      <c r="D96" s="93"/>
      <c r="E96" s="93"/>
      <c r="F96" s="93"/>
      <c r="G96" s="93"/>
      <c r="H96" s="93"/>
      <c r="I96" s="93"/>
      <c r="J96" s="94"/>
    </row>
    <row r="97" spans="1:10" x14ac:dyDescent="0.3">
      <c r="A97" s="92" t="s">
        <v>39</v>
      </c>
      <c r="B97" s="93"/>
      <c r="C97" s="93"/>
      <c r="D97" s="93"/>
      <c r="E97" s="93"/>
      <c r="F97" s="93"/>
      <c r="G97" s="93"/>
      <c r="H97" s="93"/>
      <c r="I97" s="93"/>
      <c r="J97" s="94"/>
    </row>
    <row r="98" spans="1:10" ht="30.75" customHeight="1" x14ac:dyDescent="0.3">
      <c r="A98" s="95" t="s">
        <v>40</v>
      </c>
      <c r="B98" s="78"/>
      <c r="C98" s="78"/>
      <c r="D98" s="78"/>
      <c r="E98" s="78"/>
      <c r="F98" s="78"/>
      <c r="G98" s="78"/>
      <c r="H98" s="78"/>
      <c r="I98" s="78"/>
      <c r="J98" s="79"/>
    </row>
    <row r="99" spans="1:10" ht="15" customHeight="1" x14ac:dyDescent="0.3">
      <c r="A99" s="154" t="s">
        <v>26</v>
      </c>
      <c r="B99" s="155"/>
      <c r="C99" s="155"/>
      <c r="D99" s="155"/>
      <c r="E99" s="155"/>
      <c r="F99" s="155"/>
      <c r="G99" s="155"/>
      <c r="H99" s="155"/>
      <c r="I99" s="155"/>
      <c r="J99" s="156"/>
    </row>
    <row r="100" spans="1:10" x14ac:dyDescent="0.3">
      <c r="A100" s="157"/>
      <c r="B100" s="158"/>
      <c r="C100" s="158"/>
      <c r="D100" s="158"/>
      <c r="E100" s="158"/>
      <c r="F100" s="158"/>
      <c r="G100" s="158"/>
      <c r="H100" s="158"/>
      <c r="I100" s="158"/>
      <c r="J100" s="159"/>
    </row>
    <row r="101" spans="1:10" x14ac:dyDescent="0.3">
      <c r="A101" s="157"/>
      <c r="B101" s="158"/>
      <c r="C101" s="158"/>
      <c r="D101" s="158"/>
      <c r="E101" s="158"/>
      <c r="F101" s="158"/>
      <c r="G101" s="158"/>
      <c r="H101" s="158"/>
      <c r="I101" s="158"/>
      <c r="J101" s="159"/>
    </row>
    <row r="102" spans="1:10" x14ac:dyDescent="0.3">
      <c r="A102" s="160"/>
      <c r="B102" s="161"/>
      <c r="C102" s="161"/>
      <c r="D102" s="161"/>
      <c r="E102" s="161"/>
      <c r="F102" s="161"/>
      <c r="G102" s="161"/>
      <c r="H102" s="161"/>
      <c r="I102" s="161"/>
      <c r="J102" s="162"/>
    </row>
    <row r="103" spans="1:10" x14ac:dyDescent="0.3">
      <c r="A103" s="15" t="s">
        <v>162</v>
      </c>
      <c r="B103" s="16"/>
      <c r="C103" s="16"/>
      <c r="D103" s="16"/>
      <c r="E103" s="17" t="str">
        <f>F8</f>
        <v>Nishtha Apartment (Building no.4/Type B-A)</v>
      </c>
      <c r="G103" s="16"/>
      <c r="H103" s="16"/>
      <c r="I103" s="16"/>
      <c r="J103" s="16"/>
    </row>
    <row r="129" ht="15.75" customHeight="1" x14ac:dyDescent="0.3"/>
    <row r="134" ht="15.75" customHeight="1" x14ac:dyDescent="0.3"/>
    <row r="140" ht="15.75" customHeight="1" x14ac:dyDescent="0.3"/>
    <row r="145" spans="1:1" ht="15.75" customHeight="1" x14ac:dyDescent="0.3"/>
    <row r="146" spans="1:1" x14ac:dyDescent="0.3">
      <c r="A146" s="17" t="s">
        <v>123</v>
      </c>
    </row>
  </sheetData>
  <mergeCells count="196">
    <mergeCell ref="G74:J74"/>
    <mergeCell ref="A47:J47"/>
    <mergeCell ref="A32:J32"/>
    <mergeCell ref="A38:E38"/>
    <mergeCell ref="F49:J49"/>
    <mergeCell ref="A42:B42"/>
    <mergeCell ref="F40:J40"/>
    <mergeCell ref="A33:J34"/>
    <mergeCell ref="H48:J48"/>
    <mergeCell ref="F48:G48"/>
    <mergeCell ref="F45:H45"/>
    <mergeCell ref="H42:J42"/>
    <mergeCell ref="A71:F71"/>
    <mergeCell ref="G71:J71"/>
    <mergeCell ref="G73:J73"/>
    <mergeCell ref="C54:J54"/>
    <mergeCell ref="A55:B55"/>
    <mergeCell ref="D58:E58"/>
    <mergeCell ref="A52:J52"/>
    <mergeCell ref="A75:J75"/>
    <mergeCell ref="A76:B76"/>
    <mergeCell ref="E76:G76"/>
    <mergeCell ref="H76:J76"/>
    <mergeCell ref="C76:D76"/>
    <mergeCell ref="A77:B77"/>
    <mergeCell ref="C77:D77"/>
    <mergeCell ref="E77:G77"/>
    <mergeCell ref="H77:J77"/>
    <mergeCell ref="D83:E83"/>
    <mergeCell ref="A84:B84"/>
    <mergeCell ref="D84:E84"/>
    <mergeCell ref="A53:B53"/>
    <mergeCell ref="D53:E53"/>
    <mergeCell ref="F53:G53"/>
    <mergeCell ref="I53:J53"/>
    <mergeCell ref="A54:B54"/>
    <mergeCell ref="D55:E55"/>
    <mergeCell ref="H55:J55"/>
    <mergeCell ref="A56:B56"/>
    <mergeCell ref="D56:E56"/>
    <mergeCell ref="F56:G65"/>
    <mergeCell ref="H56:J65"/>
    <mergeCell ref="A57:B57"/>
    <mergeCell ref="D57:E57"/>
    <mergeCell ref="A58:B58"/>
    <mergeCell ref="A59:B59"/>
    <mergeCell ref="D59:E59"/>
    <mergeCell ref="A60:B60"/>
    <mergeCell ref="D60:E60"/>
    <mergeCell ref="A61:B61"/>
    <mergeCell ref="D61:E61"/>
    <mergeCell ref="A62:B62"/>
    <mergeCell ref="A99:J102"/>
    <mergeCell ref="A98:J98"/>
    <mergeCell ref="A85:J85"/>
    <mergeCell ref="A95:J95"/>
    <mergeCell ref="A96:J96"/>
    <mergeCell ref="D86:E86"/>
    <mergeCell ref="A97:J97"/>
    <mergeCell ref="A94:J94"/>
    <mergeCell ref="A92:J92"/>
    <mergeCell ref="D88:E88"/>
    <mergeCell ref="A93:J93"/>
    <mergeCell ref="D89:E89"/>
    <mergeCell ref="A91:J91"/>
    <mergeCell ref="A87:B87"/>
    <mergeCell ref="D87:E87"/>
    <mergeCell ref="A88:B88"/>
    <mergeCell ref="A80:B80"/>
    <mergeCell ref="A74:F74"/>
    <mergeCell ref="A10:E10"/>
    <mergeCell ref="F10:J10"/>
    <mergeCell ref="I14:J14"/>
    <mergeCell ref="F38:J38"/>
    <mergeCell ref="A39:E39"/>
    <mergeCell ref="A12:E12"/>
    <mergeCell ref="F12:J12"/>
    <mergeCell ref="H44:J44"/>
    <mergeCell ref="I80:J80"/>
    <mergeCell ref="A63:B63"/>
    <mergeCell ref="D63:E63"/>
    <mergeCell ref="A64:B64"/>
    <mergeCell ref="D64:E64"/>
    <mergeCell ref="A65:B65"/>
    <mergeCell ref="D65:E65"/>
    <mergeCell ref="A70:J70"/>
    <mergeCell ref="A66:J66"/>
    <mergeCell ref="A67:J67"/>
    <mergeCell ref="A68:J69"/>
    <mergeCell ref="F55:G55"/>
    <mergeCell ref="D62:E62"/>
    <mergeCell ref="A51:J51"/>
    <mergeCell ref="A1:J1"/>
    <mergeCell ref="A50:E50"/>
    <mergeCell ref="F50:J50"/>
    <mergeCell ref="A45:E45"/>
    <mergeCell ref="A23:E23"/>
    <mergeCell ref="A44:B44"/>
    <mergeCell ref="A46:C46"/>
    <mergeCell ref="C42:F42"/>
    <mergeCell ref="F39:J39"/>
    <mergeCell ref="I27:J27"/>
    <mergeCell ref="E27:F27"/>
    <mergeCell ref="A29:J29"/>
    <mergeCell ref="A36:E36"/>
    <mergeCell ref="F35:J35"/>
    <mergeCell ref="F46:G46"/>
    <mergeCell ref="D48:E48"/>
    <mergeCell ref="E25:F25"/>
    <mergeCell ref="I45:J45"/>
    <mergeCell ref="A30:B30"/>
    <mergeCell ref="A48:C48"/>
    <mergeCell ref="A28:J28"/>
    <mergeCell ref="A49:B49"/>
    <mergeCell ref="C49:E49"/>
    <mergeCell ref="C25:D25"/>
    <mergeCell ref="E26:F26"/>
    <mergeCell ref="A41:J41"/>
    <mergeCell ref="D46:E46"/>
    <mergeCell ref="C43:F43"/>
    <mergeCell ref="C44:F44"/>
    <mergeCell ref="A43:B43"/>
    <mergeCell ref="A27:B27"/>
    <mergeCell ref="C27:D27"/>
    <mergeCell ref="A35:E35"/>
    <mergeCell ref="F36:J36"/>
    <mergeCell ref="C30:J30"/>
    <mergeCell ref="A31:B31"/>
    <mergeCell ref="C31:J31"/>
    <mergeCell ref="A26:B26"/>
    <mergeCell ref="H46:J46"/>
    <mergeCell ref="I26:J26"/>
    <mergeCell ref="A25:B25"/>
    <mergeCell ref="A83:B83"/>
    <mergeCell ref="A81:J81"/>
    <mergeCell ref="A90:J90"/>
    <mergeCell ref="D80:E80"/>
    <mergeCell ref="I86:J89"/>
    <mergeCell ref="A89:B89"/>
    <mergeCell ref="A82:J82"/>
    <mergeCell ref="I83:J84"/>
    <mergeCell ref="A86:B86"/>
    <mergeCell ref="A40:E40"/>
    <mergeCell ref="A37:E37"/>
    <mergeCell ref="A78:J78"/>
    <mergeCell ref="A79:J79"/>
    <mergeCell ref="A72:F72"/>
    <mergeCell ref="G72:J72"/>
    <mergeCell ref="A73:F73"/>
    <mergeCell ref="H43:J43"/>
    <mergeCell ref="I25:J25"/>
    <mergeCell ref="G25:H25"/>
    <mergeCell ref="G26:H26"/>
    <mergeCell ref="G27:H27"/>
    <mergeCell ref="F37:J37"/>
    <mergeCell ref="C26:D26"/>
    <mergeCell ref="A2:J2"/>
    <mergeCell ref="A3:E3"/>
    <mergeCell ref="F3:J3"/>
    <mergeCell ref="A4:E4"/>
    <mergeCell ref="F4:J4"/>
    <mergeCell ref="B16:E16"/>
    <mergeCell ref="A6:E6"/>
    <mergeCell ref="A7:E7"/>
    <mergeCell ref="F7:J7"/>
    <mergeCell ref="G16:J16"/>
    <mergeCell ref="B15:E15"/>
    <mergeCell ref="A8:E8"/>
    <mergeCell ref="F9:J9"/>
    <mergeCell ref="A9:E9"/>
    <mergeCell ref="G15:J15"/>
    <mergeCell ref="A11:E11"/>
    <mergeCell ref="A13:B13"/>
    <mergeCell ref="C13:J13"/>
    <mergeCell ref="C14:D14"/>
    <mergeCell ref="E14:G14"/>
    <mergeCell ref="F11:J11"/>
    <mergeCell ref="F6:J6"/>
    <mergeCell ref="A5:E5"/>
    <mergeCell ref="F5:J5"/>
    <mergeCell ref="F18:J19"/>
    <mergeCell ref="F8:J8"/>
    <mergeCell ref="F24:J24"/>
    <mergeCell ref="A20:E20"/>
    <mergeCell ref="F17:G17"/>
    <mergeCell ref="A18:E19"/>
    <mergeCell ref="F21:J21"/>
    <mergeCell ref="C17:E17"/>
    <mergeCell ref="F20:J20"/>
    <mergeCell ref="H17:J17"/>
    <mergeCell ref="A22:E22"/>
    <mergeCell ref="F22:J22"/>
    <mergeCell ref="A17:B17"/>
    <mergeCell ref="A24:E24"/>
    <mergeCell ref="F23:J23"/>
    <mergeCell ref="A21:E21"/>
  </mergeCells>
  <phoneticPr fontId="0" type="noConversion"/>
  <hyperlinks>
    <hyperlink ref="C31" r:id="rId1" xr:uid="{00000000-0004-0000-0000-000000000000}"/>
  </hyperlinks>
  <printOptions horizontalCentered="1"/>
  <pageMargins left="0.39370078740157499" right="0.39370078740157499" top="0.78740157480314998" bottom="1.1811023622047201" header="0.196850393700787" footer="0.196850393700787"/>
  <pageSetup paperSize="9" fitToHeight="0" orientation="portrait" r:id="rId2"/>
  <headerFooter>
    <oddHeader>&amp;C&amp;G</oddHeader>
    <oddFooter>&amp;L&amp;"Times New Roman,Bold"Ref No: &amp;F&amp;C&amp;G&amp;R&amp;P</oddFooter>
  </headerFooter>
  <rowBreaks count="2" manualBreakCount="2">
    <brk id="102" max="16383" man="1"/>
    <brk id="145"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4"/>
  <sheetViews>
    <sheetView workbookViewId="0">
      <selection activeCell="M15" sqref="M15"/>
    </sheetView>
  </sheetViews>
  <sheetFormatPr defaultRowHeight="14.4" x14ac:dyDescent="0.3"/>
  <cols>
    <col min="1" max="1" width="10.77734375" customWidth="1"/>
  </cols>
  <sheetData>
    <row r="2" spans="1:3" x14ac:dyDescent="0.3">
      <c r="A2" t="s">
        <v>192</v>
      </c>
      <c r="B2" t="s">
        <v>193</v>
      </c>
      <c r="C2" t="s">
        <v>194</v>
      </c>
    </row>
    <row r="4" spans="1:3" x14ac:dyDescent="0.3">
      <c r="A4" t="s">
        <v>195</v>
      </c>
      <c r="B4" t="s">
        <v>193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O48"/>
  <sheetViews>
    <sheetView topLeftCell="A43" workbookViewId="0">
      <selection activeCell="D40" sqref="D40:E40"/>
    </sheetView>
  </sheetViews>
  <sheetFormatPr defaultRowHeight="14.4" x14ac:dyDescent="0.3"/>
  <cols>
    <col min="4" max="5" width="7.21875" customWidth="1"/>
    <col min="6" max="6" width="7.77734375" customWidth="1"/>
    <col min="7" max="7" width="4.21875" customWidth="1"/>
    <col min="8" max="8" width="6.44140625" customWidth="1"/>
    <col min="9" max="9" width="6.21875" customWidth="1"/>
    <col min="10" max="10" width="7.77734375" customWidth="1"/>
    <col min="11" max="11" width="7.21875" customWidth="1"/>
    <col min="12" max="12" width="7.5546875" customWidth="1"/>
    <col min="13" max="13" width="7" customWidth="1"/>
  </cols>
  <sheetData>
    <row r="2" spans="2:15" x14ac:dyDescent="0.3">
      <c r="C2" s="11" t="s">
        <v>96</v>
      </c>
      <c r="D2" s="193" t="s">
        <v>126</v>
      </c>
      <c r="E2" s="193"/>
    </row>
    <row r="3" spans="2:15" x14ac:dyDescent="0.3">
      <c r="E3" s="10"/>
      <c r="F3" s="10"/>
      <c r="G3" s="10"/>
      <c r="H3" s="10"/>
      <c r="I3" s="10"/>
      <c r="J3" s="10"/>
    </row>
    <row r="4" spans="2:15" x14ac:dyDescent="0.3">
      <c r="B4" s="11" t="s">
        <v>97</v>
      </c>
      <c r="C4" s="9" t="s">
        <v>78</v>
      </c>
      <c r="D4" s="192" t="s">
        <v>79</v>
      </c>
      <c r="E4" s="192"/>
      <c r="F4" s="192"/>
      <c r="G4" s="12"/>
      <c r="H4" s="192" t="s">
        <v>80</v>
      </c>
      <c r="I4" s="192"/>
      <c r="J4" s="192"/>
      <c r="K4" s="192" t="s">
        <v>81</v>
      </c>
      <c r="L4" s="192"/>
      <c r="M4" s="192"/>
    </row>
    <row r="5" spans="2:15" x14ac:dyDescent="0.3">
      <c r="B5" s="11">
        <v>1</v>
      </c>
      <c r="C5" s="9"/>
      <c r="D5" s="9" t="s">
        <v>82</v>
      </c>
      <c r="E5" s="9" t="s">
        <v>83</v>
      </c>
      <c r="F5" s="9" t="s">
        <v>84</v>
      </c>
      <c r="G5" s="9"/>
      <c r="H5" s="9" t="s">
        <v>82</v>
      </c>
      <c r="I5" s="9" t="s">
        <v>83</v>
      </c>
      <c r="J5" s="9" t="s">
        <v>84</v>
      </c>
      <c r="K5" s="9" t="s">
        <v>82</v>
      </c>
      <c r="L5" s="9" t="s">
        <v>83</v>
      </c>
      <c r="M5" s="9" t="s">
        <v>84</v>
      </c>
    </row>
    <row r="6" spans="2:15" x14ac:dyDescent="0.3">
      <c r="C6" s="8" t="s">
        <v>85</v>
      </c>
      <c r="D6" s="8">
        <v>2.74</v>
      </c>
      <c r="E6" s="8">
        <v>3.59</v>
      </c>
      <c r="F6" s="19">
        <f>D6*E6</f>
        <v>9.8366000000000007</v>
      </c>
      <c r="G6" s="8" t="s">
        <v>98</v>
      </c>
      <c r="H6" s="8">
        <v>1</v>
      </c>
      <c r="I6" s="8">
        <v>2.74</v>
      </c>
      <c r="J6" s="19">
        <f>H6*I6</f>
        <v>2.74</v>
      </c>
      <c r="K6" s="8"/>
      <c r="L6" s="8"/>
      <c r="M6" s="8">
        <f>K6*L6</f>
        <v>0</v>
      </c>
    </row>
    <row r="7" spans="2:15" x14ac:dyDescent="0.3">
      <c r="C7" s="8" t="s">
        <v>88</v>
      </c>
      <c r="D7" s="8">
        <v>2.12</v>
      </c>
      <c r="E7" s="8">
        <v>2.9</v>
      </c>
      <c r="F7" s="19">
        <f t="shared" ref="F7:F14" si="0">D7*E7</f>
        <v>6.1479999999999997</v>
      </c>
      <c r="G7" s="8" t="s">
        <v>98</v>
      </c>
      <c r="H7" s="8">
        <v>1</v>
      </c>
      <c r="I7" s="8">
        <v>2.74</v>
      </c>
      <c r="J7" s="8">
        <f t="shared" ref="J7:J14" si="1">H7*I7</f>
        <v>2.74</v>
      </c>
      <c r="K7" s="8"/>
      <c r="L7" s="8"/>
      <c r="M7" s="8">
        <f t="shared" ref="M7:M14" si="2">K7*L7</f>
        <v>0</v>
      </c>
    </row>
    <row r="8" spans="2:15" x14ac:dyDescent="0.3">
      <c r="C8" s="8" t="s">
        <v>86</v>
      </c>
      <c r="D8" s="8">
        <v>2.74</v>
      </c>
      <c r="E8" s="8">
        <v>2.76</v>
      </c>
      <c r="F8" s="19">
        <f t="shared" si="0"/>
        <v>7.5624000000000002</v>
      </c>
      <c r="G8" s="8" t="s">
        <v>98</v>
      </c>
      <c r="H8" s="8"/>
      <c r="I8" s="8"/>
      <c r="J8" s="8">
        <f t="shared" si="1"/>
        <v>0</v>
      </c>
      <c r="K8" s="8"/>
      <c r="L8" s="8"/>
      <c r="M8" s="8">
        <f t="shared" si="2"/>
        <v>0</v>
      </c>
    </row>
    <row r="9" spans="2:15" x14ac:dyDescent="0.3">
      <c r="C9" s="8" t="s">
        <v>87</v>
      </c>
      <c r="D9" s="8">
        <v>1.52</v>
      </c>
      <c r="E9" s="8">
        <v>1.22</v>
      </c>
      <c r="F9" s="19">
        <f t="shared" si="0"/>
        <v>1.8544</v>
      </c>
      <c r="G9" s="8" t="s">
        <v>98</v>
      </c>
      <c r="H9" s="8"/>
      <c r="I9" s="8"/>
      <c r="J9" s="8">
        <f t="shared" si="1"/>
        <v>0</v>
      </c>
      <c r="K9" s="8"/>
      <c r="L9" s="8"/>
      <c r="M9" s="8">
        <f t="shared" si="2"/>
        <v>0</v>
      </c>
    </row>
    <row r="10" spans="2:15" x14ac:dyDescent="0.3">
      <c r="C10" s="8" t="s">
        <v>93</v>
      </c>
      <c r="D10" s="8">
        <v>1.22</v>
      </c>
      <c r="E10" s="8">
        <v>2.0499999999999998</v>
      </c>
      <c r="F10" s="19">
        <f t="shared" si="0"/>
        <v>2.5009999999999999</v>
      </c>
      <c r="G10" s="8" t="s">
        <v>99</v>
      </c>
      <c r="H10" s="8"/>
      <c r="I10" s="8"/>
      <c r="J10" s="8">
        <f t="shared" si="1"/>
        <v>0</v>
      </c>
      <c r="K10" s="8"/>
      <c r="L10" s="8"/>
      <c r="M10" s="8">
        <f t="shared" si="2"/>
        <v>0</v>
      </c>
    </row>
    <row r="11" spans="2:15" x14ac:dyDescent="0.3">
      <c r="C11" s="8" t="s">
        <v>94</v>
      </c>
      <c r="D11" s="8">
        <v>1.84</v>
      </c>
      <c r="E11" s="8">
        <v>0.45</v>
      </c>
      <c r="F11" s="19">
        <f t="shared" si="0"/>
        <v>0.82800000000000007</v>
      </c>
      <c r="G11" s="8" t="s">
        <v>99</v>
      </c>
      <c r="H11" s="8"/>
      <c r="I11" s="8"/>
      <c r="J11" s="8">
        <f t="shared" si="1"/>
        <v>0</v>
      </c>
      <c r="K11" s="8"/>
      <c r="L11" s="8"/>
      <c r="M11" s="8">
        <f t="shared" si="2"/>
        <v>0</v>
      </c>
    </row>
    <row r="12" spans="2:15" x14ac:dyDescent="0.3">
      <c r="C12" s="8" t="s">
        <v>89</v>
      </c>
      <c r="D12" s="8"/>
      <c r="E12" s="8"/>
      <c r="F12" s="19">
        <f t="shared" si="0"/>
        <v>0</v>
      </c>
      <c r="G12" s="8"/>
      <c r="H12" s="8"/>
      <c r="I12" s="8"/>
      <c r="J12" s="8">
        <f t="shared" si="1"/>
        <v>0</v>
      </c>
      <c r="K12" s="8"/>
      <c r="L12" s="8"/>
      <c r="M12" s="8">
        <f t="shared" si="2"/>
        <v>0</v>
      </c>
    </row>
    <row r="13" spans="2:15" x14ac:dyDescent="0.3">
      <c r="C13" s="8" t="s">
        <v>90</v>
      </c>
      <c r="D13" s="8"/>
      <c r="E13" s="8"/>
      <c r="F13" s="19">
        <f t="shared" si="0"/>
        <v>0</v>
      </c>
      <c r="G13" s="8"/>
      <c r="H13" s="8"/>
      <c r="I13" s="8"/>
      <c r="J13" s="8">
        <f t="shared" si="1"/>
        <v>0</v>
      </c>
      <c r="K13" s="8"/>
      <c r="L13" s="8"/>
      <c r="M13" s="8">
        <f t="shared" si="2"/>
        <v>0</v>
      </c>
    </row>
    <row r="14" spans="2:15" x14ac:dyDescent="0.3">
      <c r="C14" s="8" t="s">
        <v>91</v>
      </c>
      <c r="D14" s="8"/>
      <c r="E14" s="8"/>
      <c r="F14" s="19">
        <f t="shared" si="0"/>
        <v>0</v>
      </c>
      <c r="G14" s="8"/>
      <c r="H14" s="8"/>
      <c r="I14" s="8"/>
      <c r="J14" s="8">
        <f t="shared" si="1"/>
        <v>0</v>
      </c>
      <c r="K14" s="8"/>
      <c r="L14" s="8"/>
      <c r="M14" s="8">
        <f t="shared" si="2"/>
        <v>0</v>
      </c>
    </row>
    <row r="15" spans="2:15" x14ac:dyDescent="0.3">
      <c r="C15" s="8" t="s">
        <v>95</v>
      </c>
      <c r="D15" s="8"/>
      <c r="E15" s="19">
        <f>F15*10.764</f>
        <v>309.25402560000003</v>
      </c>
      <c r="F15" s="19">
        <f>SUM(F6:F14)</f>
        <v>28.730400000000003</v>
      </c>
      <c r="G15" s="19"/>
      <c r="H15" s="19"/>
      <c r="I15" s="19">
        <f>J15*10.764</f>
        <v>58.986719999999998</v>
      </c>
      <c r="J15" s="19">
        <f>SUM(J6:J14)</f>
        <v>5.48</v>
      </c>
      <c r="K15" s="19"/>
      <c r="L15" s="19">
        <f>M15*10.764</f>
        <v>0</v>
      </c>
      <c r="M15" s="19">
        <f>SUM(M6:M14)</f>
        <v>0</v>
      </c>
      <c r="O15" s="20">
        <f>E15+I15</f>
        <v>368.24074560000003</v>
      </c>
    </row>
    <row r="16" spans="2:15" x14ac:dyDescent="0.3">
      <c r="F16" s="20">
        <f>E15+I15</f>
        <v>368.24074560000003</v>
      </c>
      <c r="H16" s="20">
        <f>F15+J15</f>
        <v>34.210400000000007</v>
      </c>
    </row>
    <row r="17" spans="2:15" x14ac:dyDescent="0.3">
      <c r="C17" s="11" t="s">
        <v>96</v>
      </c>
      <c r="D17" s="193" t="s">
        <v>124</v>
      </c>
      <c r="E17" s="193"/>
    </row>
    <row r="18" spans="2:15" x14ac:dyDescent="0.3">
      <c r="E18" s="10"/>
      <c r="F18" s="10"/>
      <c r="G18" s="10"/>
      <c r="H18" s="10"/>
      <c r="I18" s="10"/>
      <c r="J18" s="10"/>
    </row>
    <row r="19" spans="2:15" x14ac:dyDescent="0.3">
      <c r="B19" s="11" t="s">
        <v>97</v>
      </c>
      <c r="C19" s="9" t="s">
        <v>78</v>
      </c>
      <c r="D19" s="192" t="s">
        <v>79</v>
      </c>
      <c r="E19" s="192"/>
      <c r="F19" s="192"/>
      <c r="G19" s="12"/>
      <c r="H19" s="192" t="s">
        <v>80</v>
      </c>
      <c r="I19" s="192"/>
      <c r="J19" s="192"/>
      <c r="K19" s="192" t="s">
        <v>81</v>
      </c>
      <c r="L19" s="192"/>
      <c r="M19" s="192"/>
    </row>
    <row r="20" spans="2:15" x14ac:dyDescent="0.3">
      <c r="B20" s="11">
        <v>3</v>
      </c>
      <c r="C20" s="9"/>
      <c r="D20" s="9" t="s">
        <v>82</v>
      </c>
      <c r="E20" s="9" t="s">
        <v>83</v>
      </c>
      <c r="F20" s="9" t="s">
        <v>84</v>
      </c>
      <c r="G20" s="9"/>
      <c r="H20" s="9" t="s">
        <v>82</v>
      </c>
      <c r="I20" s="9" t="s">
        <v>83</v>
      </c>
      <c r="J20" s="9" t="s">
        <v>84</v>
      </c>
      <c r="K20" s="9" t="s">
        <v>82</v>
      </c>
      <c r="L20" s="9" t="s">
        <v>83</v>
      </c>
      <c r="M20" s="9" t="s">
        <v>84</v>
      </c>
    </row>
    <row r="21" spans="2:15" x14ac:dyDescent="0.3">
      <c r="C21" s="8" t="s">
        <v>85</v>
      </c>
      <c r="D21" s="8">
        <v>2.74</v>
      </c>
      <c r="E21" s="8">
        <v>3.59</v>
      </c>
      <c r="F21" s="19">
        <f>D21*E21</f>
        <v>9.8366000000000007</v>
      </c>
      <c r="G21" s="8" t="s">
        <v>98</v>
      </c>
      <c r="H21" s="8">
        <v>1</v>
      </c>
      <c r="I21" s="8">
        <v>2.74</v>
      </c>
      <c r="J21" s="19">
        <f>H21*I21</f>
        <v>2.74</v>
      </c>
      <c r="K21" s="8"/>
      <c r="L21" s="8"/>
      <c r="M21" s="8">
        <f>K21*L21</f>
        <v>0</v>
      </c>
    </row>
    <row r="22" spans="2:15" x14ac:dyDescent="0.3">
      <c r="C22" s="8" t="s">
        <v>88</v>
      </c>
      <c r="D22" s="8">
        <v>2.12</v>
      </c>
      <c r="E22" s="8">
        <v>2.9</v>
      </c>
      <c r="F22" s="19">
        <f t="shared" ref="F22:F29" si="3">D22*E22</f>
        <v>6.1479999999999997</v>
      </c>
      <c r="G22" s="8" t="s">
        <v>98</v>
      </c>
      <c r="H22" s="8">
        <v>1</v>
      </c>
      <c r="I22" s="8">
        <v>2.74</v>
      </c>
      <c r="J22" s="8">
        <f t="shared" ref="J22:J29" si="4">H22*I22</f>
        <v>2.74</v>
      </c>
      <c r="K22" s="8"/>
      <c r="L22" s="8"/>
      <c r="M22" s="8">
        <f t="shared" ref="M22:M29" si="5">K22*L22</f>
        <v>0</v>
      </c>
    </row>
    <row r="23" spans="2:15" x14ac:dyDescent="0.3">
      <c r="C23" s="8" t="s">
        <v>86</v>
      </c>
      <c r="D23" s="8">
        <v>2.74</v>
      </c>
      <c r="E23" s="8">
        <v>2.76</v>
      </c>
      <c r="F23" s="19">
        <f t="shared" si="3"/>
        <v>7.5624000000000002</v>
      </c>
      <c r="G23" s="8" t="s">
        <v>98</v>
      </c>
      <c r="H23" s="8"/>
      <c r="I23" s="8"/>
      <c r="J23" s="8">
        <f t="shared" si="4"/>
        <v>0</v>
      </c>
      <c r="K23" s="8"/>
      <c r="L23" s="8"/>
      <c r="M23" s="8">
        <f t="shared" si="5"/>
        <v>0</v>
      </c>
    </row>
    <row r="24" spans="2:15" x14ac:dyDescent="0.3">
      <c r="C24" s="8" t="s">
        <v>87</v>
      </c>
      <c r="D24" s="8">
        <v>1.52</v>
      </c>
      <c r="E24" s="8">
        <v>1.22</v>
      </c>
      <c r="F24" s="19">
        <f t="shared" si="3"/>
        <v>1.8544</v>
      </c>
      <c r="G24" s="8" t="s">
        <v>98</v>
      </c>
      <c r="H24" s="8"/>
      <c r="I24" s="8"/>
      <c r="J24" s="8">
        <f t="shared" si="4"/>
        <v>0</v>
      </c>
      <c r="K24" s="8"/>
      <c r="L24" s="8"/>
      <c r="M24" s="8">
        <f t="shared" si="5"/>
        <v>0</v>
      </c>
    </row>
    <row r="25" spans="2:15" x14ac:dyDescent="0.3">
      <c r="C25" s="8" t="s">
        <v>93</v>
      </c>
      <c r="D25" s="8">
        <v>1.22</v>
      </c>
      <c r="E25" s="8">
        <v>2.0499999999999998</v>
      </c>
      <c r="F25" s="19">
        <f t="shared" si="3"/>
        <v>2.5009999999999999</v>
      </c>
      <c r="G25" s="8" t="s">
        <v>99</v>
      </c>
      <c r="H25" s="8"/>
      <c r="I25" s="8"/>
      <c r="J25" s="8">
        <f t="shared" si="4"/>
        <v>0</v>
      </c>
      <c r="K25" s="8"/>
      <c r="L25" s="8"/>
      <c r="M25" s="8">
        <f t="shared" si="5"/>
        <v>0</v>
      </c>
    </row>
    <row r="26" spans="2:15" x14ac:dyDescent="0.3">
      <c r="C26" s="8" t="s">
        <v>94</v>
      </c>
      <c r="D26" s="8">
        <v>1.84</v>
      </c>
      <c r="E26" s="8">
        <v>0.45</v>
      </c>
      <c r="F26" s="19">
        <f t="shared" si="3"/>
        <v>0.82800000000000007</v>
      </c>
      <c r="G26" s="8" t="s">
        <v>99</v>
      </c>
      <c r="H26" s="8"/>
      <c r="I26" s="8"/>
      <c r="J26" s="8">
        <f t="shared" si="4"/>
        <v>0</v>
      </c>
      <c r="K26" s="8"/>
      <c r="L26" s="8"/>
      <c r="M26" s="8">
        <f t="shared" si="5"/>
        <v>0</v>
      </c>
    </row>
    <row r="27" spans="2:15" x14ac:dyDescent="0.3">
      <c r="C27" s="8" t="s">
        <v>89</v>
      </c>
      <c r="D27" s="8">
        <v>2.4300000000000002</v>
      </c>
      <c r="E27" s="8">
        <v>2.76</v>
      </c>
      <c r="F27" s="19">
        <f t="shared" si="3"/>
        <v>6.7068000000000003</v>
      </c>
      <c r="G27" s="8"/>
      <c r="H27" s="8"/>
      <c r="I27" s="8"/>
      <c r="J27" s="8">
        <f t="shared" si="4"/>
        <v>0</v>
      </c>
      <c r="K27" s="8"/>
      <c r="L27" s="8"/>
      <c r="M27" s="8">
        <f t="shared" si="5"/>
        <v>0</v>
      </c>
    </row>
    <row r="28" spans="2:15" x14ac:dyDescent="0.3">
      <c r="C28" s="8" t="s">
        <v>90</v>
      </c>
      <c r="D28" s="8"/>
      <c r="E28" s="8"/>
      <c r="F28" s="19">
        <f t="shared" si="3"/>
        <v>0</v>
      </c>
      <c r="G28" s="8"/>
      <c r="H28" s="8"/>
      <c r="I28" s="8"/>
      <c r="J28" s="8">
        <f t="shared" si="4"/>
        <v>0</v>
      </c>
      <c r="K28" s="8"/>
      <c r="L28" s="8"/>
      <c r="M28" s="8">
        <f t="shared" si="5"/>
        <v>0</v>
      </c>
    </row>
    <row r="29" spans="2:15" x14ac:dyDescent="0.3">
      <c r="C29" s="8" t="s">
        <v>91</v>
      </c>
      <c r="D29" s="8"/>
      <c r="E29" s="8"/>
      <c r="F29" s="19">
        <f t="shared" si="3"/>
        <v>0</v>
      </c>
      <c r="G29" s="8"/>
      <c r="H29" s="8"/>
      <c r="I29" s="8"/>
      <c r="J29" s="8">
        <f t="shared" si="4"/>
        <v>0</v>
      </c>
      <c r="K29" s="8"/>
      <c r="L29" s="8"/>
      <c r="M29" s="8">
        <f t="shared" si="5"/>
        <v>0</v>
      </c>
    </row>
    <row r="30" spans="2:15" x14ac:dyDescent="0.3">
      <c r="C30" s="8" t="s">
        <v>92</v>
      </c>
      <c r="D30" s="8"/>
      <c r="E30" s="8"/>
      <c r="F30" s="19">
        <f>D30*E30</f>
        <v>0</v>
      </c>
      <c r="G30" s="8"/>
      <c r="H30" s="8"/>
      <c r="I30" s="8"/>
      <c r="J30" s="8">
        <f>H30*I30</f>
        <v>0</v>
      </c>
      <c r="K30" s="8"/>
      <c r="L30" s="8"/>
      <c r="M30" s="8">
        <f>K30*L30</f>
        <v>0</v>
      </c>
    </row>
    <row r="31" spans="2:15" x14ac:dyDescent="0.3">
      <c r="C31" s="8" t="s">
        <v>95</v>
      </c>
      <c r="D31" s="8"/>
      <c r="E31" s="19">
        <f>F31*10.764</f>
        <v>381.44602080000004</v>
      </c>
      <c r="F31" s="19">
        <f>SUM(F21:F30)</f>
        <v>35.437200000000004</v>
      </c>
      <c r="G31" s="19"/>
      <c r="H31" s="19"/>
      <c r="I31" s="19">
        <f>J31*10.764</f>
        <v>58.986719999999998</v>
      </c>
      <c r="J31" s="19">
        <f>SUM(J21:J30)</f>
        <v>5.48</v>
      </c>
      <c r="K31" s="19"/>
      <c r="L31" s="19">
        <f>M31*10.764</f>
        <v>0</v>
      </c>
      <c r="M31" s="19">
        <f>SUM(M21:M30)</f>
        <v>0</v>
      </c>
      <c r="O31" s="20">
        <f>E31+I31</f>
        <v>440.43274080000003</v>
      </c>
    </row>
    <row r="32" spans="2:15" x14ac:dyDescent="0.3">
      <c r="F32" s="20">
        <f>E31+I31</f>
        <v>440.43274080000003</v>
      </c>
      <c r="H32" s="20">
        <f>F31+J31</f>
        <v>40.917200000000008</v>
      </c>
    </row>
    <row r="33" spans="2:15" x14ac:dyDescent="0.3">
      <c r="C33" s="11" t="s">
        <v>96</v>
      </c>
      <c r="D33" s="193" t="s">
        <v>124</v>
      </c>
      <c r="E33" s="193"/>
    </row>
    <row r="34" spans="2:15" x14ac:dyDescent="0.3">
      <c r="E34" s="10"/>
      <c r="F34" s="10"/>
      <c r="G34" s="10"/>
      <c r="H34" s="10"/>
      <c r="I34" s="10"/>
      <c r="J34" s="10"/>
    </row>
    <row r="35" spans="2:15" x14ac:dyDescent="0.3">
      <c r="B35" s="11" t="s">
        <v>97</v>
      </c>
      <c r="C35" s="9" t="s">
        <v>78</v>
      </c>
      <c r="D35" s="192" t="s">
        <v>79</v>
      </c>
      <c r="E35" s="192"/>
      <c r="F35" s="192"/>
      <c r="G35" s="12"/>
      <c r="H35" s="192" t="s">
        <v>80</v>
      </c>
      <c r="I35" s="192"/>
      <c r="J35" s="192"/>
      <c r="K35" s="192" t="s">
        <v>81</v>
      </c>
      <c r="L35" s="192"/>
      <c r="M35" s="192"/>
    </row>
    <row r="36" spans="2:15" x14ac:dyDescent="0.3">
      <c r="B36" s="11" t="s">
        <v>128</v>
      </c>
      <c r="C36" s="9"/>
      <c r="D36" s="9" t="s">
        <v>82</v>
      </c>
      <c r="E36" s="9" t="s">
        <v>83</v>
      </c>
      <c r="F36" s="9" t="s">
        <v>84</v>
      </c>
      <c r="G36" s="9"/>
      <c r="H36" s="9" t="s">
        <v>82</v>
      </c>
      <c r="I36" s="9" t="s">
        <v>83</v>
      </c>
      <c r="J36" s="9" t="s">
        <v>84</v>
      </c>
      <c r="K36" s="9" t="s">
        <v>82</v>
      </c>
      <c r="L36" s="9" t="s">
        <v>83</v>
      </c>
      <c r="M36" s="9" t="s">
        <v>84</v>
      </c>
    </row>
    <row r="37" spans="2:15" x14ac:dyDescent="0.3">
      <c r="C37" s="8" t="s">
        <v>85</v>
      </c>
      <c r="D37" s="8">
        <v>2.74</v>
      </c>
      <c r="E37" s="8">
        <v>3.59</v>
      </c>
      <c r="F37" s="19">
        <f>D37*E37</f>
        <v>9.8366000000000007</v>
      </c>
      <c r="G37" s="8" t="s">
        <v>98</v>
      </c>
      <c r="H37" s="8"/>
      <c r="I37" s="8"/>
      <c r="J37" s="19">
        <f>H37*I37</f>
        <v>0</v>
      </c>
      <c r="K37" s="8"/>
      <c r="L37" s="8"/>
      <c r="M37" s="8">
        <f>K37*L37</f>
        <v>0</v>
      </c>
    </row>
    <row r="38" spans="2:15" x14ac:dyDescent="0.3">
      <c r="C38" s="8" t="s">
        <v>88</v>
      </c>
      <c r="D38" s="8">
        <v>2.13</v>
      </c>
      <c r="E38" s="8">
        <v>2.2999999999999998</v>
      </c>
      <c r="F38" s="19">
        <f t="shared" ref="F38:F46" si="6">D38*E38</f>
        <v>4.8989999999999991</v>
      </c>
      <c r="G38" s="8" t="s">
        <v>98</v>
      </c>
      <c r="H38" s="8"/>
      <c r="I38" s="8"/>
      <c r="J38" s="8">
        <f t="shared" ref="J38:J46" si="7">H38*I38</f>
        <v>0</v>
      </c>
      <c r="K38" s="8"/>
      <c r="L38" s="8"/>
      <c r="M38" s="8">
        <f t="shared" ref="M38:M46" si="8">K38*L38</f>
        <v>0</v>
      </c>
    </row>
    <row r="39" spans="2:15" x14ac:dyDescent="0.3">
      <c r="C39" s="8" t="s">
        <v>86</v>
      </c>
      <c r="D39" s="8">
        <v>2.74</v>
      </c>
      <c r="E39" s="8">
        <v>2.76</v>
      </c>
      <c r="F39" s="19">
        <f t="shared" si="6"/>
        <v>7.5624000000000002</v>
      </c>
      <c r="G39" s="8" t="s">
        <v>98</v>
      </c>
      <c r="H39" s="8"/>
      <c r="I39" s="8"/>
      <c r="J39" s="8">
        <f t="shared" si="7"/>
        <v>0</v>
      </c>
      <c r="K39" s="8"/>
      <c r="L39" s="8"/>
      <c r="M39" s="8">
        <f t="shared" si="8"/>
        <v>0</v>
      </c>
    </row>
    <row r="40" spans="2:15" x14ac:dyDescent="0.3">
      <c r="C40" s="8" t="s">
        <v>87</v>
      </c>
      <c r="D40" s="8">
        <v>2.4300000000000002</v>
      </c>
      <c r="E40" s="8">
        <v>2.76</v>
      </c>
      <c r="F40" s="19">
        <f t="shared" si="6"/>
        <v>6.7068000000000003</v>
      </c>
      <c r="G40" s="8" t="s">
        <v>98</v>
      </c>
      <c r="H40" s="8"/>
      <c r="I40" s="8"/>
      <c r="J40" s="8">
        <f t="shared" si="7"/>
        <v>0</v>
      </c>
      <c r="K40" s="8"/>
      <c r="L40" s="8"/>
      <c r="M40" s="8">
        <f t="shared" si="8"/>
        <v>0</v>
      </c>
    </row>
    <row r="41" spans="2:15" x14ac:dyDescent="0.3">
      <c r="C41" s="8" t="s">
        <v>93</v>
      </c>
      <c r="D41" s="8">
        <v>1.22</v>
      </c>
      <c r="E41" s="8">
        <v>2.0499999999999998</v>
      </c>
      <c r="F41" s="19">
        <f t="shared" si="6"/>
        <v>2.5009999999999999</v>
      </c>
      <c r="G41" s="8" t="s">
        <v>99</v>
      </c>
      <c r="H41" s="8"/>
      <c r="I41" s="8"/>
      <c r="J41" s="8">
        <f t="shared" si="7"/>
        <v>0</v>
      </c>
      <c r="K41" s="8"/>
      <c r="L41" s="8"/>
      <c r="M41" s="8">
        <f t="shared" si="8"/>
        <v>0</v>
      </c>
    </row>
    <row r="42" spans="2:15" x14ac:dyDescent="0.3">
      <c r="C42" s="8" t="s">
        <v>94</v>
      </c>
      <c r="D42" s="8">
        <v>1.82</v>
      </c>
      <c r="E42" s="8">
        <v>1.22</v>
      </c>
      <c r="F42" s="19">
        <f t="shared" si="6"/>
        <v>2.2204000000000002</v>
      </c>
      <c r="G42" s="8" t="s">
        <v>99</v>
      </c>
      <c r="H42" s="8"/>
      <c r="I42" s="8"/>
      <c r="J42" s="8">
        <f t="shared" si="7"/>
        <v>0</v>
      </c>
      <c r="K42" s="8"/>
      <c r="L42" s="8"/>
      <c r="M42" s="8">
        <f t="shared" si="8"/>
        <v>0</v>
      </c>
    </row>
    <row r="43" spans="2:15" x14ac:dyDescent="0.3">
      <c r="C43" s="8" t="s">
        <v>89</v>
      </c>
      <c r="D43" s="8"/>
      <c r="E43" s="8"/>
      <c r="F43" s="19">
        <f t="shared" si="6"/>
        <v>0</v>
      </c>
      <c r="G43" s="8"/>
      <c r="H43" s="8"/>
      <c r="I43" s="8"/>
      <c r="J43" s="8">
        <f t="shared" si="7"/>
        <v>0</v>
      </c>
      <c r="K43" s="8"/>
      <c r="L43" s="8"/>
      <c r="M43" s="8">
        <f t="shared" si="8"/>
        <v>0</v>
      </c>
    </row>
    <row r="44" spans="2:15" x14ac:dyDescent="0.3">
      <c r="C44" s="8" t="s">
        <v>90</v>
      </c>
      <c r="D44" s="8"/>
      <c r="E44" s="8"/>
      <c r="F44" s="19">
        <f t="shared" si="6"/>
        <v>0</v>
      </c>
      <c r="G44" s="8"/>
      <c r="H44" s="8"/>
      <c r="I44" s="8"/>
      <c r="J44" s="8">
        <f t="shared" si="7"/>
        <v>0</v>
      </c>
      <c r="K44" s="8"/>
      <c r="L44" s="8"/>
      <c r="M44" s="8">
        <f t="shared" si="8"/>
        <v>0</v>
      </c>
    </row>
    <row r="45" spans="2:15" x14ac:dyDescent="0.3">
      <c r="C45" s="8" t="s">
        <v>91</v>
      </c>
      <c r="D45" s="8"/>
      <c r="E45" s="8"/>
      <c r="F45" s="19">
        <f t="shared" si="6"/>
        <v>0</v>
      </c>
      <c r="G45" s="8"/>
      <c r="H45" s="8"/>
      <c r="I45" s="8"/>
      <c r="J45" s="8">
        <f t="shared" si="7"/>
        <v>0</v>
      </c>
      <c r="K45" s="8"/>
      <c r="L45" s="8"/>
      <c r="M45" s="8">
        <f t="shared" si="8"/>
        <v>0</v>
      </c>
    </row>
    <row r="46" spans="2:15" x14ac:dyDescent="0.3">
      <c r="C46" s="8" t="s">
        <v>92</v>
      </c>
      <c r="D46" s="8"/>
      <c r="E46" s="8"/>
      <c r="F46" s="19">
        <f t="shared" si="6"/>
        <v>0</v>
      </c>
      <c r="G46" s="8"/>
      <c r="H46" s="8"/>
      <c r="I46" s="8"/>
      <c r="J46" s="8">
        <f t="shared" si="7"/>
        <v>0</v>
      </c>
      <c r="K46" s="8"/>
      <c r="L46" s="8"/>
      <c r="M46" s="8">
        <f t="shared" si="8"/>
        <v>0</v>
      </c>
    </row>
    <row r="47" spans="2:15" x14ac:dyDescent="0.3">
      <c r="C47" s="8" t="s">
        <v>92</v>
      </c>
      <c r="D47" s="8"/>
      <c r="E47" s="8"/>
      <c r="F47" s="19">
        <f>D47*E47</f>
        <v>0</v>
      </c>
      <c r="G47" s="8"/>
      <c r="H47" s="8"/>
      <c r="I47" s="8"/>
      <c r="J47" s="8">
        <f>H47*I47</f>
        <v>0</v>
      </c>
      <c r="K47" s="8"/>
      <c r="L47" s="8"/>
      <c r="M47" s="8">
        <f>K47*L47</f>
        <v>0</v>
      </c>
    </row>
    <row r="48" spans="2:15" x14ac:dyDescent="0.3">
      <c r="C48" s="8" t="s">
        <v>95</v>
      </c>
      <c r="D48" s="8"/>
      <c r="E48" s="19">
        <f>F48*10.764</f>
        <v>363.02881680000002</v>
      </c>
      <c r="F48" s="19">
        <f>SUM(F37:F47)</f>
        <v>33.726200000000006</v>
      </c>
      <c r="G48" s="19"/>
      <c r="H48" s="19"/>
      <c r="I48" s="19">
        <f>J48*10.764</f>
        <v>0</v>
      </c>
      <c r="J48" s="19">
        <f>SUM(J37:J46)</f>
        <v>0</v>
      </c>
      <c r="K48" s="19"/>
      <c r="L48" s="19">
        <f>M48*10.764</f>
        <v>0</v>
      </c>
      <c r="M48" s="19">
        <f>SUM(M37:M46)</f>
        <v>0</v>
      </c>
      <c r="O48" s="20">
        <f>E48+I48</f>
        <v>363.02881680000002</v>
      </c>
    </row>
  </sheetData>
  <mergeCells count="12">
    <mergeCell ref="D2:E2"/>
    <mergeCell ref="D4:F4"/>
    <mergeCell ref="H4:J4"/>
    <mergeCell ref="K4:M4"/>
    <mergeCell ref="D17:E17"/>
    <mergeCell ref="H19:J19"/>
    <mergeCell ref="K19:M19"/>
    <mergeCell ref="D33:E33"/>
    <mergeCell ref="D35:F35"/>
    <mergeCell ref="H35:J35"/>
    <mergeCell ref="K35:M35"/>
    <mergeCell ref="D19:F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29"/>
  <sheetViews>
    <sheetView workbookViewId="0">
      <selection activeCell="N25" sqref="N25"/>
    </sheetView>
  </sheetViews>
  <sheetFormatPr defaultColWidth="9.21875" defaultRowHeight="13.8" x14ac:dyDescent="0.25"/>
  <cols>
    <col min="1" max="1" width="20.5546875" style="22" customWidth="1"/>
    <col min="2" max="2" width="11.77734375" style="22" customWidth="1"/>
    <col min="3" max="4" width="9.21875" style="22"/>
    <col min="5" max="5" width="10.21875" style="22" customWidth="1"/>
    <col min="6" max="6" width="10.77734375" style="22" customWidth="1"/>
    <col min="7" max="7" width="9.21875" style="22"/>
    <col min="8" max="8" width="10.44140625" style="22" customWidth="1"/>
    <col min="9" max="9" width="15.44140625" style="22" customWidth="1"/>
    <col min="10" max="16384" width="9.21875" style="22"/>
  </cols>
  <sheetData>
    <row r="2" spans="1:13" x14ac:dyDescent="0.25">
      <c r="A2" s="21" t="s">
        <v>164</v>
      </c>
      <c r="B2" s="21" t="s">
        <v>165</v>
      </c>
      <c r="C2" s="21" t="s">
        <v>149</v>
      </c>
      <c r="D2" s="195" t="s">
        <v>166</v>
      </c>
      <c r="E2" s="195"/>
    </row>
    <row r="3" spans="1:13" x14ac:dyDescent="0.25">
      <c r="A3" s="23">
        <v>0</v>
      </c>
      <c r="B3" s="23">
        <v>0</v>
      </c>
      <c r="C3" s="23">
        <v>1</v>
      </c>
      <c r="D3" s="196">
        <v>4</v>
      </c>
      <c r="E3" s="196"/>
    </row>
    <row r="5" spans="1:13" x14ac:dyDescent="0.25">
      <c r="A5" s="22" t="s">
        <v>108</v>
      </c>
      <c r="B5" s="24" t="s">
        <v>167</v>
      </c>
      <c r="C5" s="24">
        <f>D3</f>
        <v>4</v>
      </c>
      <c r="D5" s="25"/>
    </row>
    <row r="6" spans="1:13" x14ac:dyDescent="0.25">
      <c r="A6" s="22" t="s">
        <v>109</v>
      </c>
      <c r="B6" s="26">
        <v>10</v>
      </c>
      <c r="C6" s="27">
        <v>10</v>
      </c>
      <c r="D6" s="28">
        <f>((100/B6)*C6)/100</f>
        <v>1</v>
      </c>
    </row>
    <row r="7" spans="1:13" x14ac:dyDescent="0.25">
      <c r="A7" s="22" t="s">
        <v>110</v>
      </c>
      <c r="B7" s="26">
        <f>A3+B3+C3+D3</f>
        <v>5</v>
      </c>
      <c r="C7" s="27">
        <v>3</v>
      </c>
      <c r="D7" s="28">
        <f t="shared" ref="D7:D12" si="0">((100/B7)*C7)/100</f>
        <v>0.6</v>
      </c>
      <c r="F7" s="197" t="s">
        <v>168</v>
      </c>
      <c r="G7" s="197"/>
      <c r="H7" s="29" t="s">
        <v>169</v>
      </c>
      <c r="J7" s="30"/>
    </row>
    <row r="8" spans="1:13" x14ac:dyDescent="0.25">
      <c r="A8" s="22" t="s">
        <v>115</v>
      </c>
      <c r="B8" s="26">
        <f>C5</f>
        <v>4</v>
      </c>
      <c r="C8" s="27">
        <v>1</v>
      </c>
      <c r="D8" s="28">
        <f t="shared" si="0"/>
        <v>0.25</v>
      </c>
      <c r="F8" s="194" t="s">
        <v>135</v>
      </c>
      <c r="G8" s="194"/>
      <c r="H8" s="26" t="s">
        <v>170</v>
      </c>
    </row>
    <row r="9" spans="1:13" x14ac:dyDescent="0.25">
      <c r="A9" s="22" t="s">
        <v>117</v>
      </c>
      <c r="B9" s="26">
        <f>C5</f>
        <v>4</v>
      </c>
      <c r="C9" s="27">
        <v>0</v>
      </c>
      <c r="D9" s="28">
        <f t="shared" si="0"/>
        <v>0</v>
      </c>
      <c r="F9" s="194" t="s">
        <v>171</v>
      </c>
      <c r="G9" s="194"/>
      <c r="H9" s="26" t="s">
        <v>172</v>
      </c>
    </row>
    <row r="10" spans="1:13" x14ac:dyDescent="0.25">
      <c r="A10" s="22" t="s">
        <v>42</v>
      </c>
      <c r="B10" s="26">
        <f>C5</f>
        <v>4</v>
      </c>
      <c r="C10" s="27">
        <v>0</v>
      </c>
      <c r="D10" s="28">
        <f t="shared" si="0"/>
        <v>0</v>
      </c>
      <c r="F10" s="194" t="s">
        <v>173</v>
      </c>
      <c r="G10" s="194"/>
      <c r="H10" s="26" t="s">
        <v>174</v>
      </c>
    </row>
    <row r="11" spans="1:13" x14ac:dyDescent="0.25">
      <c r="A11" s="31" t="s">
        <v>113</v>
      </c>
      <c r="B11" s="26">
        <f>C5</f>
        <v>4</v>
      </c>
      <c r="C11" s="27">
        <v>0</v>
      </c>
      <c r="D11" s="28">
        <f t="shared" si="0"/>
        <v>0</v>
      </c>
      <c r="F11" s="194" t="s">
        <v>175</v>
      </c>
      <c r="G11" s="194"/>
      <c r="H11" s="26" t="s">
        <v>176</v>
      </c>
    </row>
    <row r="12" spans="1:13" x14ac:dyDescent="0.25">
      <c r="A12" s="22" t="s">
        <v>43</v>
      </c>
      <c r="B12" s="26">
        <f>C5</f>
        <v>4</v>
      </c>
      <c r="C12" s="27">
        <v>0</v>
      </c>
      <c r="D12" s="28">
        <f t="shared" si="0"/>
        <v>0</v>
      </c>
      <c r="F12" s="194" t="s">
        <v>177</v>
      </c>
      <c r="G12" s="194"/>
      <c r="H12" s="26" t="s">
        <v>178</v>
      </c>
    </row>
    <row r="13" spans="1:13" x14ac:dyDescent="0.25">
      <c r="F13" s="194" t="s">
        <v>179</v>
      </c>
      <c r="G13" s="194"/>
      <c r="H13" s="26" t="s">
        <v>180</v>
      </c>
    </row>
    <row r="14" spans="1:13" hidden="1" x14ac:dyDescent="0.25">
      <c r="A14" s="21"/>
      <c r="B14" s="21" t="s">
        <v>114</v>
      </c>
      <c r="C14" s="21" t="s">
        <v>118</v>
      </c>
      <c r="G14" s="21" t="s">
        <v>109</v>
      </c>
      <c r="H14" s="21" t="s">
        <v>111</v>
      </c>
      <c r="I14" s="21" t="s">
        <v>112</v>
      </c>
      <c r="J14" s="21" t="s">
        <v>36</v>
      </c>
      <c r="K14" s="21" t="s">
        <v>42</v>
      </c>
      <c r="L14" s="21" t="s">
        <v>113</v>
      </c>
      <c r="M14" s="21" t="s">
        <v>43</v>
      </c>
    </row>
    <row r="15" spans="1:13" hidden="1" x14ac:dyDescent="0.25">
      <c r="A15" s="21" t="s">
        <v>34</v>
      </c>
      <c r="B15" s="21">
        <f>G15</f>
        <v>10</v>
      </c>
      <c r="C15" s="21">
        <f>G16</f>
        <v>30</v>
      </c>
      <c r="E15" s="195" t="s">
        <v>114</v>
      </c>
      <c r="F15" s="195"/>
      <c r="G15" s="32">
        <f>C6</f>
        <v>10</v>
      </c>
      <c r="H15" s="32">
        <f>40/B7*C7</f>
        <v>24</v>
      </c>
      <c r="I15" s="32">
        <f>15/B8*C8</f>
        <v>3.75</v>
      </c>
      <c r="J15" s="32">
        <f>10/B9*C9</f>
        <v>0</v>
      </c>
      <c r="K15" s="32">
        <f>10/B10*C10</f>
        <v>0</v>
      </c>
      <c r="L15" s="32">
        <f>5/B11*C11</f>
        <v>0</v>
      </c>
      <c r="M15" s="32">
        <f>5/B12*C12</f>
        <v>0</v>
      </c>
    </row>
    <row r="16" spans="1:13" hidden="1" x14ac:dyDescent="0.25">
      <c r="A16" s="21" t="s">
        <v>35</v>
      </c>
      <c r="B16" s="21">
        <f>H15</f>
        <v>24</v>
      </c>
      <c r="C16" s="21">
        <f>H16</f>
        <v>18</v>
      </c>
      <c r="E16" s="195" t="s">
        <v>116</v>
      </c>
      <c r="F16" s="195"/>
      <c r="G16" s="21">
        <f>G15+20</f>
        <v>30</v>
      </c>
      <c r="H16" s="21">
        <f>30/B7*C7</f>
        <v>18</v>
      </c>
      <c r="I16" s="21">
        <f>15/B8*C8</f>
        <v>3.75</v>
      </c>
      <c r="J16" s="21">
        <f>10/B9*C9</f>
        <v>0</v>
      </c>
      <c r="K16" s="21">
        <f>5/B10*C10</f>
        <v>0</v>
      </c>
      <c r="L16" s="21">
        <f>5/B11*C11</f>
        <v>0</v>
      </c>
      <c r="M16" s="21">
        <f>5/B12*C12</f>
        <v>0</v>
      </c>
    </row>
    <row r="17" spans="1:8" hidden="1" x14ac:dyDescent="0.25">
      <c r="A17" s="21" t="s">
        <v>112</v>
      </c>
      <c r="B17" s="21">
        <f>I15</f>
        <v>3.75</v>
      </c>
      <c r="C17" s="21">
        <f>I16</f>
        <v>3.75</v>
      </c>
    </row>
    <row r="18" spans="1:8" hidden="1" x14ac:dyDescent="0.25">
      <c r="A18" s="21" t="s">
        <v>36</v>
      </c>
      <c r="B18" s="21">
        <f>J15</f>
        <v>0</v>
      </c>
      <c r="C18" s="21">
        <f>J16</f>
        <v>0</v>
      </c>
    </row>
    <row r="19" spans="1:8" hidden="1" x14ac:dyDescent="0.25">
      <c r="A19" s="21" t="s">
        <v>42</v>
      </c>
      <c r="B19" s="21">
        <f>K15</f>
        <v>0</v>
      </c>
      <c r="C19" s="21">
        <f>K16</f>
        <v>0</v>
      </c>
    </row>
    <row r="20" spans="1:8" hidden="1" x14ac:dyDescent="0.25">
      <c r="A20" s="33" t="s">
        <v>113</v>
      </c>
      <c r="B20" s="21">
        <f>L15</f>
        <v>0</v>
      </c>
      <c r="C20" s="21">
        <f>L16</f>
        <v>0</v>
      </c>
    </row>
    <row r="21" spans="1:8" hidden="1" x14ac:dyDescent="0.25">
      <c r="A21" s="21" t="s">
        <v>43</v>
      </c>
      <c r="B21" s="21">
        <f>M15</f>
        <v>0</v>
      </c>
      <c r="C21" s="21">
        <f>M16</f>
        <v>0</v>
      </c>
    </row>
    <row r="22" spans="1:8" x14ac:dyDescent="0.25">
      <c r="A22" s="21" t="s">
        <v>119</v>
      </c>
      <c r="B22" s="34">
        <f>(B15+B16+B17+B18+B19+B20+B21)/100</f>
        <v>0.3775</v>
      </c>
      <c r="C22" s="34">
        <f>(C15+C16+C17+C18+C19+C20+C21)/100</f>
        <v>0.51749999999999996</v>
      </c>
      <c r="F22" s="194" t="s">
        <v>181</v>
      </c>
      <c r="G22" s="194"/>
      <c r="H22" s="26" t="s">
        <v>172</v>
      </c>
    </row>
    <row r="23" spans="1:8" x14ac:dyDescent="0.25">
      <c r="F23" s="194" t="s">
        <v>182</v>
      </c>
      <c r="G23" s="194"/>
      <c r="H23" s="26" t="s">
        <v>183</v>
      </c>
    </row>
    <row r="24" spans="1:8" x14ac:dyDescent="0.25">
      <c r="A24" s="22" t="s">
        <v>184</v>
      </c>
      <c r="B24" s="35">
        <v>0.01</v>
      </c>
      <c r="C24" s="35">
        <v>0.02</v>
      </c>
      <c r="F24" s="194" t="s">
        <v>185</v>
      </c>
      <c r="G24" s="194"/>
      <c r="H24" s="26" t="s">
        <v>186</v>
      </c>
    </row>
    <row r="25" spans="1:8" x14ac:dyDescent="0.25">
      <c r="A25" s="22" t="s">
        <v>187</v>
      </c>
      <c r="B25" s="35">
        <v>0.01</v>
      </c>
      <c r="C25" s="35">
        <v>0.03</v>
      </c>
    </row>
    <row r="26" spans="1:8" x14ac:dyDescent="0.25">
      <c r="A26" s="22" t="s">
        <v>188</v>
      </c>
      <c r="B26" s="35">
        <v>0.03</v>
      </c>
      <c r="C26" s="35">
        <v>0.08</v>
      </c>
    </row>
    <row r="27" spans="1:8" x14ac:dyDescent="0.25">
      <c r="A27" s="22" t="s">
        <v>189</v>
      </c>
      <c r="B27" s="35">
        <v>0.05</v>
      </c>
      <c r="C27" s="35">
        <v>0.15</v>
      </c>
    </row>
    <row r="28" spans="1:8" x14ac:dyDescent="0.25">
      <c r="A28" s="22" t="s">
        <v>190</v>
      </c>
      <c r="B28" s="35">
        <v>7.0000000000000007E-2</v>
      </c>
      <c r="C28" s="35">
        <v>0.2</v>
      </c>
    </row>
    <row r="29" spans="1:8" x14ac:dyDescent="0.25">
      <c r="A29" s="22" t="s">
        <v>191</v>
      </c>
      <c r="B29" s="35">
        <v>0.1</v>
      </c>
      <c r="C29" s="35">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Note</vt:lpstr>
      <vt:lpstr>Wing A</vt:lpstr>
      <vt:lpstr>Construction %</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Kunal Kadam</cp:lastModifiedBy>
  <cp:lastPrinted>2025-08-18T15:04:57Z</cp:lastPrinted>
  <dcterms:created xsi:type="dcterms:W3CDTF">2013-11-23T05:32:33Z</dcterms:created>
  <dcterms:modified xsi:type="dcterms:W3CDTF">2025-08-18T15:04:58Z</dcterms:modified>
</cp:coreProperties>
</file>