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K:\VSJ Work\Aug 25\Axis Dump\"/>
    </mc:Choice>
  </mc:AlternateContent>
  <xr:revisionPtr revIDLastSave="0" documentId="13_ncr:1_{DB132D26-B86F-4E2C-B78A-DA916AA948FF}" xr6:coauthVersionLast="47" xr6:coauthVersionMax="47" xr10:uidLastSave="{00000000-0000-0000-0000-000000000000}"/>
  <bookViews>
    <workbookView xWindow="-108" yWindow="-108" windowWidth="23256" windowHeight="12456" tabRatio="855" xr2:uid="{00000000-000D-0000-FFFF-FFFF00000000}"/>
  </bookViews>
  <sheets>
    <sheet name="Report" sheetId="16" r:id="rId1"/>
    <sheet name="VALUATION" sheetId="25" r:id="rId2"/>
    <sheet name="Wing A" sheetId="11" r:id="rId3"/>
    <sheet name="A-102" sheetId="12" r:id="rId4"/>
    <sheet name="A-101" sheetId="13" r:id="rId5"/>
    <sheet name="A-103" sheetId="19" r:id="rId6"/>
    <sheet name="A-001" sheetId="21" r:id="rId7"/>
    <sheet name="A-002" sheetId="22" r:id="rId8"/>
    <sheet name="A-003" sheetId="23" r:id="rId9"/>
    <sheet name="A-003 (2)" sheetId="24" r:id="rId10"/>
  </sheets>
  <definedNames>
    <definedName name="_xlnm.Print_Area" localSheetId="0">Report!$A$1:$J$701</definedName>
  </definedNames>
  <calcPr calcId="191029"/>
</workbook>
</file>

<file path=xl/calcChain.xml><?xml version="1.0" encoding="utf-8"?>
<calcChain xmlns="http://schemas.openxmlformats.org/spreadsheetml/2006/main">
  <c r="C14" i="16" l="1"/>
  <c r="L153" i="16" l="1"/>
  <c r="L152" i="16"/>
  <c r="L151" i="16"/>
  <c r="L150" i="16"/>
  <c r="I143" i="16"/>
  <c r="D155" i="16" l="1"/>
  <c r="D151" i="16"/>
  <c r="L148" i="16"/>
  <c r="L149" i="16" s="1"/>
  <c r="L154" i="16" s="1"/>
  <c r="L155" i="16" s="1"/>
  <c r="C147" i="16" s="1"/>
  <c r="D154" i="16"/>
  <c r="D150" i="16"/>
  <c r="L146" i="16"/>
  <c r="D153" i="16"/>
  <c r="D149" i="16"/>
  <c r="D152" i="16"/>
  <c r="D148" i="16"/>
  <c r="L147" i="16"/>
  <c r="C146" i="16" s="1"/>
  <c r="D146" i="16" s="1"/>
  <c r="L145" i="16"/>
  <c r="F3" i="16"/>
  <c r="F146" i="16" l="1"/>
  <c r="K142" i="16" s="1"/>
  <c r="C144" i="16" s="1"/>
  <c r="D147" i="16"/>
  <c r="H146" i="16"/>
  <c r="L139" i="16"/>
  <c r="L138" i="16"/>
  <c r="L137" i="16"/>
  <c r="L136" i="16"/>
  <c r="I129" i="16"/>
  <c r="L133" i="16" l="1"/>
  <c r="C132" i="16" s="1"/>
  <c r="L131" i="16"/>
  <c r="D135" i="16"/>
  <c r="L134" i="16"/>
  <c r="L135" i="16" s="1"/>
  <c r="L140" i="16" s="1"/>
  <c r="L141" i="16" s="1"/>
  <c r="C133" i="16" s="1"/>
  <c r="D134" i="16"/>
  <c r="D141" i="16"/>
  <c r="D137" i="16"/>
  <c r="D138" i="16"/>
  <c r="D140" i="16"/>
  <c r="D136" i="16"/>
  <c r="L132" i="16"/>
  <c r="D139" i="16"/>
  <c r="L96" i="16"/>
  <c r="L95" i="16"/>
  <c r="L94" i="16"/>
  <c r="L93" i="16"/>
  <c r="I86" i="16"/>
  <c r="F132" i="16" l="1"/>
  <c r="D133" i="16"/>
  <c r="H132" i="16"/>
  <c r="D132" i="16"/>
  <c r="L90" i="16"/>
  <c r="C89" i="16" s="1"/>
  <c r="D89" i="16" s="1"/>
  <c r="L88" i="16"/>
  <c r="L89" i="16"/>
  <c r="D98" i="16"/>
  <c r="D96" i="16"/>
  <c r="D94" i="16"/>
  <c r="D92" i="16"/>
  <c r="L91" i="16"/>
  <c r="L92" i="16" s="1"/>
  <c r="L97" i="16" s="1"/>
  <c r="L98" i="16" s="1"/>
  <c r="C90" i="16" s="1"/>
  <c r="D97" i="16"/>
  <c r="D95" i="16"/>
  <c r="D93" i="16"/>
  <c r="D91" i="16"/>
  <c r="L196" i="16"/>
  <c r="L195" i="16"/>
  <c r="L194" i="16"/>
  <c r="L193" i="16"/>
  <c r="L182" i="16"/>
  <c r="L181" i="16"/>
  <c r="L180" i="16"/>
  <c r="L179" i="16"/>
  <c r="L168" i="16"/>
  <c r="L167" i="16"/>
  <c r="L166" i="16"/>
  <c r="L165" i="16"/>
  <c r="L125" i="16"/>
  <c r="L124" i="16"/>
  <c r="L123" i="16"/>
  <c r="L122" i="16"/>
  <c r="L110" i="16"/>
  <c r="L109" i="16"/>
  <c r="L108" i="16"/>
  <c r="L107" i="16"/>
  <c r="L82" i="16"/>
  <c r="L81" i="16"/>
  <c r="L80" i="16"/>
  <c r="L79" i="16"/>
  <c r="L68" i="16"/>
  <c r="L67" i="16"/>
  <c r="L66" i="16"/>
  <c r="L65" i="16"/>
  <c r="I186" i="16"/>
  <c r="I157" i="16"/>
  <c r="I172" i="16"/>
  <c r="I100" i="16"/>
  <c r="I114" i="16"/>
  <c r="I58" i="16"/>
  <c r="I72" i="16"/>
  <c r="K128" i="16" l="1"/>
  <c r="C130" i="16" s="1"/>
  <c r="F89" i="16"/>
  <c r="K85" i="16" s="1"/>
  <c r="C87" i="16" s="1"/>
  <c r="D90" i="16"/>
  <c r="H89" i="16"/>
  <c r="L190" i="16"/>
  <c r="F189" i="16"/>
  <c r="D197" i="16"/>
  <c r="D195" i="16"/>
  <c r="D193" i="16"/>
  <c r="D191" i="16"/>
  <c r="H189" i="16"/>
  <c r="D198" i="16"/>
  <c r="D196" i="16"/>
  <c r="D194" i="16"/>
  <c r="D192" i="16"/>
  <c r="D190" i="16"/>
  <c r="D189" i="16"/>
  <c r="L191" i="16"/>
  <c r="L192" i="16" s="1"/>
  <c r="L197" i="16" s="1"/>
  <c r="L198" i="16" s="1"/>
  <c r="L189" i="16"/>
  <c r="L188" i="16"/>
  <c r="D176" i="16"/>
  <c r="L177" i="16"/>
  <c r="L178" i="16" s="1"/>
  <c r="L183" i="16" s="1"/>
  <c r="L184" i="16" s="1"/>
  <c r="L175" i="16"/>
  <c r="L174" i="16"/>
  <c r="L176" i="16"/>
  <c r="F175" i="16"/>
  <c r="D183" i="16"/>
  <c r="D181" i="16"/>
  <c r="D179" i="16"/>
  <c r="D177" i="16"/>
  <c r="H175" i="16"/>
  <c r="D184" i="16"/>
  <c r="D182" i="16"/>
  <c r="D180" i="16"/>
  <c r="D178" i="16"/>
  <c r="D175" i="16"/>
  <c r="D170" i="16"/>
  <c r="D168" i="16"/>
  <c r="D166" i="16"/>
  <c r="D164" i="16"/>
  <c r="D162" i="16"/>
  <c r="D161" i="16"/>
  <c r="L163" i="16"/>
  <c r="L164" i="16" s="1"/>
  <c r="L169" i="16" s="1"/>
  <c r="L170" i="16" s="1"/>
  <c r="L161" i="16"/>
  <c r="L160" i="16"/>
  <c r="D169" i="16"/>
  <c r="D167" i="16"/>
  <c r="D165" i="16"/>
  <c r="D163" i="16"/>
  <c r="H161" i="16"/>
  <c r="L162" i="16"/>
  <c r="F161" i="16"/>
  <c r="L119" i="16"/>
  <c r="F118" i="16"/>
  <c r="D127" i="16"/>
  <c r="D125" i="16"/>
  <c r="D123" i="16"/>
  <c r="D121" i="16"/>
  <c r="D119" i="16"/>
  <c r="D118" i="16"/>
  <c r="L118" i="16"/>
  <c r="L117" i="16"/>
  <c r="D126" i="16"/>
  <c r="D124" i="16"/>
  <c r="D122" i="16"/>
  <c r="D120" i="16"/>
  <c r="H118" i="16"/>
  <c r="L120" i="16"/>
  <c r="L121" i="16" s="1"/>
  <c r="L126" i="16" s="1"/>
  <c r="L127" i="16" s="1"/>
  <c r="D112" i="16"/>
  <c r="D110" i="16"/>
  <c r="D108" i="16"/>
  <c r="D106" i="16"/>
  <c r="D104" i="16"/>
  <c r="D103" i="16"/>
  <c r="L105" i="16"/>
  <c r="L106" i="16" s="1"/>
  <c r="L111" i="16" s="1"/>
  <c r="L112" i="16" s="1"/>
  <c r="L102" i="16"/>
  <c r="D111" i="16"/>
  <c r="D109" i="16"/>
  <c r="D107" i="16"/>
  <c r="D105" i="16"/>
  <c r="H103" i="16"/>
  <c r="L104" i="16"/>
  <c r="F103" i="16"/>
  <c r="L103" i="16"/>
  <c r="D84" i="16"/>
  <c r="D82" i="16"/>
  <c r="D80" i="16"/>
  <c r="D78" i="16"/>
  <c r="L76" i="16"/>
  <c r="L74" i="16"/>
  <c r="L77" i="16"/>
  <c r="L78" i="16" s="1"/>
  <c r="L83" i="16" s="1"/>
  <c r="L84" i="16" s="1"/>
  <c r="D77" i="16"/>
  <c r="L75" i="16"/>
  <c r="D83" i="16"/>
  <c r="D81" i="16"/>
  <c r="D79" i="16"/>
  <c r="D75" i="16"/>
  <c r="D63" i="16"/>
  <c r="L61" i="16"/>
  <c r="D68" i="16"/>
  <c r="D64" i="16"/>
  <c r="D70" i="16"/>
  <c r="D66" i="16"/>
  <c r="L60" i="16"/>
  <c r="L63" i="16"/>
  <c r="L64" i="16" s="1"/>
  <c r="L69" i="16" s="1"/>
  <c r="L70" i="16" s="1"/>
  <c r="C62" i="16" s="1"/>
  <c r="D69" i="16"/>
  <c r="D67" i="16"/>
  <c r="D65" i="16"/>
  <c r="L62" i="16"/>
  <c r="C61" i="16" s="1"/>
  <c r="F6" i="25"/>
  <c r="G6" i="25" s="1"/>
  <c r="F5" i="25"/>
  <c r="G5" i="25" s="1"/>
  <c r="I237" i="16"/>
  <c r="I248" i="16"/>
  <c r="I590" i="16"/>
  <c r="D599" i="16"/>
  <c r="G599" i="16" s="1"/>
  <c r="D578" i="16"/>
  <c r="G578" i="16" s="1"/>
  <c r="D577" i="16"/>
  <c r="G577" i="16" s="1"/>
  <c r="D576" i="16"/>
  <c r="G576" i="16" s="1"/>
  <c r="D574" i="16"/>
  <c r="G574" i="16" s="1"/>
  <c r="D575" i="16"/>
  <c r="G575" i="16" s="1"/>
  <c r="D573" i="16"/>
  <c r="G573" i="16" s="1"/>
  <c r="D579" i="16"/>
  <c r="G579" i="16" s="1"/>
  <c r="D600" i="16"/>
  <c r="G600" i="16" s="1"/>
  <c r="D598" i="16"/>
  <c r="G598" i="16" s="1"/>
  <c r="D597" i="16"/>
  <c r="G597" i="16" s="1"/>
  <c r="D596" i="16"/>
  <c r="G596" i="16" s="1"/>
  <c r="D595" i="16"/>
  <c r="G595" i="16" s="1"/>
  <c r="D594" i="16"/>
  <c r="G594" i="16" s="1"/>
  <c r="D593" i="16"/>
  <c r="G593" i="16" s="1"/>
  <c r="D592" i="16"/>
  <c r="G592" i="16" s="1"/>
  <c r="D591" i="16"/>
  <c r="G591" i="16" s="1"/>
  <c r="D590" i="16"/>
  <c r="G590" i="16" s="1"/>
  <c r="D588" i="16"/>
  <c r="G588" i="16" s="1"/>
  <c r="D581" i="16"/>
  <c r="G581" i="16" s="1"/>
  <c r="D582" i="16"/>
  <c r="G582" i="16" s="1"/>
  <c r="D583" i="16"/>
  <c r="G583" i="16" s="1"/>
  <c r="D584" i="16"/>
  <c r="G584" i="16" s="1"/>
  <c r="D585" i="16"/>
  <c r="G585" i="16" s="1"/>
  <c r="D586" i="16"/>
  <c r="G586" i="16" s="1"/>
  <c r="D587" i="16"/>
  <c r="G587" i="16" s="1"/>
  <c r="D580" i="16"/>
  <c r="G580" i="16" s="1"/>
  <c r="D570" i="16"/>
  <c r="D569" i="16"/>
  <c r="D567" i="16"/>
  <c r="D563" i="16"/>
  <c r="D561" i="16"/>
  <c r="I560" i="16"/>
  <c r="D560" i="16"/>
  <c r="I548" i="16"/>
  <c r="D545" i="16"/>
  <c r="D544" i="16"/>
  <c r="D542" i="16"/>
  <c r="D538" i="16"/>
  <c r="D536" i="16"/>
  <c r="I535" i="16"/>
  <c r="D535" i="16"/>
  <c r="I523" i="16"/>
  <c r="D520" i="16"/>
  <c r="D519" i="16"/>
  <c r="D517" i="16"/>
  <c r="D513" i="16"/>
  <c r="D511" i="16"/>
  <c r="I510" i="16"/>
  <c r="D510" i="16"/>
  <c r="I498" i="16"/>
  <c r="D495" i="16"/>
  <c r="D494" i="16"/>
  <c r="D492" i="16"/>
  <c r="D488" i="16"/>
  <c r="D486" i="16"/>
  <c r="I485" i="16"/>
  <c r="D485" i="16"/>
  <c r="I473" i="16"/>
  <c r="D470" i="16"/>
  <c r="D469" i="16"/>
  <c r="D467" i="16"/>
  <c r="D463" i="16"/>
  <c r="D461" i="16"/>
  <c r="I460" i="16"/>
  <c r="D460" i="16"/>
  <c r="I448" i="16"/>
  <c r="D445" i="16"/>
  <c r="D444" i="16"/>
  <c r="D442" i="16"/>
  <c r="D438" i="16"/>
  <c r="D436" i="16"/>
  <c r="I435" i="16"/>
  <c r="D435" i="16"/>
  <c r="I423" i="16"/>
  <c r="N34" i="24"/>
  <c r="K34" i="24"/>
  <c r="G34" i="24"/>
  <c r="N33" i="24"/>
  <c r="K33" i="24"/>
  <c r="G33" i="24"/>
  <c r="N32" i="24"/>
  <c r="K32" i="24"/>
  <c r="G32" i="24"/>
  <c r="N31" i="24"/>
  <c r="K31" i="24"/>
  <c r="G31" i="24"/>
  <c r="N30" i="24"/>
  <c r="K30" i="24"/>
  <c r="G30" i="24"/>
  <c r="N29" i="24"/>
  <c r="K29" i="24"/>
  <c r="G29" i="24"/>
  <c r="N28" i="24"/>
  <c r="K28" i="24"/>
  <c r="G28" i="24"/>
  <c r="N27" i="24"/>
  <c r="K27" i="24"/>
  <c r="G27" i="24"/>
  <c r="N26" i="24"/>
  <c r="K26" i="24"/>
  <c r="G26" i="24"/>
  <c r="N25" i="24"/>
  <c r="K25" i="24"/>
  <c r="G25" i="24"/>
  <c r="N24" i="24"/>
  <c r="K24" i="24"/>
  <c r="G24" i="24"/>
  <c r="N23" i="24"/>
  <c r="K23" i="24"/>
  <c r="G23" i="24"/>
  <c r="N22" i="24"/>
  <c r="K22" i="24"/>
  <c r="G22" i="24"/>
  <c r="N21" i="24"/>
  <c r="K21" i="24"/>
  <c r="G21" i="24"/>
  <c r="N20" i="24"/>
  <c r="K20" i="24"/>
  <c r="G20" i="24"/>
  <c r="N19" i="24"/>
  <c r="K19" i="24"/>
  <c r="G19" i="24"/>
  <c r="N18" i="24"/>
  <c r="K18" i="24"/>
  <c r="G18" i="24"/>
  <c r="N17" i="24"/>
  <c r="K17" i="24"/>
  <c r="G17" i="24"/>
  <c r="N16" i="24"/>
  <c r="K16" i="24"/>
  <c r="G16" i="24"/>
  <c r="N15" i="24"/>
  <c r="K15" i="24"/>
  <c r="G15" i="24"/>
  <c r="N14" i="24"/>
  <c r="K14" i="24"/>
  <c r="G14" i="24"/>
  <c r="N13" i="24"/>
  <c r="K13" i="24"/>
  <c r="G13" i="24"/>
  <c r="N12" i="24"/>
  <c r="K12" i="24"/>
  <c r="G12" i="24"/>
  <c r="N11" i="24"/>
  <c r="K11" i="24"/>
  <c r="G11" i="24"/>
  <c r="N10" i="24"/>
  <c r="K10" i="24"/>
  <c r="G10" i="24"/>
  <c r="N9" i="24"/>
  <c r="K9" i="24"/>
  <c r="G9" i="24"/>
  <c r="N8" i="24"/>
  <c r="K8" i="24"/>
  <c r="G8" i="24"/>
  <c r="N7" i="24"/>
  <c r="K7" i="24"/>
  <c r="G7" i="24"/>
  <c r="D420" i="16"/>
  <c r="D419" i="16"/>
  <c r="D417" i="16"/>
  <c r="D413" i="16"/>
  <c r="D411" i="16"/>
  <c r="D410" i="16"/>
  <c r="I410" i="16"/>
  <c r="I398" i="16"/>
  <c r="I386" i="16"/>
  <c r="I375" i="16"/>
  <c r="I363" i="16"/>
  <c r="I352" i="16"/>
  <c r="I340" i="16"/>
  <c r="I329" i="16"/>
  <c r="I317" i="16"/>
  <c r="I306" i="16"/>
  <c r="I294" i="16"/>
  <c r="I283" i="16"/>
  <c r="I271" i="16"/>
  <c r="I260" i="16"/>
  <c r="I214" i="16"/>
  <c r="N34" i="23"/>
  <c r="K34" i="23"/>
  <c r="G34" i="23"/>
  <c r="N33" i="23"/>
  <c r="K33" i="23"/>
  <c r="G33" i="23"/>
  <c r="N32" i="23"/>
  <c r="K32" i="23"/>
  <c r="G32" i="23"/>
  <c r="N31" i="23"/>
  <c r="K31" i="23"/>
  <c r="G31" i="23"/>
  <c r="N30" i="23"/>
  <c r="K30" i="23"/>
  <c r="G30" i="23"/>
  <c r="N29" i="23"/>
  <c r="K29" i="23"/>
  <c r="G29" i="23"/>
  <c r="N28" i="23"/>
  <c r="K28" i="23"/>
  <c r="G28" i="23"/>
  <c r="N27" i="23"/>
  <c r="K27" i="23"/>
  <c r="G27" i="23"/>
  <c r="N26" i="23"/>
  <c r="K26" i="23"/>
  <c r="G26" i="23"/>
  <c r="N25" i="23"/>
  <c r="K25" i="23"/>
  <c r="G25" i="23"/>
  <c r="N24" i="23"/>
  <c r="K24" i="23"/>
  <c r="G24" i="23"/>
  <c r="N23" i="23"/>
  <c r="K23" i="23"/>
  <c r="G23" i="23"/>
  <c r="N22" i="23"/>
  <c r="K22" i="23"/>
  <c r="G22" i="23"/>
  <c r="N21" i="23"/>
  <c r="K21" i="23"/>
  <c r="G21" i="23"/>
  <c r="N20" i="23"/>
  <c r="K20" i="23"/>
  <c r="G20" i="23"/>
  <c r="N19" i="23"/>
  <c r="K19" i="23"/>
  <c r="G19" i="23"/>
  <c r="N18" i="23"/>
  <c r="K18" i="23"/>
  <c r="G18" i="23"/>
  <c r="N17" i="23"/>
  <c r="K17" i="23"/>
  <c r="G17" i="23"/>
  <c r="N16" i="23"/>
  <c r="K16" i="23"/>
  <c r="G16" i="23"/>
  <c r="N15" i="23"/>
  <c r="K15" i="23"/>
  <c r="G15" i="23"/>
  <c r="N14" i="23"/>
  <c r="K14" i="23"/>
  <c r="G14" i="23"/>
  <c r="N13" i="23"/>
  <c r="K13" i="23"/>
  <c r="G13" i="23"/>
  <c r="N12" i="23"/>
  <c r="K12" i="23"/>
  <c r="G12" i="23"/>
  <c r="N11" i="23"/>
  <c r="K11" i="23"/>
  <c r="G11" i="23"/>
  <c r="N10" i="23"/>
  <c r="K10" i="23"/>
  <c r="G10" i="23"/>
  <c r="N9" i="23"/>
  <c r="K9" i="23"/>
  <c r="G9" i="23"/>
  <c r="N8" i="23"/>
  <c r="K8" i="23"/>
  <c r="G8" i="23"/>
  <c r="N7" i="23"/>
  <c r="K7" i="23"/>
  <c r="G7" i="23"/>
  <c r="N34" i="22"/>
  <c r="K34" i="22"/>
  <c r="G34" i="22"/>
  <c r="N33" i="22"/>
  <c r="K33" i="22"/>
  <c r="G33" i="22"/>
  <c r="N32" i="22"/>
  <c r="K32" i="22"/>
  <c r="G32" i="22"/>
  <c r="N31" i="22"/>
  <c r="K31" i="22"/>
  <c r="G31" i="22"/>
  <c r="N30" i="22"/>
  <c r="K30" i="22"/>
  <c r="G30" i="22"/>
  <c r="N29" i="22"/>
  <c r="K29" i="22"/>
  <c r="G29" i="22"/>
  <c r="N28" i="22"/>
  <c r="K28" i="22"/>
  <c r="G28" i="22"/>
  <c r="N27" i="22"/>
  <c r="K27" i="22"/>
  <c r="G27" i="22"/>
  <c r="N26" i="22"/>
  <c r="K26" i="22"/>
  <c r="G26" i="22"/>
  <c r="N25" i="22"/>
  <c r="K25" i="22"/>
  <c r="G25" i="22"/>
  <c r="N24" i="22"/>
  <c r="K24" i="22"/>
  <c r="G24" i="22"/>
  <c r="N23" i="22"/>
  <c r="K23" i="22"/>
  <c r="G23" i="22"/>
  <c r="N22" i="22"/>
  <c r="K22" i="22"/>
  <c r="G22" i="22"/>
  <c r="N21" i="22"/>
  <c r="K21" i="22"/>
  <c r="G21" i="22"/>
  <c r="N20" i="22"/>
  <c r="K20" i="22"/>
  <c r="G20" i="22"/>
  <c r="N19" i="22"/>
  <c r="K19" i="22"/>
  <c r="G19" i="22"/>
  <c r="N18" i="22"/>
  <c r="K18" i="22"/>
  <c r="G18" i="22"/>
  <c r="N17" i="22"/>
  <c r="K17" i="22"/>
  <c r="G17" i="22"/>
  <c r="N16" i="22"/>
  <c r="K16" i="22"/>
  <c r="G16" i="22"/>
  <c r="N15" i="22"/>
  <c r="K15" i="22"/>
  <c r="G15" i="22"/>
  <c r="N14" i="22"/>
  <c r="K14" i="22"/>
  <c r="G14" i="22"/>
  <c r="N13" i="22"/>
  <c r="K13" i="22"/>
  <c r="G13" i="22"/>
  <c r="N12" i="22"/>
  <c r="K12" i="22"/>
  <c r="G12" i="22"/>
  <c r="N11" i="22"/>
  <c r="K11" i="22"/>
  <c r="G11" i="22"/>
  <c r="N10" i="22"/>
  <c r="K10" i="22"/>
  <c r="G10" i="22"/>
  <c r="N9" i="22"/>
  <c r="K9" i="22"/>
  <c r="G9" i="22"/>
  <c r="N8" i="22"/>
  <c r="K8" i="22"/>
  <c r="G8" i="22"/>
  <c r="N7" i="22"/>
  <c r="K7" i="22"/>
  <c r="G7" i="22"/>
  <c r="N34" i="21"/>
  <c r="K34" i="21"/>
  <c r="G34" i="21"/>
  <c r="N33" i="21"/>
  <c r="K33" i="21"/>
  <c r="G33" i="21"/>
  <c r="N32" i="21"/>
  <c r="K32" i="21"/>
  <c r="G32" i="21"/>
  <c r="N31" i="21"/>
  <c r="K31" i="21"/>
  <c r="G31" i="21"/>
  <c r="N30" i="21"/>
  <c r="K30" i="21"/>
  <c r="G30" i="21"/>
  <c r="N29" i="21"/>
  <c r="K29" i="21"/>
  <c r="G29" i="21"/>
  <c r="N28" i="21"/>
  <c r="K28" i="21"/>
  <c r="G28" i="21"/>
  <c r="N27" i="21"/>
  <c r="K27" i="21"/>
  <c r="G27" i="21"/>
  <c r="N26" i="21"/>
  <c r="K26" i="21"/>
  <c r="G26" i="21"/>
  <c r="N25" i="21"/>
  <c r="K25" i="21"/>
  <c r="G25" i="21"/>
  <c r="N24" i="21"/>
  <c r="K24" i="21"/>
  <c r="G24" i="21"/>
  <c r="N23" i="21"/>
  <c r="K23" i="21"/>
  <c r="G23" i="21"/>
  <c r="N22" i="21"/>
  <c r="K22" i="21"/>
  <c r="G22" i="21"/>
  <c r="N21" i="21"/>
  <c r="K21" i="21"/>
  <c r="G21" i="21"/>
  <c r="N20" i="21"/>
  <c r="K20" i="21"/>
  <c r="G20" i="21"/>
  <c r="N19" i="21"/>
  <c r="K19" i="21"/>
  <c r="G19" i="21"/>
  <c r="N18" i="21"/>
  <c r="K18" i="21"/>
  <c r="G18" i="21"/>
  <c r="N17" i="21"/>
  <c r="K17" i="21"/>
  <c r="G17" i="21"/>
  <c r="N16" i="21"/>
  <c r="K16" i="21"/>
  <c r="G16" i="21"/>
  <c r="N15" i="21"/>
  <c r="K15" i="21"/>
  <c r="G15" i="21"/>
  <c r="N14" i="21"/>
  <c r="K14" i="21"/>
  <c r="G14" i="21"/>
  <c r="N13" i="21"/>
  <c r="K13" i="21"/>
  <c r="G13" i="21"/>
  <c r="N12" i="21"/>
  <c r="K12" i="21"/>
  <c r="G12" i="21"/>
  <c r="N11" i="21"/>
  <c r="K11" i="21"/>
  <c r="G11" i="21"/>
  <c r="N10" i="21"/>
  <c r="K10" i="21"/>
  <c r="G10" i="21"/>
  <c r="N9" i="21"/>
  <c r="K9" i="21"/>
  <c r="G9" i="21"/>
  <c r="N8" i="21"/>
  <c r="K8" i="21"/>
  <c r="G8" i="21"/>
  <c r="N7" i="21"/>
  <c r="K7" i="21"/>
  <c r="G7" i="21"/>
  <c r="I225" i="16"/>
  <c r="N34" i="19"/>
  <c r="K34" i="19"/>
  <c r="G34" i="19"/>
  <c r="N33" i="19"/>
  <c r="K33" i="19"/>
  <c r="G33" i="19"/>
  <c r="N32" i="19"/>
  <c r="K32" i="19"/>
  <c r="G32" i="19"/>
  <c r="N31" i="19"/>
  <c r="K31" i="19"/>
  <c r="G31" i="19"/>
  <c r="N30" i="19"/>
  <c r="K30" i="19"/>
  <c r="G30" i="19"/>
  <c r="N29" i="19"/>
  <c r="K29" i="19"/>
  <c r="G29" i="19"/>
  <c r="N28" i="19"/>
  <c r="K28" i="19"/>
  <c r="G28" i="19"/>
  <c r="N27" i="19"/>
  <c r="K27" i="19"/>
  <c r="G27" i="19"/>
  <c r="N26" i="19"/>
  <c r="K26" i="19"/>
  <c r="G26" i="19"/>
  <c r="N25" i="19"/>
  <c r="K25" i="19"/>
  <c r="G25" i="19"/>
  <c r="N24" i="19"/>
  <c r="K24" i="19"/>
  <c r="G24" i="19"/>
  <c r="N23" i="19"/>
  <c r="K23" i="19"/>
  <c r="G23" i="19"/>
  <c r="N22" i="19"/>
  <c r="K22" i="19"/>
  <c r="G22" i="19"/>
  <c r="N21" i="19"/>
  <c r="K21" i="19"/>
  <c r="G21" i="19"/>
  <c r="N20" i="19"/>
  <c r="K20" i="19"/>
  <c r="G20" i="19"/>
  <c r="N19" i="19"/>
  <c r="K19" i="19"/>
  <c r="G19" i="19"/>
  <c r="N18" i="19"/>
  <c r="K18" i="19"/>
  <c r="G18" i="19"/>
  <c r="N17" i="19"/>
  <c r="K17" i="19"/>
  <c r="G17" i="19"/>
  <c r="N16" i="19"/>
  <c r="K16" i="19"/>
  <c r="G16" i="19"/>
  <c r="N15" i="19"/>
  <c r="K15" i="19"/>
  <c r="G15" i="19"/>
  <c r="N14" i="19"/>
  <c r="K14" i="19"/>
  <c r="G14" i="19"/>
  <c r="N13" i="19"/>
  <c r="K13" i="19"/>
  <c r="G13" i="19"/>
  <c r="N12" i="19"/>
  <c r="K12" i="19"/>
  <c r="G12" i="19"/>
  <c r="N11" i="19"/>
  <c r="K11" i="19"/>
  <c r="G11" i="19"/>
  <c r="N10" i="19"/>
  <c r="K10" i="19"/>
  <c r="G10" i="19"/>
  <c r="N9" i="19"/>
  <c r="K9" i="19"/>
  <c r="G9" i="19"/>
  <c r="N8" i="19"/>
  <c r="K8" i="19"/>
  <c r="G8" i="19"/>
  <c r="N7" i="19"/>
  <c r="K7" i="19"/>
  <c r="G7" i="19"/>
  <c r="H47" i="16"/>
  <c r="F41" i="16"/>
  <c r="F42" i="16" s="1"/>
  <c r="D50" i="16" s="1"/>
  <c r="D620" i="16"/>
  <c r="G208" i="16"/>
  <c r="H46" i="16"/>
  <c r="C46" i="16"/>
  <c r="F7" i="16"/>
  <c r="B16" i="11"/>
  <c r="E10" i="11" s="1"/>
  <c r="B14" i="11"/>
  <c r="E9" i="11" s="1"/>
  <c r="B12" i="11"/>
  <c r="E8" i="11" s="1"/>
  <c r="B10" i="11"/>
  <c r="E7" i="11" s="1"/>
  <c r="B8" i="11"/>
  <c r="K6" i="11" s="1"/>
  <c r="G15" i="11" s="1"/>
  <c r="I6" i="11"/>
  <c r="I7" i="11" s="1"/>
  <c r="H13" i="11" s="1"/>
  <c r="B6" i="11"/>
  <c r="E5" i="11" s="1"/>
  <c r="E4" i="11"/>
  <c r="N34" i="13"/>
  <c r="K34" i="13"/>
  <c r="G34" i="13"/>
  <c r="N33" i="13"/>
  <c r="K33" i="13"/>
  <c r="G33" i="13"/>
  <c r="N32" i="13"/>
  <c r="K32" i="13"/>
  <c r="G32" i="13"/>
  <c r="N31" i="13"/>
  <c r="K31" i="13"/>
  <c r="G31" i="13"/>
  <c r="N30" i="13"/>
  <c r="K30" i="13"/>
  <c r="G30" i="13"/>
  <c r="N29" i="13"/>
  <c r="K29" i="13"/>
  <c r="G29" i="13"/>
  <c r="N28" i="13"/>
  <c r="K28" i="13"/>
  <c r="G28" i="13"/>
  <c r="N27" i="13"/>
  <c r="K27" i="13"/>
  <c r="G27" i="13"/>
  <c r="N26" i="13"/>
  <c r="K26" i="13"/>
  <c r="G26" i="13"/>
  <c r="N25" i="13"/>
  <c r="K25" i="13"/>
  <c r="G25" i="13"/>
  <c r="N24" i="13"/>
  <c r="K24" i="13"/>
  <c r="G24" i="13"/>
  <c r="N23" i="13"/>
  <c r="K23" i="13"/>
  <c r="G23" i="13"/>
  <c r="N22" i="13"/>
  <c r="K22" i="13"/>
  <c r="G22" i="13"/>
  <c r="N21" i="13"/>
  <c r="K21" i="13"/>
  <c r="G21" i="13"/>
  <c r="N20" i="13"/>
  <c r="K20" i="13"/>
  <c r="G20" i="13"/>
  <c r="N19" i="13"/>
  <c r="K19" i="13"/>
  <c r="G19" i="13"/>
  <c r="N18" i="13"/>
  <c r="K18" i="13"/>
  <c r="G18" i="13"/>
  <c r="N17" i="13"/>
  <c r="K17" i="13"/>
  <c r="G17" i="13"/>
  <c r="N16" i="13"/>
  <c r="K16" i="13"/>
  <c r="G16" i="13"/>
  <c r="N15" i="13"/>
  <c r="K15" i="13"/>
  <c r="G15" i="13"/>
  <c r="N14" i="13"/>
  <c r="K14" i="13"/>
  <c r="G14" i="13"/>
  <c r="N13" i="13"/>
  <c r="K13" i="13"/>
  <c r="G13" i="13"/>
  <c r="N12" i="13"/>
  <c r="K12" i="13"/>
  <c r="G12" i="13"/>
  <c r="N11" i="13"/>
  <c r="K11" i="13"/>
  <c r="G11" i="13"/>
  <c r="N10" i="13"/>
  <c r="K10" i="13"/>
  <c r="G10" i="13"/>
  <c r="N9" i="13"/>
  <c r="K9" i="13"/>
  <c r="G9" i="13"/>
  <c r="N8" i="13"/>
  <c r="K8" i="13"/>
  <c r="K7" i="13"/>
  <c r="G8" i="13"/>
  <c r="N7" i="13"/>
  <c r="G7" i="13"/>
  <c r="M34" i="12"/>
  <c r="J34" i="12"/>
  <c r="F34" i="12"/>
  <c r="M33" i="12"/>
  <c r="J33" i="12"/>
  <c r="F33" i="12"/>
  <c r="M32" i="12"/>
  <c r="J32" i="12"/>
  <c r="F32" i="12"/>
  <c r="M31" i="12"/>
  <c r="J31" i="12"/>
  <c r="F31" i="12"/>
  <c r="M30" i="12"/>
  <c r="J30" i="12"/>
  <c r="F30" i="12"/>
  <c r="M29" i="12"/>
  <c r="J29" i="12"/>
  <c r="F29" i="12"/>
  <c r="M28" i="12"/>
  <c r="J28" i="12"/>
  <c r="F28" i="12"/>
  <c r="M27" i="12"/>
  <c r="J27" i="12"/>
  <c r="F27" i="12"/>
  <c r="M26" i="12"/>
  <c r="J26" i="12"/>
  <c r="F26" i="12"/>
  <c r="M25" i="12"/>
  <c r="J25" i="12"/>
  <c r="F25" i="12"/>
  <c r="M24" i="12"/>
  <c r="J24" i="12"/>
  <c r="F24" i="12"/>
  <c r="M23" i="12"/>
  <c r="J23" i="12"/>
  <c r="F23" i="12"/>
  <c r="M22" i="12"/>
  <c r="J22" i="12"/>
  <c r="F22" i="12"/>
  <c r="M21" i="12"/>
  <c r="J21" i="12"/>
  <c r="F21" i="12"/>
  <c r="M20" i="12"/>
  <c r="J20" i="12"/>
  <c r="F20" i="12"/>
  <c r="M19" i="12"/>
  <c r="J19" i="12"/>
  <c r="F19" i="12"/>
  <c r="M18" i="12"/>
  <c r="J18" i="12"/>
  <c r="F18" i="12"/>
  <c r="M17" i="12"/>
  <c r="J17" i="12"/>
  <c r="F17" i="12"/>
  <c r="M16" i="12"/>
  <c r="J16" i="12"/>
  <c r="F16" i="12"/>
  <c r="M15" i="12"/>
  <c r="J15" i="12"/>
  <c r="F15" i="12"/>
  <c r="M14" i="12"/>
  <c r="J14" i="12"/>
  <c r="F14" i="12"/>
  <c r="M13" i="12"/>
  <c r="J13" i="12"/>
  <c r="F13" i="12"/>
  <c r="M12" i="12"/>
  <c r="J12" i="12"/>
  <c r="F12" i="12"/>
  <c r="M11" i="12"/>
  <c r="J11" i="12"/>
  <c r="F11" i="12"/>
  <c r="M10" i="12"/>
  <c r="J10" i="12"/>
  <c r="F10" i="12"/>
  <c r="M9" i="12"/>
  <c r="J9" i="12"/>
  <c r="F9" i="12"/>
  <c r="M8" i="12"/>
  <c r="J8" i="12"/>
  <c r="F8" i="12"/>
  <c r="M7" i="12"/>
  <c r="J7" i="12"/>
  <c r="F7" i="12"/>
  <c r="K7" i="11"/>
  <c r="H15" i="11" s="1"/>
  <c r="N7" i="11"/>
  <c r="H18" i="11" s="1"/>
  <c r="K35" i="19" l="1"/>
  <c r="J35" i="19" s="1"/>
  <c r="N6" i="11"/>
  <c r="G18" i="11" s="1"/>
  <c r="N35" i="24"/>
  <c r="M35" i="24" s="1"/>
  <c r="G7" i="25"/>
  <c r="J7" i="11"/>
  <c r="H14" i="11" s="1"/>
  <c r="G35" i="23"/>
  <c r="F35" i="23" s="1"/>
  <c r="J6" i="11"/>
  <c r="G14" i="11" s="1"/>
  <c r="O6" i="11"/>
  <c r="G19" i="11" s="1"/>
  <c r="G35" i="22"/>
  <c r="F35" i="22" s="1"/>
  <c r="K35" i="24"/>
  <c r="J35" i="24" s="1"/>
  <c r="G35" i="24"/>
  <c r="F35" i="24" s="1"/>
  <c r="F37" i="24" s="1"/>
  <c r="M7" i="11"/>
  <c r="H17" i="11" s="1"/>
  <c r="M35" i="12"/>
  <c r="L35" i="12" s="1"/>
  <c r="F35" i="12"/>
  <c r="E35" i="12" s="1"/>
  <c r="N35" i="19"/>
  <c r="M35" i="19" s="1"/>
  <c r="G35" i="13"/>
  <c r="F35" i="13" s="1"/>
  <c r="F37" i="13" s="1"/>
  <c r="D225" i="16" s="1"/>
  <c r="E6" i="11"/>
  <c r="M6" i="11"/>
  <c r="G17" i="11" s="1"/>
  <c r="K35" i="21"/>
  <c r="J35" i="21" s="1"/>
  <c r="G35" i="21"/>
  <c r="F35" i="21" s="1"/>
  <c r="K35" i="22"/>
  <c r="J35" i="22" s="1"/>
  <c r="N35" i="22"/>
  <c r="M35" i="22" s="1"/>
  <c r="K35" i="23"/>
  <c r="J35" i="23" s="1"/>
  <c r="F37" i="23" s="1"/>
  <c r="D216" i="16" s="1"/>
  <c r="D221" i="16" s="1"/>
  <c r="J35" i="12"/>
  <c r="I35" i="12" s="1"/>
  <c r="E37" i="12" s="1"/>
  <c r="D226" i="16" s="1"/>
  <c r="N35" i="13"/>
  <c r="M35" i="13" s="1"/>
  <c r="K35" i="13"/>
  <c r="J35" i="13" s="1"/>
  <c r="G13" i="11"/>
  <c r="G35" i="19"/>
  <c r="F35" i="19" s="1"/>
  <c r="F37" i="19" s="1"/>
  <c r="D227" i="16" s="1"/>
  <c r="N35" i="21"/>
  <c r="M35" i="21" s="1"/>
  <c r="N35" i="23"/>
  <c r="M35" i="23" s="1"/>
  <c r="K185" i="16"/>
  <c r="C187" i="16" s="1"/>
  <c r="K171" i="16"/>
  <c r="C173" i="16" s="1"/>
  <c r="K99" i="16"/>
  <c r="C101" i="16" s="1"/>
  <c r="K156" i="16"/>
  <c r="C158" i="16" s="1"/>
  <c r="K113" i="16"/>
  <c r="C115" i="16" s="1"/>
  <c r="F75" i="16"/>
  <c r="K71" i="16" s="1"/>
  <c r="C73" i="16" s="1"/>
  <c r="D76" i="16"/>
  <c r="H75" i="16"/>
  <c r="F61" i="16"/>
  <c r="D62" i="16"/>
  <c r="H61" i="16"/>
  <c r="D61" i="16"/>
  <c r="O7" i="11"/>
  <c r="H19" i="11" s="1"/>
  <c r="L6" i="11"/>
  <c r="G16" i="11" s="1"/>
  <c r="L7" i="11"/>
  <c r="H16" i="11" s="1"/>
  <c r="H20" i="11" s="1"/>
  <c r="F37" i="22" l="1"/>
  <c r="D215" i="16" s="1"/>
  <c r="D222" i="16" s="1"/>
  <c r="F37" i="21"/>
  <c r="D214" i="16" s="1"/>
  <c r="D223" i="16" s="1"/>
  <c r="G20" i="11"/>
  <c r="K57" i="16"/>
  <c r="C59" i="16" s="1"/>
</calcChain>
</file>

<file path=xl/sharedStrings.xml><?xml version="1.0" encoding="utf-8"?>
<sst xmlns="http://schemas.openxmlformats.org/spreadsheetml/2006/main" count="1633" uniqueCount="278">
  <si>
    <t>Date:</t>
  </si>
  <si>
    <t>CPC Name:</t>
  </si>
  <si>
    <t>Date Of Property Visit</t>
  </si>
  <si>
    <t>Name of the builder group</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</si>
  <si>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</si>
  <si>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</si>
  <si>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</si>
  <si>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</si>
  <si>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</si>
  <si>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</si>
  <si>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</si>
  <si>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</si>
  <si>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</si>
  <si>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</si>
  <si>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</si>
  <si>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</si>
  <si>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</si>
  <si>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</si>
  <si>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</si>
  <si>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</si>
  <si>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</si>
  <si>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</si>
  <si>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</si>
  <si>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</si>
  <si>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</si>
  <si>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Undertaking :</t>
  </si>
  <si>
    <t>Authorized Signatory
                                                                                                                                                                                                                                                                                     Name &amp; Seal of the agency</t>
  </si>
  <si>
    <t>2) I/We have no direct or Indirect Interest in the property being valued</t>
  </si>
  <si>
    <t>Quality of infrastructure in vicinity</t>
  </si>
  <si>
    <t>Description</t>
  </si>
  <si>
    <t>Attached Terrace area</t>
  </si>
  <si>
    <t>PLC Y/N</t>
  </si>
  <si>
    <t>Flat No.</t>
  </si>
  <si>
    <t>1) We have personally visited the property &amp; identified the same based on the documents provided</t>
  </si>
  <si>
    <t>Type of Work</t>
  </si>
  <si>
    <t>Plinth</t>
  </si>
  <si>
    <t>RCC</t>
  </si>
  <si>
    <t>Plaster</t>
  </si>
  <si>
    <t>3) The information furnished above is true and correct to my/our knowledge.</t>
  </si>
  <si>
    <t xml:space="preserve">Latitude &amp; Longitude </t>
  </si>
  <si>
    <t>Flooring</t>
  </si>
  <si>
    <t>Finishing</t>
  </si>
  <si>
    <t xml:space="preserve">Valuation Report </t>
  </si>
  <si>
    <t xml:space="preserve">Details of Flats in Building   </t>
  </si>
  <si>
    <t>Yes</t>
  </si>
  <si>
    <t>Violations Observed if any : NA</t>
  </si>
  <si>
    <t>NA</t>
  </si>
  <si>
    <t>South</t>
  </si>
  <si>
    <t xml:space="preserve">Distance from city centre: </t>
  </si>
  <si>
    <t>Plane</t>
  </si>
  <si>
    <t>Wheather the construction is as per approved Building plan : Under Construction</t>
  </si>
  <si>
    <t>Does the boundaries at site match, as mentioned in the Docoumentation: NA</t>
  </si>
  <si>
    <t>all available at  1 to 2 km.</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</si>
  <si>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</si>
  <si>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</si>
  <si>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</si>
  <si>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</si>
  <si>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</si>
  <si>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</si>
  <si>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</si>
  <si>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</si>
  <si>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</si>
  <si>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</si>
  <si>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</si>
  <si>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Expected Completion</t>
  </si>
  <si>
    <t>Approved no of Floors</t>
  </si>
  <si>
    <t>Society formation charges</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</si>
  <si>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</si>
  <si>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</si>
  <si>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</si>
  <si>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</si>
  <si>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</si>
  <si>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</si>
  <si>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</si>
  <si>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</si>
  <si>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</si>
  <si>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</si>
  <si>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</si>
  <si>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</si>
  <si>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</si>
  <si>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</si>
  <si>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</si>
  <si>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</si>
  <si>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</si>
  <si>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</si>
  <si>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</si>
  <si>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</si>
  <si>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</si>
  <si>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CB</t>
  </si>
  <si>
    <t>FB</t>
  </si>
  <si>
    <t>DB</t>
  </si>
  <si>
    <t>Approved area of the building in Sq.Mt</t>
  </si>
  <si>
    <t xml:space="preserve">O. Certificate No.: </t>
  </si>
  <si>
    <t xml:space="preserve">Date of approval: </t>
  </si>
  <si>
    <t>Does property have Electricity / Water / Drainage Connection</t>
  </si>
  <si>
    <t>Club Charges</t>
  </si>
  <si>
    <t>Distressed valuation of the Property</t>
  </si>
  <si>
    <t>Building details Floor Wise</t>
  </si>
  <si>
    <t>Floor</t>
  </si>
  <si>
    <t>Particulars</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</si>
  <si>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</si>
  <si>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</si>
  <si>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</si>
  <si>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</si>
  <si>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</si>
  <si>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</si>
  <si>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</si>
  <si>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</si>
  <si>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</si>
  <si>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</si>
  <si>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</si>
  <si>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</si>
  <si>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</si>
  <si>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</si>
  <si>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</si>
  <si>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</si>
  <si>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</si>
  <si>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</si>
  <si>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</si>
  <si>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totaL floor </t>
  </si>
  <si>
    <t>Type of Structure : RCC Frame Structure</t>
  </si>
  <si>
    <t>Approved no of units</t>
  </si>
  <si>
    <t>Google Map :</t>
  </si>
  <si>
    <t>Middle Class</t>
  </si>
  <si>
    <t>Developing</t>
  </si>
  <si>
    <t>RERA No.</t>
  </si>
  <si>
    <t>Recommended rate of the flat Per Sq. Ft. ( on Saleable area)</t>
  </si>
  <si>
    <t>Gross Carpet area</t>
  </si>
  <si>
    <t xml:space="preserve">Approved Floor plan No.  </t>
  </si>
  <si>
    <t>Accessibility to the Project from the City:
(Proximity to civic amenities like school, hospital, market)</t>
  </si>
  <si>
    <t>Name / No of the Building</t>
  </si>
  <si>
    <t xml:space="preserve">PHOTOGRAPHS OF PROPERTY : 
</t>
  </si>
  <si>
    <r>
      <t xml:space="preserve">Proposed Amenities : </t>
    </r>
    <r>
      <rPr>
        <sz val="11"/>
        <rFont val="Times New Roman"/>
        <family val="1"/>
      </rPr>
      <t>1.Vitrified tiles flooring 2. Granite Kitchen Platform  3. Decorative Enternace  etc.</t>
    </r>
    <r>
      <rPr>
        <b/>
        <sz val="11"/>
        <rFont val="Times New Roman"/>
        <family val="1"/>
      </rPr>
      <t xml:space="preserve">                                                                                                                                                                                                                                 </t>
    </r>
    <r>
      <rPr>
        <sz val="11"/>
        <rFont val="Times New Roman"/>
        <family val="1"/>
      </rPr>
      <t xml:space="preserve">   </t>
    </r>
    <r>
      <rPr>
        <b/>
        <sz val="11"/>
        <rFont val="Times New Roman"/>
        <family val="1"/>
      </rPr>
      <t xml:space="preserve">                                               </t>
    </r>
  </si>
  <si>
    <t>Axis Sanpada</t>
  </si>
  <si>
    <t xml:space="preserve">(Restrictive Covenants in regard to Land Use, if any)    </t>
  </si>
  <si>
    <r>
      <t xml:space="preserve">Approved usage of the Property: </t>
    </r>
    <r>
      <rPr>
        <sz val="11"/>
        <color indexed="8"/>
        <rFont val="Times New Roman"/>
        <family val="1"/>
      </rPr>
      <t xml:space="preserve">                                                                                                                                            </t>
    </r>
  </si>
  <si>
    <t>Residential</t>
  </si>
  <si>
    <t>No</t>
  </si>
  <si>
    <t>Area Statement Details :</t>
  </si>
  <si>
    <t>4) Legal title of the property is not verified by us.</t>
  </si>
  <si>
    <t>5) Gross carpet area =  Net Carpet area + Fungible area.</t>
  </si>
  <si>
    <t>6) Fungible Area= Enclosed Balcony + Flower Bed + Covered Balcony + Service Slab + Duct + Chajja + Wheather Shed area.</t>
  </si>
  <si>
    <t>Olympeo Neo City</t>
  </si>
  <si>
    <t xml:space="preserve">02262828399
</t>
  </si>
  <si>
    <t>P52000014181</t>
  </si>
  <si>
    <t>S No</t>
  </si>
  <si>
    <t>Maniwali</t>
  </si>
  <si>
    <t>Raigad</t>
  </si>
  <si>
    <t>Karjat</t>
  </si>
  <si>
    <t>Maniwali village</t>
  </si>
  <si>
    <t>About 4 Km from Shelu Railway Station</t>
  </si>
  <si>
    <t>Awsare village</t>
  </si>
  <si>
    <t>XRBIA project</t>
  </si>
  <si>
    <t>open</t>
  </si>
  <si>
    <t>Kalam village</t>
  </si>
  <si>
    <t>NA order cum CC</t>
  </si>
  <si>
    <t>Approved Layout &amp; NA order cum CC</t>
  </si>
  <si>
    <t>Development charges</t>
  </si>
  <si>
    <t>195000/-</t>
  </si>
  <si>
    <t>30000/-</t>
  </si>
  <si>
    <t>Building A1</t>
  </si>
  <si>
    <t>Ground floor</t>
  </si>
  <si>
    <t>1st to 4th floor</t>
  </si>
  <si>
    <t>Builder Saleable area</t>
  </si>
  <si>
    <t>N</t>
  </si>
  <si>
    <t>Building A2</t>
  </si>
  <si>
    <t>Building A3</t>
  </si>
  <si>
    <t>Building A4</t>
  </si>
  <si>
    <t>Building A5</t>
  </si>
  <si>
    <t>Building A6</t>
  </si>
  <si>
    <t>Building A7</t>
  </si>
  <si>
    <t>Building A8</t>
  </si>
  <si>
    <t>Building B1</t>
  </si>
  <si>
    <t>Building B2</t>
  </si>
  <si>
    <t>Building B3</t>
  </si>
  <si>
    <t>Building B4</t>
  </si>
  <si>
    <t>Building B5</t>
  </si>
  <si>
    <t>Building B6</t>
  </si>
  <si>
    <t>Building B7</t>
  </si>
  <si>
    <t>Commercial building</t>
  </si>
  <si>
    <t>Shop</t>
  </si>
  <si>
    <t>1st floor</t>
  </si>
  <si>
    <t>Recommended rate of the shop Per Sq. Ft. ( on Saleable area)</t>
  </si>
  <si>
    <t>Building A1 to A8, B1 to B7
Commercial building</t>
  </si>
  <si>
    <t>16 buildings</t>
  </si>
  <si>
    <t>20/07/2017.</t>
  </si>
  <si>
    <t>Building A1 to A8 &amp; B1 to B7 = Gr. + 4th floor
commercial building = Gr. + 1st floor</t>
  </si>
  <si>
    <t>MS/LNA-1/SR-38/2017
Valid Up to: 
Building A1 to A8 &amp; B1 to B7 = Gr. + 4th floor
commercial building = Gr. + 1st floor</t>
  </si>
  <si>
    <t>M/s.Priztine Infra LLP</t>
  </si>
  <si>
    <t>MS/LNA.1/SR-38/2017</t>
  </si>
  <si>
    <t>1 RK</t>
  </si>
  <si>
    <t>1 BHK</t>
  </si>
  <si>
    <t>Basement</t>
  </si>
  <si>
    <t>Ground</t>
  </si>
  <si>
    <t>Podium</t>
  </si>
  <si>
    <t>Floors</t>
  </si>
  <si>
    <t xml:space="preserve">Stage of construction: </t>
  </si>
  <si>
    <t>Complition %</t>
  </si>
  <si>
    <t>Progress %</t>
  </si>
  <si>
    <t>Disbursement %</t>
  </si>
  <si>
    <t>All work Completed. OC Received.</t>
  </si>
  <si>
    <t>Market Research Data</t>
  </si>
  <si>
    <t>Source</t>
  </si>
  <si>
    <t>Distance from proposed property</t>
  </si>
  <si>
    <t>Net Carpet</t>
  </si>
  <si>
    <t>Saleable Area</t>
  </si>
  <si>
    <t>Rate on Saleable</t>
  </si>
  <si>
    <t>Market Value</t>
  </si>
  <si>
    <t>Magic Brick</t>
  </si>
  <si>
    <t>Average</t>
  </si>
  <si>
    <t xml:space="preserve">Valuation Adopted </t>
  </si>
  <si>
    <t>1BHK</t>
  </si>
  <si>
    <t>Construction details:</t>
  </si>
  <si>
    <t>Slab/Floor</t>
  </si>
  <si>
    <t>Piling Work in process</t>
  </si>
  <si>
    <t>Excavation</t>
  </si>
  <si>
    <t>Excavation in process</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</si>
  <si>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</si>
  <si>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</si>
  <si>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</si>
  <si>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</si>
  <si>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</si>
  <si>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</si>
  <si>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</si>
  <si>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</si>
  <si>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</si>
  <si>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</si>
  <si>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</si>
  <si>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</si>
  <si>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</si>
  <si>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</si>
  <si>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</si>
  <si>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</si>
  <si>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</si>
  <si>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</si>
  <si>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</si>
  <si>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Building No. A2 = G + 1st to 4th Floor</t>
  </si>
  <si>
    <t>Building No. A4 = G + 1st to 4th Floor</t>
  </si>
  <si>
    <t>Building No. A8 = G + 1st to 4th Floor</t>
  </si>
  <si>
    <t>Building No. A3 = G + 1st to 4th Floor</t>
  </si>
  <si>
    <t xml:space="preserve">Remarks:  </t>
  </si>
  <si>
    <t>Work not yet started.</t>
  </si>
  <si>
    <t>Construction work is same from visit 02/03/2021.</t>
  </si>
  <si>
    <t>Internal road</t>
  </si>
  <si>
    <t>Construction work is same as visit 26/08/2021.</t>
  </si>
  <si>
    <t>Location Link</t>
  </si>
  <si>
    <t>https://goo.gl/maps/Cr2uHHHJ89et62Yu6</t>
  </si>
  <si>
    <t xml:space="preserve"> Building A5 &amp; A8</t>
  </si>
  <si>
    <t>All work completed. Provide OC.</t>
  </si>
  <si>
    <t xml:space="preserve"> Building  A6</t>
  </si>
  <si>
    <t xml:space="preserve"> Building A1, A2 &amp; B7</t>
  </si>
  <si>
    <t xml:space="preserve"> Building B1 to B6 </t>
  </si>
  <si>
    <t>Office No. 1031, Wing J, Akshar Business Park, Plot No. 03 Sector 25, Near APMC Market,
Vashi, Navi Mumbai, Maharashtra 400703 TEL: 022-46090378/79/80                                                                                             E mail : vsjcapf@gmail.com. Web site : www.vsjadon.com</t>
  </si>
  <si>
    <t>Building No. A1 &amp; B7 = G + 1st to 4th Floor</t>
  </si>
  <si>
    <t>Contact Details ( Name &amp; Contact No.)</t>
  </si>
  <si>
    <t>Meet Person Contact Details ( Name &amp; Contact No.)</t>
  </si>
  <si>
    <t>Building No.B1 to B6 = G + 1st to 4th Floor</t>
  </si>
  <si>
    <t>Commercial Building = G + 1st Floor</t>
  </si>
  <si>
    <t>Building No. A7 = G + 1st to 4th Floor</t>
  </si>
  <si>
    <t>Building No. A6 = G + 1st to 4th Floor</t>
  </si>
  <si>
    <t>1. Building A3, A4, A6, A7</t>
  </si>
  <si>
    <t xml:space="preserve">Mr. Nikhil Naik - 7719888644
</t>
  </si>
  <si>
    <t>Construction work was stopped. Work is same from visit 08/11/2023.</t>
  </si>
  <si>
    <t>Inspected By :</t>
  </si>
  <si>
    <t xml:space="preserve">Naynesh Sunil Lovanshi </t>
  </si>
  <si>
    <t>Report By:</t>
  </si>
  <si>
    <t>50, H. No 22</t>
  </si>
  <si>
    <t>19.0751907,73.336981</t>
  </si>
  <si>
    <t>Flat = 785, Shop = 27</t>
  </si>
  <si>
    <t xml:space="preserve">Projected life of the structure: </t>
  </si>
  <si>
    <t>60 Years After Completion</t>
  </si>
  <si>
    <t xml:space="preserve">Quality of construction: </t>
  </si>
  <si>
    <t>Material laying at Site: :</t>
  </si>
  <si>
    <t>Bricks, Cement &amp; Steel etc.</t>
  </si>
  <si>
    <t>As per RERA - 30/12/2024</t>
  </si>
  <si>
    <t>Building No. A5 = G + 1st to 4th Floor
Building No. A8 = G + 1st to 4th Floor</t>
  </si>
  <si>
    <r>
      <t>2. We considered Saleable area as per Builder area sheet.
3. We considered Carpet area as per Approved Plan.
4. We considered flat rate &amp; shop rate as per market inquiry.
5. We considered Flat Numbering as per area sheet provided to us.
6. In approved plan of A Wing its mentioned as 2RK but we confirmed with builder and as per them those flats are 1RK &amp; if costumer demand for 2RK then they will convert those 1RK flat in 2RK.
7. We have considered Other charges from cost sheet.
8. Recommended rate should be considered as all inclusive rate if other charges are not mentioned. (Excluding GST &amp; other government Taxes).
9. The project has received first CC on 20/07/2017, But construction work is not yet completed.</t>
    </r>
    <r>
      <rPr>
        <b/>
        <sz val="11"/>
        <color rgb="FFFF0000"/>
        <rFont val="Times New Roman"/>
        <family val="1"/>
      </rPr>
      <t xml:space="preserve"> </t>
    </r>
    <r>
      <rPr>
        <b/>
        <sz val="11"/>
        <color indexed="8"/>
        <rFont val="Times New Roman"/>
        <family val="1"/>
      </rPr>
      <t xml:space="preserve">
10.</t>
    </r>
    <r>
      <rPr>
        <b/>
        <sz val="11"/>
        <color rgb="FFFF0000"/>
        <rFont val="Times New Roman"/>
        <family val="1"/>
      </rPr>
      <t xml:space="preserve"> As per RERA, completion period of project is expired on 30/12/2024 but still project is under construction.
</t>
    </r>
    <r>
      <rPr>
        <b/>
        <sz val="11"/>
        <rFont val="Times New Roman"/>
        <family val="1"/>
      </rPr>
      <t xml:space="preserve">11. As checked on RERA portal on dated 16/08/2025, we have observed that above project is kept under abeyance.
</t>
    </r>
  </si>
  <si>
    <t>Kunal Kadam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</si>
</sst>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25"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2"/>
      <color indexed="8"/>
      <name val="Times New Roman"/>
      <family val="1"/>
    </font>
    <font>
      <b/>
      <sz val="14"/>
      <color indexed="8"/>
      <name val="Times New Roman"/>
      <family val="1"/>
    </font>
    <font>
      <b/>
      <sz val="10"/>
      <color indexed="8"/>
      <name val="Times New Roman"/>
      <family val="1"/>
    </font>
    <font>
      <b/>
      <sz val="12"/>
      <name val="Times New Roman"/>
      <family val="1"/>
    </font>
    <font>
      <sz val="12"/>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b/>
      <sz val="11"/>
      <color theme="1"/>
      <name val="Times New Roman"/>
      <family val="1"/>
    </font>
    <font>
      <sz val="11"/>
      <color theme="1"/>
      <name val="Times New Roman"/>
      <family val="1"/>
    </font>
    <font>
      <sz val="12"/>
      <color theme="1"/>
      <name val="Times New Roman"/>
      <family val="1"/>
    </font>
    <font>
      <sz val="11"/>
      <color rgb="FFFF0000"/>
      <name val="Calibri"/>
      <family val="2"/>
    </font>
    <font>
      <sz val="11"/>
      <color rgb="FF000000"/>
      <name val="Times New Roman"/>
      <family val="1"/>
    </font>
    <font>
      <u/>
      <sz val="11"/>
      <color theme="10"/>
      <name val="Calibri"/>
      <family val="2"/>
      <scheme val="minor"/>
    </font>
    <font>
      <b/>
      <sz val="11"/>
      <color rgb="FFFF0000"/>
      <name val="Times New Roman"/>
      <family val="1"/>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164" fontId="1" fillId="0" borderId="0" applyFont="0" applyFill="0" applyBorder="0" applyAlignment="0" applyProtection="0"/>
    <xf numFmtId="0" fontId="2" fillId="0" borderId="0"/>
    <xf numFmtId="0" fontId="1" fillId="0" borderId="0"/>
    <xf numFmtId="0" fontId="15" fillId="0" borderId="0"/>
    <xf numFmtId="0" fontId="15" fillId="0" borderId="0"/>
    <xf numFmtId="0" fontId="23" fillId="0" borderId="0" applyNumberFormat="0" applyFill="0" applyBorder="0" applyAlignment="0" applyProtection="0"/>
  </cellStyleXfs>
  <cellXfs count="230">
    <xf numFmtId="0" fontId="0" fillId="0" borderId="0" xfId="0"/>
    <xf numFmtId="0" fontId="4" fillId="0" borderId="2" xfId="0" applyFont="1" applyBorder="1" applyAlignment="1">
      <alignment vertical="top"/>
    </xf>
    <xf numFmtId="1" fontId="6" fillId="0" borderId="2" xfId="0" applyNumberFormat="1" applyFont="1" applyBorder="1" applyAlignment="1">
      <alignment horizontal="center" vertical="top" wrapText="1"/>
    </xf>
    <xf numFmtId="0" fontId="0" fillId="0" borderId="2" xfId="0" applyBorder="1"/>
    <xf numFmtId="0" fontId="16" fillId="0" borderId="2" xfId="0" applyFont="1" applyBorder="1"/>
    <xf numFmtId="0" fontId="0" fillId="0" borderId="3" xfId="0" applyBorder="1"/>
    <xf numFmtId="0" fontId="0" fillId="2" borderId="2" xfId="0" applyFill="1" applyBorder="1"/>
    <xf numFmtId="0" fontId="16" fillId="0" borderId="2" xfId="0" applyFont="1" applyBorder="1" applyAlignment="1">
      <alignment horizontal="center"/>
    </xf>
    <xf numFmtId="1" fontId="10" fillId="0" borderId="2" xfId="0" applyNumberFormat="1" applyFont="1" applyBorder="1" applyAlignment="1">
      <alignment horizontal="center" vertical="center" wrapText="1"/>
    </xf>
    <xf numFmtId="1" fontId="12" fillId="0" borderId="2" xfId="0" applyNumberFormat="1" applyFont="1" applyBorder="1" applyAlignment="1">
      <alignment horizontal="center" vertical="top" wrapText="1"/>
    </xf>
    <xf numFmtId="0" fontId="16" fillId="2" borderId="2" xfId="0" applyFont="1" applyFill="1" applyBorder="1"/>
    <xf numFmtId="0" fontId="0" fillId="0" borderId="4" xfId="0" applyBorder="1"/>
    <xf numFmtId="0" fontId="0" fillId="0" borderId="0" xfId="0" applyAlignment="1">
      <alignment wrapText="1"/>
    </xf>
    <xf numFmtId="0" fontId="0" fillId="0" borderId="2" xfId="0" applyBorder="1" applyAlignment="1">
      <alignment wrapText="1"/>
    </xf>
    <xf numFmtId="0" fontId="4" fillId="0" borderId="5" xfId="0" applyFont="1" applyBorder="1" applyAlignment="1">
      <alignment vertical="top" wrapText="1"/>
    </xf>
    <xf numFmtId="0" fontId="1" fillId="0" borderId="0" xfId="3"/>
    <xf numFmtId="0" fontId="15" fillId="0" borderId="0" xfId="5"/>
    <xf numFmtId="0" fontId="16" fillId="0" borderId="2" xfId="5" applyFont="1" applyBorder="1" applyAlignment="1">
      <alignment horizontal="center" vertical="top" wrapText="1"/>
    </xf>
    <xf numFmtId="0" fontId="15" fillId="0" borderId="2" xfId="5" applyBorder="1" applyAlignment="1">
      <alignment horizontal="center" vertical="center"/>
    </xf>
    <xf numFmtId="1" fontId="15" fillId="0" borderId="2" xfId="5" applyNumberFormat="1" applyBorder="1" applyAlignment="1">
      <alignment horizontal="center" vertical="center"/>
    </xf>
    <xf numFmtId="165" fontId="15" fillId="0" borderId="2" xfId="1" applyNumberFormat="1" applyFont="1" applyBorder="1" applyAlignment="1">
      <alignment horizontal="right" vertical="center"/>
    </xf>
    <xf numFmtId="0" fontId="16" fillId="0" borderId="2" xfId="5" applyFont="1" applyBorder="1" applyAlignment="1">
      <alignment horizontal="center" vertical="center"/>
    </xf>
    <xf numFmtId="1" fontId="17" fillId="0" borderId="2" xfId="5" applyNumberFormat="1" applyFont="1" applyBorder="1" applyAlignment="1">
      <alignment horizontal="center" vertical="center"/>
    </xf>
    <xf numFmtId="0" fontId="1" fillId="0" borderId="2" xfId="3" applyBorder="1" applyAlignment="1">
      <alignment horizontal="center" vertical="center"/>
    </xf>
    <xf numFmtId="0" fontId="21" fillId="0" borderId="0" xfId="3" applyFont="1"/>
    <xf numFmtId="0" fontId="15" fillId="0" borderId="2" xfId="5" applyBorder="1" applyAlignment="1">
      <alignment horizontal="left" vertical="center"/>
    </xf>
    <xf numFmtId="0" fontId="20" fillId="0" borderId="28" xfId="4" applyFont="1" applyBorder="1" applyProtection="1">
      <protection hidden="1"/>
    </xf>
    <xf numFmtId="0" fontId="20" fillId="0" borderId="0" xfId="4" applyFont="1" applyProtection="1">
      <protection hidden="1"/>
    </xf>
    <xf numFmtId="0" fontId="22" fillId="0" borderId="0" xfId="0" applyFont="1" applyProtection="1">
      <protection hidden="1"/>
    </xf>
    <xf numFmtId="0" fontId="22" fillId="0" borderId="15" xfId="0" applyFont="1" applyBorder="1" applyProtection="1">
      <protection hidden="1"/>
    </xf>
    <xf numFmtId="0" fontId="14" fillId="0" borderId="2" xfId="4" applyFont="1" applyBorder="1" applyAlignment="1" applyProtection="1">
      <alignment horizontal="center" vertical="top" wrapText="1"/>
      <protection locked="0"/>
    </xf>
    <xf numFmtId="0" fontId="14" fillId="0" borderId="6" xfId="4" applyFont="1" applyBorder="1" applyAlignment="1" applyProtection="1">
      <alignment horizontal="center" vertical="top"/>
      <protection locked="0"/>
    </xf>
    <xf numFmtId="0" fontId="14" fillId="0" borderId="2" xfId="4" applyFont="1" applyBorder="1" applyAlignment="1" applyProtection="1">
      <alignment horizontal="center" vertical="top"/>
      <protection locked="0"/>
    </xf>
    <xf numFmtId="0" fontId="4" fillId="0" borderId="5" xfId="0" applyFont="1" applyBorder="1" applyAlignment="1">
      <alignment horizontal="left" vertical="top"/>
    </xf>
    <xf numFmtId="0" fontId="4" fillId="0" borderId="2" xfId="0" applyFont="1" applyBorder="1" applyAlignment="1">
      <alignment horizontal="left" vertical="top"/>
    </xf>
    <xf numFmtId="0" fontId="20" fillId="0" borderId="29" xfId="4" applyFont="1" applyBorder="1" applyProtection="1">
      <protection hidden="1"/>
    </xf>
    <xf numFmtId="0" fontId="20" fillId="0" borderId="13" xfId="4" applyFont="1" applyBorder="1" applyProtection="1">
      <protection hidden="1"/>
    </xf>
    <xf numFmtId="0" fontId="20" fillId="0" borderId="13" xfId="4" applyFont="1" applyBorder="1"/>
    <xf numFmtId="0" fontId="14" fillId="0" borderId="2" xfId="4" applyFont="1" applyBorder="1" applyAlignment="1" applyProtection="1">
      <alignment horizontal="center" wrapText="1"/>
      <protection locked="0"/>
    </xf>
    <xf numFmtId="0" fontId="22" fillId="0" borderId="13" xfId="0" applyFont="1" applyBorder="1" applyProtection="1">
      <protection hidden="1"/>
    </xf>
    <xf numFmtId="1" fontId="14" fillId="0" borderId="2" xfId="4" applyNumberFormat="1" applyFont="1" applyBorder="1" applyAlignment="1" applyProtection="1">
      <alignment horizontal="center" wrapText="1"/>
      <protection locked="0"/>
    </xf>
    <xf numFmtId="1" fontId="0" fillId="0" borderId="13" xfId="0" applyNumberFormat="1" applyBorder="1"/>
    <xf numFmtId="1" fontId="0" fillId="0" borderId="13" xfId="0" applyNumberFormat="1" applyBorder="1" applyAlignment="1">
      <alignment horizontal="right"/>
    </xf>
    <xf numFmtId="0" fontId="14" fillId="0" borderId="7" xfId="4" applyFont="1" applyBorder="1" applyAlignment="1" applyProtection="1">
      <alignment horizontal="center" wrapText="1"/>
      <protection locked="0"/>
    </xf>
    <xf numFmtId="1" fontId="0" fillId="0" borderId="16" xfId="0" applyNumberFormat="1" applyBorder="1"/>
    <xf numFmtId="0" fontId="2" fillId="0" borderId="0" xfId="2"/>
    <xf numFmtId="0" fontId="12" fillId="0" borderId="0" xfId="0" applyFont="1" applyAlignment="1">
      <alignment vertical="top"/>
    </xf>
    <xf numFmtId="0" fontId="3" fillId="0" borderId="0" xfId="0" applyFont="1" applyAlignment="1">
      <alignment vertical="top" wrapText="1"/>
    </xf>
    <xf numFmtId="0" fontId="3" fillId="0" borderId="0" xfId="0" applyFont="1" applyAlignment="1">
      <alignment vertical="top"/>
    </xf>
    <xf numFmtId="0" fontId="18" fillId="0" borderId="0" xfId="0" applyFont="1"/>
    <xf numFmtId="0" fontId="3" fillId="0" borderId="2" xfId="0" applyFont="1" applyBorder="1" applyAlignment="1">
      <alignment horizontal="left" vertical="top"/>
    </xf>
    <xf numFmtId="0" fontId="14" fillId="0" borderId="4" xfId="4" applyFont="1" applyBorder="1" applyAlignment="1" applyProtection="1">
      <alignment horizontal="center" wrapText="1"/>
      <protection locked="0"/>
    </xf>
    <xf numFmtId="0" fontId="14" fillId="0" borderId="36" xfId="4" applyFont="1" applyBorder="1" applyAlignment="1" applyProtection="1">
      <alignment horizontal="center" vertical="top" wrapText="1"/>
      <protection locked="0"/>
    </xf>
    <xf numFmtId="1" fontId="3" fillId="0" borderId="1" xfId="0" applyNumberFormat="1" applyFont="1" applyBorder="1" applyAlignment="1">
      <alignment horizontal="left" vertical="top" wrapText="1"/>
    </xf>
    <xf numFmtId="1" fontId="3" fillId="0" borderId="21" xfId="0" applyNumberFormat="1" applyFont="1" applyBorder="1" applyAlignment="1">
      <alignment horizontal="left" vertical="top" wrapText="1"/>
    </xf>
    <xf numFmtId="1" fontId="3" fillId="0" borderId="5" xfId="0" applyNumberFormat="1" applyFont="1" applyBorder="1" applyAlignment="1">
      <alignment horizontal="left" vertical="top" wrapText="1"/>
    </xf>
    <xf numFmtId="1" fontId="3" fillId="0" borderId="1" xfId="0" applyNumberFormat="1" applyFont="1" applyBorder="1" applyAlignment="1">
      <alignment horizontal="left" vertical="center" wrapText="1"/>
    </xf>
    <xf numFmtId="1" fontId="3" fillId="0" borderId="21" xfId="0" applyNumberFormat="1" applyFont="1" applyBorder="1" applyAlignment="1">
      <alignment horizontal="left" vertical="center" wrapText="1"/>
    </xf>
    <xf numFmtId="1" fontId="3" fillId="0" borderId="5" xfId="0" applyNumberFormat="1" applyFont="1" applyBorder="1" applyAlignment="1">
      <alignment horizontal="left" vertical="center" wrapText="1"/>
    </xf>
    <xf numFmtId="0" fontId="14" fillId="0" borderId="6" xfId="4" applyFont="1" applyBorder="1" applyAlignment="1" applyProtection="1">
      <alignment horizontal="center" vertical="top" wrapText="1"/>
      <protection locked="0"/>
    </xf>
    <xf numFmtId="0" fontId="14" fillId="0" borderId="2" xfId="4" applyFont="1" applyBorder="1" applyAlignment="1" applyProtection="1">
      <alignment horizontal="center" vertical="top" wrapText="1"/>
      <protection locked="0"/>
    </xf>
    <xf numFmtId="9" fontId="14" fillId="0" borderId="1" xfId="4" applyNumberFormat="1" applyFont="1" applyBorder="1" applyAlignment="1" applyProtection="1">
      <alignment horizontal="center" vertical="center" wrapText="1"/>
      <protection hidden="1"/>
    </xf>
    <xf numFmtId="9" fontId="14" fillId="0" borderId="5" xfId="4" applyNumberFormat="1" applyFont="1" applyBorder="1" applyAlignment="1" applyProtection="1">
      <alignment horizontal="center" vertical="center" wrapText="1"/>
      <protection hidden="1"/>
    </xf>
    <xf numFmtId="0" fontId="14" fillId="0" borderId="8" xfId="4" applyFont="1" applyBorder="1" applyAlignment="1" applyProtection="1">
      <alignment horizontal="center" vertical="top" wrapText="1"/>
      <protection locked="0"/>
    </xf>
    <xf numFmtId="0" fontId="14" fillId="0" borderId="7" xfId="4" applyFont="1" applyBorder="1" applyAlignment="1" applyProtection="1">
      <alignment horizontal="center" vertical="top" wrapText="1"/>
      <protection locked="0"/>
    </xf>
    <xf numFmtId="9" fontId="14" fillId="0" borderId="32" xfId="4" applyNumberFormat="1" applyFont="1" applyBorder="1" applyAlignment="1" applyProtection="1">
      <alignment horizontal="center" vertical="center" wrapText="1"/>
      <protection hidden="1"/>
    </xf>
    <xf numFmtId="9" fontId="14" fillId="0" borderId="33" xfId="4" applyNumberFormat="1" applyFont="1" applyBorder="1" applyAlignment="1" applyProtection="1">
      <alignment horizontal="center" vertical="center" wrapText="1"/>
      <protection hidden="1"/>
    </xf>
    <xf numFmtId="0" fontId="13" fillId="0" borderId="1" xfId="4" applyFont="1" applyBorder="1" applyAlignment="1" applyProtection="1">
      <alignment horizontal="left" vertical="top" wrapText="1"/>
      <protection locked="0"/>
    </xf>
    <xf numFmtId="0" fontId="13" fillId="0" borderId="21" xfId="4" applyFont="1" applyBorder="1" applyAlignment="1" applyProtection="1">
      <alignment horizontal="left" vertical="top" wrapText="1"/>
      <protection locked="0"/>
    </xf>
    <xf numFmtId="0" fontId="13" fillId="0" borderId="20" xfId="4" applyFont="1" applyBorder="1" applyAlignment="1" applyProtection="1">
      <alignment horizontal="left" vertical="top" wrapText="1"/>
      <protection locked="0"/>
    </xf>
    <xf numFmtId="0" fontId="14" fillId="0" borderId="1" xfId="4" applyFont="1" applyBorder="1" applyAlignment="1" applyProtection="1">
      <alignment horizontal="center" vertical="top"/>
      <protection locked="0"/>
    </xf>
    <xf numFmtId="0" fontId="14" fillId="0" borderId="20" xfId="4" applyFont="1" applyBorder="1" applyAlignment="1" applyProtection="1">
      <alignment horizontal="center" vertical="top"/>
      <protection locked="0"/>
    </xf>
    <xf numFmtId="0" fontId="13" fillId="0" borderId="6" xfId="4" applyFont="1" applyBorder="1" applyAlignment="1" applyProtection="1">
      <alignment horizontal="left" vertical="top"/>
      <protection locked="0"/>
    </xf>
    <xf numFmtId="0" fontId="13" fillId="0" borderId="2" xfId="4" applyFont="1" applyBorder="1" applyAlignment="1" applyProtection="1">
      <alignment horizontal="left" vertical="top"/>
      <protection locked="0"/>
    </xf>
    <xf numFmtId="0" fontId="14" fillId="0" borderId="30" xfId="4" applyFont="1" applyBorder="1" applyAlignment="1" applyProtection="1">
      <alignment horizontal="center" vertical="top" wrapText="1"/>
      <protection locked="0"/>
    </xf>
    <xf numFmtId="0" fontId="14" fillId="0" borderId="5" xfId="4" applyFont="1" applyBorder="1" applyAlignment="1" applyProtection="1">
      <alignment horizontal="center" vertical="top" wrapText="1"/>
      <protection locked="0"/>
    </xf>
    <xf numFmtId="0" fontId="14" fillId="0" borderId="31" xfId="4" applyFont="1" applyBorder="1" applyAlignment="1" applyProtection="1">
      <alignment horizontal="center" vertical="top" wrapText="1"/>
      <protection locked="0"/>
    </xf>
    <xf numFmtId="1" fontId="10" fillId="0" borderId="1" xfId="0" applyNumberFormat="1" applyFont="1" applyBorder="1" applyAlignment="1">
      <alignment horizontal="center" vertical="center" wrapText="1"/>
    </xf>
    <xf numFmtId="1" fontId="10" fillId="0" borderId="5" xfId="0" applyNumberFormat="1" applyFont="1" applyBorder="1" applyAlignment="1">
      <alignment horizontal="center" vertical="center" wrapText="1"/>
    </xf>
    <xf numFmtId="0" fontId="14" fillId="0" borderId="6" xfId="4" applyFont="1" applyBorder="1" applyAlignment="1" applyProtection="1">
      <alignment horizontal="center" vertical="top"/>
      <protection locked="0"/>
    </xf>
    <xf numFmtId="0" fontId="14" fillId="0" borderId="2" xfId="4" applyFont="1" applyBorder="1" applyAlignment="1" applyProtection="1">
      <alignment horizontal="center" vertical="top"/>
      <protection locked="0"/>
    </xf>
    <xf numFmtId="0" fontId="14" fillId="0" borderId="5" xfId="4" applyFont="1" applyBorder="1" applyAlignment="1" applyProtection="1">
      <alignment horizontal="center" vertical="top"/>
      <protection locked="0"/>
    </xf>
    <xf numFmtId="0" fontId="4" fillId="0" borderId="1" xfId="0" applyFont="1" applyBorder="1" applyAlignment="1">
      <alignment horizontal="left" vertical="top"/>
    </xf>
    <xf numFmtId="0" fontId="5" fillId="0" borderId="21" xfId="0" applyFont="1" applyBorder="1" applyAlignment="1">
      <alignment horizontal="left" vertical="top"/>
    </xf>
    <xf numFmtId="0" fontId="5" fillId="0" borderId="5" xfId="0" applyFont="1" applyBorder="1" applyAlignment="1">
      <alignment horizontal="left" vertical="top"/>
    </xf>
    <xf numFmtId="0" fontId="4" fillId="0" borderId="1" xfId="0" applyFont="1" applyBorder="1" applyAlignment="1">
      <alignment horizontal="left" vertical="top" wrapText="1"/>
    </xf>
    <xf numFmtId="0" fontId="4" fillId="0" borderId="21" xfId="0" applyFont="1" applyBorder="1" applyAlignment="1">
      <alignment horizontal="left" vertical="top"/>
    </xf>
    <xf numFmtId="0" fontId="4" fillId="0" borderId="5" xfId="0" applyFont="1" applyBorder="1" applyAlignment="1">
      <alignment horizontal="left" vertical="top"/>
    </xf>
    <xf numFmtId="1" fontId="6" fillId="0" borderId="1" xfId="0" applyNumberFormat="1" applyFont="1" applyBorder="1" applyAlignment="1">
      <alignment horizontal="left" vertical="center" wrapText="1"/>
    </xf>
    <xf numFmtId="1" fontId="6" fillId="0" borderId="21" xfId="0" applyNumberFormat="1" applyFont="1" applyBorder="1" applyAlignment="1">
      <alignment horizontal="left" vertical="center" wrapText="1"/>
    </xf>
    <xf numFmtId="1" fontId="6" fillId="0" borderId="5" xfId="0" applyNumberFormat="1" applyFont="1" applyBorder="1" applyAlignment="1">
      <alignment horizontal="left" vertical="center" wrapText="1"/>
    </xf>
    <xf numFmtId="1" fontId="6" fillId="0" borderId="1" xfId="0" applyNumberFormat="1" applyFont="1" applyBorder="1" applyAlignment="1">
      <alignment horizontal="center" vertical="center" wrapText="1"/>
    </xf>
    <xf numFmtId="1" fontId="6" fillId="0" borderId="21" xfId="0" applyNumberFormat="1" applyFont="1" applyBorder="1" applyAlignment="1">
      <alignment horizontal="center" vertical="center" wrapText="1"/>
    </xf>
    <xf numFmtId="1" fontId="6" fillId="0" borderId="5" xfId="0" applyNumberFormat="1" applyFont="1" applyBorder="1" applyAlignment="1">
      <alignment horizontal="center" vertical="center" wrapText="1"/>
    </xf>
    <xf numFmtId="1" fontId="10" fillId="0" borderId="9" xfId="0" applyNumberFormat="1" applyFont="1" applyBorder="1" applyAlignment="1">
      <alignment horizontal="center" vertical="center" wrapText="1"/>
    </xf>
    <xf numFmtId="1" fontId="10" fillId="0" borderId="22" xfId="0" applyNumberFormat="1" applyFont="1" applyBorder="1" applyAlignment="1">
      <alignment horizontal="center" vertical="center" wrapText="1"/>
    </xf>
    <xf numFmtId="1" fontId="10" fillId="0" borderId="12" xfId="0" applyNumberFormat="1" applyFont="1" applyBorder="1" applyAlignment="1">
      <alignment horizontal="center" vertical="center" wrapText="1"/>
    </xf>
    <xf numFmtId="1" fontId="10" fillId="0" borderId="23" xfId="0" applyNumberFormat="1" applyFont="1" applyBorder="1" applyAlignment="1">
      <alignment horizontal="center" vertical="center" wrapText="1"/>
    </xf>
    <xf numFmtId="1" fontId="10" fillId="0" borderId="24" xfId="0" applyNumberFormat="1" applyFont="1" applyBorder="1" applyAlignment="1">
      <alignment horizontal="center" vertical="center" wrapText="1"/>
    </xf>
    <xf numFmtId="1" fontId="10" fillId="0" borderId="25" xfId="0" applyNumberFormat="1" applyFont="1" applyBorder="1" applyAlignment="1">
      <alignment horizontal="center" vertical="center"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22" xfId="0" applyFont="1" applyBorder="1" applyAlignment="1">
      <alignment horizontal="center" vertical="top" wrapText="1"/>
    </xf>
    <xf numFmtId="0" fontId="3" fillId="0" borderId="12" xfId="0" applyFont="1" applyBorder="1" applyAlignment="1">
      <alignment horizontal="center" vertical="top" wrapText="1"/>
    </xf>
    <xf numFmtId="0" fontId="3" fillId="0" borderId="0" xfId="0" applyFont="1" applyAlignment="1">
      <alignment horizontal="center" vertical="top" wrapText="1"/>
    </xf>
    <xf numFmtId="0" fontId="3" fillId="0" borderId="23" xfId="0" applyFont="1" applyBorder="1" applyAlignment="1">
      <alignment horizontal="center" vertical="top" wrapText="1"/>
    </xf>
    <xf numFmtId="0" fontId="3" fillId="0" borderId="24" xfId="0" applyFont="1" applyBorder="1" applyAlignment="1">
      <alignment horizontal="center" vertical="top" wrapText="1"/>
    </xf>
    <xf numFmtId="0" fontId="3" fillId="0" borderId="3" xfId="0" applyFont="1" applyBorder="1" applyAlignment="1">
      <alignment horizontal="center" vertical="top" wrapText="1"/>
    </xf>
    <xf numFmtId="0" fontId="3" fillId="0" borderId="25" xfId="0" applyFont="1" applyBorder="1" applyAlignment="1">
      <alignment horizontal="center" vertical="top" wrapText="1"/>
    </xf>
    <xf numFmtId="0" fontId="3" fillId="0" borderId="1" xfId="0" applyFont="1" applyBorder="1" applyAlignment="1">
      <alignment horizontal="left" vertical="top"/>
    </xf>
    <xf numFmtId="0" fontId="3" fillId="0" borderId="21" xfId="0" applyFont="1" applyBorder="1" applyAlignment="1">
      <alignment horizontal="left" vertical="top"/>
    </xf>
    <xf numFmtId="0" fontId="3" fillId="0" borderId="5" xfId="0" applyFont="1" applyBorder="1" applyAlignment="1">
      <alignment horizontal="left" vertical="top"/>
    </xf>
    <xf numFmtId="0" fontId="3" fillId="0" borderId="1" xfId="0" applyFont="1" applyBorder="1" applyAlignment="1">
      <alignment horizontal="left" vertical="top" wrapText="1"/>
    </xf>
    <xf numFmtId="0" fontId="3" fillId="0" borderId="21" xfId="0" applyFont="1" applyBorder="1" applyAlignment="1">
      <alignment horizontal="left" vertical="top" wrapText="1"/>
    </xf>
    <xf numFmtId="0" fontId="3" fillId="0" borderId="5" xfId="0" applyFont="1" applyBorder="1" applyAlignment="1">
      <alignment horizontal="left" vertical="top" wrapText="1"/>
    </xf>
    <xf numFmtId="0" fontId="3" fillId="0" borderId="2" xfId="2" applyFont="1" applyBorder="1" applyAlignment="1">
      <alignment horizontal="left" vertical="top" wrapText="1"/>
    </xf>
    <xf numFmtId="0" fontId="5" fillId="0" borderId="1" xfId="0" applyFont="1" applyBorder="1" applyAlignment="1">
      <alignment vertical="top"/>
    </xf>
    <xf numFmtId="0" fontId="5" fillId="0" borderId="21" xfId="0" applyFont="1" applyBorder="1" applyAlignment="1">
      <alignment vertical="top"/>
    </xf>
    <xf numFmtId="0" fontId="5" fillId="0" borderId="5" xfId="0" applyFont="1" applyBorder="1" applyAlignment="1">
      <alignment vertical="top"/>
    </xf>
    <xf numFmtId="0" fontId="13" fillId="0" borderId="17" xfId="4" applyFont="1" applyBorder="1" applyAlignment="1" applyProtection="1">
      <alignment horizontal="center" vertical="top" wrapText="1"/>
      <protection locked="0"/>
    </xf>
    <xf numFmtId="0" fontId="13" fillId="0" borderId="26" xfId="4" applyFont="1" applyBorder="1" applyAlignment="1" applyProtection="1">
      <alignment horizontal="center" vertical="top" wrapText="1"/>
      <protection locked="0"/>
    </xf>
    <xf numFmtId="0" fontId="13" fillId="0" borderId="27" xfId="4" applyFont="1" applyBorder="1" applyAlignment="1" applyProtection="1">
      <alignment horizontal="left" vertical="top" wrapText="1"/>
      <protection locked="0"/>
    </xf>
    <xf numFmtId="0" fontId="13" fillId="0" borderId="18" xfId="4" applyFont="1" applyBorder="1" applyAlignment="1" applyProtection="1">
      <alignment horizontal="left" vertical="top" wrapText="1"/>
      <protection locked="0"/>
    </xf>
    <xf numFmtId="0" fontId="13" fillId="0" borderId="19" xfId="4" applyFont="1" applyBorder="1" applyAlignment="1" applyProtection="1">
      <alignment horizontal="left" vertical="top" wrapText="1"/>
      <protection locked="0"/>
    </xf>
    <xf numFmtId="0" fontId="19" fillId="0" borderId="1" xfId="0" applyFont="1" applyBorder="1" applyAlignment="1" applyProtection="1">
      <alignment horizontal="left" vertical="center" wrapText="1"/>
      <protection locked="0"/>
    </xf>
    <xf numFmtId="0" fontId="19" fillId="0" borderId="21" xfId="0" applyFont="1" applyBorder="1" applyAlignment="1" applyProtection="1">
      <alignment horizontal="left" vertical="center" wrapText="1"/>
      <protection locked="0"/>
    </xf>
    <xf numFmtId="0" fontId="5" fillId="0" borderId="1" xfId="0" applyFont="1" applyBorder="1" applyAlignment="1">
      <alignment horizontal="left" vertical="top"/>
    </xf>
    <xf numFmtId="0" fontId="4" fillId="0" borderId="21" xfId="0" applyFont="1" applyBorder="1" applyAlignment="1">
      <alignment horizontal="left" vertical="top" wrapText="1"/>
    </xf>
    <xf numFmtId="0" fontId="4" fillId="0" borderId="5" xfId="0" applyFont="1" applyBorder="1" applyAlignment="1">
      <alignment horizontal="left" vertical="top" wrapText="1"/>
    </xf>
    <xf numFmtId="1" fontId="6" fillId="0" borderId="9" xfId="0" applyNumberFormat="1" applyFont="1" applyBorder="1" applyAlignment="1">
      <alignment horizontal="center" vertical="center" wrapText="1"/>
    </xf>
    <xf numFmtId="1" fontId="6" fillId="0" borderId="10" xfId="0" applyNumberFormat="1" applyFont="1" applyBorder="1" applyAlignment="1">
      <alignment horizontal="center" vertical="center" wrapText="1"/>
    </xf>
    <xf numFmtId="1" fontId="6" fillId="0" borderId="22" xfId="0" applyNumberFormat="1" applyFont="1" applyBorder="1" applyAlignment="1">
      <alignment horizontal="center" vertical="center" wrapText="1"/>
    </xf>
    <xf numFmtId="0" fontId="7" fillId="0" borderId="21" xfId="0" applyFont="1" applyBorder="1" applyAlignment="1">
      <alignment horizontal="left" vertical="top"/>
    </xf>
    <xf numFmtId="0" fontId="7" fillId="0" borderId="5" xfId="0" applyFont="1" applyBorder="1" applyAlignment="1">
      <alignment horizontal="left" vertical="top"/>
    </xf>
    <xf numFmtId="0" fontId="11" fillId="0" borderId="1" xfId="0" applyFont="1" applyBorder="1" applyAlignment="1">
      <alignment horizontal="center" vertical="top"/>
    </xf>
    <xf numFmtId="0" fontId="11" fillId="0" borderId="21" xfId="0" applyFont="1" applyBorder="1" applyAlignment="1">
      <alignment horizontal="center" vertical="top"/>
    </xf>
    <xf numFmtId="0" fontId="11" fillId="0" borderId="5" xfId="0" applyFont="1" applyBorder="1" applyAlignment="1">
      <alignment horizontal="center" vertical="top"/>
    </xf>
    <xf numFmtId="0" fontId="3" fillId="0" borderId="1" xfId="0" applyFont="1" applyBorder="1" applyAlignment="1">
      <alignment horizontal="center" vertical="top"/>
    </xf>
    <xf numFmtId="0" fontId="3" fillId="0" borderId="21" xfId="0" applyFont="1" applyBorder="1" applyAlignment="1">
      <alignment horizontal="center" vertical="top"/>
    </xf>
    <xf numFmtId="0" fontId="3" fillId="0" borderId="5" xfId="0" applyFont="1" applyBorder="1" applyAlignment="1">
      <alignment horizontal="center" vertical="top"/>
    </xf>
    <xf numFmtId="1" fontId="6" fillId="0" borderId="1" xfId="0" applyNumberFormat="1" applyFont="1" applyBorder="1" applyAlignment="1">
      <alignment horizontal="center" vertical="top" wrapText="1"/>
    </xf>
    <xf numFmtId="1" fontId="6" fillId="0" borderId="5" xfId="0" applyNumberFormat="1" applyFont="1" applyBorder="1" applyAlignment="1">
      <alignment horizontal="center" vertical="top" wrapText="1"/>
    </xf>
    <xf numFmtId="1" fontId="3" fillId="0" borderId="1" xfId="0" applyNumberFormat="1" applyFont="1" applyBorder="1" applyAlignment="1">
      <alignment horizontal="center" vertical="top" wrapText="1"/>
    </xf>
    <xf numFmtId="1" fontId="3" fillId="0" borderId="5" xfId="0" applyNumberFormat="1" applyFont="1" applyBorder="1" applyAlignment="1">
      <alignment horizontal="center" vertical="top" wrapText="1"/>
    </xf>
    <xf numFmtId="0" fontId="8" fillId="0" borderId="9" xfId="0" applyFont="1" applyBorder="1" applyAlignment="1">
      <alignment vertical="top" wrapText="1"/>
    </xf>
    <xf numFmtId="0" fontId="8" fillId="0" borderId="10" xfId="0" applyFont="1" applyBorder="1" applyAlignment="1">
      <alignment vertical="top" wrapText="1"/>
    </xf>
    <xf numFmtId="0" fontId="8" fillId="0" borderId="22" xfId="0" applyFont="1" applyBorder="1" applyAlignment="1">
      <alignment vertical="top" wrapText="1"/>
    </xf>
    <xf numFmtId="0" fontId="7" fillId="0" borderId="1" xfId="0" applyFont="1" applyBorder="1" applyAlignment="1">
      <alignment horizontal="left" vertical="top"/>
    </xf>
    <xf numFmtId="9" fontId="14" fillId="0" borderId="2" xfId="4" applyNumberFormat="1" applyFont="1" applyBorder="1" applyAlignment="1" applyProtection="1">
      <alignment horizontal="center" vertical="center" wrapText="1"/>
      <protection hidden="1"/>
    </xf>
    <xf numFmtId="9" fontId="14" fillId="0" borderId="7" xfId="4" applyNumberFormat="1" applyFont="1" applyBorder="1" applyAlignment="1" applyProtection="1">
      <alignment horizontal="center" vertical="center" wrapText="1"/>
      <protection hidden="1"/>
    </xf>
    <xf numFmtId="9" fontId="14" fillId="0" borderId="9" xfId="4" applyNumberFormat="1" applyFont="1" applyBorder="1" applyAlignment="1" applyProtection="1">
      <alignment horizontal="center" vertical="center" wrapText="1"/>
      <protection hidden="1"/>
    </xf>
    <xf numFmtId="9" fontId="14" fillId="0" borderId="10" xfId="4" applyNumberFormat="1" applyFont="1" applyBorder="1" applyAlignment="1" applyProtection="1">
      <alignment horizontal="center" vertical="center" wrapText="1"/>
      <protection hidden="1"/>
    </xf>
    <xf numFmtId="9" fontId="14" fillId="0" borderId="11" xfId="4" applyNumberFormat="1" applyFont="1" applyBorder="1" applyAlignment="1" applyProtection="1">
      <alignment horizontal="center" vertical="center" wrapText="1"/>
      <protection hidden="1"/>
    </xf>
    <xf numFmtId="9" fontId="14" fillId="0" borderId="12" xfId="4" applyNumberFormat="1" applyFont="1" applyBorder="1" applyAlignment="1" applyProtection="1">
      <alignment horizontal="center" vertical="center" wrapText="1"/>
      <protection hidden="1"/>
    </xf>
    <xf numFmtId="9" fontId="14" fillId="0" borderId="0" xfId="4" applyNumberFormat="1" applyFont="1" applyAlignment="1" applyProtection="1">
      <alignment horizontal="center" vertical="center" wrapText="1"/>
      <protection hidden="1"/>
    </xf>
    <xf numFmtId="9" fontId="14" fillId="0" borderId="13" xfId="4" applyNumberFormat="1" applyFont="1" applyBorder="1" applyAlignment="1" applyProtection="1">
      <alignment horizontal="center" vertical="center" wrapText="1"/>
      <protection hidden="1"/>
    </xf>
    <xf numFmtId="9" fontId="14" fillId="0" borderId="14" xfId="4" applyNumberFormat="1" applyFont="1" applyBorder="1" applyAlignment="1" applyProtection="1">
      <alignment horizontal="center" vertical="center" wrapText="1"/>
      <protection hidden="1"/>
    </xf>
    <xf numFmtId="9" fontId="14" fillId="0" borderId="15" xfId="4" applyNumberFormat="1" applyFont="1" applyBorder="1" applyAlignment="1" applyProtection="1">
      <alignment horizontal="center" vertical="center" wrapText="1"/>
      <protection hidden="1"/>
    </xf>
    <xf numFmtId="9" fontId="14" fillId="0" borderId="16" xfId="4" applyNumberFormat="1" applyFont="1" applyBorder="1" applyAlignment="1" applyProtection="1">
      <alignment horizontal="center" vertical="center" wrapText="1"/>
      <protection hidden="1"/>
    </xf>
    <xf numFmtId="0" fontId="4" fillId="0" borderId="2" xfId="0" applyFont="1" applyBorder="1" applyAlignment="1">
      <alignment horizontal="left" vertical="top"/>
    </xf>
    <xf numFmtId="0" fontId="19" fillId="0" borderId="1" xfId="0" applyFont="1" applyBorder="1" applyAlignment="1">
      <alignment horizontal="left" vertical="top"/>
    </xf>
    <xf numFmtId="0" fontId="19" fillId="0" borderId="21" xfId="0" applyFont="1" applyBorder="1" applyAlignment="1">
      <alignment horizontal="left" vertical="top"/>
    </xf>
    <xf numFmtId="0" fontId="19" fillId="0" borderId="5" xfId="0" applyFont="1" applyBorder="1" applyAlignment="1">
      <alignment horizontal="left" vertical="top"/>
    </xf>
    <xf numFmtId="0" fontId="3" fillId="0" borderId="1" xfId="0" applyFont="1" applyBorder="1" applyAlignment="1">
      <alignment vertical="top"/>
    </xf>
    <xf numFmtId="0" fontId="3" fillId="0" borderId="21" xfId="0" applyFont="1" applyBorder="1" applyAlignment="1">
      <alignment vertical="top"/>
    </xf>
    <xf numFmtId="0" fontId="3" fillId="0" borderId="5" xfId="0" applyFont="1" applyBorder="1" applyAlignment="1">
      <alignment vertical="top"/>
    </xf>
    <xf numFmtId="0" fontId="4" fillId="0" borderId="24" xfId="0" applyFont="1" applyBorder="1" applyAlignment="1">
      <alignment horizontal="left" vertical="top" wrapText="1"/>
    </xf>
    <xf numFmtId="0" fontId="4" fillId="0" borderId="3" xfId="0" applyFont="1" applyBorder="1" applyAlignment="1">
      <alignment horizontal="left" vertical="top" wrapText="1"/>
    </xf>
    <xf numFmtId="0" fontId="4" fillId="0" borderId="1" xfId="0" applyFont="1" applyBorder="1" applyAlignment="1">
      <alignment horizontal="center" vertical="top"/>
    </xf>
    <xf numFmtId="0" fontId="4" fillId="0" borderId="5" xfId="0" applyFont="1" applyBorder="1" applyAlignment="1">
      <alignment horizontal="center" vertical="top"/>
    </xf>
    <xf numFmtId="0" fontId="5" fillId="0" borderId="1" xfId="0" applyFont="1" applyBorder="1" applyAlignment="1">
      <alignment horizontal="center" vertical="top"/>
    </xf>
    <xf numFmtId="0" fontId="5" fillId="0" borderId="5" xfId="0" applyFont="1" applyBorder="1" applyAlignment="1">
      <alignment horizontal="center" vertical="top"/>
    </xf>
    <xf numFmtId="0" fontId="23" fillId="0" borderId="1" xfId="6" applyFill="1" applyBorder="1" applyAlignment="1">
      <alignment horizontal="left" vertical="top"/>
    </xf>
    <xf numFmtId="0" fontId="4" fillId="0" borderId="1" xfId="0" applyFont="1" applyBorder="1" applyAlignment="1">
      <alignment vertical="top"/>
    </xf>
    <xf numFmtId="0" fontId="4"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22" xfId="0" applyFont="1" applyBorder="1" applyAlignment="1">
      <alignment horizontal="left" vertical="top" wrapText="1"/>
    </xf>
    <xf numFmtId="0" fontId="5" fillId="0" borderId="24" xfId="0" applyFont="1" applyBorder="1" applyAlignment="1">
      <alignment horizontal="left" vertical="top" wrapText="1"/>
    </xf>
    <xf numFmtId="0" fontId="5" fillId="0" borderId="3" xfId="0" applyFont="1" applyBorder="1" applyAlignment="1">
      <alignment horizontal="left" vertical="top" wrapText="1"/>
    </xf>
    <xf numFmtId="0" fontId="5" fillId="0" borderId="25" xfId="0" applyFont="1" applyBorder="1" applyAlignment="1">
      <alignment horizontal="left" vertical="top" wrapText="1"/>
    </xf>
    <xf numFmtId="0" fontId="4" fillId="0" borderId="10" xfId="0" applyFont="1" applyBorder="1" applyAlignment="1">
      <alignment horizontal="left" vertical="top" wrapText="1"/>
    </xf>
    <xf numFmtId="0" fontId="4" fillId="0" borderId="22" xfId="0" applyFont="1" applyBorder="1" applyAlignment="1">
      <alignment horizontal="left" vertical="top" wrapText="1"/>
    </xf>
    <xf numFmtId="0" fontId="4" fillId="0" borderId="25" xfId="0" applyFont="1" applyBorder="1" applyAlignment="1">
      <alignment horizontal="left" vertical="top" wrapText="1"/>
    </xf>
    <xf numFmtId="0" fontId="4" fillId="0" borderId="2" xfId="0" applyFont="1" applyBorder="1" applyAlignment="1">
      <alignment horizontal="left" vertical="top" wrapText="1"/>
    </xf>
    <xf numFmtId="14" fontId="4" fillId="0" borderId="1" xfId="0" applyNumberFormat="1" applyFont="1" applyBorder="1" applyAlignment="1">
      <alignment horizontal="left" vertical="top"/>
    </xf>
    <xf numFmtId="14" fontId="4" fillId="0" borderId="21" xfId="0" applyNumberFormat="1" applyFont="1" applyBorder="1" applyAlignment="1">
      <alignment horizontal="left" vertical="top"/>
    </xf>
    <xf numFmtId="14" fontId="4" fillId="0" borderId="5" xfId="0" applyNumberFormat="1" applyFont="1" applyBorder="1" applyAlignment="1">
      <alignment horizontal="left" vertical="top"/>
    </xf>
    <xf numFmtId="0" fontId="3" fillId="0" borderId="1" xfId="0" applyFont="1" applyBorder="1" applyAlignment="1">
      <alignment horizontal="center" vertical="top" wrapText="1"/>
    </xf>
    <xf numFmtId="0" fontId="3" fillId="0" borderId="21" xfId="0" applyFont="1" applyBorder="1" applyAlignment="1">
      <alignment horizontal="center" vertical="top" wrapText="1"/>
    </xf>
    <xf numFmtId="0" fontId="3" fillId="0" borderId="5" xfId="0" applyFont="1" applyBorder="1" applyAlignment="1">
      <alignment horizontal="center" vertical="top" wrapText="1"/>
    </xf>
    <xf numFmtId="0" fontId="8" fillId="0" borderId="1" xfId="0" applyFont="1" applyBorder="1" applyAlignment="1">
      <alignment horizontal="left" vertical="top"/>
    </xf>
    <xf numFmtId="0" fontId="8" fillId="0" borderId="21" xfId="0" applyFont="1" applyBorder="1" applyAlignment="1">
      <alignment horizontal="left" vertical="top"/>
    </xf>
    <xf numFmtId="0" fontId="8" fillId="0" borderId="5" xfId="0" applyFont="1" applyBorder="1" applyAlignment="1">
      <alignment horizontal="left" vertical="top"/>
    </xf>
    <xf numFmtId="0" fontId="19" fillId="0" borderId="5" xfId="0" applyFont="1" applyBorder="1" applyAlignment="1" applyProtection="1">
      <alignment horizontal="left" vertical="center" wrapText="1"/>
      <protection locked="0"/>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22" xfId="0" applyFont="1" applyBorder="1" applyAlignment="1">
      <alignment horizontal="left" vertical="top"/>
    </xf>
    <xf numFmtId="0" fontId="4" fillId="0" borderId="24" xfId="0" applyFont="1" applyBorder="1" applyAlignment="1">
      <alignment horizontal="left" vertical="top"/>
    </xf>
    <xf numFmtId="0" fontId="4" fillId="0" borderId="3" xfId="0" applyFont="1" applyBorder="1" applyAlignment="1">
      <alignment horizontal="left" vertical="top"/>
    </xf>
    <xf numFmtId="0" fontId="4" fillId="0" borderId="25" xfId="0" applyFont="1" applyBorder="1" applyAlignment="1">
      <alignment horizontal="left" vertical="top"/>
    </xf>
    <xf numFmtId="0" fontId="19" fillId="0" borderId="1" xfId="0" applyFont="1" applyBorder="1" applyAlignment="1">
      <alignment horizontal="left" vertical="top" wrapText="1"/>
    </xf>
    <xf numFmtId="0" fontId="9" fillId="0" borderId="1" xfId="0" applyFont="1" applyBorder="1" applyAlignment="1">
      <alignment horizontal="left" vertical="top" wrapText="1"/>
    </xf>
    <xf numFmtId="0" fontId="9" fillId="0" borderId="21" xfId="0" applyFont="1" applyBorder="1" applyAlignment="1">
      <alignment horizontal="left" vertical="top" wrapText="1"/>
    </xf>
    <xf numFmtId="0" fontId="9" fillId="0" borderId="5" xfId="0" applyFont="1" applyBorder="1" applyAlignment="1">
      <alignment horizontal="left" vertical="top" wrapText="1"/>
    </xf>
    <xf numFmtId="0" fontId="14" fillId="0" borderId="31" xfId="4" applyFont="1" applyBorder="1" applyAlignment="1" applyProtection="1">
      <alignment horizontal="center" vertical="top"/>
      <protection locked="0"/>
    </xf>
    <xf numFmtId="9" fontId="14" fillId="0" borderId="4" xfId="4" applyNumberFormat="1" applyFont="1" applyBorder="1" applyAlignment="1" applyProtection="1">
      <alignment horizontal="center" vertical="center" wrapText="1"/>
      <protection hidden="1"/>
    </xf>
    <xf numFmtId="0" fontId="14" fillId="0" borderId="34" xfId="4" applyFont="1" applyBorder="1" applyAlignment="1" applyProtection="1">
      <alignment horizontal="center" vertical="top" wrapText="1"/>
      <protection locked="0"/>
    </xf>
    <xf numFmtId="0" fontId="14" fillId="0" borderId="4" xfId="4" applyFont="1" applyBorder="1" applyAlignment="1" applyProtection="1">
      <alignment horizontal="center" vertical="top" wrapText="1"/>
      <protection locked="0"/>
    </xf>
    <xf numFmtId="9" fontId="14" fillId="0" borderId="22" xfId="4" applyNumberFormat="1" applyFont="1" applyBorder="1" applyAlignment="1" applyProtection="1">
      <alignment horizontal="center" vertical="center" wrapText="1"/>
      <protection hidden="1"/>
    </xf>
    <xf numFmtId="0" fontId="13" fillId="0" borderId="2" xfId="4" applyFont="1" applyBorder="1" applyAlignment="1" applyProtection="1">
      <alignment horizontal="left" vertical="top" wrapText="1"/>
      <protection locked="0"/>
    </xf>
    <xf numFmtId="0" fontId="13" fillId="0" borderId="31" xfId="4" applyFont="1" applyBorder="1" applyAlignment="1" applyProtection="1">
      <alignment horizontal="left" vertical="top" wrapText="1"/>
      <protection locked="0"/>
    </xf>
    <xf numFmtId="0" fontId="14" fillId="0" borderId="35" xfId="4" applyFont="1" applyBorder="1" applyAlignment="1" applyProtection="1">
      <alignment horizontal="center" vertical="top" wrapText="1"/>
      <protection locked="0"/>
    </xf>
    <xf numFmtId="0" fontId="14" fillId="0" borderId="25" xfId="4" applyFont="1" applyBorder="1" applyAlignment="1" applyProtection="1">
      <alignment horizontal="center" vertical="top" wrapText="1"/>
      <protection locked="0"/>
    </xf>
    <xf numFmtId="0" fontId="14" fillId="0" borderId="36" xfId="4" applyFont="1" applyBorder="1" applyAlignment="1" applyProtection="1">
      <alignment horizontal="center" vertical="top" wrapText="1"/>
      <protection locked="0"/>
    </xf>
    <xf numFmtId="0" fontId="14" fillId="0" borderId="37" xfId="4" applyFont="1" applyBorder="1" applyAlignment="1" applyProtection="1">
      <alignment horizontal="center" vertical="top" wrapText="1"/>
      <protection locked="0"/>
    </xf>
    <xf numFmtId="0" fontId="13" fillId="0" borderId="38" xfId="4" applyFont="1" applyBorder="1" applyAlignment="1" applyProtection="1">
      <alignment horizontal="center" vertical="top" wrapText="1"/>
      <protection locked="0"/>
    </xf>
    <xf numFmtId="0" fontId="13" fillId="0" borderId="39" xfId="4" applyFont="1" applyBorder="1" applyAlignment="1" applyProtection="1">
      <alignment horizontal="center" vertical="top" wrapText="1"/>
      <protection locked="0"/>
    </xf>
    <xf numFmtId="0" fontId="13" fillId="0" borderId="39" xfId="4" applyFont="1" applyBorder="1" applyAlignment="1" applyProtection="1">
      <alignment horizontal="left" vertical="top" wrapText="1"/>
      <protection locked="0"/>
    </xf>
    <xf numFmtId="0" fontId="13" fillId="0" borderId="40" xfId="4" applyFont="1" applyBorder="1" applyAlignment="1" applyProtection="1">
      <alignment horizontal="left" vertical="top" wrapText="1"/>
      <protection locked="0"/>
    </xf>
    <xf numFmtId="0" fontId="13" fillId="0" borderId="2" xfId="4" applyFont="1" applyBorder="1" applyAlignment="1" applyProtection="1">
      <alignment horizontal="center" vertical="top" wrapText="1"/>
      <protection locked="0"/>
    </xf>
    <xf numFmtId="9" fontId="13" fillId="0" borderId="2" xfId="4" applyNumberFormat="1" applyFont="1" applyBorder="1" applyAlignment="1" applyProtection="1">
      <alignment horizontal="center" vertical="top" wrapText="1"/>
      <protection locked="0"/>
    </xf>
    <xf numFmtId="0" fontId="13" fillId="0" borderId="8" xfId="4" applyFont="1" applyBorder="1" applyAlignment="1" applyProtection="1">
      <alignment horizontal="center" vertical="top" wrapText="1"/>
      <protection locked="0"/>
    </xf>
    <xf numFmtId="0" fontId="13" fillId="0" borderId="7" xfId="4" applyFont="1" applyBorder="1" applyAlignment="1" applyProtection="1">
      <alignment horizontal="center" vertical="top" wrapText="1"/>
      <protection locked="0"/>
    </xf>
    <xf numFmtId="9" fontId="13" fillId="0" borderId="7" xfId="4" applyNumberFormat="1" applyFont="1" applyBorder="1" applyAlignment="1" applyProtection="1">
      <alignment horizontal="center" vertical="top" wrapText="1"/>
      <protection locked="0"/>
    </xf>
    <xf numFmtId="0" fontId="13" fillId="0" borderId="41" xfId="4" applyFont="1" applyBorder="1" applyAlignment="1" applyProtection="1">
      <alignment horizontal="center" vertical="top" wrapText="1"/>
      <protection locked="0"/>
    </xf>
    <xf numFmtId="0" fontId="4" fillId="0" borderId="2" xfId="0" applyFont="1" applyBorder="1" applyAlignment="1">
      <alignment horizontal="center" vertical="top"/>
    </xf>
    <xf numFmtId="0" fontId="5" fillId="0" borderId="2" xfId="0" applyFont="1" applyBorder="1" applyAlignment="1">
      <alignment horizontal="center" vertical="top"/>
    </xf>
    <xf numFmtId="0" fontId="16" fillId="0" borderId="2" xfId="5" applyFont="1" applyBorder="1" applyAlignment="1">
      <alignment horizontal="left"/>
    </xf>
    <xf numFmtId="0" fontId="0" fillId="2" borderId="2" xfId="0" applyFill="1" applyBorder="1" applyAlignment="1">
      <alignment horizontal="center" wrapText="1"/>
    </xf>
    <xf numFmtId="0" fontId="16" fillId="0" borderId="2" xfId="0" applyFont="1" applyBorder="1" applyAlignment="1">
      <alignment horizontal="center"/>
    </xf>
  </cellXfs>
  <cellStyles count="7">
    <cellStyle name="Comma 2" xfId="1" xr:uid="{00000000-0005-0000-0000-000000000000}"/>
    <cellStyle name="Excel Built-in Normal" xfId="2" xr:uid="{00000000-0005-0000-0000-000001000000}"/>
    <cellStyle name="Excel Built-in Normal 2" xfId="3" xr:uid="{00000000-0005-0000-0000-000002000000}"/>
    <cellStyle name="Hyperlink" xfId="6" builtinId="8"/>
    <cellStyle name="Normal" xfId="0" builtinId="0"/>
    <cellStyle name="Normal 3" xfId="4" xr:uid="{00000000-0005-0000-0000-000005000000}"/>
    <cellStyle name="Normal 4"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jpg"/><Relationship Id="rId3" Type="http://schemas.openxmlformats.org/officeDocument/2006/relationships/image" Target="../media/image3.jpeg"/><Relationship Id="rId21" Type="http://schemas.openxmlformats.org/officeDocument/2006/relationships/image" Target="../media/image21.jp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g"/><Relationship Id="rId2" Type="http://schemas.openxmlformats.org/officeDocument/2006/relationships/image" Target="../media/image2.jpeg"/><Relationship Id="rId16" Type="http://schemas.openxmlformats.org/officeDocument/2006/relationships/image" Target="../media/image16.jpg"/><Relationship Id="rId20" Type="http://schemas.openxmlformats.org/officeDocument/2006/relationships/image" Target="../media/image20.jp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g"/><Relationship Id="rId10" Type="http://schemas.openxmlformats.org/officeDocument/2006/relationships/image" Target="../media/image10.jpeg"/><Relationship Id="rId19" Type="http://schemas.openxmlformats.org/officeDocument/2006/relationships/image" Target="../media/image19.jp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g"/></Relationships>
</file>

<file path=xl/drawings/_rels/drawing2.xml.rels><?xml version="1.0" encoding="UTF-8" standalone="yes"?>
<Relationships xmlns="http://schemas.openxmlformats.org/package/2006/relationships"><Relationship Id="rId1" Type="http://schemas.openxmlformats.org/officeDocument/2006/relationships/image" Target="../media/image2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1</xdr:col>
      <xdr:colOff>383597</xdr:colOff>
      <xdr:row>669</xdr:row>
      <xdr:rowOff>59953</xdr:rowOff>
    </xdr:from>
    <xdr:to>
      <xdr:col>7</xdr:col>
      <xdr:colOff>380540</xdr:colOff>
      <xdr:row>683</xdr:row>
      <xdr:rowOff>178263</xdr:rowOff>
    </xdr:to>
    <xdr:pic>
      <xdr:nvPicPr>
        <xdr:cNvPr id="3060" name="Picture 15">
          <a:extLst>
            <a:ext uri="{FF2B5EF4-FFF2-40B4-BE49-F238E27FC236}">
              <a16:creationId xmlns:a16="http://schemas.microsoft.com/office/drawing/2014/main" id="{00000000-0008-0000-0000-0000F40B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012247" y="134533903"/>
          <a:ext cx="4016493" cy="278531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385277</xdr:colOff>
      <xdr:row>684</xdr:row>
      <xdr:rowOff>140635</xdr:rowOff>
    </xdr:from>
    <xdr:to>
      <xdr:col>7</xdr:col>
      <xdr:colOff>382223</xdr:colOff>
      <xdr:row>699</xdr:row>
      <xdr:rowOff>68445</xdr:rowOff>
    </xdr:to>
    <xdr:pic>
      <xdr:nvPicPr>
        <xdr:cNvPr id="3061" name="Picture 16">
          <a:extLst>
            <a:ext uri="{FF2B5EF4-FFF2-40B4-BE49-F238E27FC236}">
              <a16:creationId xmlns:a16="http://schemas.microsoft.com/office/drawing/2014/main" id="{00000000-0008-0000-0000-0000F50B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013927" y="137472085"/>
          <a:ext cx="4016496" cy="278531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400050</xdr:colOff>
      <xdr:row>618</xdr:row>
      <xdr:rowOff>167640</xdr:rowOff>
    </xdr:from>
    <xdr:to>
      <xdr:col>21</xdr:col>
      <xdr:colOff>550076</xdr:colOff>
      <xdr:row>649</xdr:row>
      <xdr:rowOff>126723</xdr:rowOff>
    </xdr:to>
    <xdr:grpSp>
      <xdr:nvGrpSpPr>
        <xdr:cNvPr id="89" name="Group 88">
          <a:extLst>
            <a:ext uri="{FF2B5EF4-FFF2-40B4-BE49-F238E27FC236}">
              <a16:creationId xmlns:a16="http://schemas.microsoft.com/office/drawing/2014/main" id="{00000000-0008-0000-0000-000059000000}"/>
            </a:ext>
          </a:extLst>
        </xdr:cNvPr>
        <xdr:cNvGrpSpPr/>
      </xdr:nvGrpSpPr>
      <xdr:grpSpPr>
        <a:xfrm>
          <a:off x="7806690" y="121828560"/>
          <a:ext cx="6398426" cy="5628363"/>
          <a:chOff x="318369" y="1643518"/>
          <a:chExt cx="6221261" cy="5856963"/>
        </a:xfrm>
      </xdr:grpSpPr>
      <xdr:grpSp>
        <xdr:nvGrpSpPr>
          <xdr:cNvPr id="90" name="Group 89">
            <a:extLst>
              <a:ext uri="{FF2B5EF4-FFF2-40B4-BE49-F238E27FC236}">
                <a16:creationId xmlns:a16="http://schemas.microsoft.com/office/drawing/2014/main" id="{00000000-0008-0000-0000-00005A000000}"/>
              </a:ext>
            </a:extLst>
          </xdr:cNvPr>
          <xdr:cNvGrpSpPr/>
        </xdr:nvGrpSpPr>
        <xdr:grpSpPr>
          <a:xfrm>
            <a:off x="318369" y="1643518"/>
            <a:ext cx="6221261" cy="2077803"/>
            <a:chOff x="318369" y="1643518"/>
            <a:chExt cx="6221261" cy="2077803"/>
          </a:xfrm>
        </xdr:grpSpPr>
        <xdr:grpSp>
          <xdr:nvGrpSpPr>
            <xdr:cNvPr id="108" name="Group 107">
              <a:extLst>
                <a:ext uri="{FF2B5EF4-FFF2-40B4-BE49-F238E27FC236}">
                  <a16:creationId xmlns:a16="http://schemas.microsoft.com/office/drawing/2014/main" id="{00000000-0008-0000-0000-00006C000000}"/>
                </a:ext>
              </a:extLst>
            </xdr:cNvPr>
            <xdr:cNvGrpSpPr/>
          </xdr:nvGrpSpPr>
          <xdr:grpSpPr>
            <a:xfrm>
              <a:off x="3250881" y="1643518"/>
              <a:ext cx="1605255" cy="2077803"/>
              <a:chOff x="2932512" y="0"/>
              <a:chExt cx="1605255" cy="2077803"/>
            </a:xfrm>
          </xdr:grpSpPr>
          <xdr:pic>
            <xdr:nvPicPr>
              <xdr:cNvPr id="115" name="Picture 114">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32512" y="0"/>
                <a:ext cx="1605255" cy="2077803"/>
              </a:xfrm>
              <a:prstGeom prst="rect">
                <a:avLst/>
              </a:prstGeom>
              <a:ln>
                <a:solidFill>
                  <a:schemeClr val="tx1"/>
                </a:solidFill>
              </a:ln>
            </xdr:spPr>
          </xdr:pic>
          <xdr:sp macro="" textlink="">
            <xdr:nvSpPr>
              <xdr:cNvPr id="116" name="TextBox 326">
                <a:extLst>
                  <a:ext uri="{FF2B5EF4-FFF2-40B4-BE49-F238E27FC236}">
                    <a16:creationId xmlns:a16="http://schemas.microsoft.com/office/drawing/2014/main" id="{DCA620C7-C8D9-426E-9740-9E24CD461B58}"/>
                  </a:ext>
                </a:extLst>
              </xdr:cNvPr>
              <xdr:cNvSpPr txBox="1"/>
            </xdr:nvSpPr>
            <xdr:spPr>
              <a:xfrm>
                <a:off x="3151014" y="213953"/>
                <a:ext cx="490816"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A3</a:t>
                </a:r>
                <a:endParaRPr lang="en-IN" b="1"/>
              </a:p>
            </xdr:txBody>
          </xdr:sp>
          <xdr:sp macro="" textlink="">
            <xdr:nvSpPr>
              <xdr:cNvPr id="117" name="TextBox 326">
                <a:extLst>
                  <a:ext uri="{FF2B5EF4-FFF2-40B4-BE49-F238E27FC236}">
                    <a16:creationId xmlns:a16="http://schemas.microsoft.com/office/drawing/2014/main" id="{DCA620C7-C8D9-426E-9740-9E24CD461B58}"/>
                  </a:ext>
                </a:extLst>
              </xdr:cNvPr>
              <xdr:cNvSpPr txBox="1"/>
            </xdr:nvSpPr>
            <xdr:spPr>
              <a:xfrm>
                <a:off x="3863249" y="266549"/>
                <a:ext cx="514350"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A4</a:t>
                </a:r>
                <a:endParaRPr lang="en-IN" b="1"/>
              </a:p>
            </xdr:txBody>
          </xdr:sp>
        </xdr:grpSp>
        <xdr:grpSp>
          <xdr:nvGrpSpPr>
            <xdr:cNvPr id="109" name="Group 108">
              <a:extLst>
                <a:ext uri="{FF2B5EF4-FFF2-40B4-BE49-F238E27FC236}">
                  <a16:creationId xmlns:a16="http://schemas.microsoft.com/office/drawing/2014/main" id="{00000000-0008-0000-0000-00006D000000}"/>
                </a:ext>
              </a:extLst>
            </xdr:cNvPr>
            <xdr:cNvGrpSpPr/>
          </xdr:nvGrpSpPr>
          <xdr:grpSpPr>
            <a:xfrm>
              <a:off x="318369" y="1643518"/>
              <a:ext cx="2853553" cy="2077803"/>
              <a:chOff x="0" y="0"/>
              <a:chExt cx="2853553" cy="2077803"/>
            </a:xfrm>
          </xdr:grpSpPr>
          <xdr:pic>
            <xdr:nvPicPr>
              <xdr:cNvPr id="113" name="Picture 112">
                <a:extLst>
                  <a:ext uri="{FF2B5EF4-FFF2-40B4-BE49-F238E27FC236}">
                    <a16:creationId xmlns:a16="http://schemas.microsoft.com/office/drawing/2014/main" id="{00000000-0008-0000-0000-00007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2853553" cy="2077803"/>
              </a:xfrm>
              <a:prstGeom prst="rect">
                <a:avLst/>
              </a:prstGeom>
              <a:ln>
                <a:solidFill>
                  <a:schemeClr val="tx1"/>
                </a:solidFill>
              </a:ln>
            </xdr:spPr>
          </xdr:pic>
          <xdr:sp macro="" textlink="">
            <xdr:nvSpPr>
              <xdr:cNvPr id="114" name="TextBox 326">
                <a:extLst>
                  <a:ext uri="{FF2B5EF4-FFF2-40B4-BE49-F238E27FC236}">
                    <a16:creationId xmlns:a16="http://schemas.microsoft.com/office/drawing/2014/main" id="{DCA620C7-C8D9-426E-9740-9E24CD461B58}"/>
                  </a:ext>
                </a:extLst>
              </xdr:cNvPr>
              <xdr:cNvSpPr txBox="1"/>
            </xdr:nvSpPr>
            <xdr:spPr>
              <a:xfrm>
                <a:off x="0" y="54771"/>
                <a:ext cx="514350"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B7</a:t>
                </a:r>
                <a:endParaRPr lang="en-IN" b="1"/>
              </a:p>
            </xdr:txBody>
          </xdr:sp>
        </xdr:grpSp>
        <xdr:grpSp>
          <xdr:nvGrpSpPr>
            <xdr:cNvPr id="110" name="Group 109">
              <a:extLst>
                <a:ext uri="{FF2B5EF4-FFF2-40B4-BE49-F238E27FC236}">
                  <a16:creationId xmlns:a16="http://schemas.microsoft.com/office/drawing/2014/main" id="{00000000-0008-0000-0000-00006E000000}"/>
                </a:ext>
              </a:extLst>
            </xdr:cNvPr>
            <xdr:cNvGrpSpPr/>
          </xdr:nvGrpSpPr>
          <xdr:grpSpPr>
            <a:xfrm>
              <a:off x="4935094" y="1643518"/>
              <a:ext cx="1604536" cy="2077803"/>
              <a:chOff x="4616725" y="0"/>
              <a:chExt cx="1604536" cy="2077803"/>
            </a:xfrm>
          </xdr:grpSpPr>
          <xdr:pic>
            <xdr:nvPicPr>
              <xdr:cNvPr id="111" name="Picture 110">
                <a:extLst>
                  <a:ext uri="{FF2B5EF4-FFF2-40B4-BE49-F238E27FC236}">
                    <a16:creationId xmlns:a16="http://schemas.microsoft.com/office/drawing/2014/main" id="{00000000-0008-0000-0000-00006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616725" y="0"/>
                <a:ext cx="1604536" cy="2077803"/>
              </a:xfrm>
              <a:prstGeom prst="rect">
                <a:avLst/>
              </a:prstGeom>
              <a:ln>
                <a:solidFill>
                  <a:schemeClr val="tx1"/>
                </a:solidFill>
              </a:ln>
            </xdr:spPr>
          </xdr:pic>
          <xdr:sp macro="" textlink="">
            <xdr:nvSpPr>
              <xdr:cNvPr id="112" name="TextBox 326">
                <a:extLst>
                  <a:ext uri="{FF2B5EF4-FFF2-40B4-BE49-F238E27FC236}">
                    <a16:creationId xmlns:a16="http://schemas.microsoft.com/office/drawing/2014/main" id="{DCA620C7-C8D9-426E-9740-9E24CD461B58}"/>
                  </a:ext>
                </a:extLst>
              </xdr:cNvPr>
              <xdr:cNvSpPr txBox="1"/>
            </xdr:nvSpPr>
            <xdr:spPr>
              <a:xfrm>
                <a:off x="5706429" y="180288"/>
                <a:ext cx="514350"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A4</a:t>
                </a:r>
                <a:endParaRPr lang="en-IN" b="1"/>
              </a:p>
            </xdr:txBody>
          </xdr:sp>
        </xdr:grpSp>
      </xdr:grpSp>
      <xdr:grpSp>
        <xdr:nvGrpSpPr>
          <xdr:cNvPr id="91" name="Group 90">
            <a:extLst>
              <a:ext uri="{FF2B5EF4-FFF2-40B4-BE49-F238E27FC236}">
                <a16:creationId xmlns:a16="http://schemas.microsoft.com/office/drawing/2014/main" id="{00000000-0008-0000-0000-00005B000000}"/>
              </a:ext>
            </a:extLst>
          </xdr:cNvPr>
          <xdr:cNvGrpSpPr/>
        </xdr:nvGrpSpPr>
        <xdr:grpSpPr>
          <a:xfrm>
            <a:off x="544024" y="5706886"/>
            <a:ext cx="5769953" cy="1793595"/>
            <a:chOff x="-189012" y="5706886"/>
            <a:chExt cx="5769953" cy="1793595"/>
          </a:xfrm>
        </xdr:grpSpPr>
        <xdr:pic>
          <xdr:nvPicPr>
            <xdr:cNvPr id="102" name="Picture 101">
              <a:extLst>
                <a:ext uri="{FF2B5EF4-FFF2-40B4-BE49-F238E27FC236}">
                  <a16:creationId xmlns:a16="http://schemas.microsoft.com/office/drawing/2014/main" id="{00000000-0008-0000-0000-000066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203491" y="5706886"/>
              <a:ext cx="1377450" cy="1785600"/>
            </a:xfrm>
            <a:prstGeom prst="rect">
              <a:avLst/>
            </a:prstGeom>
            <a:ln>
              <a:solidFill>
                <a:schemeClr val="tx1"/>
              </a:solidFill>
            </a:ln>
          </xdr:spPr>
        </xdr:pic>
        <xdr:pic>
          <xdr:nvPicPr>
            <xdr:cNvPr id="103" name="Picture 102">
              <a:extLst>
                <a:ext uri="{FF2B5EF4-FFF2-40B4-BE49-F238E27FC236}">
                  <a16:creationId xmlns:a16="http://schemas.microsoft.com/office/drawing/2014/main" id="{00000000-0008-0000-0000-00006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739207" y="5706886"/>
              <a:ext cx="1377451" cy="1785600"/>
            </a:xfrm>
            <a:prstGeom prst="rect">
              <a:avLst/>
            </a:prstGeom>
            <a:ln>
              <a:solidFill>
                <a:schemeClr val="tx1"/>
              </a:solidFill>
            </a:ln>
          </xdr:spPr>
        </xdr:pic>
        <xdr:pic>
          <xdr:nvPicPr>
            <xdr:cNvPr id="104" name="Picture 103">
              <a:extLst>
                <a:ext uri="{FF2B5EF4-FFF2-40B4-BE49-F238E27FC236}">
                  <a16:creationId xmlns:a16="http://schemas.microsoft.com/office/drawing/2014/main" id="{00000000-0008-0000-0000-000068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77058" y="5714881"/>
              <a:ext cx="1375316" cy="1785600"/>
            </a:xfrm>
            <a:prstGeom prst="rect">
              <a:avLst/>
            </a:prstGeom>
            <a:ln>
              <a:solidFill>
                <a:schemeClr val="tx1"/>
              </a:solidFill>
            </a:ln>
          </xdr:spPr>
        </xdr:pic>
        <xdr:grpSp>
          <xdr:nvGrpSpPr>
            <xdr:cNvPr id="105" name="Group 104">
              <a:extLst>
                <a:ext uri="{FF2B5EF4-FFF2-40B4-BE49-F238E27FC236}">
                  <a16:creationId xmlns:a16="http://schemas.microsoft.com/office/drawing/2014/main" id="{00000000-0008-0000-0000-000069000000}"/>
                </a:ext>
              </a:extLst>
            </xdr:cNvPr>
            <xdr:cNvGrpSpPr/>
          </xdr:nvGrpSpPr>
          <xdr:grpSpPr>
            <a:xfrm>
              <a:off x="-189012" y="5706886"/>
              <a:ext cx="1379237" cy="1785600"/>
              <a:chOff x="-189012" y="5706886"/>
              <a:chExt cx="1379237" cy="1785600"/>
            </a:xfrm>
          </xdr:grpSpPr>
          <xdr:pic>
            <xdr:nvPicPr>
              <xdr:cNvPr id="106" name="Picture 105">
                <a:extLst>
                  <a:ext uri="{FF2B5EF4-FFF2-40B4-BE49-F238E27FC236}">
                    <a16:creationId xmlns:a16="http://schemas.microsoft.com/office/drawing/2014/main" id="{00000000-0008-0000-0000-00006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89012" y="5706886"/>
                <a:ext cx="1379237" cy="1785600"/>
              </a:xfrm>
              <a:prstGeom prst="rect">
                <a:avLst/>
              </a:prstGeom>
              <a:ln>
                <a:solidFill>
                  <a:schemeClr val="tx1"/>
                </a:solidFill>
              </a:ln>
            </xdr:spPr>
          </xdr:pic>
          <xdr:sp macro="" textlink="">
            <xdr:nvSpPr>
              <xdr:cNvPr id="107" name="TextBox 326">
                <a:extLst>
                  <a:ext uri="{FF2B5EF4-FFF2-40B4-BE49-F238E27FC236}">
                    <a16:creationId xmlns:a16="http://schemas.microsoft.com/office/drawing/2014/main" id="{DCA620C7-C8D9-426E-9740-9E24CD461B58}"/>
                  </a:ext>
                </a:extLst>
              </xdr:cNvPr>
              <xdr:cNvSpPr txBox="1"/>
            </xdr:nvSpPr>
            <xdr:spPr>
              <a:xfrm>
                <a:off x="-88553" y="5993280"/>
                <a:ext cx="514350"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A8</a:t>
                </a:r>
                <a:endParaRPr lang="en-IN" b="1"/>
              </a:p>
            </xdr:txBody>
          </xdr:sp>
        </xdr:grpSp>
      </xdr:grpSp>
      <xdr:grpSp>
        <xdr:nvGrpSpPr>
          <xdr:cNvPr id="92" name="Group 91">
            <a:extLst>
              <a:ext uri="{FF2B5EF4-FFF2-40B4-BE49-F238E27FC236}">
                <a16:creationId xmlns:a16="http://schemas.microsoft.com/office/drawing/2014/main" id="{00000000-0008-0000-0000-00005C000000}"/>
              </a:ext>
            </a:extLst>
          </xdr:cNvPr>
          <xdr:cNvGrpSpPr/>
        </xdr:nvGrpSpPr>
        <xdr:grpSpPr>
          <a:xfrm>
            <a:off x="769139" y="3815114"/>
            <a:ext cx="5289397" cy="1795787"/>
            <a:chOff x="769139" y="3815114"/>
            <a:chExt cx="5289397" cy="1795787"/>
          </a:xfrm>
        </xdr:grpSpPr>
        <xdr:grpSp>
          <xdr:nvGrpSpPr>
            <xdr:cNvPr id="93" name="Group 92">
              <a:extLst>
                <a:ext uri="{FF2B5EF4-FFF2-40B4-BE49-F238E27FC236}">
                  <a16:creationId xmlns:a16="http://schemas.microsoft.com/office/drawing/2014/main" id="{00000000-0008-0000-0000-00005D000000}"/>
                </a:ext>
              </a:extLst>
            </xdr:cNvPr>
            <xdr:cNvGrpSpPr/>
          </xdr:nvGrpSpPr>
          <xdr:grpSpPr>
            <a:xfrm>
              <a:off x="769139" y="3815114"/>
              <a:ext cx="1337805" cy="1795787"/>
              <a:chOff x="450770" y="2171596"/>
              <a:chExt cx="1337805" cy="1795787"/>
            </a:xfrm>
          </xdr:grpSpPr>
          <xdr:pic>
            <xdr:nvPicPr>
              <xdr:cNvPr id="100" name="Picture 99">
                <a:extLst>
                  <a:ext uri="{FF2B5EF4-FFF2-40B4-BE49-F238E27FC236}">
                    <a16:creationId xmlns:a16="http://schemas.microsoft.com/office/drawing/2014/main" id="{00000000-0008-0000-0000-000064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50770" y="2181783"/>
                <a:ext cx="1337805" cy="1785600"/>
              </a:xfrm>
              <a:prstGeom prst="rect">
                <a:avLst/>
              </a:prstGeom>
              <a:ln>
                <a:solidFill>
                  <a:schemeClr val="tx1"/>
                </a:solidFill>
              </a:ln>
            </xdr:spPr>
          </xdr:pic>
          <xdr:sp macro="" textlink="">
            <xdr:nvSpPr>
              <xdr:cNvPr id="101" name="TextBox 326">
                <a:extLst>
                  <a:ext uri="{FF2B5EF4-FFF2-40B4-BE49-F238E27FC236}">
                    <a16:creationId xmlns:a16="http://schemas.microsoft.com/office/drawing/2014/main" id="{DCA620C7-C8D9-426E-9740-9E24CD461B58}"/>
                  </a:ext>
                </a:extLst>
              </xdr:cNvPr>
              <xdr:cNvSpPr txBox="1"/>
            </xdr:nvSpPr>
            <xdr:spPr>
              <a:xfrm>
                <a:off x="572503" y="2171596"/>
                <a:ext cx="514350"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A5</a:t>
                </a:r>
                <a:endParaRPr lang="en-IN" b="1"/>
              </a:p>
            </xdr:txBody>
          </xdr:sp>
        </xdr:grpSp>
        <xdr:grpSp>
          <xdr:nvGrpSpPr>
            <xdr:cNvPr id="94" name="Group 93">
              <a:extLst>
                <a:ext uri="{FF2B5EF4-FFF2-40B4-BE49-F238E27FC236}">
                  <a16:creationId xmlns:a16="http://schemas.microsoft.com/office/drawing/2014/main" id="{00000000-0008-0000-0000-00005E000000}"/>
                </a:ext>
              </a:extLst>
            </xdr:cNvPr>
            <xdr:cNvGrpSpPr/>
          </xdr:nvGrpSpPr>
          <xdr:grpSpPr>
            <a:xfrm>
              <a:off x="2178833" y="3825301"/>
              <a:ext cx="2445291" cy="1785600"/>
              <a:chOff x="1860464" y="2181783"/>
              <a:chExt cx="2445291" cy="1785600"/>
            </a:xfrm>
          </xdr:grpSpPr>
          <xdr:pic>
            <xdr:nvPicPr>
              <xdr:cNvPr id="98" name="Picture 97">
                <a:extLst>
                  <a:ext uri="{FF2B5EF4-FFF2-40B4-BE49-F238E27FC236}">
                    <a16:creationId xmlns:a16="http://schemas.microsoft.com/office/drawing/2014/main" id="{00000000-0008-0000-0000-000062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1860464" y="2181783"/>
                <a:ext cx="2445291" cy="1785600"/>
              </a:xfrm>
              <a:prstGeom prst="rect">
                <a:avLst/>
              </a:prstGeom>
              <a:ln>
                <a:solidFill>
                  <a:schemeClr val="tx1"/>
                </a:solidFill>
              </a:ln>
            </xdr:spPr>
          </xdr:pic>
          <xdr:sp macro="" textlink="">
            <xdr:nvSpPr>
              <xdr:cNvPr id="99" name="TextBox 326">
                <a:extLst>
                  <a:ext uri="{FF2B5EF4-FFF2-40B4-BE49-F238E27FC236}">
                    <a16:creationId xmlns:a16="http://schemas.microsoft.com/office/drawing/2014/main" id="{DCA620C7-C8D9-426E-9740-9E24CD461B58}"/>
                  </a:ext>
                </a:extLst>
              </xdr:cNvPr>
              <xdr:cNvSpPr txBox="1"/>
            </xdr:nvSpPr>
            <xdr:spPr>
              <a:xfrm>
                <a:off x="3473337" y="2468177"/>
                <a:ext cx="514350"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A6</a:t>
                </a:r>
                <a:endParaRPr lang="en-IN" b="1"/>
              </a:p>
            </xdr:txBody>
          </xdr:sp>
        </xdr:grpSp>
        <xdr:grpSp>
          <xdr:nvGrpSpPr>
            <xdr:cNvPr id="95" name="Group 94">
              <a:extLst>
                <a:ext uri="{FF2B5EF4-FFF2-40B4-BE49-F238E27FC236}">
                  <a16:creationId xmlns:a16="http://schemas.microsoft.com/office/drawing/2014/main" id="{00000000-0008-0000-0000-00005F000000}"/>
                </a:ext>
              </a:extLst>
            </xdr:cNvPr>
            <xdr:cNvGrpSpPr/>
          </xdr:nvGrpSpPr>
          <xdr:grpSpPr>
            <a:xfrm>
              <a:off x="4679299" y="3825301"/>
              <a:ext cx="1379237" cy="1785600"/>
              <a:chOff x="4679299" y="3825301"/>
              <a:chExt cx="1379237" cy="1785600"/>
            </a:xfrm>
          </xdr:grpSpPr>
          <xdr:pic>
            <xdr:nvPicPr>
              <xdr:cNvPr id="96" name="Picture 95">
                <a:extLst>
                  <a:ext uri="{FF2B5EF4-FFF2-40B4-BE49-F238E27FC236}">
                    <a16:creationId xmlns:a16="http://schemas.microsoft.com/office/drawing/2014/main" id="{00000000-0008-0000-0000-000060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679299" y="3825301"/>
                <a:ext cx="1379237" cy="1785600"/>
              </a:xfrm>
              <a:prstGeom prst="rect">
                <a:avLst/>
              </a:prstGeom>
              <a:ln>
                <a:solidFill>
                  <a:schemeClr val="tx1"/>
                </a:solidFill>
              </a:ln>
            </xdr:spPr>
          </xdr:pic>
          <xdr:sp macro="" textlink="">
            <xdr:nvSpPr>
              <xdr:cNvPr id="97" name="TextBox 326">
                <a:extLst>
                  <a:ext uri="{FF2B5EF4-FFF2-40B4-BE49-F238E27FC236}">
                    <a16:creationId xmlns:a16="http://schemas.microsoft.com/office/drawing/2014/main" id="{DCA620C7-C8D9-426E-9740-9E24CD461B58}"/>
                  </a:ext>
                </a:extLst>
              </xdr:cNvPr>
              <xdr:cNvSpPr txBox="1"/>
            </xdr:nvSpPr>
            <xdr:spPr>
              <a:xfrm>
                <a:off x="4779758" y="3948019"/>
                <a:ext cx="514350"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A7</a:t>
                </a:r>
                <a:endParaRPr lang="en-IN" b="1"/>
              </a:p>
            </xdr:txBody>
          </xdr:sp>
        </xdr:grpSp>
      </xdr:grpSp>
    </xdr:grpSp>
    <xdr:clientData/>
  </xdr:twoCellAnchor>
  <xdr:twoCellAnchor editAs="oneCell">
    <xdr:from>
      <xdr:col>10</xdr:col>
      <xdr:colOff>449580</xdr:colOff>
      <xdr:row>606</xdr:row>
      <xdr:rowOff>982980</xdr:rowOff>
    </xdr:from>
    <xdr:to>
      <xdr:col>16</xdr:col>
      <xdr:colOff>300540</xdr:colOff>
      <xdr:row>610</xdr:row>
      <xdr:rowOff>104760</xdr:rowOff>
    </xdr:to>
    <xdr:pic>
      <xdr:nvPicPr>
        <xdr:cNvPr id="2" name="Picture 1">
          <a:extLst>
            <a:ext uri="{FF2B5EF4-FFF2-40B4-BE49-F238E27FC236}">
              <a16:creationId xmlns:a16="http://schemas.microsoft.com/office/drawing/2014/main" id="{F36A5E2F-7274-B38F-5B1B-B51FFAA08466}"/>
            </a:ext>
          </a:extLst>
        </xdr:cNvPr>
        <xdr:cNvPicPr>
          <a:picLocks noChangeAspect="1"/>
        </xdr:cNvPicPr>
      </xdr:nvPicPr>
      <xdr:blipFill>
        <a:blip xmlns:r="http://schemas.openxmlformats.org/officeDocument/2006/relationships" r:embed="rId13"/>
        <a:stretch>
          <a:fillRect/>
        </a:stretch>
      </xdr:blipFill>
      <xdr:spPr>
        <a:xfrm>
          <a:off x="7231380" y="118270020"/>
          <a:ext cx="3600000" cy="2025000"/>
        </a:xfrm>
        <a:prstGeom prst="rect">
          <a:avLst/>
        </a:prstGeom>
      </xdr:spPr>
    </xdr:pic>
    <xdr:clientData/>
  </xdr:twoCellAnchor>
  <xdr:twoCellAnchor>
    <xdr:from>
      <xdr:col>0</xdr:col>
      <xdr:colOff>327660</xdr:colOff>
      <xdr:row>621</xdr:row>
      <xdr:rowOff>7620</xdr:rowOff>
    </xdr:from>
    <xdr:to>
      <xdr:col>9</xdr:col>
      <xdr:colOff>91025</xdr:colOff>
      <xdr:row>660</xdr:row>
      <xdr:rowOff>123202</xdr:rowOff>
    </xdr:to>
    <xdr:grpSp>
      <xdr:nvGrpSpPr>
        <xdr:cNvPr id="3" name="Group 2">
          <a:extLst>
            <a:ext uri="{FF2B5EF4-FFF2-40B4-BE49-F238E27FC236}">
              <a16:creationId xmlns:a16="http://schemas.microsoft.com/office/drawing/2014/main" id="{FD683E7C-B365-3DFF-B632-FA50DC9E6FA3}"/>
            </a:ext>
          </a:extLst>
        </xdr:cNvPr>
        <xdr:cNvGrpSpPr/>
      </xdr:nvGrpSpPr>
      <xdr:grpSpPr>
        <a:xfrm>
          <a:off x="327660" y="122217180"/>
          <a:ext cx="5988905" cy="7247902"/>
          <a:chOff x="204623" y="241318"/>
          <a:chExt cx="5988905" cy="7247902"/>
        </a:xfrm>
      </xdr:grpSpPr>
      <xdr:grpSp>
        <xdr:nvGrpSpPr>
          <xdr:cNvPr id="4" name="Group 3">
            <a:extLst>
              <a:ext uri="{FF2B5EF4-FFF2-40B4-BE49-F238E27FC236}">
                <a16:creationId xmlns:a16="http://schemas.microsoft.com/office/drawing/2014/main" id="{536A01C6-191C-7F16-A8B9-DD645AD13561}"/>
              </a:ext>
            </a:extLst>
          </xdr:cNvPr>
          <xdr:cNvGrpSpPr/>
        </xdr:nvGrpSpPr>
        <xdr:grpSpPr>
          <a:xfrm>
            <a:off x="204623" y="241318"/>
            <a:ext cx="5988905" cy="5252069"/>
            <a:chOff x="204623" y="241318"/>
            <a:chExt cx="5988905" cy="5252069"/>
          </a:xfrm>
        </xdr:grpSpPr>
        <xdr:pic>
          <xdr:nvPicPr>
            <xdr:cNvPr id="8" name="Picture 7">
              <a:extLst>
                <a:ext uri="{FF2B5EF4-FFF2-40B4-BE49-F238E27FC236}">
                  <a16:creationId xmlns:a16="http://schemas.microsoft.com/office/drawing/2014/main" id="{D60B273E-B604-E2CD-D105-D0B28C1DA377}"/>
                </a:ext>
              </a:extLst>
            </xdr:cNvPr>
            <xdr:cNvPicPr>
              <a:picLocks noChangeAspect="1"/>
            </xdr:cNvPicPr>
          </xdr:nvPicPr>
          <xdr:blipFill>
            <a:blip xmlns:r="http://schemas.openxmlformats.org/officeDocument/2006/relationships" r:embed="rId14" cstate="hqprint">
              <a:extLst>
                <a:ext uri="{28A0092B-C50C-407E-A947-70E740481C1C}">
                  <a14:useLocalDpi xmlns:a14="http://schemas.microsoft.com/office/drawing/2010/main"/>
                </a:ext>
              </a:extLst>
            </a:blip>
            <a:stretch>
              <a:fillRect/>
            </a:stretch>
          </xdr:blipFill>
          <xdr:spPr>
            <a:xfrm>
              <a:off x="2255060" y="2973387"/>
              <a:ext cx="1888031" cy="2520000"/>
            </a:xfrm>
            <a:prstGeom prst="rect">
              <a:avLst/>
            </a:prstGeom>
            <a:ln>
              <a:solidFill>
                <a:schemeClr val="tx1"/>
              </a:solidFill>
            </a:ln>
          </xdr:spPr>
        </xdr:pic>
        <xdr:pic>
          <xdr:nvPicPr>
            <xdr:cNvPr id="9" name="Picture 8">
              <a:extLst>
                <a:ext uri="{FF2B5EF4-FFF2-40B4-BE49-F238E27FC236}">
                  <a16:creationId xmlns:a16="http://schemas.microsoft.com/office/drawing/2014/main" id="{B1F55CC7-F32A-04A6-20CB-7D0F417C7526}"/>
                </a:ext>
              </a:extLst>
            </xdr:cNvPr>
            <xdr:cNvPicPr>
              <a:picLocks noChangeAspect="1"/>
            </xdr:cNvPicPr>
          </xdr:nvPicPr>
          <xdr:blipFill>
            <a:blip xmlns:r="http://schemas.openxmlformats.org/officeDocument/2006/relationships" r:embed="rId15" cstate="hqprint">
              <a:extLst>
                <a:ext uri="{28A0092B-C50C-407E-A947-70E740481C1C}">
                  <a14:useLocalDpi xmlns:a14="http://schemas.microsoft.com/office/drawing/2010/main"/>
                </a:ext>
              </a:extLst>
            </a:blip>
            <a:stretch>
              <a:fillRect/>
            </a:stretch>
          </xdr:blipFill>
          <xdr:spPr>
            <a:xfrm>
              <a:off x="204623" y="2965269"/>
              <a:ext cx="1888031" cy="2520000"/>
            </a:xfrm>
            <a:prstGeom prst="rect">
              <a:avLst/>
            </a:prstGeom>
            <a:ln>
              <a:solidFill>
                <a:schemeClr val="tx1"/>
              </a:solidFill>
            </a:ln>
          </xdr:spPr>
        </xdr:pic>
        <xdr:pic>
          <xdr:nvPicPr>
            <xdr:cNvPr id="10" name="Picture 9">
              <a:extLst>
                <a:ext uri="{FF2B5EF4-FFF2-40B4-BE49-F238E27FC236}">
                  <a16:creationId xmlns:a16="http://schemas.microsoft.com/office/drawing/2014/main" id="{406DF240-DB17-475A-3765-5B66F65EBA55}"/>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4305497" y="241318"/>
              <a:ext cx="1888031" cy="2520000"/>
            </a:xfrm>
            <a:prstGeom prst="rect">
              <a:avLst/>
            </a:prstGeom>
            <a:ln>
              <a:solidFill>
                <a:schemeClr val="tx1"/>
              </a:solidFill>
            </a:ln>
          </xdr:spPr>
        </xdr:pic>
        <xdr:pic>
          <xdr:nvPicPr>
            <xdr:cNvPr id="11" name="Picture 10">
              <a:extLst>
                <a:ext uri="{FF2B5EF4-FFF2-40B4-BE49-F238E27FC236}">
                  <a16:creationId xmlns:a16="http://schemas.microsoft.com/office/drawing/2014/main" id="{89B35306-6512-0C4B-DD4E-C600239F3F00}"/>
                </a:ext>
              </a:extLst>
            </xdr:cNvPr>
            <xdr:cNvPicPr>
              <a:picLocks noChangeAspect="1"/>
            </xdr:cNvPicPr>
          </xdr:nvPicPr>
          <xdr:blipFill>
            <a:blip xmlns:r="http://schemas.openxmlformats.org/officeDocument/2006/relationships" r:embed="rId17" cstate="hqprint">
              <a:extLst>
                <a:ext uri="{28A0092B-C50C-407E-A947-70E740481C1C}">
                  <a14:useLocalDpi xmlns:a14="http://schemas.microsoft.com/office/drawing/2010/main"/>
                </a:ext>
              </a:extLst>
            </a:blip>
            <a:stretch>
              <a:fillRect/>
            </a:stretch>
          </xdr:blipFill>
          <xdr:spPr>
            <a:xfrm>
              <a:off x="204623" y="241318"/>
              <a:ext cx="1888031" cy="2520000"/>
            </a:xfrm>
            <a:prstGeom prst="rect">
              <a:avLst/>
            </a:prstGeom>
            <a:ln>
              <a:solidFill>
                <a:schemeClr val="tx1"/>
              </a:solidFill>
            </a:ln>
          </xdr:spPr>
        </xdr:pic>
        <xdr:pic>
          <xdr:nvPicPr>
            <xdr:cNvPr id="12" name="Picture 11">
              <a:extLst>
                <a:ext uri="{FF2B5EF4-FFF2-40B4-BE49-F238E27FC236}">
                  <a16:creationId xmlns:a16="http://schemas.microsoft.com/office/drawing/2014/main" id="{7C4F1FBE-FD90-33C4-CE16-3EA4D1697392}"/>
                </a:ext>
              </a:extLst>
            </xdr:cNvPr>
            <xdr:cNvPicPr>
              <a:picLocks noChangeAspect="1"/>
            </xdr:cNvPicPr>
          </xdr:nvPicPr>
          <xdr:blipFill>
            <a:blip xmlns:r="http://schemas.openxmlformats.org/officeDocument/2006/relationships" r:embed="rId18" cstate="hqprint">
              <a:extLst>
                <a:ext uri="{28A0092B-C50C-407E-A947-70E740481C1C}">
                  <a14:useLocalDpi xmlns:a14="http://schemas.microsoft.com/office/drawing/2010/main"/>
                </a:ext>
              </a:extLst>
            </a:blip>
            <a:stretch>
              <a:fillRect/>
            </a:stretch>
          </xdr:blipFill>
          <xdr:spPr>
            <a:xfrm>
              <a:off x="2255060" y="241318"/>
              <a:ext cx="1888031" cy="2520000"/>
            </a:xfrm>
            <a:prstGeom prst="rect">
              <a:avLst/>
            </a:prstGeom>
            <a:ln>
              <a:solidFill>
                <a:schemeClr val="tx1"/>
              </a:solidFill>
            </a:ln>
          </xdr:spPr>
        </xdr:pic>
        <xdr:pic>
          <xdr:nvPicPr>
            <xdr:cNvPr id="13" name="Picture 12">
              <a:extLst>
                <a:ext uri="{FF2B5EF4-FFF2-40B4-BE49-F238E27FC236}">
                  <a16:creationId xmlns:a16="http://schemas.microsoft.com/office/drawing/2014/main" id="{2CB515C6-DBDC-1E28-C9AF-C2CC9DBD99FF}"/>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a:ext>
              </a:extLst>
            </a:blip>
            <a:srcRect l="10961" t="-322" r="25220" b="322"/>
            <a:stretch>
              <a:fillRect/>
            </a:stretch>
          </xdr:blipFill>
          <xdr:spPr>
            <a:xfrm>
              <a:off x="4305496" y="2965269"/>
              <a:ext cx="1888031" cy="2520000"/>
            </a:xfrm>
            <a:prstGeom prst="rect">
              <a:avLst/>
            </a:prstGeom>
            <a:ln>
              <a:solidFill>
                <a:schemeClr val="tx1"/>
              </a:solidFill>
            </a:ln>
          </xdr:spPr>
        </xdr:pic>
      </xdr:grpSp>
      <xdr:grpSp>
        <xdr:nvGrpSpPr>
          <xdr:cNvPr id="5" name="Group 4">
            <a:extLst>
              <a:ext uri="{FF2B5EF4-FFF2-40B4-BE49-F238E27FC236}">
                <a16:creationId xmlns:a16="http://schemas.microsoft.com/office/drawing/2014/main" id="{FB3E4387-8975-59B0-6AB6-2B5BEB8B18DE}"/>
              </a:ext>
            </a:extLst>
          </xdr:cNvPr>
          <xdr:cNvGrpSpPr/>
        </xdr:nvGrpSpPr>
        <xdr:grpSpPr>
          <a:xfrm>
            <a:off x="1769278" y="5689220"/>
            <a:ext cx="2859594" cy="1800000"/>
            <a:chOff x="744060" y="5689220"/>
            <a:chExt cx="2859594" cy="1800000"/>
          </a:xfrm>
        </xdr:grpSpPr>
        <xdr:pic>
          <xdr:nvPicPr>
            <xdr:cNvPr id="6" name="Picture 5">
              <a:extLst>
                <a:ext uri="{FF2B5EF4-FFF2-40B4-BE49-F238E27FC236}">
                  <a16:creationId xmlns:a16="http://schemas.microsoft.com/office/drawing/2014/main" id="{C4BE04DC-4958-C8F5-5F05-673C0FB1824B}"/>
                </a:ext>
              </a:extLst>
            </xdr:cNvPr>
            <xdr:cNvPicPr>
              <a:picLocks noChangeAspect="1"/>
            </xdr:cNvPicPr>
          </xdr:nvPicPr>
          <xdr:blipFill>
            <a:blip xmlns:r="http://schemas.openxmlformats.org/officeDocument/2006/relationships" r:embed="rId20" cstate="hqprint">
              <a:extLst>
                <a:ext uri="{28A0092B-C50C-407E-A947-70E740481C1C}">
                  <a14:useLocalDpi xmlns:a14="http://schemas.microsoft.com/office/drawing/2010/main"/>
                </a:ext>
              </a:extLst>
            </a:blip>
            <a:stretch>
              <a:fillRect/>
            </a:stretch>
          </xdr:blipFill>
          <xdr:spPr>
            <a:xfrm>
              <a:off x="2255060" y="5689220"/>
              <a:ext cx="1348594" cy="1800000"/>
            </a:xfrm>
            <a:prstGeom prst="rect">
              <a:avLst/>
            </a:prstGeom>
            <a:ln>
              <a:solidFill>
                <a:schemeClr val="tx1"/>
              </a:solidFill>
            </a:ln>
          </xdr:spPr>
        </xdr:pic>
        <xdr:pic>
          <xdr:nvPicPr>
            <xdr:cNvPr id="7" name="Picture 6">
              <a:extLst>
                <a:ext uri="{FF2B5EF4-FFF2-40B4-BE49-F238E27FC236}">
                  <a16:creationId xmlns:a16="http://schemas.microsoft.com/office/drawing/2014/main" id="{FAA685B7-620F-3D0A-5C7F-2A8098862F7F}"/>
                </a:ext>
              </a:extLst>
            </xdr:cNvPr>
            <xdr:cNvPicPr>
              <a:picLocks noChangeAspect="1"/>
            </xdr:cNvPicPr>
          </xdr:nvPicPr>
          <xdr:blipFill>
            <a:blip xmlns:r="http://schemas.openxmlformats.org/officeDocument/2006/relationships" r:embed="rId21" cstate="hqprint">
              <a:extLst>
                <a:ext uri="{28A0092B-C50C-407E-A947-70E740481C1C}">
                  <a14:useLocalDpi xmlns:a14="http://schemas.microsoft.com/office/drawing/2010/main"/>
                </a:ext>
              </a:extLst>
            </a:blip>
            <a:stretch>
              <a:fillRect/>
            </a:stretch>
          </xdr:blipFill>
          <xdr:spPr>
            <a:xfrm>
              <a:off x="744060" y="5689220"/>
              <a:ext cx="1348594" cy="180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6</xdr:col>
      <xdr:colOff>352425</xdr:colOff>
      <xdr:row>28</xdr:row>
      <xdr:rowOff>171450</xdr:rowOff>
    </xdr:to>
    <xdr:pic>
      <xdr:nvPicPr>
        <xdr:cNvPr id="5128" name="Picture 1">
          <a:extLst>
            <a:ext uri="{FF2B5EF4-FFF2-40B4-BE49-F238E27FC236}">
              <a16:creationId xmlns:a16="http://schemas.microsoft.com/office/drawing/2014/main" id="{00000000-0008-0000-0100-00000814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581025" y="1914525"/>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Cr2uHHHJ89et62Yu6"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68"/>
  <sheetViews>
    <sheetView tabSelected="1" view="pageBreakPreview" topLeftCell="A3" zoomScaleNormal="100" zoomScaleSheetLayoutView="100" workbookViewId="0">
      <selection activeCell="L11" sqref="L11"/>
    </sheetView>
  </sheetViews>
  <sheetFormatPr defaultColWidth="9.109375" defaultRowHeight="14.4" x14ac:dyDescent="0.3"/>
  <cols>
    <col min="1" max="1" width="9.44140625" customWidth="1"/>
    <col min="2" max="2" width="14.109375" customWidth="1"/>
    <col min="3" max="3" width="14.44140625" customWidth="1"/>
    <col min="4" max="4" width="7.33203125" customWidth="1"/>
    <col min="5" max="5" width="5.5546875" customWidth="1"/>
    <col min="6" max="6" width="9" customWidth="1"/>
    <col min="7" max="8" width="9.88671875" customWidth="1"/>
    <col min="9" max="9" width="11.109375" customWidth="1"/>
    <col min="10" max="10" width="8.109375" customWidth="1"/>
  </cols>
  <sheetData>
    <row r="1" spans="1:10" ht="43.95" customHeight="1" x14ac:dyDescent="0.3">
      <c r="A1" s="187" t="s">
        <v>252</v>
      </c>
      <c r="B1" s="188"/>
      <c r="C1" s="188"/>
      <c r="D1" s="188"/>
      <c r="E1" s="188"/>
      <c r="F1" s="188"/>
      <c r="G1" s="188"/>
      <c r="H1" s="188"/>
      <c r="I1" s="188"/>
      <c r="J1" s="189"/>
    </row>
    <row r="2" spans="1:10" x14ac:dyDescent="0.3">
      <c r="A2" s="137" t="s">
        <v>42</v>
      </c>
      <c r="B2" s="138"/>
      <c r="C2" s="138"/>
      <c r="D2" s="138"/>
      <c r="E2" s="138"/>
      <c r="F2" s="138"/>
      <c r="G2" s="138"/>
      <c r="H2" s="138"/>
      <c r="I2" s="138"/>
      <c r="J2" s="139"/>
    </row>
    <row r="3" spans="1:10" x14ac:dyDescent="0.3">
      <c r="A3" s="126" t="s">
        <v>0</v>
      </c>
      <c r="B3" s="83"/>
      <c r="C3" s="83"/>
      <c r="D3" s="83"/>
      <c r="E3" s="84"/>
      <c r="F3" s="184" t="str">
        <f ca="1">TEXT(TODAY(),"DD/MM/YYYY")</f>
        <v>17/08/2025</v>
      </c>
      <c r="G3" s="185"/>
      <c r="H3" s="185"/>
      <c r="I3" s="185"/>
      <c r="J3" s="186"/>
    </row>
    <row r="4" spans="1:10" ht="15" customHeight="1" x14ac:dyDescent="0.3">
      <c r="A4" s="126" t="s">
        <v>1</v>
      </c>
      <c r="B4" s="83"/>
      <c r="C4" s="83"/>
      <c r="D4" s="83"/>
      <c r="E4" s="84"/>
      <c r="F4" s="124" t="s">
        <v>133</v>
      </c>
      <c r="G4" s="125"/>
      <c r="H4" s="125"/>
      <c r="I4" s="125"/>
      <c r="J4" s="33"/>
    </row>
    <row r="5" spans="1:10" x14ac:dyDescent="0.3">
      <c r="A5" s="126" t="s">
        <v>2</v>
      </c>
      <c r="B5" s="83"/>
      <c r="C5" s="83"/>
      <c r="D5" s="83"/>
      <c r="E5" s="84"/>
      <c r="F5" s="184">
        <v>45883</v>
      </c>
      <c r="G5" s="185"/>
      <c r="H5" s="185"/>
      <c r="I5" s="185"/>
      <c r="J5" s="186"/>
    </row>
    <row r="6" spans="1:10" ht="16.5" customHeight="1" x14ac:dyDescent="0.3">
      <c r="A6" s="126" t="s">
        <v>3</v>
      </c>
      <c r="B6" s="83"/>
      <c r="C6" s="83"/>
      <c r="D6" s="83"/>
      <c r="E6" s="84"/>
      <c r="F6" s="85" t="s">
        <v>188</v>
      </c>
      <c r="G6" s="127"/>
      <c r="H6" s="127"/>
      <c r="I6" s="127"/>
      <c r="J6" s="128"/>
    </row>
    <row r="7" spans="1:10" ht="15" customHeight="1" x14ac:dyDescent="0.3">
      <c r="A7" s="126" t="s">
        <v>4</v>
      </c>
      <c r="B7" s="83"/>
      <c r="C7" s="83"/>
      <c r="D7" s="83"/>
      <c r="E7" s="84"/>
      <c r="F7" s="85" t="str">
        <f>F6</f>
        <v>M/s.Priztine Infra LLP</v>
      </c>
      <c r="G7" s="127"/>
      <c r="H7" s="127"/>
      <c r="I7" s="127"/>
      <c r="J7" s="128"/>
    </row>
    <row r="8" spans="1:10" x14ac:dyDescent="0.3">
      <c r="A8" s="126" t="s">
        <v>5</v>
      </c>
      <c r="B8" s="83"/>
      <c r="C8" s="83"/>
      <c r="D8" s="83"/>
      <c r="E8" s="84"/>
      <c r="F8" s="190" t="s">
        <v>142</v>
      </c>
      <c r="G8" s="191"/>
      <c r="H8" s="191"/>
      <c r="I8" s="191"/>
      <c r="J8" s="192"/>
    </row>
    <row r="9" spans="1:10" x14ac:dyDescent="0.3">
      <c r="A9" s="82" t="s">
        <v>254</v>
      </c>
      <c r="B9" s="83"/>
      <c r="C9" s="83"/>
      <c r="D9" s="83"/>
      <c r="E9" s="84"/>
      <c r="F9" s="85" t="s">
        <v>143</v>
      </c>
      <c r="G9" s="86"/>
      <c r="H9" s="86"/>
      <c r="I9" s="86"/>
      <c r="J9" s="87"/>
    </row>
    <row r="10" spans="1:10" hidden="1" x14ac:dyDescent="0.3">
      <c r="A10" s="82" t="s">
        <v>255</v>
      </c>
      <c r="B10" s="83"/>
      <c r="C10" s="83"/>
      <c r="D10" s="83"/>
      <c r="E10" s="84"/>
      <c r="F10" s="85" t="s">
        <v>261</v>
      </c>
      <c r="G10" s="86"/>
      <c r="H10" s="86"/>
      <c r="I10" s="86"/>
      <c r="J10" s="87"/>
    </row>
    <row r="11" spans="1:10" ht="30.75" customHeight="1" x14ac:dyDescent="0.3">
      <c r="A11" s="82" t="s">
        <v>130</v>
      </c>
      <c r="B11" s="86"/>
      <c r="C11" s="86"/>
      <c r="D11" s="86"/>
      <c r="E11" s="87"/>
      <c r="F11" s="200" t="s">
        <v>183</v>
      </c>
      <c r="G11" s="161"/>
      <c r="H11" s="161"/>
      <c r="I11" s="161"/>
      <c r="J11" s="162"/>
    </row>
    <row r="12" spans="1:10" x14ac:dyDescent="0.3">
      <c r="A12" s="126" t="s">
        <v>6</v>
      </c>
      <c r="B12" s="83"/>
      <c r="C12" s="83"/>
      <c r="D12" s="83"/>
      <c r="E12" s="84"/>
      <c r="F12" s="201" t="s">
        <v>156</v>
      </c>
      <c r="G12" s="202"/>
      <c r="H12" s="202"/>
      <c r="I12" s="202"/>
      <c r="J12" s="203"/>
    </row>
    <row r="13" spans="1:10" x14ac:dyDescent="0.3">
      <c r="A13" s="82" t="s">
        <v>125</v>
      </c>
      <c r="B13" s="86"/>
      <c r="C13" s="86"/>
      <c r="D13" s="86"/>
      <c r="E13" s="87"/>
      <c r="F13" s="82" t="s">
        <v>144</v>
      </c>
      <c r="G13" s="86"/>
      <c r="H13" s="86"/>
      <c r="I13" s="86"/>
      <c r="J13" s="87"/>
    </row>
    <row r="14" spans="1:10" x14ac:dyDescent="0.3">
      <c r="A14" s="159" t="s">
        <v>54</v>
      </c>
      <c r="B14" s="159"/>
      <c r="C14" s="85" t="str">
        <f>CONCATENATE((IF(OR(F8="",F8="NA"),"",F8)),", ",(IF(OR(A15="",A15="NA"),"",A15)),". ",(IF(OR(C15="",C15="NA"),"",C15)),", ",(IF(OR(C16="",C16="NA"),"",C16)),", ",(IF(OR(H15="",H15="NA"),"",H15)),", ",(IF(OR(C17="",C17="NA"),"",C17)),", ",(IF(OR(H16="",H16="NA"),"",H16)),", ",(IF(OR(H17="",H17="NA"),"",H17)),".")</f>
        <v>Olympeo Neo City, S No. 50, H. No 22, Internal road, Maniwali, Karjat, Raigad, 410101.</v>
      </c>
      <c r="D14" s="127"/>
      <c r="E14" s="127"/>
      <c r="F14" s="127"/>
      <c r="G14" s="127"/>
      <c r="H14" s="127"/>
      <c r="I14" s="127"/>
      <c r="J14" s="128"/>
    </row>
    <row r="15" spans="1:10" x14ac:dyDescent="0.3">
      <c r="A15" s="159" t="s">
        <v>145</v>
      </c>
      <c r="B15" s="159"/>
      <c r="C15" s="159" t="s">
        <v>266</v>
      </c>
      <c r="D15" s="159"/>
      <c r="E15" s="159"/>
      <c r="F15" s="183" t="s">
        <v>55</v>
      </c>
      <c r="G15" s="183"/>
      <c r="H15" s="127" t="s">
        <v>146</v>
      </c>
      <c r="I15" s="127"/>
      <c r="J15" s="128"/>
    </row>
    <row r="16" spans="1:10" x14ac:dyDescent="0.3">
      <c r="A16" s="159" t="s">
        <v>7</v>
      </c>
      <c r="B16" s="159"/>
      <c r="C16" s="159" t="s">
        <v>243</v>
      </c>
      <c r="D16" s="159"/>
      <c r="E16" s="159"/>
      <c r="F16" s="183" t="s">
        <v>56</v>
      </c>
      <c r="G16" s="183"/>
      <c r="H16" s="127" t="s">
        <v>147</v>
      </c>
      <c r="I16" s="127"/>
      <c r="J16" s="128"/>
    </row>
    <row r="17" spans="1:10" x14ac:dyDescent="0.3">
      <c r="A17" s="159" t="s">
        <v>8</v>
      </c>
      <c r="B17" s="159"/>
      <c r="C17" s="159" t="s">
        <v>148</v>
      </c>
      <c r="D17" s="159"/>
      <c r="E17" s="159"/>
      <c r="F17" s="183" t="s">
        <v>57</v>
      </c>
      <c r="G17" s="183"/>
      <c r="H17" s="127">
        <v>410101</v>
      </c>
      <c r="I17" s="127"/>
      <c r="J17" s="128"/>
    </row>
    <row r="18" spans="1:10" ht="32.25" customHeight="1" x14ac:dyDescent="0.3">
      <c r="A18" s="159" t="s">
        <v>58</v>
      </c>
      <c r="B18" s="159"/>
      <c r="C18" s="159" t="s">
        <v>149</v>
      </c>
      <c r="D18" s="159"/>
      <c r="E18" s="159"/>
      <c r="F18" s="183" t="s">
        <v>48</v>
      </c>
      <c r="G18" s="183"/>
      <c r="H18" s="127" t="s">
        <v>150</v>
      </c>
      <c r="I18" s="127"/>
      <c r="J18" s="128"/>
    </row>
    <row r="19" spans="1:10" ht="15" customHeight="1" x14ac:dyDescent="0.3">
      <c r="A19" s="174" t="s">
        <v>129</v>
      </c>
      <c r="B19" s="180"/>
      <c r="C19" s="180"/>
      <c r="D19" s="180"/>
      <c r="E19" s="181"/>
      <c r="F19" s="194" t="s">
        <v>52</v>
      </c>
      <c r="G19" s="195"/>
      <c r="H19" s="195"/>
      <c r="I19" s="195"/>
      <c r="J19" s="196"/>
    </row>
    <row r="20" spans="1:10" x14ac:dyDescent="0.3">
      <c r="A20" s="166"/>
      <c r="B20" s="167"/>
      <c r="C20" s="167"/>
      <c r="D20" s="167"/>
      <c r="E20" s="182"/>
      <c r="F20" s="197"/>
      <c r="G20" s="198"/>
      <c r="H20" s="198"/>
      <c r="I20" s="198"/>
      <c r="J20" s="199"/>
    </row>
    <row r="21" spans="1:10" ht="15" customHeight="1" x14ac:dyDescent="0.3">
      <c r="A21" s="174" t="s">
        <v>94</v>
      </c>
      <c r="B21" s="175"/>
      <c r="C21" s="175"/>
      <c r="D21" s="175"/>
      <c r="E21" s="176"/>
      <c r="F21" s="174" t="s">
        <v>44</v>
      </c>
      <c r="G21" s="180"/>
      <c r="H21" s="180"/>
      <c r="I21" s="180"/>
      <c r="J21" s="181"/>
    </row>
    <row r="22" spans="1:10" x14ac:dyDescent="0.3">
      <c r="A22" s="177"/>
      <c r="B22" s="178"/>
      <c r="C22" s="178"/>
      <c r="D22" s="178"/>
      <c r="E22" s="179"/>
      <c r="F22" s="166"/>
      <c r="G22" s="167"/>
      <c r="H22" s="167"/>
      <c r="I22" s="167"/>
      <c r="J22" s="182"/>
    </row>
    <row r="23" spans="1:10" ht="15" customHeight="1" x14ac:dyDescent="0.3">
      <c r="A23" s="126" t="s">
        <v>9</v>
      </c>
      <c r="B23" s="83"/>
      <c r="C23" s="83"/>
      <c r="D23" s="83"/>
      <c r="E23" s="84"/>
      <c r="F23" s="124" t="s">
        <v>123</v>
      </c>
      <c r="G23" s="125"/>
      <c r="H23" s="125"/>
      <c r="I23" s="125"/>
      <c r="J23" s="193"/>
    </row>
    <row r="24" spans="1:10" x14ac:dyDescent="0.3">
      <c r="A24" s="126" t="s">
        <v>10</v>
      </c>
      <c r="B24" s="83"/>
      <c r="C24" s="83"/>
      <c r="D24" s="83"/>
      <c r="E24" s="84"/>
      <c r="F24" s="82" t="s">
        <v>49</v>
      </c>
      <c r="G24" s="86"/>
      <c r="H24" s="86"/>
      <c r="I24" s="86"/>
      <c r="J24" s="87"/>
    </row>
    <row r="25" spans="1:10" ht="15" customHeight="1" x14ac:dyDescent="0.3">
      <c r="A25" s="126" t="s">
        <v>11</v>
      </c>
      <c r="B25" s="83"/>
      <c r="C25" s="83"/>
      <c r="D25" s="83"/>
      <c r="E25" s="84"/>
      <c r="F25" s="124" t="s">
        <v>124</v>
      </c>
      <c r="G25" s="125"/>
      <c r="H25" s="125"/>
      <c r="I25" s="125"/>
      <c r="J25" s="193"/>
    </row>
    <row r="26" spans="1:10" x14ac:dyDescent="0.3">
      <c r="A26" s="126" t="s">
        <v>28</v>
      </c>
      <c r="B26" s="83"/>
      <c r="C26" s="83"/>
      <c r="D26" s="83"/>
      <c r="E26" s="84"/>
      <c r="F26" s="173" t="s">
        <v>59</v>
      </c>
      <c r="G26" s="117"/>
      <c r="H26" s="117"/>
      <c r="I26" s="117"/>
      <c r="J26" s="118"/>
    </row>
    <row r="27" spans="1:10" x14ac:dyDescent="0.3">
      <c r="A27" s="170" t="s">
        <v>12</v>
      </c>
      <c r="B27" s="171"/>
      <c r="C27" s="170" t="s">
        <v>13</v>
      </c>
      <c r="D27" s="171"/>
      <c r="E27" s="168" t="s">
        <v>14</v>
      </c>
      <c r="F27" s="171"/>
      <c r="G27" s="168" t="s">
        <v>47</v>
      </c>
      <c r="H27" s="169"/>
      <c r="I27" s="170" t="s">
        <v>15</v>
      </c>
      <c r="J27" s="171"/>
    </row>
    <row r="28" spans="1:10" x14ac:dyDescent="0.3">
      <c r="A28" s="168" t="s">
        <v>16</v>
      </c>
      <c r="B28" s="169"/>
      <c r="C28" s="168" t="s">
        <v>46</v>
      </c>
      <c r="D28" s="169"/>
      <c r="E28" s="168" t="s">
        <v>46</v>
      </c>
      <c r="F28" s="169"/>
      <c r="G28" s="168" t="s">
        <v>46</v>
      </c>
      <c r="H28" s="169"/>
      <c r="I28" s="168" t="s">
        <v>46</v>
      </c>
      <c r="J28" s="169"/>
    </row>
    <row r="29" spans="1:10" x14ac:dyDescent="0.3">
      <c r="A29" s="170" t="s">
        <v>17</v>
      </c>
      <c r="B29" s="171"/>
      <c r="C29" s="168" t="s">
        <v>151</v>
      </c>
      <c r="D29" s="169"/>
      <c r="E29" s="168" t="s">
        <v>152</v>
      </c>
      <c r="F29" s="169"/>
      <c r="G29" s="168" t="s">
        <v>153</v>
      </c>
      <c r="H29" s="169"/>
      <c r="I29" s="168" t="s">
        <v>154</v>
      </c>
      <c r="J29" s="169"/>
    </row>
    <row r="30" spans="1:10" x14ac:dyDescent="0.3">
      <c r="A30" s="82" t="s">
        <v>51</v>
      </c>
      <c r="B30" s="86"/>
      <c r="C30" s="86"/>
      <c r="D30" s="86"/>
      <c r="E30" s="86"/>
      <c r="F30" s="86"/>
      <c r="G30" s="86"/>
      <c r="H30" s="86"/>
      <c r="I30" s="86"/>
      <c r="J30" s="87"/>
    </row>
    <row r="31" spans="1:10" x14ac:dyDescent="0.3">
      <c r="A31" s="82" t="s">
        <v>120</v>
      </c>
      <c r="B31" s="86"/>
      <c r="C31" s="86"/>
      <c r="D31" s="86"/>
      <c r="E31" s="86"/>
      <c r="F31" s="86"/>
      <c r="G31" s="86"/>
      <c r="H31" s="86"/>
      <c r="I31" s="86"/>
      <c r="J31" s="87"/>
    </row>
    <row r="32" spans="1:10" x14ac:dyDescent="0.3">
      <c r="A32" s="82" t="s">
        <v>39</v>
      </c>
      <c r="B32" s="87"/>
      <c r="C32" s="109" t="s">
        <v>267</v>
      </c>
      <c r="D32" s="110"/>
      <c r="E32" s="110"/>
      <c r="F32" s="110"/>
      <c r="G32" s="110"/>
      <c r="H32" s="110"/>
      <c r="I32" s="110"/>
      <c r="J32" s="111"/>
    </row>
    <row r="33" spans="1:10" x14ac:dyDescent="0.3">
      <c r="A33" s="82" t="s">
        <v>245</v>
      </c>
      <c r="B33" s="87"/>
      <c r="C33" s="172" t="s">
        <v>246</v>
      </c>
      <c r="D33" s="86"/>
      <c r="E33" s="86"/>
      <c r="F33" s="86"/>
      <c r="G33" s="86"/>
      <c r="H33" s="86"/>
      <c r="I33" s="86"/>
      <c r="J33" s="87"/>
    </row>
    <row r="34" spans="1:10" x14ac:dyDescent="0.3">
      <c r="A34" s="109" t="s">
        <v>18</v>
      </c>
      <c r="B34" s="110"/>
      <c r="C34" s="110"/>
      <c r="D34" s="110"/>
      <c r="E34" s="110"/>
      <c r="F34" s="110"/>
      <c r="G34" s="110"/>
      <c r="H34" s="110"/>
      <c r="I34" s="110"/>
      <c r="J34" s="111"/>
    </row>
    <row r="35" spans="1:10" ht="15" customHeight="1" x14ac:dyDescent="0.3">
      <c r="A35" s="85" t="s">
        <v>135</v>
      </c>
      <c r="B35" s="127"/>
      <c r="C35" s="127"/>
      <c r="D35" s="127"/>
      <c r="E35" s="128"/>
      <c r="F35" s="124" t="s">
        <v>136</v>
      </c>
      <c r="G35" s="125"/>
      <c r="H35" s="125"/>
      <c r="I35" s="125"/>
      <c r="J35" s="14"/>
    </row>
    <row r="36" spans="1:10" ht="15" customHeight="1" x14ac:dyDescent="0.3">
      <c r="A36" s="166" t="s">
        <v>134</v>
      </c>
      <c r="B36" s="167"/>
      <c r="C36" s="167"/>
      <c r="D36" s="167"/>
      <c r="E36" s="167"/>
      <c r="F36" s="85" t="s">
        <v>137</v>
      </c>
      <c r="G36" s="127"/>
      <c r="H36" s="127"/>
      <c r="I36" s="127"/>
      <c r="J36" s="128"/>
    </row>
    <row r="37" spans="1:10" x14ac:dyDescent="0.3">
      <c r="A37" s="109" t="s">
        <v>138</v>
      </c>
      <c r="B37" s="110"/>
      <c r="C37" s="110"/>
      <c r="D37" s="110"/>
      <c r="E37" s="110"/>
      <c r="F37" s="110"/>
      <c r="G37" s="110"/>
      <c r="H37" s="110"/>
      <c r="I37" s="110"/>
      <c r="J37" s="111"/>
    </row>
    <row r="38" spans="1:10" x14ac:dyDescent="0.3">
      <c r="A38" s="82" t="s">
        <v>60</v>
      </c>
      <c r="B38" s="83"/>
      <c r="C38" s="83"/>
      <c r="D38" s="83"/>
      <c r="E38" s="84"/>
      <c r="F38" s="85">
        <v>26319.465</v>
      </c>
      <c r="G38" s="127"/>
      <c r="H38" s="127"/>
      <c r="I38" s="127"/>
      <c r="J38" s="128"/>
    </row>
    <row r="39" spans="1:10" x14ac:dyDescent="0.3">
      <c r="A39" s="126" t="s">
        <v>19</v>
      </c>
      <c r="B39" s="83"/>
      <c r="C39" s="83"/>
      <c r="D39" s="83"/>
      <c r="E39" s="84"/>
      <c r="F39" s="82">
        <v>1</v>
      </c>
      <c r="G39" s="86"/>
      <c r="H39" s="86"/>
      <c r="I39" s="86"/>
      <c r="J39" s="87"/>
    </row>
    <row r="40" spans="1:10" x14ac:dyDescent="0.3">
      <c r="A40" s="126" t="s">
        <v>20</v>
      </c>
      <c r="B40" s="83"/>
      <c r="C40" s="83"/>
      <c r="D40" s="83"/>
      <c r="E40" s="84"/>
      <c r="F40" s="82">
        <v>0</v>
      </c>
      <c r="G40" s="86"/>
      <c r="H40" s="86"/>
      <c r="I40" s="86"/>
      <c r="J40" s="87"/>
    </row>
    <row r="41" spans="1:10" x14ac:dyDescent="0.3">
      <c r="A41" s="126" t="s">
        <v>21</v>
      </c>
      <c r="B41" s="83"/>
      <c r="C41" s="83"/>
      <c r="D41" s="83"/>
      <c r="E41" s="84"/>
      <c r="F41" s="82">
        <f>F39+F40</f>
        <v>1</v>
      </c>
      <c r="G41" s="86"/>
      <c r="H41" s="86"/>
      <c r="I41" s="86"/>
      <c r="J41" s="87"/>
    </row>
    <row r="42" spans="1:10" x14ac:dyDescent="0.3">
      <c r="A42" s="82" t="s">
        <v>61</v>
      </c>
      <c r="B42" s="83"/>
      <c r="C42" s="83"/>
      <c r="D42" s="83"/>
      <c r="E42" s="84"/>
      <c r="F42" s="82">
        <f>F38*F41</f>
        <v>26319.465</v>
      </c>
      <c r="G42" s="86"/>
      <c r="H42" s="86"/>
      <c r="I42" s="86"/>
      <c r="J42" s="87"/>
    </row>
    <row r="43" spans="1:10" x14ac:dyDescent="0.3">
      <c r="A43" s="126" t="s">
        <v>22</v>
      </c>
      <c r="B43" s="83"/>
      <c r="C43" s="83"/>
      <c r="D43" s="83"/>
      <c r="E43" s="84"/>
      <c r="F43" s="160" t="s">
        <v>184</v>
      </c>
      <c r="G43" s="161"/>
      <c r="H43" s="161"/>
      <c r="I43" s="161"/>
      <c r="J43" s="162"/>
    </row>
    <row r="44" spans="1:10" x14ac:dyDescent="0.3">
      <c r="A44" s="109" t="s">
        <v>63</v>
      </c>
      <c r="B44" s="110"/>
      <c r="C44" s="110"/>
      <c r="D44" s="110"/>
      <c r="E44" s="110"/>
      <c r="F44" s="110"/>
      <c r="G44" s="110"/>
      <c r="H44" s="110"/>
      <c r="I44" s="110"/>
      <c r="J44" s="111"/>
    </row>
    <row r="45" spans="1:10" ht="16.5" customHeight="1" x14ac:dyDescent="0.3">
      <c r="A45" s="85" t="s">
        <v>62</v>
      </c>
      <c r="B45" s="128"/>
      <c r="C45" s="82" t="s">
        <v>189</v>
      </c>
      <c r="D45" s="86"/>
      <c r="E45" s="86"/>
      <c r="F45" s="87"/>
      <c r="G45" s="34" t="s">
        <v>53</v>
      </c>
      <c r="H45" s="85" t="s">
        <v>185</v>
      </c>
      <c r="I45" s="127"/>
      <c r="J45" s="128"/>
    </row>
    <row r="46" spans="1:10" x14ac:dyDescent="0.3">
      <c r="A46" s="85" t="s">
        <v>128</v>
      </c>
      <c r="B46" s="128"/>
      <c r="C46" s="82" t="str">
        <f>C45</f>
        <v>MS/LNA.1/SR-38/2017</v>
      </c>
      <c r="D46" s="86"/>
      <c r="E46" s="86"/>
      <c r="F46" s="87"/>
      <c r="G46" s="34" t="s">
        <v>53</v>
      </c>
      <c r="H46" s="85" t="str">
        <f>H45</f>
        <v>20/07/2017.</v>
      </c>
      <c r="I46" s="127"/>
      <c r="J46" s="128"/>
    </row>
    <row r="47" spans="1:10" ht="78.75" customHeight="1" x14ac:dyDescent="0.3">
      <c r="A47" s="85" t="s">
        <v>155</v>
      </c>
      <c r="B47" s="128"/>
      <c r="C47" s="85" t="s">
        <v>187</v>
      </c>
      <c r="D47" s="86"/>
      <c r="E47" s="86"/>
      <c r="F47" s="87"/>
      <c r="G47" s="1" t="s">
        <v>53</v>
      </c>
      <c r="H47" s="82" t="str">
        <f>H45</f>
        <v>20/07/2017.</v>
      </c>
      <c r="I47" s="86"/>
      <c r="J47" s="87"/>
    </row>
    <row r="48" spans="1:10" ht="15" customHeight="1" x14ac:dyDescent="0.3">
      <c r="A48" s="112" t="s">
        <v>92</v>
      </c>
      <c r="B48" s="114"/>
      <c r="C48" s="109" t="s">
        <v>46</v>
      </c>
      <c r="D48" s="110"/>
      <c r="E48" s="110"/>
      <c r="F48" s="111" t="s">
        <v>93</v>
      </c>
      <c r="G48" s="50" t="s">
        <v>53</v>
      </c>
      <c r="H48" s="112" t="s">
        <v>46</v>
      </c>
      <c r="I48" s="113" t="s">
        <v>46</v>
      </c>
      <c r="J48" s="114"/>
    </row>
    <row r="49" spans="1:12" x14ac:dyDescent="0.3">
      <c r="A49" s="163" t="s">
        <v>23</v>
      </c>
      <c r="B49" s="164"/>
      <c r="C49" s="164"/>
      <c r="D49" s="164"/>
      <c r="E49" s="164"/>
      <c r="F49" s="164"/>
      <c r="G49" s="164"/>
      <c r="H49" s="164"/>
      <c r="I49" s="164"/>
      <c r="J49" s="165"/>
    </row>
    <row r="50" spans="1:12" x14ac:dyDescent="0.3">
      <c r="A50" s="82" t="s">
        <v>91</v>
      </c>
      <c r="B50" s="86"/>
      <c r="C50" s="87"/>
      <c r="D50" s="82">
        <f>F42</f>
        <v>26319.465</v>
      </c>
      <c r="E50" s="86"/>
      <c r="F50" s="86"/>
      <c r="G50" s="86"/>
      <c r="H50" s="86"/>
      <c r="I50" s="86"/>
      <c r="J50" s="87"/>
    </row>
    <row r="51" spans="1:12" x14ac:dyDescent="0.3">
      <c r="A51" s="82" t="s">
        <v>121</v>
      </c>
      <c r="B51" s="86"/>
      <c r="C51" s="87"/>
      <c r="D51" s="82" t="s">
        <v>268</v>
      </c>
      <c r="E51" s="86"/>
      <c r="F51" s="86"/>
      <c r="G51" s="86"/>
      <c r="H51" s="86"/>
      <c r="I51" s="86"/>
      <c r="J51" s="87"/>
    </row>
    <row r="52" spans="1:12" ht="33" customHeight="1" x14ac:dyDescent="0.3">
      <c r="A52" s="82" t="s">
        <v>65</v>
      </c>
      <c r="B52" s="86"/>
      <c r="C52" s="87"/>
      <c r="D52" s="85" t="s">
        <v>186</v>
      </c>
      <c r="E52" s="86"/>
      <c r="F52" s="86"/>
      <c r="G52" s="86"/>
      <c r="H52" s="86"/>
      <c r="I52" s="86"/>
      <c r="J52" s="87"/>
    </row>
    <row r="53" spans="1:12" x14ac:dyDescent="0.3">
      <c r="A53" s="159" t="s">
        <v>64</v>
      </c>
      <c r="B53" s="159"/>
      <c r="C53" s="159"/>
      <c r="D53" s="184" t="s">
        <v>274</v>
      </c>
      <c r="E53" s="185"/>
      <c r="F53" s="185"/>
      <c r="G53" s="185"/>
      <c r="H53" s="185"/>
      <c r="I53" s="185"/>
      <c r="J53" s="186"/>
    </row>
    <row r="54" spans="1:12" x14ac:dyDescent="0.3">
      <c r="A54" s="82" t="s">
        <v>271</v>
      </c>
      <c r="B54" s="86"/>
      <c r="C54" s="86"/>
      <c r="D54" s="85" t="s">
        <v>59</v>
      </c>
      <c r="E54" s="127"/>
      <c r="F54" s="127"/>
      <c r="G54" s="127"/>
      <c r="H54" s="127"/>
      <c r="I54" s="127"/>
      <c r="J54" s="128"/>
    </row>
    <row r="55" spans="1:12" x14ac:dyDescent="0.3">
      <c r="A55" s="82" t="s">
        <v>269</v>
      </c>
      <c r="B55" s="86"/>
      <c r="C55" s="86"/>
      <c r="D55" s="85" t="s">
        <v>270</v>
      </c>
      <c r="E55" s="127"/>
      <c r="F55" s="127"/>
      <c r="G55" s="127"/>
      <c r="H55" s="127"/>
      <c r="I55" s="127"/>
      <c r="J55" s="128"/>
    </row>
    <row r="56" spans="1:12" ht="15" thickBot="1" x14ac:dyDescent="0.35">
      <c r="A56" s="82" t="s">
        <v>272</v>
      </c>
      <c r="B56" s="86"/>
      <c r="C56" s="86"/>
      <c r="D56" s="85" t="s">
        <v>273</v>
      </c>
      <c r="E56" s="127"/>
      <c r="F56" s="127"/>
      <c r="G56" s="127"/>
      <c r="H56" s="127"/>
      <c r="I56" s="127"/>
      <c r="J56" s="128"/>
    </row>
    <row r="57" spans="1:12" ht="15.6" x14ac:dyDescent="0.3">
      <c r="A57" s="119" t="s">
        <v>212</v>
      </c>
      <c r="B57" s="120"/>
      <c r="C57" s="121" t="s">
        <v>253</v>
      </c>
      <c r="D57" s="122"/>
      <c r="E57" s="122"/>
      <c r="F57" s="122"/>
      <c r="G57" s="122"/>
      <c r="H57" s="122"/>
      <c r="I57" s="122"/>
      <c r="J57" s="123"/>
      <c r="K57" s="26" t="str">
        <f ca="1">(IF(F61&gt;99%,"All work completed. Please provide OC.",IF(F61&gt;89.8%,"Plinth, RCC, Brick, Plaster, Flooring, Painting work Completed. Finishing work is in process.",IF(F61&lt;94%,(IF(C61=0,"Work not yet Started.",IF(D61=25%,"Piling work in process",IF(D61=50%,"Excavation work in process",IF(D61=100%,"Excavation work Completed. ","0")))&amp;(IF(C62=0%,"",IF(C62=L63,"Footing work is process",IF(C62=L64,"Footing work Completed",IF(C62=L65,"1st Basement Completed",IF(C62=L66,"1st &amp; 2nd Basement Completed",IF(C62=L67,"1st to 3rd Basement Completed",IF(C62=L68,"1st to 4th Basement Completed",IF(C62=L69,"Plinth work is process",IF(C62=L70,"Plinth work completed","0")))))))))))&amp;(IF(C63=(D58+G58+I58),", RCC Slab",IF(C63&gt;0,", RCC upto "&amp;C63&amp;" Slab",""))&amp;(IF(C64=I58,", Brickwork",IF(C64&gt;0,", Brickwork upto "&amp;C64&amp;" Floor",""))&amp;(IF(C65=I58,", Internal Plaster",IF(C65&gt;0,", Internal Plaster upto "&amp;C65&amp;" Floor",""))&amp;(IF(C66=I58,", External Plaster",IF(C66&gt;0,", External Plaster upto "&amp;C66&amp;" Floor",""))&amp;(IF(C67=I58,", Flooring",IF(C67&gt;0,", Flooring upto "&amp;C67&amp;" Floor",""))&amp;(IF(C68=I58,", Painting",IF(C68&gt;0,", Painting upto "&amp;C68&amp;" Floor",""))&amp;(IF(C69&gt;0,", Finishing upto "&amp;C69&amp;" Floor","")&amp;(IF(C63&gt;0.5," Completed",""))))))))))))))</f>
        <v>Excavation work Completed. Plinth work completed</v>
      </c>
      <c r="L57" s="35"/>
    </row>
    <row r="58" spans="1:12" ht="15.6" x14ac:dyDescent="0.3">
      <c r="A58" s="31" t="s">
        <v>192</v>
      </c>
      <c r="B58" s="32">
        <v>0</v>
      </c>
      <c r="C58" s="32" t="s">
        <v>193</v>
      </c>
      <c r="D58" s="32">
        <v>1</v>
      </c>
      <c r="E58" s="70" t="s">
        <v>194</v>
      </c>
      <c r="F58" s="81"/>
      <c r="G58" s="32">
        <v>0</v>
      </c>
      <c r="H58" s="32" t="s">
        <v>195</v>
      </c>
      <c r="I58" s="70">
        <f ca="1">--TRIM(RIGHT(SUBSTITUTE(LEFT(C57,_xlfn.AGGREGATE(16,6,FIND({0,1,2,3,4,5,6,7,8,9},C57,ROW(INDIRECT("1:"&amp;LEN(C57)))),1))," ",REPT(" ",LEN(C57))),LEN(C57)))</f>
        <v>4</v>
      </c>
      <c r="J58" s="71"/>
      <c r="K58" s="27"/>
      <c r="L58" s="36"/>
    </row>
    <row r="59" spans="1:12" ht="15.6" x14ac:dyDescent="0.3">
      <c r="A59" s="72" t="s">
        <v>196</v>
      </c>
      <c r="B59" s="73"/>
      <c r="C59" s="67" t="str">
        <f ca="1">K57</f>
        <v>Excavation work Completed. Plinth work completed</v>
      </c>
      <c r="D59" s="68"/>
      <c r="E59" s="68"/>
      <c r="F59" s="68"/>
      <c r="G59" s="68"/>
      <c r="H59" s="68"/>
      <c r="I59" s="68"/>
      <c r="J59" s="69"/>
      <c r="K59" s="27" t="s">
        <v>200</v>
      </c>
      <c r="L59" s="36"/>
    </row>
    <row r="60" spans="1:12" ht="15.6" x14ac:dyDescent="0.3">
      <c r="A60" s="74" t="s">
        <v>34</v>
      </c>
      <c r="B60" s="75"/>
      <c r="C60" s="30" t="s">
        <v>213</v>
      </c>
      <c r="D60" s="60" t="s">
        <v>197</v>
      </c>
      <c r="E60" s="60"/>
      <c r="F60" s="60" t="s">
        <v>198</v>
      </c>
      <c r="G60" s="60"/>
      <c r="H60" s="60" t="s">
        <v>199</v>
      </c>
      <c r="I60" s="60"/>
      <c r="J60" s="76"/>
      <c r="K60" s="28" t="s">
        <v>214</v>
      </c>
      <c r="L60" s="37">
        <f ca="1">I58*25%</f>
        <v>1</v>
      </c>
    </row>
    <row r="61" spans="1:12" ht="15.6" x14ac:dyDescent="0.3">
      <c r="A61" s="59" t="s">
        <v>215</v>
      </c>
      <c r="B61" s="60"/>
      <c r="C61" s="38">
        <f ca="1">L62</f>
        <v>4</v>
      </c>
      <c r="D61" s="61">
        <f ca="1">((100/I58)*C61)/100</f>
        <v>1</v>
      </c>
      <c r="E61" s="62"/>
      <c r="F61" s="148">
        <f ca="1">(((C62/I58*10)+(40/(D58+G58+I58)*C63)+(7.5/(I58)*C64)+(7.5/(I58)*C65)+(10/I58*C66)+(10/I58*C67)+(5/I58*C68)+(5/I58*C69)+(5/I58*C70))/100)</f>
        <v>0.1</v>
      </c>
      <c r="G61" s="148"/>
      <c r="H61" s="150">
        <f ca="1">((((C61/I58)*20)+((C62/I58)*25)+(30/(I58+G58+D58)*C63)+(5/I58*C64)+(5/I58*C65)+(5/I58*C66)+(5/I58*C67)+(0/I58*C68)+(0/I58*C69)+(5/I58*C70))/100)</f>
        <v>0.45</v>
      </c>
      <c r="I61" s="151"/>
      <c r="J61" s="152"/>
      <c r="K61" s="28" t="s">
        <v>216</v>
      </c>
      <c r="L61" s="39">
        <f ca="1">I58*50%</f>
        <v>2</v>
      </c>
    </row>
    <row r="62" spans="1:12" ht="15.6" x14ac:dyDescent="0.3">
      <c r="A62" s="59" t="s">
        <v>35</v>
      </c>
      <c r="B62" s="60"/>
      <c r="C62" s="40">
        <f ca="1">L70</f>
        <v>4</v>
      </c>
      <c r="D62" s="61">
        <f ca="1">((100/I58)*C62)/100</f>
        <v>1</v>
      </c>
      <c r="E62" s="62"/>
      <c r="F62" s="148"/>
      <c r="G62" s="148"/>
      <c r="H62" s="153"/>
      <c r="I62" s="154"/>
      <c r="J62" s="155"/>
      <c r="K62" s="28" t="s">
        <v>217</v>
      </c>
      <c r="L62" s="39">
        <f ca="1">I58</f>
        <v>4</v>
      </c>
    </row>
    <row r="63" spans="1:12" ht="15.6" x14ac:dyDescent="0.3">
      <c r="A63" s="79" t="s">
        <v>218</v>
      </c>
      <c r="B63" s="80"/>
      <c r="C63" s="40">
        <v>0</v>
      </c>
      <c r="D63" s="61">
        <f ca="1">((100/(D58+G58+I58))*C63)/100</f>
        <v>0</v>
      </c>
      <c r="E63" s="62"/>
      <c r="F63" s="148"/>
      <c r="G63" s="148"/>
      <c r="H63" s="153"/>
      <c r="I63" s="154"/>
      <c r="J63" s="155"/>
      <c r="K63" s="28" t="s">
        <v>219</v>
      </c>
      <c r="L63" s="41">
        <f ca="1">(IF(B58&gt;1,(I58/(B58+2)),I58/4))</f>
        <v>1</v>
      </c>
    </row>
    <row r="64" spans="1:12" ht="15.6" x14ac:dyDescent="0.3">
      <c r="A64" s="59" t="s">
        <v>220</v>
      </c>
      <c r="B64" s="60" t="s">
        <v>221</v>
      </c>
      <c r="C64" s="38">
        <v>0</v>
      </c>
      <c r="D64" s="61">
        <f ca="1">((100/I58)*C64)/100</f>
        <v>0</v>
      </c>
      <c r="E64" s="62"/>
      <c r="F64" s="148"/>
      <c r="G64" s="148"/>
      <c r="H64" s="153"/>
      <c r="I64" s="154"/>
      <c r="J64" s="155"/>
      <c r="K64" s="28" t="s">
        <v>222</v>
      </c>
      <c r="L64" s="41">
        <f ca="1">(IF(B58&gt;1,(I58/(B58+2)+L63),I58/4+L63))</f>
        <v>2</v>
      </c>
    </row>
    <row r="65" spans="1:12" ht="15.6" x14ac:dyDescent="0.3">
      <c r="A65" s="59" t="s">
        <v>223</v>
      </c>
      <c r="B65" s="60" t="s">
        <v>221</v>
      </c>
      <c r="C65" s="38">
        <v>0</v>
      </c>
      <c r="D65" s="61">
        <f ca="1">((100/I58)*C65)/100</f>
        <v>0</v>
      </c>
      <c r="E65" s="62"/>
      <c r="F65" s="148"/>
      <c r="G65" s="148"/>
      <c r="H65" s="153"/>
      <c r="I65" s="154"/>
      <c r="J65" s="155"/>
      <c r="K65" s="28" t="s">
        <v>224</v>
      </c>
      <c r="L65" s="41">
        <f>(IF(B58&gt;1,(I58/(B58+2)+L64),0))</f>
        <v>0</v>
      </c>
    </row>
    <row r="66" spans="1:12" ht="15.6" x14ac:dyDescent="0.3">
      <c r="A66" s="59" t="s">
        <v>225</v>
      </c>
      <c r="B66" s="60" t="s">
        <v>226</v>
      </c>
      <c r="C66" s="38">
        <v>0</v>
      </c>
      <c r="D66" s="61">
        <f ca="1">((100/(I58))*C66)/100</f>
        <v>0</v>
      </c>
      <c r="E66" s="62"/>
      <c r="F66" s="148"/>
      <c r="G66" s="148"/>
      <c r="H66" s="153"/>
      <c r="I66" s="154"/>
      <c r="J66" s="155"/>
      <c r="K66" s="28" t="s">
        <v>227</v>
      </c>
      <c r="L66" s="41">
        <f>(IF(B58&gt;2,(I58/(B58+2)+L65),0))</f>
        <v>0</v>
      </c>
    </row>
    <row r="67" spans="1:12" ht="15.6" x14ac:dyDescent="0.3">
      <c r="A67" s="59" t="s">
        <v>228</v>
      </c>
      <c r="B67" s="60" t="s">
        <v>228</v>
      </c>
      <c r="C67" s="38">
        <v>0</v>
      </c>
      <c r="D67" s="61">
        <f ca="1">((100/I58)*C67)/100</f>
        <v>0</v>
      </c>
      <c r="E67" s="62"/>
      <c r="F67" s="148"/>
      <c r="G67" s="148"/>
      <c r="H67" s="153"/>
      <c r="I67" s="154"/>
      <c r="J67" s="155"/>
      <c r="K67" s="28" t="s">
        <v>229</v>
      </c>
      <c r="L67" s="42">
        <f>(IF(B58&gt;3,(I58/(B58+2)+L66),0))</f>
        <v>0</v>
      </c>
    </row>
    <row r="68" spans="1:12" ht="15.6" x14ac:dyDescent="0.3">
      <c r="A68" s="59" t="s">
        <v>230</v>
      </c>
      <c r="B68" s="60"/>
      <c r="C68" s="38">
        <v>0</v>
      </c>
      <c r="D68" s="61">
        <f ca="1">((100/I58)*C68)/100</f>
        <v>0</v>
      </c>
      <c r="E68" s="62"/>
      <c r="F68" s="148"/>
      <c r="G68" s="148"/>
      <c r="H68" s="153"/>
      <c r="I68" s="154"/>
      <c r="J68" s="155"/>
      <c r="K68" s="28" t="s">
        <v>231</v>
      </c>
      <c r="L68" s="41">
        <f>(IF(B58&gt;4,(I58/(B58+2)+L67),0))</f>
        <v>0</v>
      </c>
    </row>
    <row r="69" spans="1:12" ht="15.6" x14ac:dyDescent="0.3">
      <c r="A69" s="59" t="s">
        <v>232</v>
      </c>
      <c r="B69" s="60" t="s">
        <v>232</v>
      </c>
      <c r="C69" s="38">
        <v>0</v>
      </c>
      <c r="D69" s="61">
        <f ca="1">((100/(I58))*C69)/100</f>
        <v>0</v>
      </c>
      <c r="E69" s="62"/>
      <c r="F69" s="148"/>
      <c r="G69" s="148"/>
      <c r="H69" s="153"/>
      <c r="I69" s="154"/>
      <c r="J69" s="155"/>
      <c r="K69" s="28" t="s">
        <v>233</v>
      </c>
      <c r="L69" s="41">
        <f ca="1">(IF(B58=1,(I58/(B58+3)+L64),IF(B58=0,(I58/4+L64),IF(B58&gt;1,0))))</f>
        <v>3</v>
      </c>
    </row>
    <row r="70" spans="1:12" ht="16.2" thickBot="1" x14ac:dyDescent="0.35">
      <c r="A70" s="63" t="s">
        <v>234</v>
      </c>
      <c r="B70" s="64"/>
      <c r="C70" s="43">
        <v>0</v>
      </c>
      <c r="D70" s="65">
        <f ca="1">((100/(I58))*C70)/100</f>
        <v>0</v>
      </c>
      <c r="E70" s="66"/>
      <c r="F70" s="149"/>
      <c r="G70" s="149"/>
      <c r="H70" s="156"/>
      <c r="I70" s="157"/>
      <c r="J70" s="158"/>
      <c r="K70" s="29" t="s">
        <v>235</v>
      </c>
      <c r="L70" s="44">
        <f ca="1">(IF(B58&gt;1.5,(I58/(B58+2)+L64+MAX(0,L65-L64)+MAX(0,L66-L65)+MAX(0,L67-L66)+MAX(0,L68-L67)+MAX(0,L69-L68)),IF(B58=1,(I58/(B58+3)+L69),IF(B58=0,I58/4+L69))))</f>
        <v>4</v>
      </c>
    </row>
    <row r="71" spans="1:12" ht="15.6" x14ac:dyDescent="0.3">
      <c r="A71" s="119" t="s">
        <v>212</v>
      </c>
      <c r="B71" s="120"/>
      <c r="C71" s="121" t="s">
        <v>236</v>
      </c>
      <c r="D71" s="122"/>
      <c r="E71" s="122"/>
      <c r="F71" s="122"/>
      <c r="G71" s="122"/>
      <c r="H71" s="122"/>
      <c r="I71" s="122"/>
      <c r="J71" s="123"/>
      <c r="K71" s="26" t="str">
        <f ca="1">(IF(F75&gt;99%,"All work completed. Please provide OC.",IF(F75&gt;89.8%,"Plinth, RCC, Brick, Plaster, Flooring, Painting work Completed. Finishing work is in process.",IF(F75&lt;94%,(IF(C75=0,"Work not yet Started.",IF(D75=25%,"Piling work in process",IF(D75=50%,"Excavation work in process",IF(D75=100%,"Excavation work Completed. ","0")))&amp;(IF(C76=0%,"",IF(C76=L77,"Footing work is process",IF(C76=L78,"Footing work Completed",IF(C76=L79,"1st Basement Completed",IF(C76=L80,"1st &amp; 2nd Basement Completed",IF(C76=L81,"1st to 3rd Basement Completed",IF(C76=L82,"1st to 4th Basement Completed",IF(C76=L83,"Plinth work is process",IF(C76=L84,"Plinth work completed","0")))))))))))&amp;(IF(C77=(D72+G72+I72),", RCC Slab",IF(C77&gt;0,", RCC upto "&amp;C77&amp;" Slab",""))&amp;(IF(C78=I72,", Brickwork",IF(C78&gt;0,", Brickwork upto "&amp;C78&amp;" Floor",""))&amp;(IF(C79=I72,", Internal Plaster",IF(C79&gt;0,", Internal Plaster upto "&amp;C79&amp;" Floor",""))&amp;(IF(C80=I72,", External Plaster",IF(C80&gt;0,", External Plaster upto "&amp;C80&amp;" Floor",""))&amp;(IF(C81=I72,", Flooring",IF(C81&gt;0,", Flooring upto "&amp;C81&amp;" Floor",""))&amp;(IF(C82=I72,", Painting",IF(C82&gt;0,", Painting upto "&amp;C82&amp;" Floor",""))&amp;(IF(C83&gt;0,", Finishing upto "&amp;C83&amp;" Floor","")&amp;(IF(C77&gt;0.5," Completed",""))))))))))))))</f>
        <v>Excavation work in process</v>
      </c>
      <c r="L71" s="35"/>
    </row>
    <row r="72" spans="1:12" ht="15.6" x14ac:dyDescent="0.3">
      <c r="A72" s="31" t="s">
        <v>192</v>
      </c>
      <c r="B72" s="32">
        <v>0</v>
      </c>
      <c r="C72" s="32" t="s">
        <v>193</v>
      </c>
      <c r="D72" s="32">
        <v>1</v>
      </c>
      <c r="E72" s="70" t="s">
        <v>194</v>
      </c>
      <c r="F72" s="81"/>
      <c r="G72" s="32">
        <v>0</v>
      </c>
      <c r="H72" s="32" t="s">
        <v>195</v>
      </c>
      <c r="I72" s="70">
        <f ca="1">--TRIM(RIGHT(SUBSTITUTE(LEFT(C71,_xlfn.AGGREGATE(16,6,FIND({0,1,2,3,4,5,6,7,8,9},C71,ROW(INDIRECT("1:"&amp;LEN(C71)))),1))," ",REPT(" ",LEN(C71))),LEN(C71)))</f>
        <v>4</v>
      </c>
      <c r="J72" s="71"/>
      <c r="K72" s="27"/>
      <c r="L72" s="36"/>
    </row>
    <row r="73" spans="1:12" ht="15.6" x14ac:dyDescent="0.3">
      <c r="A73" s="72" t="s">
        <v>196</v>
      </c>
      <c r="B73" s="73"/>
      <c r="C73" s="67" t="str">
        <f ca="1">K71</f>
        <v>Excavation work in process</v>
      </c>
      <c r="D73" s="68"/>
      <c r="E73" s="68"/>
      <c r="F73" s="68"/>
      <c r="G73" s="68"/>
      <c r="H73" s="68"/>
      <c r="I73" s="68"/>
      <c r="J73" s="69"/>
      <c r="K73" s="27" t="s">
        <v>200</v>
      </c>
      <c r="L73" s="36"/>
    </row>
    <row r="74" spans="1:12" ht="15.6" x14ac:dyDescent="0.3">
      <c r="A74" s="74" t="s">
        <v>34</v>
      </c>
      <c r="B74" s="75"/>
      <c r="C74" s="30" t="s">
        <v>213</v>
      </c>
      <c r="D74" s="60" t="s">
        <v>197</v>
      </c>
      <c r="E74" s="60"/>
      <c r="F74" s="60" t="s">
        <v>198</v>
      </c>
      <c r="G74" s="60"/>
      <c r="H74" s="60" t="s">
        <v>199</v>
      </c>
      <c r="I74" s="60"/>
      <c r="J74" s="76"/>
      <c r="K74" s="28" t="s">
        <v>214</v>
      </c>
      <c r="L74" s="37">
        <f ca="1">I72*25%</f>
        <v>1</v>
      </c>
    </row>
    <row r="75" spans="1:12" ht="15.6" x14ac:dyDescent="0.3">
      <c r="A75" s="59" t="s">
        <v>215</v>
      </c>
      <c r="B75" s="60"/>
      <c r="C75" s="38">
        <v>2</v>
      </c>
      <c r="D75" s="61">
        <f ca="1">((100/I72)*C75)/100</f>
        <v>0.5</v>
      </c>
      <c r="E75" s="62"/>
      <c r="F75" s="148">
        <f ca="1">(((C76/I72*10)+(40/(D72+G72+I72)*C77)+(7.5/(I72)*C78)+(7.5/(I72)*C79)+(10/I72*C80)+(10/I72*C81)+(5/I72*C82)+(5/I72*C83)+(5/I72*C84))/100)</f>
        <v>0</v>
      </c>
      <c r="G75" s="148"/>
      <c r="H75" s="150">
        <f ca="1">((((C75/I72)*20)+((C76/I72)*25)+(30/(I72+G72+D72)*C77)+(5/I72*C78)+(5/I72*C79)+(5/I72*C80)+(5/I72*C81)+(0/I72*C82)+(0/I72*C83)+(5/I72*C84))/100)</f>
        <v>0.1</v>
      </c>
      <c r="I75" s="151"/>
      <c r="J75" s="152"/>
      <c r="K75" s="28" t="s">
        <v>216</v>
      </c>
      <c r="L75" s="39">
        <f ca="1">I72*50%</f>
        <v>2</v>
      </c>
    </row>
    <row r="76" spans="1:12" ht="15.6" x14ac:dyDescent="0.3">
      <c r="A76" s="59" t="s">
        <v>35</v>
      </c>
      <c r="B76" s="60"/>
      <c r="C76" s="40">
        <v>0</v>
      </c>
      <c r="D76" s="61">
        <f ca="1">((100/I72)*C76)/100</f>
        <v>0</v>
      </c>
      <c r="E76" s="62"/>
      <c r="F76" s="148"/>
      <c r="G76" s="148"/>
      <c r="H76" s="153"/>
      <c r="I76" s="154"/>
      <c r="J76" s="155"/>
      <c r="K76" s="28" t="s">
        <v>217</v>
      </c>
      <c r="L76" s="39">
        <f ca="1">I72</f>
        <v>4</v>
      </c>
    </row>
    <row r="77" spans="1:12" ht="15.6" x14ac:dyDescent="0.3">
      <c r="A77" s="59" t="s">
        <v>218</v>
      </c>
      <c r="B77" s="60"/>
      <c r="C77" s="40">
        <v>0</v>
      </c>
      <c r="D77" s="61">
        <f ca="1">((100/(D72+G72+I72))*C77)/100</f>
        <v>0</v>
      </c>
      <c r="E77" s="62"/>
      <c r="F77" s="148"/>
      <c r="G77" s="148"/>
      <c r="H77" s="153"/>
      <c r="I77" s="154"/>
      <c r="J77" s="155"/>
      <c r="K77" s="28" t="s">
        <v>219</v>
      </c>
      <c r="L77" s="41">
        <f ca="1">(IF(B72&gt;1,(I72/(B72+2)),I72/4))</f>
        <v>1</v>
      </c>
    </row>
    <row r="78" spans="1:12" ht="15.6" x14ac:dyDescent="0.3">
      <c r="A78" s="59" t="s">
        <v>220</v>
      </c>
      <c r="B78" s="60" t="s">
        <v>221</v>
      </c>
      <c r="C78" s="38">
        <v>0</v>
      </c>
      <c r="D78" s="61">
        <f ca="1">((100/I72)*C78)/100</f>
        <v>0</v>
      </c>
      <c r="E78" s="62"/>
      <c r="F78" s="148"/>
      <c r="G78" s="148"/>
      <c r="H78" s="153"/>
      <c r="I78" s="154"/>
      <c r="J78" s="155"/>
      <c r="K78" s="28" t="s">
        <v>222</v>
      </c>
      <c r="L78" s="41">
        <f ca="1">(IF(B72&gt;1,(I72/(B72+2)+L77),I72/4+L77))</f>
        <v>2</v>
      </c>
    </row>
    <row r="79" spans="1:12" ht="15.6" x14ac:dyDescent="0.3">
      <c r="A79" s="59" t="s">
        <v>223</v>
      </c>
      <c r="B79" s="60" t="s">
        <v>221</v>
      </c>
      <c r="C79" s="38">
        <v>0</v>
      </c>
      <c r="D79" s="61">
        <f ca="1">((100/I72)*C79)/100</f>
        <v>0</v>
      </c>
      <c r="E79" s="62"/>
      <c r="F79" s="148"/>
      <c r="G79" s="148"/>
      <c r="H79" s="153"/>
      <c r="I79" s="154"/>
      <c r="J79" s="155"/>
      <c r="K79" s="28" t="s">
        <v>224</v>
      </c>
      <c r="L79" s="41">
        <f>(IF(B72&gt;1,(I72/(B72+2)+L78),0))</f>
        <v>0</v>
      </c>
    </row>
    <row r="80" spans="1:12" ht="15.6" x14ac:dyDescent="0.3">
      <c r="A80" s="59" t="s">
        <v>225</v>
      </c>
      <c r="B80" s="60" t="s">
        <v>226</v>
      </c>
      <c r="C80" s="38">
        <v>0</v>
      </c>
      <c r="D80" s="61">
        <f ca="1">((100/(I72))*C80)/100</f>
        <v>0</v>
      </c>
      <c r="E80" s="62"/>
      <c r="F80" s="148"/>
      <c r="G80" s="148"/>
      <c r="H80" s="153"/>
      <c r="I80" s="154"/>
      <c r="J80" s="155"/>
      <c r="K80" s="28" t="s">
        <v>227</v>
      </c>
      <c r="L80" s="41">
        <f>(IF(B72&gt;2,(I72/(B72+2)+L79),0))</f>
        <v>0</v>
      </c>
    </row>
    <row r="81" spans="1:12" ht="15.6" x14ac:dyDescent="0.3">
      <c r="A81" s="59" t="s">
        <v>228</v>
      </c>
      <c r="B81" s="60" t="s">
        <v>228</v>
      </c>
      <c r="C81" s="38">
        <v>0</v>
      </c>
      <c r="D81" s="61">
        <f ca="1">((100/I72)*C81)/100</f>
        <v>0</v>
      </c>
      <c r="E81" s="62"/>
      <c r="F81" s="148"/>
      <c r="G81" s="148"/>
      <c r="H81" s="153"/>
      <c r="I81" s="154"/>
      <c r="J81" s="155"/>
      <c r="K81" s="28" t="s">
        <v>229</v>
      </c>
      <c r="L81" s="42">
        <f>(IF(B72&gt;3,(I72/(B72+2)+L80),0))</f>
        <v>0</v>
      </c>
    </row>
    <row r="82" spans="1:12" ht="15.6" x14ac:dyDescent="0.3">
      <c r="A82" s="59" t="s">
        <v>230</v>
      </c>
      <c r="B82" s="60"/>
      <c r="C82" s="38">
        <v>0</v>
      </c>
      <c r="D82" s="61">
        <f ca="1">((100/I72)*C82)/100</f>
        <v>0</v>
      </c>
      <c r="E82" s="62"/>
      <c r="F82" s="148"/>
      <c r="G82" s="148"/>
      <c r="H82" s="153"/>
      <c r="I82" s="154"/>
      <c r="J82" s="155"/>
      <c r="K82" s="28" t="s">
        <v>231</v>
      </c>
      <c r="L82" s="41">
        <f>(IF(B72&gt;4,(I72/(B72+2)+L81),0))</f>
        <v>0</v>
      </c>
    </row>
    <row r="83" spans="1:12" ht="15.6" x14ac:dyDescent="0.3">
      <c r="A83" s="59" t="s">
        <v>232</v>
      </c>
      <c r="B83" s="60" t="s">
        <v>232</v>
      </c>
      <c r="C83" s="38">
        <v>0</v>
      </c>
      <c r="D83" s="61">
        <f ca="1">((100/(I72))*C83)/100</f>
        <v>0</v>
      </c>
      <c r="E83" s="62"/>
      <c r="F83" s="148"/>
      <c r="G83" s="148"/>
      <c r="H83" s="153"/>
      <c r="I83" s="154"/>
      <c r="J83" s="155"/>
      <c r="K83" s="28" t="s">
        <v>233</v>
      </c>
      <c r="L83" s="41">
        <f ca="1">(IF(B72=1,(I72/(B72+3)+L78),IF(B72=0,(I72/4+L78),IF(B72&gt;1,0))))</f>
        <v>3</v>
      </c>
    </row>
    <row r="84" spans="1:12" ht="16.2" thickBot="1" x14ac:dyDescent="0.35">
      <c r="A84" s="63" t="s">
        <v>234</v>
      </c>
      <c r="B84" s="64"/>
      <c r="C84" s="43">
        <v>0</v>
      </c>
      <c r="D84" s="65">
        <f ca="1">((100/(I72))*C84)/100</f>
        <v>0</v>
      </c>
      <c r="E84" s="66"/>
      <c r="F84" s="149"/>
      <c r="G84" s="149"/>
      <c r="H84" s="156"/>
      <c r="I84" s="157"/>
      <c r="J84" s="158"/>
      <c r="K84" s="29" t="s">
        <v>235</v>
      </c>
      <c r="L84" s="44">
        <f ca="1">(IF(B72&gt;1.5,(I72/(B72+2)+L78+MAX(0,L79-L78)+MAX(0,L80-L79)+MAX(0,L81-L80)+MAX(0,L82-L81)+MAX(0,L83-L82)),IF(B72=1,(I72/(B72+3)+L83),IF(B72=0,I72/4+L83))))</f>
        <v>4</v>
      </c>
    </row>
    <row r="85" spans="1:12" ht="15.6" x14ac:dyDescent="0.3">
      <c r="A85" s="119" t="s">
        <v>212</v>
      </c>
      <c r="B85" s="120"/>
      <c r="C85" s="121" t="s">
        <v>239</v>
      </c>
      <c r="D85" s="122"/>
      <c r="E85" s="122"/>
      <c r="F85" s="122"/>
      <c r="G85" s="122"/>
      <c r="H85" s="122"/>
      <c r="I85" s="122"/>
      <c r="J85" s="123"/>
      <c r="K85" s="26" t="str">
        <f ca="1">(IF(F89&gt;99%,"All work completed. Please provide OC.",IF(F89&gt;89.8%,"Plinth, RCC, Brick, Plaster, Flooring, Painting work Completed. Finishing work is in process.",IF(F89&lt;94%,(IF(C89=0,"Work not yet Started.",IF(D89=25%,"Piling work in process",IF(D89=50%,"Excavation work in process",IF(D89=100%,"Excavation work Completed. ","0")))&amp;(IF(C90=0%,"",IF(C90=L91,"Footing work is process",IF(C90=L92,"Footing work Completed",IF(C90=L93,"1st Basement Completed",IF(C90=L94,"1st &amp; 2nd Basement Completed",IF(C90=L95,"1st to 3rd Basement Completed",IF(C90=L96,"1st to 4th Basement Completed",IF(C90=L97,"Plinth work is process",IF(C90=L98,"Plinth work completed","0")))))))))))&amp;(IF(C91=(D86+G86+I86),", RCC Slab",IF(C91&gt;0,", RCC upto "&amp;C91&amp;" Slab",""))&amp;(IF(C92=I86,", Brickwork",IF(C92&gt;0,", Brickwork upto "&amp;C92&amp;" Floor",""))&amp;(IF(C93=I86,", Internal Plaster",IF(C93&gt;0,", Internal Plaster upto "&amp;C93&amp;" Floor",""))&amp;(IF(C94=I86,", External Plaster",IF(C94&gt;0,", External Plaster upto "&amp;C94&amp;" Floor",""))&amp;(IF(C95=I86,", Flooring",IF(C95&gt;0,", Flooring upto "&amp;C95&amp;" Floor",""))&amp;(IF(C96=I86,", Painting",IF(C96&gt;0,", Painting upto "&amp;C96&amp;" Floor",""))&amp;(IF(C97&gt;0,", Finishing upto "&amp;C97&amp;" Floor","")&amp;(IF(C91&gt;0.5," Completed",""))))))))))))))</f>
        <v>Excavation work Completed. Plinth work completed, RCC Slab, Brickwork upto 2 Floor Completed</v>
      </c>
      <c r="L85" s="35"/>
    </row>
    <row r="86" spans="1:12" ht="15.6" x14ac:dyDescent="0.3">
      <c r="A86" s="31" t="s">
        <v>192</v>
      </c>
      <c r="B86" s="32">
        <v>0</v>
      </c>
      <c r="C86" s="32" t="s">
        <v>193</v>
      </c>
      <c r="D86" s="32">
        <v>1</v>
      </c>
      <c r="E86" s="70" t="s">
        <v>194</v>
      </c>
      <c r="F86" s="81"/>
      <c r="G86" s="32">
        <v>0</v>
      </c>
      <c r="H86" s="32" t="s">
        <v>195</v>
      </c>
      <c r="I86" s="70">
        <f ca="1">--TRIM(RIGHT(SUBSTITUTE(LEFT(C85,_xlfn.AGGREGATE(16,6,FIND({0,1,2,3,4,5,6,7,8,9},C85,ROW(INDIRECT("1:"&amp;LEN(C85)))),1))," ",REPT(" ",LEN(C85))),LEN(C85)))</f>
        <v>4</v>
      </c>
      <c r="J86" s="71"/>
      <c r="K86" s="27"/>
      <c r="L86" s="36"/>
    </row>
    <row r="87" spans="1:12" ht="32.25" customHeight="1" x14ac:dyDescent="0.3">
      <c r="A87" s="72" t="s">
        <v>196</v>
      </c>
      <c r="B87" s="73"/>
      <c r="C87" s="67" t="str">
        <f ca="1">K85</f>
        <v>Excavation work Completed. Plinth work completed, RCC Slab, Brickwork upto 2 Floor Completed</v>
      </c>
      <c r="D87" s="68"/>
      <c r="E87" s="68"/>
      <c r="F87" s="68"/>
      <c r="G87" s="68"/>
      <c r="H87" s="68"/>
      <c r="I87" s="68"/>
      <c r="J87" s="69"/>
      <c r="K87" s="27" t="s">
        <v>200</v>
      </c>
      <c r="L87" s="36"/>
    </row>
    <row r="88" spans="1:12" ht="15.6" x14ac:dyDescent="0.3">
      <c r="A88" s="74" t="s">
        <v>34</v>
      </c>
      <c r="B88" s="75"/>
      <c r="C88" s="30" t="s">
        <v>213</v>
      </c>
      <c r="D88" s="60" t="s">
        <v>197</v>
      </c>
      <c r="E88" s="60"/>
      <c r="F88" s="60" t="s">
        <v>198</v>
      </c>
      <c r="G88" s="60"/>
      <c r="H88" s="60" t="s">
        <v>199</v>
      </c>
      <c r="I88" s="60"/>
      <c r="J88" s="76"/>
      <c r="K88" s="28" t="s">
        <v>214</v>
      </c>
      <c r="L88" s="37">
        <f ca="1">I86*25%</f>
        <v>1</v>
      </c>
    </row>
    <row r="89" spans="1:12" ht="15.6" x14ac:dyDescent="0.3">
      <c r="A89" s="59" t="s">
        <v>215</v>
      </c>
      <c r="B89" s="60"/>
      <c r="C89" s="38">
        <f ca="1">L90</f>
        <v>4</v>
      </c>
      <c r="D89" s="61">
        <f ca="1">((100/I86)*C89)/100</f>
        <v>1</v>
      </c>
      <c r="E89" s="62"/>
      <c r="F89" s="148">
        <f ca="1">(((C90/I86*10)+(40/(D86+G86+I86)*C91)+(7.5/(I86)*C92)+(7.5/(I86)*C93)+(10/I86*C94)+(10/I86*C95)+(5/I86*C96)+(5/I86*C97)+(5/I86*C98))/100)</f>
        <v>0.53749999999999998</v>
      </c>
      <c r="G89" s="148"/>
      <c r="H89" s="150">
        <f ca="1">((((C89/I86)*20)+((C90/I86)*25)+(30/(I86+G86+D86)*C91)+(5/I86*C92)+(5/I86*C93)+(5/I86*C94)+(5/I86*C95)+(0/I86*C96)+(0/I86*C97)+(5/I86*C98))/100)</f>
        <v>0.77500000000000002</v>
      </c>
      <c r="I89" s="151"/>
      <c r="J89" s="152"/>
      <c r="K89" s="28" t="s">
        <v>216</v>
      </c>
      <c r="L89" s="39">
        <f ca="1">I86*50%</f>
        <v>2</v>
      </c>
    </row>
    <row r="90" spans="1:12" ht="15.6" x14ac:dyDescent="0.3">
      <c r="A90" s="59" t="s">
        <v>35</v>
      </c>
      <c r="B90" s="60"/>
      <c r="C90" s="40">
        <f ca="1">L98</f>
        <v>4</v>
      </c>
      <c r="D90" s="61">
        <f ca="1">((100/I86)*C90)/100</f>
        <v>1</v>
      </c>
      <c r="E90" s="62"/>
      <c r="F90" s="148"/>
      <c r="G90" s="148"/>
      <c r="H90" s="153"/>
      <c r="I90" s="154"/>
      <c r="J90" s="155"/>
      <c r="K90" s="28" t="s">
        <v>217</v>
      </c>
      <c r="L90" s="39">
        <f ca="1">I86</f>
        <v>4</v>
      </c>
    </row>
    <row r="91" spans="1:12" ht="15.6" x14ac:dyDescent="0.3">
      <c r="A91" s="79" t="s">
        <v>218</v>
      </c>
      <c r="B91" s="80"/>
      <c r="C91" s="40">
        <v>5</v>
      </c>
      <c r="D91" s="61">
        <f ca="1">((100/(D86+G86+I86))*C91)/100</f>
        <v>1</v>
      </c>
      <c r="E91" s="62"/>
      <c r="F91" s="148"/>
      <c r="G91" s="148"/>
      <c r="H91" s="153"/>
      <c r="I91" s="154"/>
      <c r="J91" s="155"/>
      <c r="K91" s="28" t="s">
        <v>219</v>
      </c>
      <c r="L91" s="41">
        <f ca="1">(IF(B86&gt;1,(I86/(B86+2)),I86/4))</f>
        <v>1</v>
      </c>
    </row>
    <row r="92" spans="1:12" ht="15.6" x14ac:dyDescent="0.3">
      <c r="A92" s="59" t="s">
        <v>220</v>
      </c>
      <c r="B92" s="60" t="s">
        <v>221</v>
      </c>
      <c r="C92" s="38">
        <v>2</v>
      </c>
      <c r="D92" s="61">
        <f ca="1">((100/I86)*C92)/100</f>
        <v>0.5</v>
      </c>
      <c r="E92" s="62"/>
      <c r="F92" s="148"/>
      <c r="G92" s="148"/>
      <c r="H92" s="153"/>
      <c r="I92" s="154"/>
      <c r="J92" s="155"/>
      <c r="K92" s="28" t="s">
        <v>222</v>
      </c>
      <c r="L92" s="41">
        <f ca="1">(IF(B86&gt;1,(I86/(B86+2)+L91),I86/4+L91))</f>
        <v>2</v>
      </c>
    </row>
    <row r="93" spans="1:12" ht="15.6" x14ac:dyDescent="0.3">
      <c r="A93" s="59" t="s">
        <v>223</v>
      </c>
      <c r="B93" s="60" t="s">
        <v>221</v>
      </c>
      <c r="C93" s="38">
        <v>0</v>
      </c>
      <c r="D93" s="61">
        <f ca="1">((100/I86)*C93)/100</f>
        <v>0</v>
      </c>
      <c r="E93" s="62"/>
      <c r="F93" s="148"/>
      <c r="G93" s="148"/>
      <c r="H93" s="153"/>
      <c r="I93" s="154"/>
      <c r="J93" s="155"/>
      <c r="K93" s="28" t="s">
        <v>224</v>
      </c>
      <c r="L93" s="41">
        <f>(IF(B86&gt;1,(I86/(B86+2)+L92),0))</f>
        <v>0</v>
      </c>
    </row>
    <row r="94" spans="1:12" ht="15.6" x14ac:dyDescent="0.3">
      <c r="A94" s="59" t="s">
        <v>225</v>
      </c>
      <c r="B94" s="60" t="s">
        <v>226</v>
      </c>
      <c r="C94" s="38">
        <v>0</v>
      </c>
      <c r="D94" s="61">
        <f ca="1">((100/(I86))*C94)/100</f>
        <v>0</v>
      </c>
      <c r="E94" s="62"/>
      <c r="F94" s="148"/>
      <c r="G94" s="148"/>
      <c r="H94" s="153"/>
      <c r="I94" s="154"/>
      <c r="J94" s="155"/>
      <c r="K94" s="28" t="s">
        <v>227</v>
      </c>
      <c r="L94" s="41">
        <f>(IF(B86&gt;2,(I86/(B86+2)+L93),0))</f>
        <v>0</v>
      </c>
    </row>
    <row r="95" spans="1:12" ht="15.6" x14ac:dyDescent="0.3">
      <c r="A95" s="59" t="s">
        <v>228</v>
      </c>
      <c r="B95" s="60" t="s">
        <v>228</v>
      </c>
      <c r="C95" s="38">
        <v>0</v>
      </c>
      <c r="D95" s="61">
        <f ca="1">((100/I86)*C95)/100</f>
        <v>0</v>
      </c>
      <c r="E95" s="62"/>
      <c r="F95" s="148"/>
      <c r="G95" s="148"/>
      <c r="H95" s="153"/>
      <c r="I95" s="154"/>
      <c r="J95" s="155"/>
      <c r="K95" s="28" t="s">
        <v>229</v>
      </c>
      <c r="L95" s="42">
        <f>(IF(B86&gt;3,(I86/(B86+2)+L94),0))</f>
        <v>0</v>
      </c>
    </row>
    <row r="96" spans="1:12" ht="15.6" x14ac:dyDescent="0.3">
      <c r="A96" s="59" t="s">
        <v>230</v>
      </c>
      <c r="B96" s="60"/>
      <c r="C96" s="38">
        <v>0</v>
      </c>
      <c r="D96" s="61">
        <f ca="1">((100/I86)*C96)/100</f>
        <v>0</v>
      </c>
      <c r="E96" s="62"/>
      <c r="F96" s="148"/>
      <c r="G96" s="148"/>
      <c r="H96" s="153"/>
      <c r="I96" s="154"/>
      <c r="J96" s="155"/>
      <c r="K96" s="28" t="s">
        <v>231</v>
      </c>
      <c r="L96" s="41">
        <f>(IF(B86&gt;4,(I86/(B86+2)+L95),0))</f>
        <v>0</v>
      </c>
    </row>
    <row r="97" spans="1:12" ht="15.6" x14ac:dyDescent="0.3">
      <c r="A97" s="59" t="s">
        <v>232</v>
      </c>
      <c r="B97" s="60" t="s">
        <v>232</v>
      </c>
      <c r="C97" s="38">
        <v>0</v>
      </c>
      <c r="D97" s="61">
        <f ca="1">((100/(I86))*C97)/100</f>
        <v>0</v>
      </c>
      <c r="E97" s="62"/>
      <c r="F97" s="148"/>
      <c r="G97" s="148"/>
      <c r="H97" s="153"/>
      <c r="I97" s="154"/>
      <c r="J97" s="155"/>
      <c r="K97" s="28" t="s">
        <v>233</v>
      </c>
      <c r="L97" s="41">
        <f ca="1">(IF(B86=1,(I86/(B86+3)+L92),IF(B86=0,(I86/4+L92),IF(B86&gt;1,0))))</f>
        <v>3</v>
      </c>
    </row>
    <row r="98" spans="1:12" ht="16.2" thickBot="1" x14ac:dyDescent="0.35">
      <c r="A98" s="63" t="s">
        <v>234</v>
      </c>
      <c r="B98" s="64"/>
      <c r="C98" s="43">
        <v>0</v>
      </c>
      <c r="D98" s="65">
        <f ca="1">((100/(I86))*C98)/100</f>
        <v>0</v>
      </c>
      <c r="E98" s="66"/>
      <c r="F98" s="149"/>
      <c r="G98" s="149"/>
      <c r="H98" s="156"/>
      <c r="I98" s="157"/>
      <c r="J98" s="158"/>
      <c r="K98" s="29" t="s">
        <v>235</v>
      </c>
      <c r="L98" s="44">
        <f ca="1">(IF(B86&gt;1.5,(I86/(B86+2)+L92+MAX(0,L93-L92)+MAX(0,L94-L93)+MAX(0,L95-L94)+MAX(0,L96-L95)+MAX(0,L97-L96)),IF(B86=1,(I86/(B86+3)+L97),IF(B86=0,I86/4+L97))))</f>
        <v>4</v>
      </c>
    </row>
    <row r="99" spans="1:12" ht="15.6" x14ac:dyDescent="0.3">
      <c r="A99" s="119" t="s">
        <v>212</v>
      </c>
      <c r="B99" s="120"/>
      <c r="C99" s="121" t="s">
        <v>237</v>
      </c>
      <c r="D99" s="122"/>
      <c r="E99" s="122"/>
      <c r="F99" s="122"/>
      <c r="G99" s="122"/>
      <c r="H99" s="122"/>
      <c r="I99" s="122"/>
      <c r="J99" s="123"/>
      <c r="K99" s="26" t="str">
        <f ca="1">(IF(F103&gt;99%,"All work completed. Please provide OC.",IF(F103&gt;89.8%,"Plinth, RCC, Brick, Plaster, Flooring, Painting work Completed. Finishing work is in process.",IF(F103&lt;94%,(IF(C103=0,"Work not yet Started.",IF(D103=25%,"Piling work in process",IF(D103=50%,"Excavation work in process",IF(D103=100%,"Excavation work Completed. ","0")))&amp;(IF(C104=0%,"",IF(C104=L105,"Footing work is process",IF(C104=L106,"Footing work Completed",IF(C104=L107,"1st Basement Completed",IF(C104=L108,"1st &amp; 2nd Basement Completed",IF(C104=L109,"1st to 3rd Basement Completed",IF(C104=L110,"1st to 4th Basement Completed",IF(C104=L111,"Plinth work is process",IF(C104=L112,"Plinth work completed","0")))))))))))&amp;(IF(C105=(D100+G100+I100),", RCC Slab",IF(C105&gt;0,", RCC upto "&amp;C105&amp;" Slab",""))&amp;(IF(C106=I100,", Brickwork",IF(C106&gt;0,", Brickwork upto "&amp;C106&amp;" Floor",""))&amp;(IF(C107=I100,", Internal Plaster",IF(C107&gt;0,", Internal Plaster upto "&amp;C107&amp;" Floor",""))&amp;(IF(C108=I100,", External Plaster",IF(C108&gt;0,", External Plaster upto "&amp;C108&amp;" Floor",""))&amp;(IF(C109=I100,", Flooring",IF(C109&gt;0,", Flooring upto "&amp;C109&amp;" Floor",""))&amp;(IF(C110=I100,", Painting",IF(C110&gt;0,", Painting upto "&amp;C110&amp;" Floor",""))&amp;(IF(C111&gt;0,", Finishing upto "&amp;C111&amp;" Floor","")&amp;(IF(C105&gt;0.5," Completed",""))))))))))))))</f>
        <v>Plinth, RCC, Brick, Plaster, Flooring, Painting work Completed. Finishing work is in process.</v>
      </c>
      <c r="L99" s="35"/>
    </row>
    <row r="100" spans="1:12" ht="15.6" x14ac:dyDescent="0.3">
      <c r="A100" s="31" t="s">
        <v>192</v>
      </c>
      <c r="B100" s="32">
        <v>0</v>
      </c>
      <c r="C100" s="32" t="s">
        <v>193</v>
      </c>
      <c r="D100" s="32">
        <v>1</v>
      </c>
      <c r="E100" s="70" t="s">
        <v>194</v>
      </c>
      <c r="F100" s="81"/>
      <c r="G100" s="32">
        <v>0</v>
      </c>
      <c r="H100" s="32" t="s">
        <v>195</v>
      </c>
      <c r="I100" s="70">
        <f ca="1">--TRIM(RIGHT(SUBSTITUTE(LEFT(C99,_xlfn.AGGREGATE(16,6,FIND({0,1,2,3,4,5,6,7,8,9},C99,ROW(INDIRECT("1:"&amp;LEN(C99)))),1))," ",REPT(" ",LEN(C99))),LEN(C99)))</f>
        <v>4</v>
      </c>
      <c r="J100" s="71"/>
      <c r="K100" s="27"/>
      <c r="L100" s="36"/>
    </row>
    <row r="101" spans="1:12" ht="35.25" customHeight="1" x14ac:dyDescent="0.3">
      <c r="A101" s="72" t="s">
        <v>196</v>
      </c>
      <c r="B101" s="73"/>
      <c r="C101" s="67" t="str">
        <f ca="1">K99</f>
        <v>Plinth, RCC, Brick, Plaster, Flooring, Painting work Completed. Finishing work is in process.</v>
      </c>
      <c r="D101" s="68"/>
      <c r="E101" s="68"/>
      <c r="F101" s="68"/>
      <c r="G101" s="68"/>
      <c r="H101" s="68"/>
      <c r="I101" s="68"/>
      <c r="J101" s="69"/>
      <c r="K101" s="27" t="s">
        <v>200</v>
      </c>
      <c r="L101" s="36"/>
    </row>
    <row r="102" spans="1:12" ht="15.6" x14ac:dyDescent="0.3">
      <c r="A102" s="74" t="s">
        <v>34</v>
      </c>
      <c r="B102" s="75"/>
      <c r="C102" s="30" t="s">
        <v>213</v>
      </c>
      <c r="D102" s="60" t="s">
        <v>197</v>
      </c>
      <c r="E102" s="60"/>
      <c r="F102" s="60" t="s">
        <v>198</v>
      </c>
      <c r="G102" s="60"/>
      <c r="H102" s="60" t="s">
        <v>199</v>
      </c>
      <c r="I102" s="60"/>
      <c r="J102" s="76"/>
      <c r="K102" s="28" t="s">
        <v>214</v>
      </c>
      <c r="L102" s="37">
        <f ca="1">I100*25%</f>
        <v>1</v>
      </c>
    </row>
    <row r="103" spans="1:12" ht="15.6" x14ac:dyDescent="0.3">
      <c r="A103" s="59" t="s">
        <v>215</v>
      </c>
      <c r="B103" s="60"/>
      <c r="C103" s="38">
        <v>4</v>
      </c>
      <c r="D103" s="61">
        <f ca="1">((100/I100)*C103)/100</f>
        <v>1</v>
      </c>
      <c r="E103" s="62"/>
      <c r="F103" s="148">
        <f ca="1">(((C104/I100*10)+(40/(D100+G100+I100)*C105)+(7.5/(I100)*C106)+(7.5/(I100)*C107)+(10/I100*C108)+(10/I100*C109)+(5/I100*C110)+(5/I100*C111)+(5/I100*C112))/100)</f>
        <v>0.91249999999999998</v>
      </c>
      <c r="G103" s="148"/>
      <c r="H103" s="150">
        <f ca="1">((((C103/I100)*20)+((C104/I100)*25)+(30/(I100+G100+D100)*C105)+(5/I100*C106)+(5/I100*C107)+(5/I100*C108)+(5/I100*C109)+(0/I100*C110)+(0/I100*C111)+(5/I100*C112))/100)</f>
        <v>0.95</v>
      </c>
      <c r="I103" s="151"/>
      <c r="J103" s="152"/>
      <c r="K103" s="28" t="s">
        <v>216</v>
      </c>
      <c r="L103" s="39">
        <f ca="1">I100*50%</f>
        <v>2</v>
      </c>
    </row>
    <row r="104" spans="1:12" ht="15.6" x14ac:dyDescent="0.3">
      <c r="A104" s="59" t="s">
        <v>35</v>
      </c>
      <c r="B104" s="60"/>
      <c r="C104" s="40">
        <v>4</v>
      </c>
      <c r="D104" s="61">
        <f ca="1">((100/I100)*C104)/100</f>
        <v>1</v>
      </c>
      <c r="E104" s="62"/>
      <c r="F104" s="148"/>
      <c r="G104" s="148"/>
      <c r="H104" s="153"/>
      <c r="I104" s="154"/>
      <c r="J104" s="155"/>
      <c r="K104" s="28" t="s">
        <v>217</v>
      </c>
      <c r="L104" s="39">
        <f ca="1">I100</f>
        <v>4</v>
      </c>
    </row>
    <row r="105" spans="1:12" ht="15.6" x14ac:dyDescent="0.3">
      <c r="A105" s="79" t="s">
        <v>218</v>
      </c>
      <c r="B105" s="80"/>
      <c r="C105" s="40">
        <v>5</v>
      </c>
      <c r="D105" s="61">
        <f ca="1">((100/(D100+G100+I100))*C105)/100</f>
        <v>1</v>
      </c>
      <c r="E105" s="62"/>
      <c r="F105" s="148"/>
      <c r="G105" s="148"/>
      <c r="H105" s="153"/>
      <c r="I105" s="154"/>
      <c r="J105" s="155"/>
      <c r="K105" s="28" t="s">
        <v>219</v>
      </c>
      <c r="L105" s="41">
        <f ca="1">(IF(B100&gt;1,(I100/(B100+2)),I100/4))</f>
        <v>1</v>
      </c>
    </row>
    <row r="106" spans="1:12" ht="15.6" x14ac:dyDescent="0.3">
      <c r="A106" s="59" t="s">
        <v>220</v>
      </c>
      <c r="B106" s="60" t="s">
        <v>221</v>
      </c>
      <c r="C106" s="38">
        <v>4</v>
      </c>
      <c r="D106" s="61">
        <f ca="1">((100/I100)*C106)/100</f>
        <v>1</v>
      </c>
      <c r="E106" s="62"/>
      <c r="F106" s="148"/>
      <c r="G106" s="148"/>
      <c r="H106" s="153"/>
      <c r="I106" s="154"/>
      <c r="J106" s="155"/>
      <c r="K106" s="28" t="s">
        <v>222</v>
      </c>
      <c r="L106" s="41">
        <f ca="1">(IF(B100&gt;1,(I100/(B100+2)+L105),I100/4+L105))</f>
        <v>2</v>
      </c>
    </row>
    <row r="107" spans="1:12" ht="15.6" x14ac:dyDescent="0.3">
      <c r="A107" s="59" t="s">
        <v>223</v>
      </c>
      <c r="B107" s="60" t="s">
        <v>221</v>
      </c>
      <c r="C107" s="38">
        <v>4</v>
      </c>
      <c r="D107" s="61">
        <f ca="1">((100/I100)*C107)/100</f>
        <v>1</v>
      </c>
      <c r="E107" s="62"/>
      <c r="F107" s="148"/>
      <c r="G107" s="148"/>
      <c r="H107" s="153"/>
      <c r="I107" s="154"/>
      <c r="J107" s="155"/>
      <c r="K107" s="28" t="s">
        <v>224</v>
      </c>
      <c r="L107" s="41">
        <f>(IF(B100&gt;1,(I100/(B100+2)+L106),0))</f>
        <v>0</v>
      </c>
    </row>
    <row r="108" spans="1:12" ht="15.6" x14ac:dyDescent="0.3">
      <c r="A108" s="59" t="s">
        <v>225</v>
      </c>
      <c r="B108" s="60" t="s">
        <v>226</v>
      </c>
      <c r="C108" s="38">
        <v>4</v>
      </c>
      <c r="D108" s="61">
        <f ca="1">((100/(I100))*C108)/100</f>
        <v>1</v>
      </c>
      <c r="E108" s="62"/>
      <c r="F108" s="148"/>
      <c r="G108" s="148"/>
      <c r="H108" s="153"/>
      <c r="I108" s="154"/>
      <c r="J108" s="155"/>
      <c r="K108" s="28" t="s">
        <v>227</v>
      </c>
      <c r="L108" s="41">
        <f>(IF(B100&gt;2,(I100/(B100+2)+L107),0))</f>
        <v>0</v>
      </c>
    </row>
    <row r="109" spans="1:12" ht="15.6" x14ac:dyDescent="0.3">
      <c r="A109" s="59" t="s">
        <v>228</v>
      </c>
      <c r="B109" s="60" t="s">
        <v>228</v>
      </c>
      <c r="C109" s="38">
        <v>4</v>
      </c>
      <c r="D109" s="61">
        <f ca="1">((100/I100)*C109)/100</f>
        <v>1</v>
      </c>
      <c r="E109" s="62"/>
      <c r="F109" s="148"/>
      <c r="G109" s="148"/>
      <c r="H109" s="153"/>
      <c r="I109" s="154"/>
      <c r="J109" s="155"/>
      <c r="K109" s="28" t="s">
        <v>229</v>
      </c>
      <c r="L109" s="42">
        <f>(IF(B100&gt;3,(I100/(B100+2)+L108),0))</f>
        <v>0</v>
      </c>
    </row>
    <row r="110" spans="1:12" ht="15.6" x14ac:dyDescent="0.3">
      <c r="A110" s="59" t="s">
        <v>230</v>
      </c>
      <c r="B110" s="60"/>
      <c r="C110" s="38">
        <v>4</v>
      </c>
      <c r="D110" s="61">
        <f ca="1">((100/I100)*C110)/100</f>
        <v>1</v>
      </c>
      <c r="E110" s="62"/>
      <c r="F110" s="148"/>
      <c r="G110" s="148"/>
      <c r="H110" s="153"/>
      <c r="I110" s="154"/>
      <c r="J110" s="155"/>
      <c r="K110" s="28" t="s">
        <v>231</v>
      </c>
      <c r="L110" s="41">
        <f>(IF(B100&gt;4,(I100/(B100+2)+L109),0))</f>
        <v>0</v>
      </c>
    </row>
    <row r="111" spans="1:12" ht="15.6" x14ac:dyDescent="0.3">
      <c r="A111" s="59" t="s">
        <v>232</v>
      </c>
      <c r="B111" s="60" t="s">
        <v>232</v>
      </c>
      <c r="C111" s="38">
        <v>1</v>
      </c>
      <c r="D111" s="61">
        <f ca="1">((100/(I100))*C111)/100</f>
        <v>0.25</v>
      </c>
      <c r="E111" s="62"/>
      <c r="F111" s="148"/>
      <c r="G111" s="148"/>
      <c r="H111" s="153"/>
      <c r="I111" s="154"/>
      <c r="J111" s="155"/>
      <c r="K111" s="28" t="s">
        <v>233</v>
      </c>
      <c r="L111" s="41">
        <f ca="1">(IF(B100=1,(I100/(B100+3)+L106),IF(B100=0,(I100/4+L106),IF(B100&gt;1,0))))</f>
        <v>3</v>
      </c>
    </row>
    <row r="112" spans="1:12" ht="16.2" thickBot="1" x14ac:dyDescent="0.35">
      <c r="A112" s="206" t="s">
        <v>234</v>
      </c>
      <c r="B112" s="207"/>
      <c r="C112" s="51">
        <v>0</v>
      </c>
      <c r="D112" s="150">
        <f ca="1">((100/(I100))*C112)/100</f>
        <v>0</v>
      </c>
      <c r="E112" s="208"/>
      <c r="F112" s="205"/>
      <c r="G112" s="205"/>
      <c r="H112" s="153"/>
      <c r="I112" s="154"/>
      <c r="J112" s="155"/>
      <c r="K112" s="29" t="s">
        <v>235</v>
      </c>
      <c r="L112" s="44">
        <f ca="1">(IF(B100&gt;1.5,(I100/(B100+2)+L106+MAX(0,L107-L106)+MAX(0,L108-L107)+MAX(0,L109-L108)+MAX(0,L110-L109)+MAX(0,L111-L110)),IF(B100=1,(I100/(B100+3)+L111),IF(B100=0,I100/4+L111))))</f>
        <v>4</v>
      </c>
    </row>
    <row r="113" spans="1:12" ht="33" customHeight="1" x14ac:dyDescent="0.3">
      <c r="A113" s="215" t="s">
        <v>212</v>
      </c>
      <c r="B113" s="216"/>
      <c r="C113" s="217" t="s">
        <v>275</v>
      </c>
      <c r="D113" s="217"/>
      <c r="E113" s="217"/>
      <c r="F113" s="217"/>
      <c r="G113" s="217"/>
      <c r="H113" s="217"/>
      <c r="I113" s="217"/>
      <c r="J113" s="218"/>
      <c r="K113" s="26" t="str">
        <f ca="1">(IF(F118&gt;99%,"All work completed. Please provide OC.",IF(F118&gt;89.8%,"Plinth, RCC, Brick, Plaster, Flooring, Painting work Completed. Finishing work is in process.",IF(F118&lt;94%,(IF(C118=0,"Work not yet Started.",IF(D118=25%,"Piling work in process",IF(D118=50%,"Excavation work in process",IF(D118=100%,"Excavation work Completed. ","0")))&amp;(IF(C119=0%,"",IF(C119=L120,"Footing work is process",IF(C119=L121,"Footing work Completed",IF(C119=L122,"1st Basement Completed",IF(C119=L123,"1st &amp; 2nd Basement Completed",IF(C119=L124,"1st to 3rd Basement Completed",IF(C119=L125,"1st to 4th Basement Completed",IF(C119=L126,"Plinth work is process",IF(C119=L127,"Plinth work completed","0")))))))))))&amp;(IF(C120=(D114+G114+I114),", RCC Slab",IF(C120&gt;0,", RCC upto "&amp;C120&amp;" Slab",""))&amp;(IF(C121=I114,", Brickwork",IF(C121&gt;0,", Brickwork upto "&amp;C121&amp;" Floor",""))&amp;(IF(C122=I114,", Internal Plaster",IF(C122&gt;0,", Internal Plaster upto "&amp;C122&amp;" Floor",""))&amp;(IF(C123=I114,", External Plaster",IF(C123&gt;0,", External Plaster upto "&amp;C123&amp;" Floor",""))&amp;(IF(C124=I114,", Flooring",IF(C124&gt;0,", Flooring upto "&amp;C124&amp;" Floor",""))&amp;(IF(C125=I114,", Painting",IF(C125&gt;0,", Painting upto "&amp;C125&amp;" Floor",""))&amp;(IF(C126&gt;0,", Finishing upto "&amp;C126&amp;" Floor","")&amp;(IF(C120&gt;0.5," Completed",""))))))))))))))</f>
        <v>All work completed. Please provide OC.</v>
      </c>
      <c r="L113" s="35"/>
    </row>
    <row r="114" spans="1:12" ht="15.6" x14ac:dyDescent="0.3">
      <c r="A114" s="31" t="s">
        <v>192</v>
      </c>
      <c r="B114" s="32">
        <v>0</v>
      </c>
      <c r="C114" s="32" t="s">
        <v>193</v>
      </c>
      <c r="D114" s="32">
        <v>1</v>
      </c>
      <c r="E114" s="80" t="s">
        <v>194</v>
      </c>
      <c r="F114" s="80"/>
      <c r="G114" s="32">
        <v>0</v>
      </c>
      <c r="H114" s="32" t="s">
        <v>195</v>
      </c>
      <c r="I114" s="80">
        <f ca="1">--TRIM(RIGHT(SUBSTITUTE(LEFT(C113,_xlfn.AGGREGATE(16,6,FIND({0,1,2,3,4,5,6,7,8,9},C113,ROW(INDIRECT("1:"&amp;LEN(C113)))),1))," ",REPT(" ",LEN(C113))),LEN(C113)))</f>
        <v>4</v>
      </c>
      <c r="J114" s="204"/>
      <c r="K114" s="27"/>
      <c r="L114" s="36"/>
    </row>
    <row r="115" spans="1:12" ht="15.6" x14ac:dyDescent="0.3">
      <c r="A115" s="72" t="s">
        <v>196</v>
      </c>
      <c r="B115" s="73"/>
      <c r="C115" s="209" t="str">
        <f ca="1">K113</f>
        <v>All work completed. Please provide OC.</v>
      </c>
      <c r="D115" s="209"/>
      <c r="E115" s="209"/>
      <c r="F115" s="209"/>
      <c r="G115" s="209"/>
      <c r="H115" s="209"/>
      <c r="I115" s="209"/>
      <c r="J115" s="210"/>
      <c r="K115" s="27" t="s">
        <v>200</v>
      </c>
      <c r="L115" s="36"/>
    </row>
    <row r="116" spans="1:12" ht="16.2" thickBot="1" x14ac:dyDescent="0.35">
      <c r="A116" s="221" t="s">
        <v>198</v>
      </c>
      <c r="B116" s="222"/>
      <c r="C116" s="223">
        <v>1</v>
      </c>
      <c r="D116" s="222"/>
      <c r="E116" s="222"/>
      <c r="F116" s="222" t="s">
        <v>199</v>
      </c>
      <c r="G116" s="222"/>
      <c r="H116" s="223">
        <v>1</v>
      </c>
      <c r="I116" s="222"/>
      <c r="J116" s="224"/>
      <c r="K116" s="27"/>
      <c r="L116" s="36"/>
    </row>
    <row r="117" spans="1:12" ht="15.6" hidden="1" x14ac:dyDescent="0.3">
      <c r="A117" s="211" t="s">
        <v>34</v>
      </c>
      <c r="B117" s="212"/>
      <c r="C117" s="52" t="s">
        <v>213</v>
      </c>
      <c r="D117" s="213" t="s">
        <v>197</v>
      </c>
      <c r="E117" s="213"/>
      <c r="F117" s="213" t="s">
        <v>198</v>
      </c>
      <c r="G117" s="213"/>
      <c r="H117" s="213" t="s">
        <v>199</v>
      </c>
      <c r="I117" s="213"/>
      <c r="J117" s="214"/>
      <c r="K117" s="28" t="s">
        <v>214</v>
      </c>
      <c r="L117" s="37">
        <f ca="1">I114*25%</f>
        <v>1</v>
      </c>
    </row>
    <row r="118" spans="1:12" ht="15.6" hidden="1" x14ac:dyDescent="0.3">
      <c r="A118" s="59" t="s">
        <v>215</v>
      </c>
      <c r="B118" s="60"/>
      <c r="C118" s="38">
        <v>4</v>
      </c>
      <c r="D118" s="61">
        <f ca="1">((100/I114)*C118)/100</f>
        <v>1</v>
      </c>
      <c r="E118" s="62"/>
      <c r="F118" s="148">
        <f ca="1">(((C119/I114*10)+(40/(D114+G114+I114)*C120)+(7.5/(I114)*C121)+(7.5/(I114)*C122)+(10/I114*C123)+(10/I114*C124)+(5/I114*C125)+(5/I114*C126)+(5/I114*C127))/100)</f>
        <v>1</v>
      </c>
      <c r="G118" s="148"/>
      <c r="H118" s="150">
        <f ca="1">((((C118/I114)*20)+((C119/I114)*25)+(30/(I114+G114+D114)*C120)+(5/I114*C121)+(5/I114*C122)+(5/I114*C123)+(5/I114*C124)+(0/I114*C125)+(0/I114*C126)+(5/I114*C127))/100)</f>
        <v>1</v>
      </c>
      <c r="I118" s="151"/>
      <c r="J118" s="152"/>
      <c r="K118" s="28" t="s">
        <v>216</v>
      </c>
      <c r="L118" s="39">
        <f ca="1">I114*50%</f>
        <v>2</v>
      </c>
    </row>
    <row r="119" spans="1:12" ht="15.6" hidden="1" x14ac:dyDescent="0.3">
      <c r="A119" s="59" t="s">
        <v>35</v>
      </c>
      <c r="B119" s="60"/>
      <c r="C119" s="40">
        <v>4</v>
      </c>
      <c r="D119" s="61">
        <f ca="1">((100/I114)*C119)/100</f>
        <v>1</v>
      </c>
      <c r="E119" s="62"/>
      <c r="F119" s="148"/>
      <c r="G119" s="148"/>
      <c r="H119" s="153"/>
      <c r="I119" s="154"/>
      <c r="J119" s="155"/>
      <c r="K119" s="28" t="s">
        <v>217</v>
      </c>
      <c r="L119" s="39">
        <f ca="1">I114</f>
        <v>4</v>
      </c>
    </row>
    <row r="120" spans="1:12" ht="15.6" hidden="1" x14ac:dyDescent="0.3">
      <c r="A120" s="79" t="s">
        <v>218</v>
      </c>
      <c r="B120" s="80"/>
      <c r="C120" s="40">
        <v>5</v>
      </c>
      <c r="D120" s="61">
        <f ca="1">((100/(D114+G114+I114))*C120)/100</f>
        <v>1</v>
      </c>
      <c r="E120" s="62"/>
      <c r="F120" s="148"/>
      <c r="G120" s="148"/>
      <c r="H120" s="153"/>
      <c r="I120" s="154"/>
      <c r="J120" s="155"/>
      <c r="K120" s="28" t="s">
        <v>219</v>
      </c>
      <c r="L120" s="41">
        <f ca="1">(IF(B114&gt;1,(I114/(B114+2)),I114/4))</f>
        <v>1</v>
      </c>
    </row>
    <row r="121" spans="1:12" ht="15.6" hidden="1" x14ac:dyDescent="0.3">
      <c r="A121" s="59" t="s">
        <v>220</v>
      </c>
      <c r="B121" s="60" t="s">
        <v>221</v>
      </c>
      <c r="C121" s="38">
        <v>4</v>
      </c>
      <c r="D121" s="61">
        <f ca="1">((100/I114)*C121)/100</f>
        <v>1</v>
      </c>
      <c r="E121" s="62"/>
      <c r="F121" s="148"/>
      <c r="G121" s="148"/>
      <c r="H121" s="153"/>
      <c r="I121" s="154"/>
      <c r="J121" s="155"/>
      <c r="K121" s="28" t="s">
        <v>222</v>
      </c>
      <c r="L121" s="41">
        <f ca="1">(IF(B114&gt;1,(I114/(B114+2)+L120),I114/4+L120))</f>
        <v>2</v>
      </c>
    </row>
    <row r="122" spans="1:12" ht="15.6" hidden="1" x14ac:dyDescent="0.3">
      <c r="A122" s="59" t="s">
        <v>223</v>
      </c>
      <c r="B122" s="60" t="s">
        <v>221</v>
      </c>
      <c r="C122" s="38">
        <v>4</v>
      </c>
      <c r="D122" s="61">
        <f ca="1">((100/I114)*C122)/100</f>
        <v>1</v>
      </c>
      <c r="E122" s="62"/>
      <c r="F122" s="148"/>
      <c r="G122" s="148"/>
      <c r="H122" s="153"/>
      <c r="I122" s="154"/>
      <c r="J122" s="155"/>
      <c r="K122" s="28" t="s">
        <v>224</v>
      </c>
      <c r="L122" s="41">
        <f>(IF(B114&gt;1,(I114/(B114+2)+L121),0))</f>
        <v>0</v>
      </c>
    </row>
    <row r="123" spans="1:12" ht="15.6" hidden="1" x14ac:dyDescent="0.3">
      <c r="A123" s="79" t="s">
        <v>225</v>
      </c>
      <c r="B123" s="80" t="s">
        <v>226</v>
      </c>
      <c r="C123" s="38">
        <v>4</v>
      </c>
      <c r="D123" s="61">
        <f ca="1">((100/(I114))*C123)/100</f>
        <v>1</v>
      </c>
      <c r="E123" s="62"/>
      <c r="F123" s="148"/>
      <c r="G123" s="148"/>
      <c r="H123" s="153"/>
      <c r="I123" s="154"/>
      <c r="J123" s="155"/>
      <c r="K123" s="28" t="s">
        <v>227</v>
      </c>
      <c r="L123" s="41">
        <f>(IF(B114&gt;2,(I114/(B114+2)+L122),0))</f>
        <v>0</v>
      </c>
    </row>
    <row r="124" spans="1:12" ht="15.6" hidden="1" x14ac:dyDescent="0.3">
      <c r="A124" s="59" t="s">
        <v>228</v>
      </c>
      <c r="B124" s="60" t="s">
        <v>228</v>
      </c>
      <c r="C124" s="38">
        <v>4</v>
      </c>
      <c r="D124" s="61">
        <f ca="1">((100/I114)*C124)/100</f>
        <v>1</v>
      </c>
      <c r="E124" s="62"/>
      <c r="F124" s="148"/>
      <c r="G124" s="148"/>
      <c r="H124" s="153"/>
      <c r="I124" s="154"/>
      <c r="J124" s="155"/>
      <c r="K124" s="28" t="s">
        <v>229</v>
      </c>
      <c r="L124" s="42">
        <f>(IF(B114&gt;3,(I114/(B114+2)+L123),0))</f>
        <v>0</v>
      </c>
    </row>
    <row r="125" spans="1:12" ht="15.6" hidden="1" x14ac:dyDescent="0.3">
      <c r="A125" s="59" t="s">
        <v>230</v>
      </c>
      <c r="B125" s="60"/>
      <c r="C125" s="38">
        <v>4</v>
      </c>
      <c r="D125" s="61">
        <f ca="1">((100/I114)*C125)/100</f>
        <v>1</v>
      </c>
      <c r="E125" s="62"/>
      <c r="F125" s="148"/>
      <c r="G125" s="148"/>
      <c r="H125" s="153"/>
      <c r="I125" s="154"/>
      <c r="J125" s="155"/>
      <c r="K125" s="28" t="s">
        <v>231</v>
      </c>
      <c r="L125" s="41">
        <f>(IF(B114&gt;4,(I114/(B114+2)+L124),0))</f>
        <v>0</v>
      </c>
    </row>
    <row r="126" spans="1:12" ht="15.6" hidden="1" x14ac:dyDescent="0.3">
      <c r="A126" s="59" t="s">
        <v>232</v>
      </c>
      <c r="B126" s="60" t="s">
        <v>232</v>
      </c>
      <c r="C126" s="38">
        <v>4</v>
      </c>
      <c r="D126" s="61">
        <f ca="1">((100/(I114))*C126)/100</f>
        <v>1</v>
      </c>
      <c r="E126" s="62"/>
      <c r="F126" s="148"/>
      <c r="G126" s="148"/>
      <c r="H126" s="153"/>
      <c r="I126" s="154"/>
      <c r="J126" s="155"/>
      <c r="K126" s="28" t="s">
        <v>233</v>
      </c>
      <c r="L126" s="41">
        <f ca="1">(IF(B114=1,(I114/(B114+3)+L121),IF(B114=0,(I114/4+L121),IF(B114&gt;1,0))))</f>
        <v>3</v>
      </c>
    </row>
    <row r="127" spans="1:12" ht="16.2" hidden="1" thickBot="1" x14ac:dyDescent="0.35">
      <c r="A127" s="63" t="s">
        <v>234</v>
      </c>
      <c r="B127" s="64"/>
      <c r="C127" s="43">
        <v>4</v>
      </c>
      <c r="D127" s="65">
        <f ca="1">((100/(I114))*C127)/100</f>
        <v>1</v>
      </c>
      <c r="E127" s="66"/>
      <c r="F127" s="149"/>
      <c r="G127" s="149"/>
      <c r="H127" s="156"/>
      <c r="I127" s="157"/>
      <c r="J127" s="158"/>
      <c r="K127" s="29" t="s">
        <v>235</v>
      </c>
      <c r="L127" s="44">
        <f ca="1">(IF(B114&gt;1.5,(I114/(B114+2)+L121+MAX(0,L122-L121)+MAX(0,L123-L122)+MAX(0,L124-L123)+MAX(0,L125-L124)+MAX(0,L126-L125)),IF(B114=1,(I114/(B114+3)+L126),IF(B114=0,I114/4+L126))))</f>
        <v>4</v>
      </c>
    </row>
    <row r="128" spans="1:12" ht="15.6" x14ac:dyDescent="0.3">
      <c r="A128" s="119" t="s">
        <v>212</v>
      </c>
      <c r="B128" s="120"/>
      <c r="C128" s="121" t="s">
        <v>259</v>
      </c>
      <c r="D128" s="122"/>
      <c r="E128" s="122"/>
      <c r="F128" s="122"/>
      <c r="G128" s="122"/>
      <c r="H128" s="122"/>
      <c r="I128" s="122"/>
      <c r="J128" s="123"/>
      <c r="K128" s="26" t="str">
        <f ca="1">(IF(F132&gt;99%,"All work completed. Please provide OC.",IF(F132&gt;89.8%,"Plinth, RCC, Brick, Plaster, Flooring, Painting work Completed. Finishing work is in process.",IF(F132&lt;94%,(IF(C132=0,"Work not yet Started.",IF(D132=25%,"Piling work in process",IF(D132=50%,"Excavation work in process",IF(D132=100%,"Excavation work Completed. ","0")))&amp;(IF(C133=0%,"",IF(C133=L134,"Footing work is process",IF(C133=L135,"Footing work Completed",IF(C133=L136,"1st Basement Completed",IF(C133=L137,"1st &amp; 2nd Basement Completed",IF(C133=L138,"1st to 3rd Basement Completed",IF(C133=L139,"1st to 4th Basement Completed",IF(C133=L140,"Plinth work is process",IF(C133=L141,"Plinth work completed","0")))))))))))&amp;(IF(C134=(D129+G129+I129),", RCC Slab",IF(C134&gt;0,", RCC upto "&amp;C134&amp;" Slab",""))&amp;(IF(C135=I129,", Brickwork",IF(C135&gt;0,", Brickwork upto "&amp;C135&amp;" Floor",""))&amp;(IF(C136=I129,", Internal Plaster",IF(C136&gt;0,", Internal Plaster upto "&amp;C136&amp;" Floor",""))&amp;(IF(C137=I129,", External Plaster",IF(C137&gt;0,", External Plaster upto "&amp;C137&amp;" Floor",""))&amp;(IF(C138=I129,", Flooring",IF(C138&gt;0,", Flooring upto "&amp;C138&amp;" Floor",""))&amp;(IF(C139=I129,", Painting",IF(C139&gt;0,", Painting upto "&amp;C139&amp;" Floor",""))&amp;(IF(C140&gt;0,", Finishing upto "&amp;C140&amp;" Floor","")&amp;(IF(C134&gt;0.5," Completed",""))))))))))))))</f>
        <v>Excavation work Completed. Plinth work completed, RCC upto 1 Slab Completed</v>
      </c>
      <c r="L128" s="35"/>
    </row>
    <row r="129" spans="1:12" ht="15.6" x14ac:dyDescent="0.3">
      <c r="A129" s="31" t="s">
        <v>192</v>
      </c>
      <c r="B129" s="32">
        <v>0</v>
      </c>
      <c r="C129" s="32" t="s">
        <v>193</v>
      </c>
      <c r="D129" s="32">
        <v>1</v>
      </c>
      <c r="E129" s="70" t="s">
        <v>194</v>
      </c>
      <c r="F129" s="81"/>
      <c r="G129" s="32">
        <v>0</v>
      </c>
      <c r="H129" s="32" t="s">
        <v>195</v>
      </c>
      <c r="I129" s="70">
        <f ca="1">--TRIM(RIGHT(SUBSTITUTE(LEFT(C128,_xlfn.AGGREGATE(16,6,FIND({0,1,2,3,4,5,6,7,8,9},C128,ROW(INDIRECT("1:"&amp;LEN(C128)))),1))," ",REPT(" ",LEN(C128))),LEN(C128)))</f>
        <v>4</v>
      </c>
      <c r="J129" s="71"/>
      <c r="K129" s="27"/>
      <c r="L129" s="36"/>
    </row>
    <row r="130" spans="1:12" ht="33.75" customHeight="1" x14ac:dyDescent="0.3">
      <c r="A130" s="72" t="s">
        <v>196</v>
      </c>
      <c r="B130" s="73"/>
      <c r="C130" s="67" t="str">
        <f ca="1">K128</f>
        <v>Excavation work Completed. Plinth work completed, RCC upto 1 Slab Completed</v>
      </c>
      <c r="D130" s="68"/>
      <c r="E130" s="68"/>
      <c r="F130" s="68"/>
      <c r="G130" s="68"/>
      <c r="H130" s="68"/>
      <c r="I130" s="68"/>
      <c r="J130" s="69"/>
      <c r="K130" s="27" t="s">
        <v>200</v>
      </c>
      <c r="L130" s="36"/>
    </row>
    <row r="131" spans="1:12" ht="15.6" x14ac:dyDescent="0.3">
      <c r="A131" s="74" t="s">
        <v>34</v>
      </c>
      <c r="B131" s="75"/>
      <c r="C131" s="30" t="s">
        <v>213</v>
      </c>
      <c r="D131" s="60" t="s">
        <v>197</v>
      </c>
      <c r="E131" s="60"/>
      <c r="F131" s="60" t="s">
        <v>198</v>
      </c>
      <c r="G131" s="60"/>
      <c r="H131" s="60" t="s">
        <v>199</v>
      </c>
      <c r="I131" s="60"/>
      <c r="J131" s="76"/>
      <c r="K131" s="28" t="s">
        <v>214</v>
      </c>
      <c r="L131" s="37">
        <f ca="1">I129*25%</f>
        <v>1</v>
      </c>
    </row>
    <row r="132" spans="1:12" ht="15.6" x14ac:dyDescent="0.3">
      <c r="A132" s="59" t="s">
        <v>215</v>
      </c>
      <c r="B132" s="60"/>
      <c r="C132" s="38">
        <f ca="1">L133</f>
        <v>4</v>
      </c>
      <c r="D132" s="61">
        <f ca="1">((100/I129)*C132)/100</f>
        <v>1</v>
      </c>
      <c r="E132" s="62"/>
      <c r="F132" s="148">
        <f ca="1">(((C133/I129*10)+(40/(D129+G129+I129)*C134)+(7.5/(I129)*C135)+(7.5/(I129)*C136)+(10/I129*C137)+(10/I129*C138)+(5/I129*C139)+(5/I129*C140)+(5/I129*C141))/100)</f>
        <v>0.18</v>
      </c>
      <c r="G132" s="148"/>
      <c r="H132" s="150">
        <f ca="1">((((C132/I129)*20)+((C133/I129)*25)+(30/(I129+G129+D129)*C134)+(5/I129*C135)+(5/I129*C136)+(5/I129*C137)+(5/I129*C138)+(0/I129*C139)+(0/I129*C140)+(5/I129*C141))/100)</f>
        <v>0.51</v>
      </c>
      <c r="I132" s="151"/>
      <c r="J132" s="152"/>
      <c r="K132" s="28" t="s">
        <v>216</v>
      </c>
      <c r="L132" s="39">
        <f ca="1">I129*50%</f>
        <v>2</v>
      </c>
    </row>
    <row r="133" spans="1:12" ht="15.6" x14ac:dyDescent="0.3">
      <c r="A133" s="59" t="s">
        <v>35</v>
      </c>
      <c r="B133" s="60"/>
      <c r="C133" s="40">
        <f ca="1">L141</f>
        <v>4</v>
      </c>
      <c r="D133" s="61">
        <f ca="1">((100/I129)*C133)/100</f>
        <v>1</v>
      </c>
      <c r="E133" s="62"/>
      <c r="F133" s="148"/>
      <c r="G133" s="148"/>
      <c r="H133" s="153"/>
      <c r="I133" s="154"/>
      <c r="J133" s="155"/>
      <c r="K133" s="28" t="s">
        <v>217</v>
      </c>
      <c r="L133" s="39">
        <f ca="1">I129</f>
        <v>4</v>
      </c>
    </row>
    <row r="134" spans="1:12" ht="15.6" x14ac:dyDescent="0.3">
      <c r="A134" s="79" t="s">
        <v>218</v>
      </c>
      <c r="B134" s="80"/>
      <c r="C134" s="40">
        <v>1</v>
      </c>
      <c r="D134" s="61">
        <f ca="1">((100/(D129+G129+I129))*C134)/100</f>
        <v>0.2</v>
      </c>
      <c r="E134" s="62"/>
      <c r="F134" s="148"/>
      <c r="G134" s="148"/>
      <c r="H134" s="153"/>
      <c r="I134" s="154"/>
      <c r="J134" s="155"/>
      <c r="K134" s="28" t="s">
        <v>219</v>
      </c>
      <c r="L134" s="41">
        <f ca="1">(IF(B129&gt;1,(I129/(B129+2)),I129/4))</f>
        <v>1</v>
      </c>
    </row>
    <row r="135" spans="1:12" ht="15.6" x14ac:dyDescent="0.3">
      <c r="A135" s="59" t="s">
        <v>220</v>
      </c>
      <c r="B135" s="60" t="s">
        <v>221</v>
      </c>
      <c r="C135" s="38">
        <v>0</v>
      </c>
      <c r="D135" s="61">
        <f ca="1">((100/I129)*C135)/100</f>
        <v>0</v>
      </c>
      <c r="E135" s="62"/>
      <c r="F135" s="148"/>
      <c r="G135" s="148"/>
      <c r="H135" s="153"/>
      <c r="I135" s="154"/>
      <c r="J135" s="155"/>
      <c r="K135" s="28" t="s">
        <v>222</v>
      </c>
      <c r="L135" s="41">
        <f ca="1">(IF(B129&gt;1,(I129/(B129+2)+L134),I129/4+L134))</f>
        <v>2</v>
      </c>
    </row>
    <row r="136" spans="1:12" ht="15.6" x14ac:dyDescent="0.3">
      <c r="A136" s="59" t="s">
        <v>223</v>
      </c>
      <c r="B136" s="60" t="s">
        <v>221</v>
      </c>
      <c r="C136" s="38">
        <v>0</v>
      </c>
      <c r="D136" s="61">
        <f ca="1">((100/I129)*C136)/100</f>
        <v>0</v>
      </c>
      <c r="E136" s="62"/>
      <c r="F136" s="148"/>
      <c r="G136" s="148"/>
      <c r="H136" s="153"/>
      <c r="I136" s="154"/>
      <c r="J136" s="155"/>
      <c r="K136" s="28" t="s">
        <v>224</v>
      </c>
      <c r="L136" s="41">
        <f>(IF(B129&gt;1,(I129/(B129+2)+L135),0))</f>
        <v>0</v>
      </c>
    </row>
    <row r="137" spans="1:12" ht="15.6" x14ac:dyDescent="0.3">
      <c r="A137" s="59" t="s">
        <v>225</v>
      </c>
      <c r="B137" s="60" t="s">
        <v>226</v>
      </c>
      <c r="C137" s="38">
        <v>0</v>
      </c>
      <c r="D137" s="61">
        <f ca="1">((100/(I129))*C137)/100</f>
        <v>0</v>
      </c>
      <c r="E137" s="62"/>
      <c r="F137" s="148"/>
      <c r="G137" s="148"/>
      <c r="H137" s="153"/>
      <c r="I137" s="154"/>
      <c r="J137" s="155"/>
      <c r="K137" s="28" t="s">
        <v>227</v>
      </c>
      <c r="L137" s="41">
        <f>(IF(B129&gt;2,(I129/(B129+2)+L136),0))</f>
        <v>0</v>
      </c>
    </row>
    <row r="138" spans="1:12" ht="15.6" x14ac:dyDescent="0.3">
      <c r="A138" s="59" t="s">
        <v>228</v>
      </c>
      <c r="B138" s="60" t="s">
        <v>228</v>
      </c>
      <c r="C138" s="38">
        <v>0</v>
      </c>
      <c r="D138" s="61">
        <f ca="1">((100/I129)*C138)/100</f>
        <v>0</v>
      </c>
      <c r="E138" s="62"/>
      <c r="F138" s="148"/>
      <c r="G138" s="148"/>
      <c r="H138" s="153"/>
      <c r="I138" s="154"/>
      <c r="J138" s="155"/>
      <c r="K138" s="28" t="s">
        <v>229</v>
      </c>
      <c r="L138" s="42">
        <f>(IF(B129&gt;3,(I129/(B129+2)+L137),0))</f>
        <v>0</v>
      </c>
    </row>
    <row r="139" spans="1:12" ht="15.6" x14ac:dyDescent="0.3">
      <c r="A139" s="59" t="s">
        <v>230</v>
      </c>
      <c r="B139" s="60"/>
      <c r="C139" s="38">
        <v>0</v>
      </c>
      <c r="D139" s="61">
        <f ca="1">((100/I129)*C139)/100</f>
        <v>0</v>
      </c>
      <c r="E139" s="62"/>
      <c r="F139" s="148"/>
      <c r="G139" s="148"/>
      <c r="H139" s="153"/>
      <c r="I139" s="154"/>
      <c r="J139" s="155"/>
      <c r="K139" s="28" t="s">
        <v>231</v>
      </c>
      <c r="L139" s="41">
        <f>(IF(B129&gt;4,(I129/(B129+2)+L138),0))</f>
        <v>0</v>
      </c>
    </row>
    <row r="140" spans="1:12" ht="15.6" x14ac:dyDescent="0.3">
      <c r="A140" s="59" t="s">
        <v>232</v>
      </c>
      <c r="B140" s="60" t="s">
        <v>232</v>
      </c>
      <c r="C140" s="38">
        <v>0</v>
      </c>
      <c r="D140" s="61">
        <f ca="1">((100/(I129))*C140)/100</f>
        <v>0</v>
      </c>
      <c r="E140" s="62"/>
      <c r="F140" s="148"/>
      <c r="G140" s="148"/>
      <c r="H140" s="153"/>
      <c r="I140" s="154"/>
      <c r="J140" s="155"/>
      <c r="K140" s="28" t="s">
        <v>233</v>
      </c>
      <c r="L140" s="41">
        <f ca="1">(IF(B129=1,(I129/(B129+3)+L135),IF(B129=0,(I129/4+L135),IF(B129&gt;1,0))))</f>
        <v>3</v>
      </c>
    </row>
    <row r="141" spans="1:12" ht="16.2" thickBot="1" x14ac:dyDescent="0.35">
      <c r="A141" s="63" t="s">
        <v>234</v>
      </c>
      <c r="B141" s="64"/>
      <c r="C141" s="43">
        <v>0</v>
      </c>
      <c r="D141" s="65">
        <f ca="1">((100/(I129))*C141)/100</f>
        <v>0</v>
      </c>
      <c r="E141" s="66"/>
      <c r="F141" s="149"/>
      <c r="G141" s="149"/>
      <c r="H141" s="156"/>
      <c r="I141" s="157"/>
      <c r="J141" s="158"/>
      <c r="K141" s="29" t="s">
        <v>235</v>
      </c>
      <c r="L141" s="44">
        <f ca="1">(IF(B129&gt;1.5,(I129/(B129+2)+L135+MAX(0,L136-L135)+MAX(0,L137-L136)+MAX(0,L138-L137)+MAX(0,L139-L138)+MAX(0,L140-L139)),IF(B129=1,(I129/(B129+3)+L140),IF(B129=0,I129/4+L140))))</f>
        <v>4</v>
      </c>
    </row>
    <row r="142" spans="1:12" ht="15.6" x14ac:dyDescent="0.3">
      <c r="A142" s="119" t="s">
        <v>212</v>
      </c>
      <c r="B142" s="120"/>
      <c r="C142" s="121" t="s">
        <v>258</v>
      </c>
      <c r="D142" s="122"/>
      <c r="E142" s="122"/>
      <c r="F142" s="122"/>
      <c r="G142" s="122"/>
      <c r="H142" s="122"/>
      <c r="I142" s="122"/>
      <c r="J142" s="123"/>
      <c r="K142" s="26" t="str">
        <f ca="1">(IF(F146&gt;99%,"All work completed. Please provide OC.",IF(F146&gt;89.8%,"Plinth, RCC, Brick, Plaster, Flooring, Painting work Completed. Finishing work is in process.",IF(F146&lt;94%,(IF(C146=0,"Work not yet Started.",IF(D146=25%,"Piling work in process",IF(D146=50%,"Excavation work in process",IF(D146=100%,"Excavation work Completed. ","0")))&amp;(IF(C147=0%,"",IF(C147=L148,"Footing work is process",IF(C147=L149,"Footing work Completed",IF(C147=L150,"1st Basement Completed",IF(C147=L151,"1st &amp; 2nd Basement Completed",IF(C147=L152,"1st to 3rd Basement Completed",IF(C147=L153,"1st to 4th Basement Completed",IF(C147=L154,"Plinth work is process",IF(C147=L155,"Plinth work completed","0")))))))))))&amp;(IF(C148=(D143+G143+I143),", RCC Slab",IF(C148&gt;0,", RCC upto "&amp;C148&amp;" Slab",""))&amp;(IF(C149=I143,", Brickwork",IF(C149&gt;0,", Brickwork upto "&amp;C149&amp;" Floor",""))&amp;(IF(C150=I143,", Internal Plaster",IF(C150&gt;0,", Internal Plaster upto "&amp;C150&amp;" Floor",""))&amp;(IF(C151=I143,", External Plaster",IF(C151&gt;0,", External Plaster upto "&amp;C151&amp;" Floor",""))&amp;(IF(C152=I143,", Flooring",IF(C152&gt;0,", Flooring upto "&amp;C152&amp;" Floor",""))&amp;(IF(C153=I143,", Painting",IF(C153&gt;0,", Painting upto "&amp;C153&amp;" Floor",""))&amp;(IF(C154&gt;0,", Finishing upto "&amp;C154&amp;" Floor","")&amp;(IF(C148&gt;0.5," Completed",""))))))))))))))</f>
        <v>Excavation work Completed. Plinth work completed, RCC upto 2 Slab Completed</v>
      </c>
      <c r="L142" s="35"/>
    </row>
    <row r="143" spans="1:12" ht="15.6" x14ac:dyDescent="0.3">
      <c r="A143" s="31" t="s">
        <v>192</v>
      </c>
      <c r="B143" s="32">
        <v>0</v>
      </c>
      <c r="C143" s="32" t="s">
        <v>193</v>
      </c>
      <c r="D143" s="32">
        <v>1</v>
      </c>
      <c r="E143" s="70" t="s">
        <v>194</v>
      </c>
      <c r="F143" s="81"/>
      <c r="G143" s="32">
        <v>0</v>
      </c>
      <c r="H143" s="32" t="s">
        <v>195</v>
      </c>
      <c r="I143" s="70">
        <f ca="1">--TRIM(RIGHT(SUBSTITUTE(LEFT(C142,_xlfn.AGGREGATE(16,6,FIND({0,1,2,3,4,5,6,7,8,9},C142,ROW(INDIRECT("1:"&amp;LEN(C142)))),1))," ",REPT(" ",LEN(C142))),LEN(C142)))</f>
        <v>4</v>
      </c>
      <c r="J143" s="71"/>
      <c r="K143" s="27"/>
      <c r="L143" s="36"/>
    </row>
    <row r="144" spans="1:12" ht="33.75" customHeight="1" x14ac:dyDescent="0.3">
      <c r="A144" s="72" t="s">
        <v>196</v>
      </c>
      <c r="B144" s="73"/>
      <c r="C144" s="67" t="str">
        <f ca="1">K142</f>
        <v>Excavation work Completed. Plinth work completed, RCC upto 2 Slab Completed</v>
      </c>
      <c r="D144" s="68"/>
      <c r="E144" s="68"/>
      <c r="F144" s="68"/>
      <c r="G144" s="68"/>
      <c r="H144" s="68"/>
      <c r="I144" s="68"/>
      <c r="J144" s="69"/>
      <c r="K144" s="27" t="s">
        <v>200</v>
      </c>
      <c r="L144" s="36"/>
    </row>
    <row r="145" spans="1:12" ht="15.6" x14ac:dyDescent="0.3">
      <c r="A145" s="74" t="s">
        <v>34</v>
      </c>
      <c r="B145" s="75"/>
      <c r="C145" s="30" t="s">
        <v>213</v>
      </c>
      <c r="D145" s="60" t="s">
        <v>197</v>
      </c>
      <c r="E145" s="60"/>
      <c r="F145" s="60" t="s">
        <v>198</v>
      </c>
      <c r="G145" s="60"/>
      <c r="H145" s="60" t="s">
        <v>199</v>
      </c>
      <c r="I145" s="60"/>
      <c r="J145" s="76"/>
      <c r="K145" s="28" t="s">
        <v>214</v>
      </c>
      <c r="L145" s="37">
        <f ca="1">I143*25%</f>
        <v>1</v>
      </c>
    </row>
    <row r="146" spans="1:12" ht="15.6" x14ac:dyDescent="0.3">
      <c r="A146" s="59" t="s">
        <v>215</v>
      </c>
      <c r="B146" s="60"/>
      <c r="C146" s="38">
        <f ca="1">L147</f>
        <v>4</v>
      </c>
      <c r="D146" s="61">
        <f ca="1">((100/I143)*C146)/100</f>
        <v>1</v>
      </c>
      <c r="E146" s="62"/>
      <c r="F146" s="148">
        <f ca="1">(((C147/I143*10)+(40/(D143+G143+I143)*C148)+(7.5/(I143)*C149)+(7.5/(I143)*C150)+(10/I143*C151)+(10/I143*C152)+(5/I143*C153)+(5/I143*C154)+(5/I143*C155))/100)</f>
        <v>0.26</v>
      </c>
      <c r="G146" s="148"/>
      <c r="H146" s="150">
        <f ca="1">((((C146/I143)*20)+((C147/I143)*25)+(30/(I143+G143+D143)*C148)+(5/I143*C149)+(5/I143*C150)+(5/I143*C151)+(5/I143*C152)+(0/I143*C153)+(0/I143*C154)+(5/I143*C155))/100)</f>
        <v>0.56999999999999995</v>
      </c>
      <c r="I146" s="151"/>
      <c r="J146" s="152"/>
      <c r="K146" s="28" t="s">
        <v>216</v>
      </c>
      <c r="L146" s="39">
        <f ca="1">I143*50%</f>
        <v>2</v>
      </c>
    </row>
    <row r="147" spans="1:12" ht="15.6" x14ac:dyDescent="0.3">
      <c r="A147" s="59" t="s">
        <v>35</v>
      </c>
      <c r="B147" s="60"/>
      <c r="C147" s="40">
        <f ca="1">L155</f>
        <v>4</v>
      </c>
      <c r="D147" s="61">
        <f ca="1">((100/I143)*C147)/100</f>
        <v>1</v>
      </c>
      <c r="E147" s="62"/>
      <c r="F147" s="148"/>
      <c r="G147" s="148"/>
      <c r="H147" s="153"/>
      <c r="I147" s="154"/>
      <c r="J147" s="155"/>
      <c r="K147" s="28" t="s">
        <v>217</v>
      </c>
      <c r="L147" s="39">
        <f ca="1">I143</f>
        <v>4</v>
      </c>
    </row>
    <row r="148" spans="1:12" ht="15.6" x14ac:dyDescent="0.3">
      <c r="A148" s="79" t="s">
        <v>218</v>
      </c>
      <c r="B148" s="80"/>
      <c r="C148" s="40">
        <v>2</v>
      </c>
      <c r="D148" s="61">
        <f ca="1">((100/(D143+G143+I143))*C148)/100</f>
        <v>0.4</v>
      </c>
      <c r="E148" s="62"/>
      <c r="F148" s="148"/>
      <c r="G148" s="148"/>
      <c r="H148" s="153"/>
      <c r="I148" s="154"/>
      <c r="J148" s="155"/>
      <c r="K148" s="28" t="s">
        <v>219</v>
      </c>
      <c r="L148" s="41">
        <f ca="1">(IF(B143&gt;1,(I143/(B143+2)),I143/4))</f>
        <v>1</v>
      </c>
    </row>
    <row r="149" spans="1:12" ht="15.6" x14ac:dyDescent="0.3">
      <c r="A149" s="59" t="s">
        <v>220</v>
      </c>
      <c r="B149" s="60" t="s">
        <v>221</v>
      </c>
      <c r="C149" s="38">
        <v>0</v>
      </c>
      <c r="D149" s="61">
        <f ca="1">((100/I143)*C149)/100</f>
        <v>0</v>
      </c>
      <c r="E149" s="62"/>
      <c r="F149" s="148"/>
      <c r="G149" s="148"/>
      <c r="H149" s="153"/>
      <c r="I149" s="154"/>
      <c r="J149" s="155"/>
      <c r="K149" s="28" t="s">
        <v>222</v>
      </c>
      <c r="L149" s="41">
        <f ca="1">(IF(B143&gt;1,(I143/(B143+2)+L148),I143/4+L148))</f>
        <v>2</v>
      </c>
    </row>
    <row r="150" spans="1:12" ht="15.6" x14ac:dyDescent="0.3">
      <c r="A150" s="59" t="s">
        <v>223</v>
      </c>
      <c r="B150" s="60" t="s">
        <v>221</v>
      </c>
      <c r="C150" s="38">
        <v>0</v>
      </c>
      <c r="D150" s="61">
        <f ca="1">((100/I143)*C150)/100</f>
        <v>0</v>
      </c>
      <c r="E150" s="62"/>
      <c r="F150" s="148"/>
      <c r="G150" s="148"/>
      <c r="H150" s="153"/>
      <c r="I150" s="154"/>
      <c r="J150" s="155"/>
      <c r="K150" s="28" t="s">
        <v>224</v>
      </c>
      <c r="L150" s="41">
        <f>(IF(B143&gt;1,(I143/(B143+2)+L149),0))</f>
        <v>0</v>
      </c>
    </row>
    <row r="151" spans="1:12" ht="15.6" x14ac:dyDescent="0.3">
      <c r="A151" s="59" t="s">
        <v>225</v>
      </c>
      <c r="B151" s="60" t="s">
        <v>226</v>
      </c>
      <c r="C151" s="38">
        <v>0</v>
      </c>
      <c r="D151" s="61">
        <f ca="1">((100/(I143))*C151)/100</f>
        <v>0</v>
      </c>
      <c r="E151" s="62"/>
      <c r="F151" s="148"/>
      <c r="G151" s="148"/>
      <c r="H151" s="153"/>
      <c r="I151" s="154"/>
      <c r="J151" s="155"/>
      <c r="K151" s="28" t="s">
        <v>227</v>
      </c>
      <c r="L151" s="41">
        <f>(IF(B143&gt;2,(I143/(B143+2)+L150),0))</f>
        <v>0</v>
      </c>
    </row>
    <row r="152" spans="1:12" ht="15.6" x14ac:dyDescent="0.3">
      <c r="A152" s="59" t="s">
        <v>228</v>
      </c>
      <c r="B152" s="60" t="s">
        <v>228</v>
      </c>
      <c r="C152" s="38">
        <v>0</v>
      </c>
      <c r="D152" s="61">
        <f ca="1">((100/I143)*C152)/100</f>
        <v>0</v>
      </c>
      <c r="E152" s="62"/>
      <c r="F152" s="148"/>
      <c r="G152" s="148"/>
      <c r="H152" s="153"/>
      <c r="I152" s="154"/>
      <c r="J152" s="155"/>
      <c r="K152" s="28" t="s">
        <v>229</v>
      </c>
      <c r="L152" s="42">
        <f>(IF(B143&gt;3,(I143/(B143+2)+L151),0))</f>
        <v>0</v>
      </c>
    </row>
    <row r="153" spans="1:12" ht="15.6" x14ac:dyDescent="0.3">
      <c r="A153" s="59" t="s">
        <v>230</v>
      </c>
      <c r="B153" s="60"/>
      <c r="C153" s="38">
        <v>0</v>
      </c>
      <c r="D153" s="61">
        <f ca="1">((100/I143)*C153)/100</f>
        <v>0</v>
      </c>
      <c r="E153" s="62"/>
      <c r="F153" s="148"/>
      <c r="G153" s="148"/>
      <c r="H153" s="153"/>
      <c r="I153" s="154"/>
      <c r="J153" s="155"/>
      <c r="K153" s="28" t="s">
        <v>231</v>
      </c>
      <c r="L153" s="41">
        <f>(IF(B143&gt;4,(I143/(B143+2)+L152),0))</f>
        <v>0</v>
      </c>
    </row>
    <row r="154" spans="1:12" ht="15.6" x14ac:dyDescent="0.3">
      <c r="A154" s="59" t="s">
        <v>232</v>
      </c>
      <c r="B154" s="60" t="s">
        <v>232</v>
      </c>
      <c r="C154" s="38">
        <v>0</v>
      </c>
      <c r="D154" s="61">
        <f ca="1">((100/(I143))*C154)/100</f>
        <v>0</v>
      </c>
      <c r="E154" s="62"/>
      <c r="F154" s="148"/>
      <c r="G154" s="148"/>
      <c r="H154" s="153"/>
      <c r="I154" s="154"/>
      <c r="J154" s="155"/>
      <c r="K154" s="28" t="s">
        <v>233</v>
      </c>
      <c r="L154" s="41">
        <f ca="1">(IF(B143=1,(I143/(B143+3)+L149),IF(B143=0,(I143/4+L149),IF(B143&gt;1,0))))</f>
        <v>3</v>
      </c>
    </row>
    <row r="155" spans="1:12" ht="16.2" thickBot="1" x14ac:dyDescent="0.35">
      <c r="A155" s="63" t="s">
        <v>234</v>
      </c>
      <c r="B155" s="64"/>
      <c r="C155" s="43">
        <v>0</v>
      </c>
      <c r="D155" s="65">
        <f ca="1">((100/(I143))*C155)/100</f>
        <v>0</v>
      </c>
      <c r="E155" s="66"/>
      <c r="F155" s="149"/>
      <c r="G155" s="149"/>
      <c r="H155" s="156"/>
      <c r="I155" s="157"/>
      <c r="J155" s="158"/>
      <c r="K155" s="29" t="s">
        <v>235</v>
      </c>
      <c r="L155" s="44">
        <f ca="1">(IF(B143&gt;1.5,(I143/(B143+2)+L149+MAX(0,L150-L149)+MAX(0,L151-L150)+MAX(0,L152-L151)+MAX(0,L153-L152)+MAX(0,L154-L153)),IF(B143=1,(I143/(B143+3)+L154),IF(B143=0,I143/4+L154))))</f>
        <v>4</v>
      </c>
    </row>
    <row r="156" spans="1:12" ht="15.6" hidden="1" x14ac:dyDescent="0.3">
      <c r="A156" s="119" t="s">
        <v>212</v>
      </c>
      <c r="B156" s="120"/>
      <c r="C156" s="121" t="s">
        <v>238</v>
      </c>
      <c r="D156" s="122"/>
      <c r="E156" s="122"/>
      <c r="F156" s="122"/>
      <c r="G156" s="122"/>
      <c r="H156" s="122"/>
      <c r="I156" s="122"/>
      <c r="J156" s="123"/>
      <c r="K156" s="26" t="str">
        <f ca="1">(IF(F161&gt;99%,"All work completed. Please provide OC.",IF(F161&gt;89.8%,"Plinth, RCC, Brick, Plaster, Flooring, Painting work Completed. Finishing work is in process.",IF(F161&lt;94%,(IF(C161=0,"Work not yet Started.",IF(D161=25%,"Piling work in process",IF(D161=50%,"Excavation work in process",IF(D161=100%,"Excavation work Completed. ","0")))&amp;(IF(C162=0%,"",IF(C162=L163,"Footing work is process",IF(C162=L164,"Footing work Completed",IF(C162=L165,"1st Basement Completed",IF(C162=L166,"1st &amp; 2nd Basement Completed",IF(C162=L167,"1st to 3rd Basement Completed",IF(C162=L168,"1st to 4th Basement Completed",IF(C162=L169,"Plinth work is process",IF(C162=L170,"Plinth work completed","0")))))))))))&amp;(IF(C163=(D157+G157+I157),", RCC Slab",IF(C163&gt;0,", RCC upto "&amp;C163&amp;" Slab",""))&amp;(IF(C164=I157,", Brickwork",IF(C164&gt;0,", Brickwork upto "&amp;C164&amp;" Floor",""))&amp;(IF(C165=I157,", Internal Plaster",IF(C165&gt;0,", Internal Plaster upto "&amp;C165&amp;" Floor",""))&amp;(IF(C166=I157,", External Plaster",IF(C166&gt;0,", External Plaster upto "&amp;C166&amp;" Floor",""))&amp;(IF(C167=I157,", Flooring",IF(C167&gt;0,", Flooring upto "&amp;C167&amp;" Floor",""))&amp;(IF(C168=I157,", Painting",IF(C168&gt;0,", Painting upto "&amp;C168&amp;" Floor",""))&amp;(IF(C169&gt;0,", Finishing upto "&amp;C169&amp;" Floor","")&amp;(IF(C163&gt;0.5," Completed",""))))))))))))))</f>
        <v>All work completed. Please provide OC.</v>
      </c>
      <c r="L156" s="35"/>
    </row>
    <row r="157" spans="1:12" ht="15.6" hidden="1" x14ac:dyDescent="0.3">
      <c r="A157" s="31" t="s">
        <v>192</v>
      </c>
      <c r="B157" s="32">
        <v>0</v>
      </c>
      <c r="C157" s="32" t="s">
        <v>193</v>
      </c>
      <c r="D157" s="32">
        <v>1</v>
      </c>
      <c r="E157" s="70" t="s">
        <v>194</v>
      </c>
      <c r="F157" s="81"/>
      <c r="G157" s="32">
        <v>0</v>
      </c>
      <c r="H157" s="32" t="s">
        <v>195</v>
      </c>
      <c r="I157" s="70">
        <f ca="1">--TRIM(RIGHT(SUBSTITUTE(LEFT(C156,_xlfn.AGGREGATE(16,6,FIND({0,1,2,3,4,5,6,7,8,9},C156,ROW(INDIRECT("1:"&amp;LEN(C156)))),1))," ",REPT(" ",LEN(C156))),LEN(C156)))</f>
        <v>4</v>
      </c>
      <c r="J157" s="71"/>
      <c r="K157" s="27"/>
      <c r="L157" s="36"/>
    </row>
    <row r="158" spans="1:12" ht="15.6" hidden="1" x14ac:dyDescent="0.3">
      <c r="A158" s="72" t="s">
        <v>196</v>
      </c>
      <c r="B158" s="73"/>
      <c r="C158" s="67" t="str">
        <f ca="1">K156</f>
        <v>All work completed. Please provide OC.</v>
      </c>
      <c r="D158" s="68"/>
      <c r="E158" s="68"/>
      <c r="F158" s="68"/>
      <c r="G158" s="68"/>
      <c r="H158" s="68"/>
      <c r="I158" s="68"/>
      <c r="J158" s="69"/>
      <c r="K158" s="27" t="s">
        <v>200</v>
      </c>
      <c r="L158" s="36"/>
    </row>
    <row r="159" spans="1:12" ht="16.2" hidden="1" thickBot="1" x14ac:dyDescent="0.35">
      <c r="A159" s="219" t="s">
        <v>198</v>
      </c>
      <c r="B159" s="219"/>
      <c r="C159" s="220">
        <v>1</v>
      </c>
      <c r="D159" s="219"/>
      <c r="E159" s="219"/>
      <c r="F159" s="219" t="s">
        <v>199</v>
      </c>
      <c r="G159" s="219"/>
      <c r="H159" s="220">
        <v>1</v>
      </c>
      <c r="I159" s="219"/>
      <c r="J159" s="219"/>
      <c r="K159" s="27"/>
      <c r="L159" s="36"/>
    </row>
    <row r="160" spans="1:12" ht="15.6" hidden="1" x14ac:dyDescent="0.3">
      <c r="A160" s="74" t="s">
        <v>34</v>
      </c>
      <c r="B160" s="75"/>
      <c r="C160" s="30" t="s">
        <v>213</v>
      </c>
      <c r="D160" s="60" t="s">
        <v>197</v>
      </c>
      <c r="E160" s="60"/>
      <c r="F160" s="60" t="s">
        <v>198</v>
      </c>
      <c r="G160" s="60"/>
      <c r="H160" s="60" t="s">
        <v>199</v>
      </c>
      <c r="I160" s="60"/>
      <c r="J160" s="76"/>
      <c r="K160" s="28" t="s">
        <v>214</v>
      </c>
      <c r="L160" s="37">
        <f ca="1">I157*25%</f>
        <v>1</v>
      </c>
    </row>
    <row r="161" spans="1:12" ht="15.6" hidden="1" x14ac:dyDescent="0.3">
      <c r="A161" s="59" t="s">
        <v>215</v>
      </c>
      <c r="B161" s="60"/>
      <c r="C161" s="38">
        <v>4</v>
      </c>
      <c r="D161" s="61">
        <f ca="1">((100/I157)*C161)/100</f>
        <v>1</v>
      </c>
      <c r="E161" s="62"/>
      <c r="F161" s="148">
        <f ca="1">(((C162/I157*10)+(40/(D157+G157+I157)*C163)+(7.5/(I157)*C164)+(7.5/(I157)*C165)+(10/I157*C166)+(10/I157*C167)+(5/I157*C168)+(5/I157*C169)+(5/I157*C170))/100)</f>
        <v>1</v>
      </c>
      <c r="G161" s="148"/>
      <c r="H161" s="150">
        <f ca="1">((((C161/I157)*20)+((C162/I157)*25)+(30/(I157+G157+D157)*C163)+(5/I157*C164)+(5/I157*C165)+(5/I157*C166)+(5/I157*C167)+(0/I157*C168)+(0/I157*C169)+(5/I157*C170))/100)</f>
        <v>1</v>
      </c>
      <c r="I161" s="151"/>
      <c r="J161" s="152"/>
      <c r="K161" s="28" t="s">
        <v>216</v>
      </c>
      <c r="L161" s="39">
        <f ca="1">I157*50%</f>
        <v>2</v>
      </c>
    </row>
    <row r="162" spans="1:12" ht="15.6" hidden="1" x14ac:dyDescent="0.3">
      <c r="A162" s="59" t="s">
        <v>35</v>
      </c>
      <c r="B162" s="60"/>
      <c r="C162" s="40">
        <v>4</v>
      </c>
      <c r="D162" s="61">
        <f ca="1">((100/I157)*C162)/100</f>
        <v>1</v>
      </c>
      <c r="E162" s="62"/>
      <c r="F162" s="148"/>
      <c r="G162" s="148"/>
      <c r="H162" s="153"/>
      <c r="I162" s="154"/>
      <c r="J162" s="155"/>
      <c r="K162" s="28" t="s">
        <v>217</v>
      </c>
      <c r="L162" s="39">
        <f ca="1">I157</f>
        <v>4</v>
      </c>
    </row>
    <row r="163" spans="1:12" ht="15.6" hidden="1" x14ac:dyDescent="0.3">
      <c r="A163" s="59" t="s">
        <v>218</v>
      </c>
      <c r="B163" s="60"/>
      <c r="C163" s="40">
        <v>5</v>
      </c>
      <c r="D163" s="61">
        <f ca="1">((100/(D157+G157+I157))*C163)/100</f>
        <v>1</v>
      </c>
      <c r="E163" s="62"/>
      <c r="F163" s="148"/>
      <c r="G163" s="148"/>
      <c r="H163" s="153"/>
      <c r="I163" s="154"/>
      <c r="J163" s="155"/>
      <c r="K163" s="28" t="s">
        <v>219</v>
      </c>
      <c r="L163" s="41">
        <f ca="1">(IF(B157&gt;1,(I157/(B157+2)),I157/4))</f>
        <v>1</v>
      </c>
    </row>
    <row r="164" spans="1:12" ht="15.6" hidden="1" x14ac:dyDescent="0.3">
      <c r="A164" s="59" t="s">
        <v>220</v>
      </c>
      <c r="B164" s="60" t="s">
        <v>221</v>
      </c>
      <c r="C164" s="38">
        <v>4</v>
      </c>
      <c r="D164" s="61">
        <f ca="1">((100/I157)*C164)/100</f>
        <v>1</v>
      </c>
      <c r="E164" s="62"/>
      <c r="F164" s="148"/>
      <c r="G164" s="148"/>
      <c r="H164" s="153"/>
      <c r="I164" s="154"/>
      <c r="J164" s="155"/>
      <c r="K164" s="28" t="s">
        <v>222</v>
      </c>
      <c r="L164" s="41">
        <f ca="1">(IF(B157&gt;1,(I157/(B157+2)+L163),I157/4+L163))</f>
        <v>2</v>
      </c>
    </row>
    <row r="165" spans="1:12" ht="15.6" hidden="1" x14ac:dyDescent="0.3">
      <c r="A165" s="59" t="s">
        <v>223</v>
      </c>
      <c r="B165" s="60" t="s">
        <v>221</v>
      </c>
      <c r="C165" s="38">
        <v>4</v>
      </c>
      <c r="D165" s="61">
        <f ca="1">((100/I157)*C165)/100</f>
        <v>1</v>
      </c>
      <c r="E165" s="62"/>
      <c r="F165" s="148"/>
      <c r="G165" s="148"/>
      <c r="H165" s="153"/>
      <c r="I165" s="154"/>
      <c r="J165" s="155"/>
      <c r="K165" s="28" t="s">
        <v>224</v>
      </c>
      <c r="L165" s="41">
        <f>(IF(B157&gt;1,(I157/(B157+2)+L164),0))</f>
        <v>0</v>
      </c>
    </row>
    <row r="166" spans="1:12" ht="15.6" hidden="1" x14ac:dyDescent="0.3">
      <c r="A166" s="79" t="s">
        <v>225</v>
      </c>
      <c r="B166" s="80" t="s">
        <v>226</v>
      </c>
      <c r="C166" s="38">
        <v>4</v>
      </c>
      <c r="D166" s="61">
        <f ca="1">((100/(I157))*C166)/100</f>
        <v>1</v>
      </c>
      <c r="E166" s="62"/>
      <c r="F166" s="148"/>
      <c r="G166" s="148"/>
      <c r="H166" s="153"/>
      <c r="I166" s="154"/>
      <c r="J166" s="155"/>
      <c r="K166" s="28" t="s">
        <v>227</v>
      </c>
      <c r="L166" s="41">
        <f>(IF(B157&gt;2,(I157/(B157+2)+L165),0))</f>
        <v>0</v>
      </c>
    </row>
    <row r="167" spans="1:12" ht="15.6" hidden="1" x14ac:dyDescent="0.3">
      <c r="A167" s="59" t="s">
        <v>228</v>
      </c>
      <c r="B167" s="60" t="s">
        <v>228</v>
      </c>
      <c r="C167" s="38">
        <v>4</v>
      </c>
      <c r="D167" s="61">
        <f ca="1">((100/I157)*C167)/100</f>
        <v>1</v>
      </c>
      <c r="E167" s="62"/>
      <c r="F167" s="148"/>
      <c r="G167" s="148"/>
      <c r="H167" s="153"/>
      <c r="I167" s="154"/>
      <c r="J167" s="155"/>
      <c r="K167" s="28" t="s">
        <v>229</v>
      </c>
      <c r="L167" s="42">
        <f>(IF(B157&gt;3,(I157/(B157+2)+L166),0))</f>
        <v>0</v>
      </c>
    </row>
    <row r="168" spans="1:12" ht="15.6" hidden="1" x14ac:dyDescent="0.3">
      <c r="A168" s="59" t="s">
        <v>230</v>
      </c>
      <c r="B168" s="60"/>
      <c r="C168" s="38">
        <v>4</v>
      </c>
      <c r="D168" s="61">
        <f ca="1">((100/I157)*C168)/100</f>
        <v>1</v>
      </c>
      <c r="E168" s="62"/>
      <c r="F168" s="148"/>
      <c r="G168" s="148"/>
      <c r="H168" s="153"/>
      <c r="I168" s="154"/>
      <c r="J168" s="155"/>
      <c r="K168" s="28" t="s">
        <v>231</v>
      </c>
      <c r="L168" s="41">
        <f>(IF(B157&gt;4,(I157/(B157+2)+L167),0))</f>
        <v>0</v>
      </c>
    </row>
    <row r="169" spans="1:12" ht="15.6" hidden="1" x14ac:dyDescent="0.3">
      <c r="A169" s="59" t="s">
        <v>232</v>
      </c>
      <c r="B169" s="60" t="s">
        <v>232</v>
      </c>
      <c r="C169" s="38">
        <v>4</v>
      </c>
      <c r="D169" s="61">
        <f ca="1">((100/(I157))*C169)/100</f>
        <v>1</v>
      </c>
      <c r="E169" s="62"/>
      <c r="F169" s="148"/>
      <c r="G169" s="148"/>
      <c r="H169" s="153"/>
      <c r="I169" s="154"/>
      <c r="J169" s="155"/>
      <c r="K169" s="28" t="s">
        <v>233</v>
      </c>
      <c r="L169" s="41">
        <f ca="1">(IF(B157=1,(I157/(B157+3)+L164),IF(B157=0,(I157/4+L164),IF(B157&gt;1,0))))</f>
        <v>3</v>
      </c>
    </row>
    <row r="170" spans="1:12" ht="16.2" hidden="1" thickBot="1" x14ac:dyDescent="0.35">
      <c r="A170" s="63" t="s">
        <v>234</v>
      </c>
      <c r="B170" s="64"/>
      <c r="C170" s="43">
        <v>4</v>
      </c>
      <c r="D170" s="65">
        <f ca="1">((100/(I157))*C170)/100</f>
        <v>1</v>
      </c>
      <c r="E170" s="66"/>
      <c r="F170" s="149"/>
      <c r="G170" s="149"/>
      <c r="H170" s="156"/>
      <c r="I170" s="157"/>
      <c r="J170" s="158"/>
      <c r="K170" s="29" t="s">
        <v>235</v>
      </c>
      <c r="L170" s="44">
        <f ca="1">(IF(B157&gt;1.5,(I157/(B157+2)+L164+MAX(0,L165-L164)+MAX(0,L166-L165)+MAX(0,L167-L166)+MAX(0,L168-L167)+MAX(0,L169-L168)),IF(B157=1,(I157/(B157+3)+L169),IF(B157=0,I157/4+L169))))</f>
        <v>4</v>
      </c>
    </row>
    <row r="171" spans="1:12" ht="15.6" x14ac:dyDescent="0.3">
      <c r="A171" s="119" t="s">
        <v>212</v>
      </c>
      <c r="B171" s="120"/>
      <c r="C171" s="121" t="s">
        <v>256</v>
      </c>
      <c r="D171" s="122"/>
      <c r="E171" s="122"/>
      <c r="F171" s="122"/>
      <c r="G171" s="122"/>
      <c r="H171" s="122"/>
      <c r="I171" s="122"/>
      <c r="J171" s="123"/>
      <c r="K171" s="26" t="str">
        <f ca="1">(IF(F175&gt;99%,"All work completed. Please provide OC.",IF(F175&gt;89.8%,"Plinth, RCC, Brick, Plaster, Flooring, Painting work Completed. Finishing work is in process.",IF(F175&lt;94%,(IF(C175=0,"Work not yet Started.",IF(D175=25%,"Piling work in process",IF(D175=50%,"Excavation work in process",IF(D175=100%,"Excavation work Completed. ","0")))&amp;(IF(C176=0%,"",IF(C176=L177,"Footing work is process",IF(C176=L178,"Footing work Completed",IF(C176=L179,"1st Basement Completed",IF(C176=L180,"1st &amp; 2nd Basement Completed",IF(C176=L181,"1st to 3rd Basement Completed",IF(C176=L182,"1st to 4th Basement Completed",IF(C176=L183,"Plinth work is process",IF(C176=L184,"Plinth work completed","0")))))))))))&amp;(IF(C177=(D172+G172+I172),", RCC Slab",IF(C177&gt;0,", RCC upto "&amp;C177&amp;" Slab",""))&amp;(IF(C178=I172,", Brickwork",IF(C178&gt;0,", Brickwork upto "&amp;C178&amp;" Floor",""))&amp;(IF(C179=I172,", Internal Plaster",IF(C179&gt;0,", Internal Plaster upto "&amp;C179&amp;" Floor",""))&amp;(IF(C180=I172,", External Plaster",IF(C180&gt;0,", External Plaster upto "&amp;C180&amp;" Floor",""))&amp;(IF(C181=I172,", Flooring",IF(C181&gt;0,", Flooring upto "&amp;C181&amp;" Floor",""))&amp;(IF(C182=I172,", Painting",IF(C182&gt;0,", Painting upto "&amp;C182&amp;" Floor",""))&amp;(IF(C183&gt;0,", Finishing upto "&amp;C183&amp;" Floor","")&amp;(IF(C177&gt;0.5," Completed",""))))))))))))))</f>
        <v>Work not yet Started.</v>
      </c>
      <c r="L171" s="35"/>
    </row>
    <row r="172" spans="1:12" ht="15.6" x14ac:dyDescent="0.3">
      <c r="A172" s="31" t="s">
        <v>192</v>
      </c>
      <c r="B172" s="32">
        <v>0</v>
      </c>
      <c r="C172" s="32" t="s">
        <v>193</v>
      </c>
      <c r="D172" s="32">
        <v>1</v>
      </c>
      <c r="E172" s="70" t="s">
        <v>194</v>
      </c>
      <c r="F172" s="81"/>
      <c r="G172" s="32">
        <v>0</v>
      </c>
      <c r="H172" s="32" t="s">
        <v>195</v>
      </c>
      <c r="I172" s="70">
        <f ca="1">--TRIM(RIGHT(SUBSTITUTE(LEFT(C171,_xlfn.AGGREGATE(16,6,FIND({0,1,2,3,4,5,6,7,8,9},C171,ROW(INDIRECT("1:"&amp;LEN(C171)))),1))," ",REPT(" ",LEN(C171))),LEN(C171)))</f>
        <v>4</v>
      </c>
      <c r="J172" s="71"/>
      <c r="K172" s="27"/>
      <c r="L172" s="36"/>
    </row>
    <row r="173" spans="1:12" ht="15.6" x14ac:dyDescent="0.3">
      <c r="A173" s="72" t="s">
        <v>196</v>
      </c>
      <c r="B173" s="73"/>
      <c r="C173" s="67" t="str">
        <f ca="1">K171</f>
        <v>Work not yet Started.</v>
      </c>
      <c r="D173" s="68"/>
      <c r="E173" s="68"/>
      <c r="F173" s="68"/>
      <c r="G173" s="68"/>
      <c r="H173" s="68"/>
      <c r="I173" s="68"/>
      <c r="J173" s="69"/>
      <c r="K173" s="27" t="s">
        <v>200</v>
      </c>
      <c r="L173" s="36"/>
    </row>
    <row r="174" spans="1:12" ht="15.6" x14ac:dyDescent="0.3">
      <c r="A174" s="74" t="s">
        <v>34</v>
      </c>
      <c r="B174" s="75"/>
      <c r="C174" s="30" t="s">
        <v>213</v>
      </c>
      <c r="D174" s="60" t="s">
        <v>197</v>
      </c>
      <c r="E174" s="60"/>
      <c r="F174" s="60" t="s">
        <v>198</v>
      </c>
      <c r="G174" s="60"/>
      <c r="H174" s="60" t="s">
        <v>199</v>
      </c>
      <c r="I174" s="60"/>
      <c r="J174" s="76"/>
      <c r="K174" s="28" t="s">
        <v>214</v>
      </c>
      <c r="L174" s="37">
        <f ca="1">I172*25%</f>
        <v>1</v>
      </c>
    </row>
    <row r="175" spans="1:12" ht="15.6" x14ac:dyDescent="0.3">
      <c r="A175" s="59" t="s">
        <v>215</v>
      </c>
      <c r="B175" s="60"/>
      <c r="C175" s="38">
        <v>0</v>
      </c>
      <c r="D175" s="61">
        <f ca="1">((100/I172)*C175)/100</f>
        <v>0</v>
      </c>
      <c r="E175" s="62"/>
      <c r="F175" s="148">
        <f ca="1">(((C176/I172*10)+(40/(D172+G172+I172)*C177)+(7.5/(I172)*C178)+(7.5/(I172)*C179)+(10/I172*C180)+(10/I172*C181)+(5/I172*C182)+(5/I172*C183)+(5/I172*C184))/100)</f>
        <v>0</v>
      </c>
      <c r="G175" s="148"/>
      <c r="H175" s="150">
        <f ca="1">((((C175/I172)*20)+((C176/I172)*25)+(30/(I172+G172+D172)*C177)+(5/I172*C178)+(5/I172*C179)+(5/I172*C180)+(5/I172*C181)+(0/I172*C182)+(0/I172*C183)+(5/I172*C184))/100)</f>
        <v>0</v>
      </c>
      <c r="I175" s="151"/>
      <c r="J175" s="152"/>
      <c r="K175" s="28" t="s">
        <v>216</v>
      </c>
      <c r="L175" s="39">
        <f ca="1">I172*50%</f>
        <v>2</v>
      </c>
    </row>
    <row r="176" spans="1:12" ht="15.6" x14ac:dyDescent="0.3">
      <c r="A176" s="59" t="s">
        <v>35</v>
      </c>
      <c r="B176" s="60"/>
      <c r="C176" s="40">
        <v>0</v>
      </c>
      <c r="D176" s="61">
        <f ca="1">((100/I172)*C176)/100</f>
        <v>0</v>
      </c>
      <c r="E176" s="62"/>
      <c r="F176" s="148"/>
      <c r="G176" s="148"/>
      <c r="H176" s="153"/>
      <c r="I176" s="154"/>
      <c r="J176" s="155"/>
      <c r="K176" s="28" t="s">
        <v>217</v>
      </c>
      <c r="L176" s="39">
        <f ca="1">I172</f>
        <v>4</v>
      </c>
    </row>
    <row r="177" spans="1:12" ht="15.6" x14ac:dyDescent="0.3">
      <c r="A177" s="59" t="s">
        <v>218</v>
      </c>
      <c r="B177" s="60"/>
      <c r="C177" s="40">
        <v>0</v>
      </c>
      <c r="D177" s="61">
        <f ca="1">((100/(D172+G172+I172))*C177)/100</f>
        <v>0</v>
      </c>
      <c r="E177" s="62"/>
      <c r="F177" s="148"/>
      <c r="G177" s="148"/>
      <c r="H177" s="153"/>
      <c r="I177" s="154"/>
      <c r="J177" s="155"/>
      <c r="K177" s="28" t="s">
        <v>219</v>
      </c>
      <c r="L177" s="41">
        <f ca="1">(IF(B172&gt;1,(I172/(B172+2)),I172/4))</f>
        <v>1</v>
      </c>
    </row>
    <row r="178" spans="1:12" ht="15.6" x14ac:dyDescent="0.3">
      <c r="A178" s="59" t="s">
        <v>220</v>
      </c>
      <c r="B178" s="60" t="s">
        <v>221</v>
      </c>
      <c r="C178" s="38">
        <v>0</v>
      </c>
      <c r="D178" s="61">
        <f ca="1">((100/I172)*C178)/100</f>
        <v>0</v>
      </c>
      <c r="E178" s="62"/>
      <c r="F178" s="148"/>
      <c r="G178" s="148"/>
      <c r="H178" s="153"/>
      <c r="I178" s="154"/>
      <c r="J178" s="155"/>
      <c r="K178" s="28" t="s">
        <v>222</v>
      </c>
      <c r="L178" s="41">
        <f ca="1">(IF(B172&gt;1,(I172/(B172+2)+L177),I172/4+L177))</f>
        <v>2</v>
      </c>
    </row>
    <row r="179" spans="1:12" ht="15.6" x14ac:dyDescent="0.3">
      <c r="A179" s="59" t="s">
        <v>223</v>
      </c>
      <c r="B179" s="60" t="s">
        <v>221</v>
      </c>
      <c r="C179" s="38">
        <v>0</v>
      </c>
      <c r="D179" s="61">
        <f ca="1">((100/I172)*C179)/100</f>
        <v>0</v>
      </c>
      <c r="E179" s="62"/>
      <c r="F179" s="148"/>
      <c r="G179" s="148"/>
      <c r="H179" s="153"/>
      <c r="I179" s="154"/>
      <c r="J179" s="155"/>
      <c r="K179" s="28" t="s">
        <v>224</v>
      </c>
      <c r="L179" s="41">
        <f>(IF(B172&gt;1,(I172/(B172+2)+L178),0))</f>
        <v>0</v>
      </c>
    </row>
    <row r="180" spans="1:12" ht="15.6" x14ac:dyDescent="0.3">
      <c r="A180" s="59" t="s">
        <v>225</v>
      </c>
      <c r="B180" s="60" t="s">
        <v>226</v>
      </c>
      <c r="C180" s="38">
        <v>0</v>
      </c>
      <c r="D180" s="61">
        <f ca="1">((100/(I172))*C180)/100</f>
        <v>0</v>
      </c>
      <c r="E180" s="62"/>
      <c r="F180" s="148"/>
      <c r="G180" s="148"/>
      <c r="H180" s="153"/>
      <c r="I180" s="154"/>
      <c r="J180" s="155"/>
      <c r="K180" s="28" t="s">
        <v>227</v>
      </c>
      <c r="L180" s="41">
        <f>(IF(B172&gt;2,(I172/(B172+2)+L179),0))</f>
        <v>0</v>
      </c>
    </row>
    <row r="181" spans="1:12" ht="15.6" x14ac:dyDescent="0.3">
      <c r="A181" s="59" t="s">
        <v>228</v>
      </c>
      <c r="B181" s="60" t="s">
        <v>228</v>
      </c>
      <c r="C181" s="38">
        <v>0</v>
      </c>
      <c r="D181" s="61">
        <f ca="1">((100/I172)*C181)/100</f>
        <v>0</v>
      </c>
      <c r="E181" s="62"/>
      <c r="F181" s="148"/>
      <c r="G181" s="148"/>
      <c r="H181" s="153"/>
      <c r="I181" s="154"/>
      <c r="J181" s="155"/>
      <c r="K181" s="28" t="s">
        <v>229</v>
      </c>
      <c r="L181" s="42">
        <f>(IF(B172&gt;3,(I172/(B172+2)+L180),0))</f>
        <v>0</v>
      </c>
    </row>
    <row r="182" spans="1:12" ht="15.6" x14ac:dyDescent="0.3">
      <c r="A182" s="59" t="s">
        <v>230</v>
      </c>
      <c r="B182" s="60"/>
      <c r="C182" s="38">
        <v>0</v>
      </c>
      <c r="D182" s="61">
        <f ca="1">((100/I172)*C182)/100</f>
        <v>0</v>
      </c>
      <c r="E182" s="62"/>
      <c r="F182" s="148"/>
      <c r="G182" s="148"/>
      <c r="H182" s="153"/>
      <c r="I182" s="154"/>
      <c r="J182" s="155"/>
      <c r="K182" s="28" t="s">
        <v>231</v>
      </c>
      <c r="L182" s="41">
        <f>(IF(B172&gt;4,(I172/(B172+2)+L181),0))</f>
        <v>0</v>
      </c>
    </row>
    <row r="183" spans="1:12" ht="15.6" x14ac:dyDescent="0.3">
      <c r="A183" s="59" t="s">
        <v>232</v>
      </c>
      <c r="B183" s="60" t="s">
        <v>232</v>
      </c>
      <c r="C183" s="38">
        <v>0</v>
      </c>
      <c r="D183" s="61">
        <f ca="1">((100/(I172))*C183)/100</f>
        <v>0</v>
      </c>
      <c r="E183" s="62"/>
      <c r="F183" s="148"/>
      <c r="G183" s="148"/>
      <c r="H183" s="153"/>
      <c r="I183" s="154"/>
      <c r="J183" s="155"/>
      <c r="K183" s="28" t="s">
        <v>233</v>
      </c>
      <c r="L183" s="41">
        <f ca="1">(IF(B172=1,(I172/(B172+3)+L178),IF(B172=0,(I172/4+L178),IF(B172&gt;1,0))))</f>
        <v>3</v>
      </c>
    </row>
    <row r="184" spans="1:12" ht="16.2" thickBot="1" x14ac:dyDescent="0.35">
      <c r="A184" s="63" t="s">
        <v>234</v>
      </c>
      <c r="B184" s="64"/>
      <c r="C184" s="43">
        <v>0</v>
      </c>
      <c r="D184" s="65">
        <f ca="1">((100/(I172))*C184)/100</f>
        <v>0</v>
      </c>
      <c r="E184" s="66"/>
      <c r="F184" s="149"/>
      <c r="G184" s="149"/>
      <c r="H184" s="156"/>
      <c r="I184" s="157"/>
      <c r="J184" s="158"/>
      <c r="K184" s="29" t="s">
        <v>235</v>
      </c>
      <c r="L184" s="44">
        <f ca="1">(IF(B172&gt;1.5,(I172/(B172+2)+L178+MAX(0,L179-L178)+MAX(0,L180-L179)+MAX(0,L181-L180)+MAX(0,L182-L181)+MAX(0,L183-L182)),IF(B172=1,(I172/(B172+3)+L183),IF(B172=0,I172/4+L183))))</f>
        <v>4</v>
      </c>
    </row>
    <row r="185" spans="1:12" ht="15.6" x14ac:dyDescent="0.3">
      <c r="A185" s="119" t="s">
        <v>212</v>
      </c>
      <c r="B185" s="120"/>
      <c r="C185" s="121" t="s">
        <v>257</v>
      </c>
      <c r="D185" s="122"/>
      <c r="E185" s="122"/>
      <c r="F185" s="122"/>
      <c r="G185" s="122"/>
      <c r="H185" s="122"/>
      <c r="I185" s="122"/>
      <c r="J185" s="123"/>
      <c r="K185" s="26" t="str">
        <f ca="1">(IF(F189&gt;99%,"All work completed. Please provide OC.",IF(F189&gt;89.8%,"Plinth, RCC, Brick, Plaster, Flooring, Painting work Completed. Finishing work is in process.",IF(F189&lt;94%,(IF(C189=0,"Work not yet Started.",IF(D189=25%,"Piling work in process",IF(D189=50%,"Excavation work in process",IF(D189=100%,"Excavation work Completed. ","0")))&amp;(IF(C190=0%,"",IF(C190=L191,"Footing work is process",IF(C190=L192,"Footing work Completed",IF(C190=L193,"1st Basement Completed",IF(C190=L194,"1st &amp; 2nd Basement Completed",IF(C190=L195,"1st to 3rd Basement Completed",IF(C190=L196,"1st to 4th Basement Completed",IF(C190=L197,"Plinth work is process",IF(C190=L198,"Plinth work completed","0")))))))))))&amp;(IF(C191=(D186+G186+I186),", RCC Slab",IF(C191&gt;0,", RCC upto "&amp;C191&amp;" Slab",""))&amp;(IF(C192=I186,", Brickwork",IF(C192&gt;0,", Brickwork upto "&amp;C192&amp;" Floor",""))&amp;(IF(C193=I186,", Internal Plaster",IF(C193&gt;0,", Internal Plaster upto "&amp;C193&amp;" Floor",""))&amp;(IF(C194=I186,", External Plaster",IF(C194&gt;0,", External Plaster upto "&amp;C194&amp;" Floor",""))&amp;(IF(C195=I186,", Flooring",IF(C195&gt;0,", Flooring upto "&amp;C195&amp;" Floor",""))&amp;(IF(C196=I186,", Painting",IF(C196&gt;0,", Painting upto "&amp;C196&amp;" Floor",""))&amp;(IF(C197&gt;0,", Finishing upto "&amp;C197&amp;" Floor","")&amp;(IF(C191&gt;0.5," Completed",""))))))))))))))</f>
        <v>Excavation work Completed. Plinth work completed, RCC Slab, Brickwork, Internal Plaster, External Plaster Completed</v>
      </c>
      <c r="L185" s="35"/>
    </row>
    <row r="186" spans="1:12" ht="15.6" x14ac:dyDescent="0.3">
      <c r="A186" s="31" t="s">
        <v>192</v>
      </c>
      <c r="B186" s="32">
        <v>0</v>
      </c>
      <c r="C186" s="32" t="s">
        <v>193</v>
      </c>
      <c r="D186" s="32">
        <v>1</v>
      </c>
      <c r="E186" s="70" t="s">
        <v>194</v>
      </c>
      <c r="F186" s="81"/>
      <c r="G186" s="32">
        <v>0</v>
      </c>
      <c r="H186" s="32" t="s">
        <v>195</v>
      </c>
      <c r="I186" s="70">
        <f ca="1">--TRIM(RIGHT(SUBSTITUTE(LEFT(C185,_xlfn.AGGREGATE(16,6,FIND({0,1,2,3,4,5,6,7,8,9},C185,ROW(INDIRECT("1:"&amp;LEN(C185)))),1))," ",REPT(" ",LEN(C185))),LEN(C185)))</f>
        <v>1</v>
      </c>
      <c r="J186" s="71"/>
      <c r="K186" s="27"/>
      <c r="L186" s="36"/>
    </row>
    <row r="187" spans="1:12" ht="35.1" customHeight="1" x14ac:dyDescent="0.3">
      <c r="A187" s="72" t="s">
        <v>196</v>
      </c>
      <c r="B187" s="73"/>
      <c r="C187" s="67" t="str">
        <f ca="1">K185</f>
        <v>Excavation work Completed. Plinth work completed, RCC Slab, Brickwork, Internal Plaster, External Plaster Completed</v>
      </c>
      <c r="D187" s="68"/>
      <c r="E187" s="68"/>
      <c r="F187" s="68"/>
      <c r="G187" s="68"/>
      <c r="H187" s="68"/>
      <c r="I187" s="68"/>
      <c r="J187" s="69"/>
      <c r="K187" s="27" t="s">
        <v>200</v>
      </c>
      <c r="L187" s="36"/>
    </row>
    <row r="188" spans="1:12" ht="15.6" x14ac:dyDescent="0.3">
      <c r="A188" s="74" t="s">
        <v>34</v>
      </c>
      <c r="B188" s="75"/>
      <c r="C188" s="30" t="s">
        <v>213</v>
      </c>
      <c r="D188" s="60" t="s">
        <v>197</v>
      </c>
      <c r="E188" s="60"/>
      <c r="F188" s="60" t="s">
        <v>198</v>
      </c>
      <c r="G188" s="60"/>
      <c r="H188" s="60" t="s">
        <v>199</v>
      </c>
      <c r="I188" s="60"/>
      <c r="J188" s="76"/>
      <c r="K188" s="28" t="s">
        <v>214</v>
      </c>
      <c r="L188" s="37">
        <f ca="1">I186*25%</f>
        <v>0.25</v>
      </c>
    </row>
    <row r="189" spans="1:12" ht="15.6" x14ac:dyDescent="0.3">
      <c r="A189" s="59" t="s">
        <v>215</v>
      </c>
      <c r="B189" s="60"/>
      <c r="C189" s="38">
        <v>1</v>
      </c>
      <c r="D189" s="61">
        <f ca="1">((100/I186)*C189)/100</f>
        <v>1</v>
      </c>
      <c r="E189" s="62"/>
      <c r="F189" s="148">
        <f ca="1">(((C190/I186*10)+(40/(D186+G186+I186)*C191)+(7.5/(I186)*C192)+(7.5/(I186)*C193)+(10/I186*C194)+(10/I186*C195)+(5/I186*C196)+(5/I186*C197)+(5/I186*C198))/100)</f>
        <v>0.75</v>
      </c>
      <c r="G189" s="148"/>
      <c r="H189" s="150">
        <f ca="1">((((C189/I186)*20)+((C190/I186)*25)+(30/(I186+G186+D186)*C191)+(5/I186*C192)+(5/I186*C193)+(5/I186*C194)+(5/I186*C195)+(0/I186*C196)+(0/I186*C197)+(5/I186*C198))/100)</f>
        <v>0.9</v>
      </c>
      <c r="I189" s="151"/>
      <c r="J189" s="152"/>
      <c r="K189" s="28" t="s">
        <v>216</v>
      </c>
      <c r="L189" s="39">
        <f ca="1">I186*50%</f>
        <v>0.5</v>
      </c>
    </row>
    <row r="190" spans="1:12" ht="15.6" x14ac:dyDescent="0.3">
      <c r="A190" s="59" t="s">
        <v>35</v>
      </c>
      <c r="B190" s="60"/>
      <c r="C190" s="40">
        <v>1</v>
      </c>
      <c r="D190" s="61">
        <f ca="1">((100/I186)*C190)/100</f>
        <v>1</v>
      </c>
      <c r="E190" s="62"/>
      <c r="F190" s="148"/>
      <c r="G190" s="148"/>
      <c r="H190" s="153"/>
      <c r="I190" s="154"/>
      <c r="J190" s="155"/>
      <c r="K190" s="28" t="s">
        <v>217</v>
      </c>
      <c r="L190" s="39">
        <f ca="1">I186</f>
        <v>1</v>
      </c>
    </row>
    <row r="191" spans="1:12" ht="15.6" x14ac:dyDescent="0.3">
      <c r="A191" s="79" t="s">
        <v>218</v>
      </c>
      <c r="B191" s="80"/>
      <c r="C191" s="40">
        <v>2</v>
      </c>
      <c r="D191" s="61">
        <f ca="1">((100/(D186+G186+I186))*C191)/100</f>
        <v>1</v>
      </c>
      <c r="E191" s="62"/>
      <c r="F191" s="148"/>
      <c r="G191" s="148"/>
      <c r="H191" s="153"/>
      <c r="I191" s="154"/>
      <c r="J191" s="155"/>
      <c r="K191" s="28" t="s">
        <v>219</v>
      </c>
      <c r="L191" s="41">
        <f ca="1">(IF(B186&gt;1,(I186/(B186+2)),I186/4))</f>
        <v>0.25</v>
      </c>
    </row>
    <row r="192" spans="1:12" ht="15.6" x14ac:dyDescent="0.3">
      <c r="A192" s="59" t="s">
        <v>220</v>
      </c>
      <c r="B192" s="60" t="s">
        <v>221</v>
      </c>
      <c r="C192" s="38">
        <v>1</v>
      </c>
      <c r="D192" s="61">
        <f ca="1">((100/I186)*C192)/100</f>
        <v>1</v>
      </c>
      <c r="E192" s="62"/>
      <c r="F192" s="148"/>
      <c r="G192" s="148"/>
      <c r="H192" s="153"/>
      <c r="I192" s="154"/>
      <c r="J192" s="155"/>
      <c r="K192" s="28" t="s">
        <v>222</v>
      </c>
      <c r="L192" s="41">
        <f ca="1">(IF(B186&gt;1,(I186/(B186+2)+L191),I186/4+L191))</f>
        <v>0.5</v>
      </c>
    </row>
    <row r="193" spans="1:12" ht="15.6" x14ac:dyDescent="0.3">
      <c r="A193" s="59" t="s">
        <v>223</v>
      </c>
      <c r="B193" s="60" t="s">
        <v>221</v>
      </c>
      <c r="C193" s="38">
        <v>1</v>
      </c>
      <c r="D193" s="61">
        <f ca="1">((100/I186)*C193)/100</f>
        <v>1</v>
      </c>
      <c r="E193" s="62"/>
      <c r="F193" s="148"/>
      <c r="G193" s="148"/>
      <c r="H193" s="153"/>
      <c r="I193" s="154"/>
      <c r="J193" s="155"/>
      <c r="K193" s="28" t="s">
        <v>224</v>
      </c>
      <c r="L193" s="41">
        <f>(IF(B186&gt;1,(I186/(B186+2)+L192),0))</f>
        <v>0</v>
      </c>
    </row>
    <row r="194" spans="1:12" ht="15.6" x14ac:dyDescent="0.3">
      <c r="A194" s="59" t="s">
        <v>225</v>
      </c>
      <c r="B194" s="60" t="s">
        <v>226</v>
      </c>
      <c r="C194" s="38">
        <v>1</v>
      </c>
      <c r="D194" s="61">
        <f ca="1">((100/(I186))*C194)/100</f>
        <v>1</v>
      </c>
      <c r="E194" s="62"/>
      <c r="F194" s="148"/>
      <c r="G194" s="148"/>
      <c r="H194" s="153"/>
      <c r="I194" s="154"/>
      <c r="J194" s="155"/>
      <c r="K194" s="28" t="s">
        <v>227</v>
      </c>
      <c r="L194" s="41">
        <f>(IF(B186&gt;2,(I186/(B186+2)+L193),0))</f>
        <v>0</v>
      </c>
    </row>
    <row r="195" spans="1:12" ht="15.6" x14ac:dyDescent="0.3">
      <c r="A195" s="59" t="s">
        <v>228</v>
      </c>
      <c r="B195" s="60" t="s">
        <v>228</v>
      </c>
      <c r="C195" s="38">
        <v>0</v>
      </c>
      <c r="D195" s="61">
        <f ca="1">((100/I186)*C195)/100</f>
        <v>0</v>
      </c>
      <c r="E195" s="62"/>
      <c r="F195" s="148"/>
      <c r="G195" s="148"/>
      <c r="H195" s="153"/>
      <c r="I195" s="154"/>
      <c r="J195" s="155"/>
      <c r="K195" s="28" t="s">
        <v>229</v>
      </c>
      <c r="L195" s="42">
        <f>(IF(B186&gt;3,(I186/(B186+2)+L194),0))</f>
        <v>0</v>
      </c>
    </row>
    <row r="196" spans="1:12" ht="15.6" x14ac:dyDescent="0.3">
      <c r="A196" s="59" t="s">
        <v>230</v>
      </c>
      <c r="B196" s="60"/>
      <c r="C196" s="38">
        <v>0</v>
      </c>
      <c r="D196" s="61">
        <f ca="1">((100/I186)*C196)/100</f>
        <v>0</v>
      </c>
      <c r="E196" s="62"/>
      <c r="F196" s="148"/>
      <c r="G196" s="148"/>
      <c r="H196" s="153"/>
      <c r="I196" s="154"/>
      <c r="J196" s="155"/>
      <c r="K196" s="28" t="s">
        <v>231</v>
      </c>
      <c r="L196" s="41">
        <f>(IF(B186&gt;4,(I186/(B186+2)+L195),0))</f>
        <v>0</v>
      </c>
    </row>
    <row r="197" spans="1:12" ht="15.6" x14ac:dyDescent="0.3">
      <c r="A197" s="59" t="s">
        <v>232</v>
      </c>
      <c r="B197" s="60" t="s">
        <v>232</v>
      </c>
      <c r="C197" s="38">
        <v>0</v>
      </c>
      <c r="D197" s="61">
        <f ca="1">((100/(I186))*C197)/100</f>
        <v>0</v>
      </c>
      <c r="E197" s="62"/>
      <c r="F197" s="148"/>
      <c r="G197" s="148"/>
      <c r="H197" s="153"/>
      <c r="I197" s="154"/>
      <c r="J197" s="155"/>
      <c r="K197" s="28" t="s">
        <v>233</v>
      </c>
      <c r="L197" s="41">
        <f ca="1">(IF(B186=1,(I186/(B186+3)+L192),IF(B186=0,(I186/4+L192),IF(B186&gt;1,0))))</f>
        <v>0.75</v>
      </c>
    </row>
    <row r="198" spans="1:12" ht="16.2" thickBot="1" x14ac:dyDescent="0.35">
      <c r="A198" s="63" t="s">
        <v>234</v>
      </c>
      <c r="B198" s="64"/>
      <c r="C198" s="43">
        <v>0</v>
      </c>
      <c r="D198" s="65">
        <f ca="1">((100/(I186))*C198)/100</f>
        <v>0</v>
      </c>
      <c r="E198" s="66"/>
      <c r="F198" s="149"/>
      <c r="G198" s="149"/>
      <c r="H198" s="156"/>
      <c r="I198" s="157"/>
      <c r="J198" s="158"/>
      <c r="K198" s="29" t="s">
        <v>235</v>
      </c>
      <c r="L198" s="44">
        <f ca="1">(IF(B186&gt;1.5,(I186/(B186+2)+L192+MAX(0,L193-L192)+MAX(0,L194-L193)+MAX(0,L195-L194)+MAX(0,L196-L195)+MAX(0,L197-L196)),IF(B186=1,(I186/(B186+3)+L197),IF(B186=0,I186/4+L197))))</f>
        <v>1</v>
      </c>
    </row>
    <row r="199" spans="1:12" x14ac:dyDescent="0.3">
      <c r="A199" s="82" t="s">
        <v>50</v>
      </c>
      <c r="B199" s="86"/>
      <c r="C199" s="86"/>
      <c r="D199" s="86"/>
      <c r="E199" s="86"/>
      <c r="F199" s="86"/>
      <c r="G199" s="86"/>
      <c r="H199" s="86"/>
      <c r="I199" s="86"/>
      <c r="J199" s="87"/>
    </row>
    <row r="200" spans="1:12" x14ac:dyDescent="0.3">
      <c r="A200" s="82" t="s">
        <v>45</v>
      </c>
      <c r="B200" s="86"/>
      <c r="C200" s="86"/>
      <c r="D200" s="86"/>
      <c r="E200" s="86"/>
      <c r="F200" s="86"/>
      <c r="G200" s="86"/>
      <c r="H200" s="86"/>
      <c r="I200" s="86"/>
      <c r="J200" s="87"/>
    </row>
    <row r="201" spans="1:12" ht="15" customHeight="1" x14ac:dyDescent="0.3">
      <c r="A201" s="144" t="s">
        <v>132</v>
      </c>
      <c r="B201" s="145"/>
      <c r="C201" s="145"/>
      <c r="D201" s="145"/>
      <c r="E201" s="145"/>
      <c r="F201" s="145"/>
      <c r="G201" s="145"/>
      <c r="H201" s="145"/>
      <c r="I201" s="145"/>
      <c r="J201" s="146"/>
    </row>
    <row r="202" spans="1:12" x14ac:dyDescent="0.3">
      <c r="A202" s="147" t="s">
        <v>24</v>
      </c>
      <c r="B202" s="132"/>
      <c r="C202" s="132"/>
      <c r="D202" s="132"/>
      <c r="E202" s="132"/>
      <c r="F202" s="132"/>
      <c r="G202" s="132"/>
      <c r="H202" s="132"/>
      <c r="I202" s="132"/>
      <c r="J202" s="133"/>
    </row>
    <row r="203" spans="1:12" x14ac:dyDescent="0.3">
      <c r="A203" s="82" t="s">
        <v>126</v>
      </c>
      <c r="B203" s="83"/>
      <c r="C203" s="83"/>
      <c r="D203" s="83"/>
      <c r="E203" s="83"/>
      <c r="F203" s="84"/>
      <c r="G203" s="82">
        <v>3500</v>
      </c>
      <c r="H203" s="86"/>
      <c r="I203" s="86"/>
      <c r="J203" s="87"/>
    </row>
    <row r="204" spans="1:12" x14ac:dyDescent="0.3">
      <c r="A204" s="82" t="s">
        <v>182</v>
      </c>
      <c r="B204" s="83"/>
      <c r="C204" s="83"/>
      <c r="D204" s="83"/>
      <c r="E204" s="83"/>
      <c r="F204" s="84"/>
      <c r="G204" s="82">
        <v>5000</v>
      </c>
      <c r="H204" s="86"/>
      <c r="I204" s="86"/>
      <c r="J204" s="87"/>
    </row>
    <row r="205" spans="1:12" x14ac:dyDescent="0.3">
      <c r="A205" s="82" t="s">
        <v>95</v>
      </c>
      <c r="B205" s="86"/>
      <c r="C205" s="86"/>
      <c r="D205" s="86"/>
      <c r="E205" s="86"/>
      <c r="F205" s="87"/>
      <c r="G205" s="85" t="s">
        <v>159</v>
      </c>
      <c r="H205" s="127"/>
      <c r="I205" s="127"/>
      <c r="J205" s="128"/>
    </row>
    <row r="206" spans="1:12" hidden="1" x14ac:dyDescent="0.3">
      <c r="A206" s="82" t="s">
        <v>66</v>
      </c>
      <c r="B206" s="86"/>
      <c r="C206" s="86"/>
      <c r="D206" s="86"/>
      <c r="E206" s="86"/>
      <c r="F206" s="87"/>
      <c r="G206" s="85" t="s">
        <v>46</v>
      </c>
      <c r="H206" s="127"/>
      <c r="I206" s="127"/>
      <c r="J206" s="128"/>
    </row>
    <row r="207" spans="1:12" x14ac:dyDescent="0.3">
      <c r="A207" s="82" t="s">
        <v>157</v>
      </c>
      <c r="B207" s="86"/>
      <c r="C207" s="86"/>
      <c r="D207" s="86"/>
      <c r="E207" s="86"/>
      <c r="F207" s="87"/>
      <c r="G207" s="85" t="s">
        <v>158</v>
      </c>
      <c r="H207" s="127"/>
      <c r="I207" s="127"/>
      <c r="J207" s="128"/>
    </row>
    <row r="208" spans="1:12" s="45" customFormat="1" ht="14.4" customHeight="1" x14ac:dyDescent="0.3">
      <c r="A208" s="109" t="s">
        <v>96</v>
      </c>
      <c r="B208" s="132"/>
      <c r="C208" s="132"/>
      <c r="D208" s="132"/>
      <c r="E208" s="132"/>
      <c r="F208" s="133"/>
      <c r="G208" s="82">
        <f>G204*0.8</f>
        <v>4000</v>
      </c>
      <c r="H208" s="86"/>
      <c r="I208" s="86"/>
      <c r="J208" s="87"/>
    </row>
    <row r="209" spans="1:10" s="45" customFormat="1" ht="17.399999999999999" x14ac:dyDescent="0.3">
      <c r="A209" s="134" t="s">
        <v>97</v>
      </c>
      <c r="B209" s="135"/>
      <c r="C209" s="135"/>
      <c r="D209" s="135"/>
      <c r="E209" s="135"/>
      <c r="F209" s="135"/>
      <c r="G209" s="135"/>
      <c r="H209" s="135"/>
      <c r="I209" s="135"/>
      <c r="J209" s="136"/>
    </row>
    <row r="210" spans="1:10" x14ac:dyDescent="0.3">
      <c r="A210" s="137" t="s">
        <v>43</v>
      </c>
      <c r="B210" s="138"/>
      <c r="C210" s="138"/>
      <c r="D210" s="138"/>
      <c r="E210" s="138"/>
      <c r="F210" s="138"/>
      <c r="G210" s="138"/>
      <c r="H210" s="138"/>
      <c r="I210" s="138"/>
      <c r="J210" s="139"/>
    </row>
    <row r="211" spans="1:10" ht="46.8" x14ac:dyDescent="0.3">
      <c r="A211" s="140" t="s">
        <v>32</v>
      </c>
      <c r="B211" s="141"/>
      <c r="C211" s="2" t="s">
        <v>29</v>
      </c>
      <c r="D211" s="142" t="s">
        <v>127</v>
      </c>
      <c r="E211" s="143"/>
      <c r="F211" s="9" t="s">
        <v>30</v>
      </c>
      <c r="G211" s="2" t="s">
        <v>163</v>
      </c>
      <c r="H211" s="2" t="s">
        <v>31</v>
      </c>
      <c r="I211" s="140" t="s">
        <v>98</v>
      </c>
      <c r="J211" s="141"/>
    </row>
    <row r="212" spans="1:10" ht="15.6" x14ac:dyDescent="0.3">
      <c r="A212" s="91" t="s">
        <v>160</v>
      </c>
      <c r="B212" s="92"/>
      <c r="C212" s="92"/>
      <c r="D212" s="92"/>
      <c r="E212" s="92"/>
      <c r="F212" s="92"/>
      <c r="G212" s="92"/>
      <c r="H212" s="92"/>
      <c r="I212" s="92"/>
      <c r="J212" s="93"/>
    </row>
    <row r="213" spans="1:10" ht="15.6" x14ac:dyDescent="0.3">
      <c r="A213" s="91" t="s">
        <v>161</v>
      </c>
      <c r="B213" s="92"/>
      <c r="C213" s="92"/>
      <c r="D213" s="92"/>
      <c r="E213" s="92"/>
      <c r="F213" s="92"/>
      <c r="G213" s="92"/>
      <c r="H213" s="92"/>
      <c r="I213" s="92"/>
      <c r="J213" s="93"/>
    </row>
    <row r="214" spans="1:10" ht="15.6" x14ac:dyDescent="0.3">
      <c r="A214" s="77">
        <v>1</v>
      </c>
      <c r="B214" s="78"/>
      <c r="C214" s="8" t="s">
        <v>190</v>
      </c>
      <c r="D214" s="77">
        <f>'A-001'!F37</f>
        <v>193.90269599999999</v>
      </c>
      <c r="E214" s="78"/>
      <c r="F214" s="8">
        <v>0</v>
      </c>
      <c r="G214" s="8">
        <v>322</v>
      </c>
      <c r="H214" s="8" t="s">
        <v>164</v>
      </c>
      <c r="I214" s="94" t="str">
        <f>A213</f>
        <v>Ground floor</v>
      </c>
      <c r="J214" s="95"/>
    </row>
    <row r="215" spans="1:10" ht="15.6" x14ac:dyDescent="0.3">
      <c r="A215" s="77">
        <v>2</v>
      </c>
      <c r="B215" s="78"/>
      <c r="C215" s="8" t="s">
        <v>190</v>
      </c>
      <c r="D215" s="77">
        <f>'A-002'!F37</f>
        <v>235.27412999999996</v>
      </c>
      <c r="E215" s="78"/>
      <c r="F215" s="8">
        <v>0</v>
      </c>
      <c r="G215" s="8">
        <v>384</v>
      </c>
      <c r="H215" s="8" t="s">
        <v>164</v>
      </c>
      <c r="I215" s="96"/>
      <c r="J215" s="97"/>
    </row>
    <row r="216" spans="1:10" ht="15.6" x14ac:dyDescent="0.3">
      <c r="A216" s="77">
        <v>3</v>
      </c>
      <c r="B216" s="78"/>
      <c r="C216" s="8" t="s">
        <v>190</v>
      </c>
      <c r="D216" s="77">
        <f>'A-003'!F37</f>
        <v>160.49123999999998</v>
      </c>
      <c r="E216" s="78"/>
      <c r="F216" s="8">
        <v>0</v>
      </c>
      <c r="G216" s="8">
        <v>244</v>
      </c>
      <c r="H216" s="8" t="s">
        <v>164</v>
      </c>
      <c r="I216" s="96"/>
      <c r="J216" s="97"/>
    </row>
    <row r="217" spans="1:10" ht="15.6" x14ac:dyDescent="0.3">
      <c r="A217" s="77">
        <v>4</v>
      </c>
      <c r="B217" s="78"/>
      <c r="C217" s="8" t="s">
        <v>190</v>
      </c>
      <c r="D217" s="77">
        <v>235.27412999999996</v>
      </c>
      <c r="E217" s="78"/>
      <c r="F217" s="8">
        <v>0</v>
      </c>
      <c r="G217" s="8">
        <v>384</v>
      </c>
      <c r="H217" s="8" t="s">
        <v>164</v>
      </c>
      <c r="I217" s="96"/>
      <c r="J217" s="97"/>
    </row>
    <row r="218" spans="1:10" ht="15.6" x14ac:dyDescent="0.3">
      <c r="A218" s="77">
        <v>5</v>
      </c>
      <c r="B218" s="78"/>
      <c r="C218" s="8" t="s">
        <v>190</v>
      </c>
      <c r="D218" s="77">
        <v>235.27412999999996</v>
      </c>
      <c r="E218" s="78"/>
      <c r="F218" s="8">
        <v>0</v>
      </c>
      <c r="G218" s="8">
        <v>384</v>
      </c>
      <c r="H218" s="8" t="s">
        <v>164</v>
      </c>
      <c r="I218" s="96"/>
      <c r="J218" s="97"/>
    </row>
    <row r="219" spans="1:10" ht="15.6" x14ac:dyDescent="0.3">
      <c r="A219" s="77">
        <v>6</v>
      </c>
      <c r="B219" s="78"/>
      <c r="C219" s="8" t="s">
        <v>190</v>
      </c>
      <c r="D219" s="77">
        <v>235.27412999999996</v>
      </c>
      <c r="E219" s="78"/>
      <c r="F219" s="8">
        <v>0</v>
      </c>
      <c r="G219" s="8">
        <v>384</v>
      </c>
      <c r="H219" s="8" t="s">
        <v>164</v>
      </c>
      <c r="I219" s="96"/>
      <c r="J219" s="97"/>
    </row>
    <row r="220" spans="1:10" ht="15.6" x14ac:dyDescent="0.3">
      <c r="A220" s="77">
        <v>7</v>
      </c>
      <c r="B220" s="78"/>
      <c r="C220" s="8" t="s">
        <v>190</v>
      </c>
      <c r="D220" s="77">
        <v>235.27412999999996</v>
      </c>
      <c r="E220" s="78"/>
      <c r="F220" s="8">
        <v>0</v>
      </c>
      <c r="G220" s="8">
        <v>384</v>
      </c>
      <c r="H220" s="8" t="s">
        <v>164</v>
      </c>
      <c r="I220" s="96"/>
      <c r="J220" s="97"/>
    </row>
    <row r="221" spans="1:10" ht="15.6" x14ac:dyDescent="0.3">
      <c r="A221" s="77">
        <v>8</v>
      </c>
      <c r="B221" s="78"/>
      <c r="C221" s="8" t="s">
        <v>190</v>
      </c>
      <c r="D221" s="77">
        <f>D216</f>
        <v>160.49123999999998</v>
      </c>
      <c r="E221" s="78"/>
      <c r="F221" s="8">
        <v>0</v>
      </c>
      <c r="G221" s="8">
        <v>244</v>
      </c>
      <c r="H221" s="8" t="s">
        <v>164</v>
      </c>
      <c r="I221" s="96"/>
      <c r="J221" s="97"/>
    </row>
    <row r="222" spans="1:10" ht="15.6" x14ac:dyDescent="0.3">
      <c r="A222" s="77">
        <v>9</v>
      </c>
      <c r="B222" s="78"/>
      <c r="C222" s="8" t="s">
        <v>190</v>
      </c>
      <c r="D222" s="77">
        <f>D215</f>
        <v>235.27412999999996</v>
      </c>
      <c r="E222" s="78"/>
      <c r="F222" s="8">
        <v>0</v>
      </c>
      <c r="G222" s="8">
        <v>384</v>
      </c>
      <c r="H222" s="8" t="s">
        <v>164</v>
      </c>
      <c r="I222" s="96"/>
      <c r="J222" s="97"/>
    </row>
    <row r="223" spans="1:10" ht="15.6" x14ac:dyDescent="0.3">
      <c r="A223" s="77">
        <v>10</v>
      </c>
      <c r="B223" s="78"/>
      <c r="C223" s="8" t="s">
        <v>190</v>
      </c>
      <c r="D223" s="77">
        <f>D214</f>
        <v>193.90269599999999</v>
      </c>
      <c r="E223" s="78"/>
      <c r="F223" s="8">
        <v>0</v>
      </c>
      <c r="G223" s="8">
        <v>322</v>
      </c>
      <c r="H223" s="8" t="s">
        <v>164</v>
      </c>
      <c r="I223" s="98"/>
      <c r="J223" s="99"/>
    </row>
    <row r="224" spans="1:10" ht="15.6" x14ac:dyDescent="0.3">
      <c r="A224" s="129" t="s">
        <v>162</v>
      </c>
      <c r="B224" s="130"/>
      <c r="C224" s="130"/>
      <c r="D224" s="130"/>
      <c r="E224" s="130"/>
      <c r="F224" s="130"/>
      <c r="G224" s="130"/>
      <c r="H224" s="130"/>
      <c r="I224" s="130"/>
      <c r="J224" s="131"/>
    </row>
    <row r="225" spans="1:10" ht="15.6" x14ac:dyDescent="0.3">
      <c r="A225" s="77">
        <v>1</v>
      </c>
      <c r="B225" s="78"/>
      <c r="C225" s="8" t="s">
        <v>191</v>
      </c>
      <c r="D225" s="77">
        <f>'A-101'!F37</f>
        <v>253.02396600000003</v>
      </c>
      <c r="E225" s="78"/>
      <c r="F225" s="8">
        <v>0</v>
      </c>
      <c r="G225" s="8">
        <v>376</v>
      </c>
      <c r="H225" s="8" t="s">
        <v>164</v>
      </c>
      <c r="I225" s="94" t="str">
        <f>A224</f>
        <v>1st to 4th floor</v>
      </c>
      <c r="J225" s="95"/>
    </row>
    <row r="226" spans="1:10" ht="15.6" x14ac:dyDescent="0.3">
      <c r="A226" s="77">
        <v>2</v>
      </c>
      <c r="B226" s="78"/>
      <c r="C226" s="8" t="s">
        <v>190</v>
      </c>
      <c r="D226" s="77">
        <f>'A-102'!E37</f>
        <v>261.64592999999996</v>
      </c>
      <c r="E226" s="78"/>
      <c r="F226" s="8">
        <v>0</v>
      </c>
      <c r="G226" s="8">
        <v>384</v>
      </c>
      <c r="H226" s="8" t="s">
        <v>164</v>
      </c>
      <c r="I226" s="96"/>
      <c r="J226" s="97"/>
    </row>
    <row r="227" spans="1:10" ht="15.6" x14ac:dyDescent="0.3">
      <c r="A227" s="77">
        <v>3</v>
      </c>
      <c r="B227" s="78"/>
      <c r="C227" s="8" t="s">
        <v>190</v>
      </c>
      <c r="D227" s="77">
        <f>'A-103'!F37</f>
        <v>160.49123999999998</v>
      </c>
      <c r="E227" s="78"/>
      <c r="F227" s="8">
        <v>0</v>
      </c>
      <c r="G227" s="8">
        <v>244</v>
      </c>
      <c r="H227" s="8" t="s">
        <v>164</v>
      </c>
      <c r="I227" s="96"/>
      <c r="J227" s="97"/>
    </row>
    <row r="228" spans="1:10" ht="15.6" x14ac:dyDescent="0.3">
      <c r="A228" s="77">
        <v>4</v>
      </c>
      <c r="B228" s="78"/>
      <c r="C228" s="8" t="s">
        <v>190</v>
      </c>
      <c r="D228" s="77">
        <v>261.64592999999996</v>
      </c>
      <c r="E228" s="78"/>
      <c r="F228" s="8">
        <v>0</v>
      </c>
      <c r="G228" s="8">
        <v>384</v>
      </c>
      <c r="H228" s="8" t="s">
        <v>164</v>
      </c>
      <c r="I228" s="96"/>
      <c r="J228" s="97"/>
    </row>
    <row r="229" spans="1:10" ht="15.6" x14ac:dyDescent="0.3">
      <c r="A229" s="77">
        <v>5</v>
      </c>
      <c r="B229" s="78"/>
      <c r="C229" s="8" t="s">
        <v>190</v>
      </c>
      <c r="D229" s="77">
        <v>261.64592999999996</v>
      </c>
      <c r="E229" s="78"/>
      <c r="F229" s="8">
        <v>0</v>
      </c>
      <c r="G229" s="8">
        <v>384</v>
      </c>
      <c r="H229" s="8" t="s">
        <v>164</v>
      </c>
      <c r="I229" s="96"/>
      <c r="J229" s="97"/>
    </row>
    <row r="230" spans="1:10" ht="15.6" x14ac:dyDescent="0.3">
      <c r="A230" s="77">
        <v>6</v>
      </c>
      <c r="B230" s="78"/>
      <c r="C230" s="8" t="s">
        <v>190</v>
      </c>
      <c r="D230" s="77">
        <v>261.64592999999996</v>
      </c>
      <c r="E230" s="78"/>
      <c r="F230" s="8">
        <v>0</v>
      </c>
      <c r="G230" s="8">
        <v>384</v>
      </c>
      <c r="H230" s="8" t="s">
        <v>164</v>
      </c>
      <c r="I230" s="96"/>
      <c r="J230" s="97"/>
    </row>
    <row r="231" spans="1:10" ht="15.6" x14ac:dyDescent="0.3">
      <c r="A231" s="77">
        <v>7</v>
      </c>
      <c r="B231" s="78"/>
      <c r="C231" s="8" t="s">
        <v>190</v>
      </c>
      <c r="D231" s="77">
        <v>261.64592999999996</v>
      </c>
      <c r="E231" s="78"/>
      <c r="F231" s="8">
        <v>0</v>
      </c>
      <c r="G231" s="8">
        <v>384</v>
      </c>
      <c r="H231" s="8" t="s">
        <v>164</v>
      </c>
      <c r="I231" s="96"/>
      <c r="J231" s="97"/>
    </row>
    <row r="232" spans="1:10" ht="15.6" x14ac:dyDescent="0.3">
      <c r="A232" s="77">
        <v>8</v>
      </c>
      <c r="B232" s="78"/>
      <c r="C232" s="8" t="s">
        <v>190</v>
      </c>
      <c r="D232" s="77">
        <v>160.49123999999998</v>
      </c>
      <c r="E232" s="78"/>
      <c r="F232" s="8">
        <v>0</v>
      </c>
      <c r="G232" s="8">
        <v>244</v>
      </c>
      <c r="H232" s="8" t="s">
        <v>164</v>
      </c>
      <c r="I232" s="96"/>
      <c r="J232" s="97"/>
    </row>
    <row r="233" spans="1:10" ht="15.6" x14ac:dyDescent="0.3">
      <c r="A233" s="77">
        <v>9</v>
      </c>
      <c r="B233" s="78"/>
      <c r="C233" s="8" t="s">
        <v>190</v>
      </c>
      <c r="D233" s="77">
        <v>261.64592999999996</v>
      </c>
      <c r="E233" s="78"/>
      <c r="F233" s="8">
        <v>0</v>
      </c>
      <c r="G233" s="8">
        <v>384</v>
      </c>
      <c r="H233" s="8" t="s">
        <v>164</v>
      </c>
      <c r="I233" s="96"/>
      <c r="J233" s="97"/>
    </row>
    <row r="234" spans="1:10" ht="15.6" x14ac:dyDescent="0.3">
      <c r="A234" s="77">
        <v>10</v>
      </c>
      <c r="B234" s="78"/>
      <c r="C234" s="8" t="s">
        <v>191</v>
      </c>
      <c r="D234" s="77">
        <v>253.02396600000003</v>
      </c>
      <c r="E234" s="78"/>
      <c r="F234" s="8">
        <v>0</v>
      </c>
      <c r="G234" s="8">
        <v>376</v>
      </c>
      <c r="H234" s="8" t="s">
        <v>164</v>
      </c>
      <c r="I234" s="98"/>
      <c r="J234" s="99"/>
    </row>
    <row r="235" spans="1:10" ht="15.6" x14ac:dyDescent="0.3">
      <c r="A235" s="129" t="s">
        <v>165</v>
      </c>
      <c r="B235" s="130"/>
      <c r="C235" s="130"/>
      <c r="D235" s="130"/>
      <c r="E235" s="130"/>
      <c r="F235" s="130"/>
      <c r="G235" s="130"/>
      <c r="H235" s="130"/>
      <c r="I235" s="130"/>
      <c r="J235" s="131"/>
    </row>
    <row r="236" spans="1:10" ht="15.6" x14ac:dyDescent="0.3">
      <c r="A236" s="129" t="s">
        <v>161</v>
      </c>
      <c r="B236" s="130"/>
      <c r="C236" s="130"/>
      <c r="D236" s="130"/>
      <c r="E236" s="130"/>
      <c r="F236" s="130"/>
      <c r="G236" s="130"/>
      <c r="H236" s="130"/>
      <c r="I236" s="130"/>
      <c r="J236" s="131"/>
    </row>
    <row r="237" spans="1:10" ht="15.75" customHeight="1" x14ac:dyDescent="0.3">
      <c r="A237" s="77">
        <v>1</v>
      </c>
      <c r="B237" s="78"/>
      <c r="C237" s="8" t="s">
        <v>190</v>
      </c>
      <c r="D237" s="77">
        <v>193.90269599999999</v>
      </c>
      <c r="E237" s="78"/>
      <c r="F237" s="8">
        <v>0</v>
      </c>
      <c r="G237" s="8">
        <v>322</v>
      </c>
      <c r="H237" s="8" t="s">
        <v>164</v>
      </c>
      <c r="I237" s="94" t="str">
        <f>A236</f>
        <v>Ground floor</v>
      </c>
      <c r="J237" s="95"/>
    </row>
    <row r="238" spans="1:10" ht="15.6" x14ac:dyDescent="0.3">
      <c r="A238" s="77">
        <v>2</v>
      </c>
      <c r="B238" s="78"/>
      <c r="C238" s="8" t="s">
        <v>190</v>
      </c>
      <c r="D238" s="77">
        <v>235.27412999999996</v>
      </c>
      <c r="E238" s="78"/>
      <c r="F238" s="8">
        <v>0</v>
      </c>
      <c r="G238" s="8">
        <v>384</v>
      </c>
      <c r="H238" s="8" t="s">
        <v>164</v>
      </c>
      <c r="I238" s="96"/>
      <c r="J238" s="97"/>
    </row>
    <row r="239" spans="1:10" ht="15.6" x14ac:dyDescent="0.3">
      <c r="A239" s="77">
        <v>3</v>
      </c>
      <c r="B239" s="78"/>
      <c r="C239" s="8" t="s">
        <v>190</v>
      </c>
      <c r="D239" s="77">
        <v>160.49123999999998</v>
      </c>
      <c r="E239" s="78"/>
      <c r="F239" s="8">
        <v>0</v>
      </c>
      <c r="G239" s="8">
        <v>244</v>
      </c>
      <c r="H239" s="8" t="s">
        <v>164</v>
      </c>
      <c r="I239" s="96"/>
      <c r="J239" s="97"/>
    </row>
    <row r="240" spans="1:10" ht="15.6" x14ac:dyDescent="0.3">
      <c r="A240" s="77">
        <v>4</v>
      </c>
      <c r="B240" s="78"/>
      <c r="C240" s="8" t="s">
        <v>190</v>
      </c>
      <c r="D240" s="77">
        <v>235.27412999999996</v>
      </c>
      <c r="E240" s="78"/>
      <c r="F240" s="8">
        <v>0</v>
      </c>
      <c r="G240" s="8">
        <v>384</v>
      </c>
      <c r="H240" s="8" t="s">
        <v>164</v>
      </c>
      <c r="I240" s="96"/>
      <c r="J240" s="97"/>
    </row>
    <row r="241" spans="1:10" ht="15.6" x14ac:dyDescent="0.3">
      <c r="A241" s="77">
        <v>5</v>
      </c>
      <c r="B241" s="78"/>
      <c r="C241" s="8" t="s">
        <v>190</v>
      </c>
      <c r="D241" s="77">
        <v>235.27412999999996</v>
      </c>
      <c r="E241" s="78"/>
      <c r="F241" s="8">
        <v>0</v>
      </c>
      <c r="G241" s="8">
        <v>384</v>
      </c>
      <c r="H241" s="8" t="s">
        <v>164</v>
      </c>
      <c r="I241" s="96"/>
      <c r="J241" s="97"/>
    </row>
    <row r="242" spans="1:10" ht="15.75" customHeight="1" x14ac:dyDescent="0.3">
      <c r="A242" s="77">
        <v>6</v>
      </c>
      <c r="B242" s="78"/>
      <c r="C242" s="8" t="s">
        <v>190</v>
      </c>
      <c r="D242" s="77">
        <v>235.27412999999996</v>
      </c>
      <c r="E242" s="78"/>
      <c r="F242" s="8">
        <v>0</v>
      </c>
      <c r="G242" s="8">
        <v>384</v>
      </c>
      <c r="H242" s="8" t="s">
        <v>164</v>
      </c>
      <c r="I242" s="96"/>
      <c r="J242" s="97"/>
    </row>
    <row r="243" spans="1:10" ht="15.6" x14ac:dyDescent="0.3">
      <c r="A243" s="77">
        <v>7</v>
      </c>
      <c r="B243" s="78"/>
      <c r="C243" s="8" t="s">
        <v>190</v>
      </c>
      <c r="D243" s="77">
        <v>235.27412999999996</v>
      </c>
      <c r="E243" s="78"/>
      <c r="F243" s="8">
        <v>0</v>
      </c>
      <c r="G243" s="8">
        <v>384</v>
      </c>
      <c r="H243" s="8" t="s">
        <v>164</v>
      </c>
      <c r="I243" s="96"/>
      <c r="J243" s="97"/>
    </row>
    <row r="244" spans="1:10" ht="15.6" x14ac:dyDescent="0.3">
      <c r="A244" s="77">
        <v>8</v>
      </c>
      <c r="B244" s="78"/>
      <c r="C244" s="8" t="s">
        <v>190</v>
      </c>
      <c r="D244" s="77">
        <v>160.49123999999998</v>
      </c>
      <c r="E244" s="78"/>
      <c r="F244" s="8">
        <v>0</v>
      </c>
      <c r="G244" s="8">
        <v>244</v>
      </c>
      <c r="H244" s="8" t="s">
        <v>164</v>
      </c>
      <c r="I244" s="96"/>
      <c r="J244" s="97"/>
    </row>
    <row r="245" spans="1:10" ht="15.6" x14ac:dyDescent="0.3">
      <c r="A245" s="77">
        <v>9</v>
      </c>
      <c r="B245" s="78"/>
      <c r="C245" s="8" t="s">
        <v>190</v>
      </c>
      <c r="D245" s="77">
        <v>235.27412999999996</v>
      </c>
      <c r="E245" s="78"/>
      <c r="F245" s="8">
        <v>0</v>
      </c>
      <c r="G245" s="8">
        <v>384</v>
      </c>
      <c r="H245" s="8" t="s">
        <v>164</v>
      </c>
      <c r="I245" s="96"/>
      <c r="J245" s="97"/>
    </row>
    <row r="246" spans="1:10" ht="15.6" x14ac:dyDescent="0.3">
      <c r="A246" s="77">
        <v>10</v>
      </c>
      <c r="B246" s="78"/>
      <c r="C246" s="8" t="s">
        <v>190</v>
      </c>
      <c r="D246" s="77">
        <v>193.90269599999999</v>
      </c>
      <c r="E246" s="78"/>
      <c r="F246" s="8">
        <v>0</v>
      </c>
      <c r="G246" s="8">
        <v>322</v>
      </c>
      <c r="H246" s="8" t="s">
        <v>164</v>
      </c>
      <c r="I246" s="98"/>
      <c r="J246" s="99"/>
    </row>
    <row r="247" spans="1:10" ht="15.75" customHeight="1" x14ac:dyDescent="0.3">
      <c r="A247" s="91" t="s">
        <v>162</v>
      </c>
      <c r="B247" s="92"/>
      <c r="C247" s="92"/>
      <c r="D247" s="92"/>
      <c r="E247" s="92"/>
      <c r="F247" s="92"/>
      <c r="G247" s="92"/>
      <c r="H247" s="92"/>
      <c r="I247" s="92"/>
      <c r="J247" s="93"/>
    </row>
    <row r="248" spans="1:10" ht="15.75" customHeight="1" x14ac:dyDescent="0.3">
      <c r="A248" s="77">
        <v>1</v>
      </c>
      <c r="B248" s="78"/>
      <c r="C248" s="8" t="s">
        <v>191</v>
      </c>
      <c r="D248" s="77">
        <v>253.02396600000003</v>
      </c>
      <c r="E248" s="78"/>
      <c r="F248" s="8">
        <v>0</v>
      </c>
      <c r="G248" s="8">
        <v>376</v>
      </c>
      <c r="H248" s="8" t="s">
        <v>164</v>
      </c>
      <c r="I248" s="94" t="str">
        <f>A247</f>
        <v>1st to 4th floor</v>
      </c>
      <c r="J248" s="95"/>
    </row>
    <row r="249" spans="1:10" ht="15.6" x14ac:dyDescent="0.3">
      <c r="A249" s="77">
        <v>2</v>
      </c>
      <c r="B249" s="78"/>
      <c r="C249" s="8" t="s">
        <v>190</v>
      </c>
      <c r="D249" s="77">
        <v>261.64592999999996</v>
      </c>
      <c r="E249" s="78"/>
      <c r="F249" s="8">
        <v>0</v>
      </c>
      <c r="G249" s="8">
        <v>384</v>
      </c>
      <c r="H249" s="8" t="s">
        <v>164</v>
      </c>
      <c r="I249" s="96"/>
      <c r="J249" s="97"/>
    </row>
    <row r="250" spans="1:10" ht="15.6" x14ac:dyDescent="0.3">
      <c r="A250" s="77">
        <v>3</v>
      </c>
      <c r="B250" s="78"/>
      <c r="C250" s="8" t="s">
        <v>190</v>
      </c>
      <c r="D250" s="77">
        <v>160.49123999999998</v>
      </c>
      <c r="E250" s="78"/>
      <c r="F250" s="8">
        <v>0</v>
      </c>
      <c r="G250" s="8">
        <v>244</v>
      </c>
      <c r="H250" s="8" t="s">
        <v>164</v>
      </c>
      <c r="I250" s="96"/>
      <c r="J250" s="97"/>
    </row>
    <row r="251" spans="1:10" ht="15.6" x14ac:dyDescent="0.3">
      <c r="A251" s="77">
        <v>4</v>
      </c>
      <c r="B251" s="78"/>
      <c r="C251" s="8" t="s">
        <v>190</v>
      </c>
      <c r="D251" s="77">
        <v>261.64592999999996</v>
      </c>
      <c r="E251" s="78"/>
      <c r="F251" s="8">
        <v>0</v>
      </c>
      <c r="G251" s="8">
        <v>384</v>
      </c>
      <c r="H251" s="8" t="s">
        <v>164</v>
      </c>
      <c r="I251" s="96"/>
      <c r="J251" s="97"/>
    </row>
    <row r="252" spans="1:10" ht="15.6" x14ac:dyDescent="0.3">
      <c r="A252" s="77">
        <v>5</v>
      </c>
      <c r="B252" s="78"/>
      <c r="C252" s="8" t="s">
        <v>190</v>
      </c>
      <c r="D252" s="77">
        <v>261.64592999999996</v>
      </c>
      <c r="E252" s="78"/>
      <c r="F252" s="8">
        <v>0</v>
      </c>
      <c r="G252" s="8">
        <v>384</v>
      </c>
      <c r="H252" s="8" t="s">
        <v>164</v>
      </c>
      <c r="I252" s="96"/>
      <c r="J252" s="97"/>
    </row>
    <row r="253" spans="1:10" ht="15.6" x14ac:dyDescent="0.3">
      <c r="A253" s="77">
        <v>6</v>
      </c>
      <c r="B253" s="78"/>
      <c r="C253" s="8" t="s">
        <v>190</v>
      </c>
      <c r="D253" s="77">
        <v>261.64592999999996</v>
      </c>
      <c r="E253" s="78"/>
      <c r="F253" s="8">
        <v>0</v>
      </c>
      <c r="G253" s="8">
        <v>384</v>
      </c>
      <c r="H253" s="8" t="s">
        <v>164</v>
      </c>
      <c r="I253" s="96"/>
      <c r="J253" s="97"/>
    </row>
    <row r="254" spans="1:10" ht="15.6" x14ac:dyDescent="0.3">
      <c r="A254" s="77">
        <v>7</v>
      </c>
      <c r="B254" s="78"/>
      <c r="C254" s="8" t="s">
        <v>190</v>
      </c>
      <c r="D254" s="77">
        <v>261.64592999999996</v>
      </c>
      <c r="E254" s="78"/>
      <c r="F254" s="8">
        <v>0</v>
      </c>
      <c r="G254" s="8">
        <v>384</v>
      </c>
      <c r="H254" s="8" t="s">
        <v>164</v>
      </c>
      <c r="I254" s="96"/>
      <c r="J254" s="97"/>
    </row>
    <row r="255" spans="1:10" ht="15.6" x14ac:dyDescent="0.3">
      <c r="A255" s="77">
        <v>8</v>
      </c>
      <c r="B255" s="78"/>
      <c r="C255" s="8" t="s">
        <v>190</v>
      </c>
      <c r="D255" s="77">
        <v>160.49123999999998</v>
      </c>
      <c r="E255" s="78"/>
      <c r="F255" s="8">
        <v>0</v>
      </c>
      <c r="G255" s="8">
        <v>244</v>
      </c>
      <c r="H255" s="8" t="s">
        <v>164</v>
      </c>
      <c r="I255" s="96"/>
      <c r="J255" s="97"/>
    </row>
    <row r="256" spans="1:10" ht="15.6" x14ac:dyDescent="0.3">
      <c r="A256" s="77">
        <v>9</v>
      </c>
      <c r="B256" s="78"/>
      <c r="C256" s="8" t="s">
        <v>190</v>
      </c>
      <c r="D256" s="77">
        <v>261.64592999999996</v>
      </c>
      <c r="E256" s="78"/>
      <c r="F256" s="8">
        <v>0</v>
      </c>
      <c r="G256" s="8">
        <v>384</v>
      </c>
      <c r="H256" s="8" t="s">
        <v>164</v>
      </c>
      <c r="I256" s="96"/>
      <c r="J256" s="97"/>
    </row>
    <row r="257" spans="1:10" ht="15.6" x14ac:dyDescent="0.3">
      <c r="A257" s="77">
        <v>10</v>
      </c>
      <c r="B257" s="78"/>
      <c r="C257" s="8" t="s">
        <v>191</v>
      </c>
      <c r="D257" s="77">
        <v>253.02396600000003</v>
      </c>
      <c r="E257" s="78"/>
      <c r="F257" s="8">
        <v>0</v>
      </c>
      <c r="G257" s="8">
        <v>376</v>
      </c>
      <c r="H257" s="8" t="s">
        <v>164</v>
      </c>
      <c r="I257" s="98"/>
      <c r="J257" s="99"/>
    </row>
    <row r="258" spans="1:10" ht="15.6" x14ac:dyDescent="0.3">
      <c r="A258" s="91" t="s">
        <v>166</v>
      </c>
      <c r="B258" s="92"/>
      <c r="C258" s="92"/>
      <c r="D258" s="92"/>
      <c r="E258" s="92"/>
      <c r="F258" s="92"/>
      <c r="G258" s="92"/>
      <c r="H258" s="92"/>
      <c r="I258" s="92"/>
      <c r="J258" s="93"/>
    </row>
    <row r="259" spans="1:10" ht="15.6" x14ac:dyDescent="0.3">
      <c r="A259" s="129" t="s">
        <v>161</v>
      </c>
      <c r="B259" s="130"/>
      <c r="C259" s="130"/>
      <c r="D259" s="130"/>
      <c r="E259" s="130"/>
      <c r="F259" s="130"/>
      <c r="G259" s="130"/>
      <c r="H259" s="130"/>
      <c r="I259" s="130"/>
      <c r="J259" s="131"/>
    </row>
    <row r="260" spans="1:10" ht="15.6" x14ac:dyDescent="0.3">
      <c r="A260" s="77">
        <v>1</v>
      </c>
      <c r="B260" s="78"/>
      <c r="C260" s="8" t="s">
        <v>190</v>
      </c>
      <c r="D260" s="77">
        <v>193.90269599999999</v>
      </c>
      <c r="E260" s="78"/>
      <c r="F260" s="8">
        <v>0</v>
      </c>
      <c r="G260" s="8">
        <v>322</v>
      </c>
      <c r="H260" s="8" t="s">
        <v>164</v>
      </c>
      <c r="I260" s="94" t="str">
        <f>A259</f>
        <v>Ground floor</v>
      </c>
      <c r="J260" s="95"/>
    </row>
    <row r="261" spans="1:10" ht="15.6" x14ac:dyDescent="0.3">
      <c r="A261" s="77">
        <v>2</v>
      </c>
      <c r="B261" s="78"/>
      <c r="C261" s="8" t="s">
        <v>190</v>
      </c>
      <c r="D261" s="77">
        <v>235.27412999999996</v>
      </c>
      <c r="E261" s="78"/>
      <c r="F261" s="8">
        <v>0</v>
      </c>
      <c r="G261" s="8">
        <v>384</v>
      </c>
      <c r="H261" s="8" t="s">
        <v>164</v>
      </c>
      <c r="I261" s="96"/>
      <c r="J261" s="97"/>
    </row>
    <row r="262" spans="1:10" ht="15.6" x14ac:dyDescent="0.3">
      <c r="A262" s="77">
        <v>3</v>
      </c>
      <c r="B262" s="78"/>
      <c r="C262" s="8" t="s">
        <v>190</v>
      </c>
      <c r="D262" s="77">
        <v>160.49123999999998</v>
      </c>
      <c r="E262" s="78"/>
      <c r="F262" s="8">
        <v>0</v>
      </c>
      <c r="G262" s="8">
        <v>244</v>
      </c>
      <c r="H262" s="8" t="s">
        <v>164</v>
      </c>
      <c r="I262" s="96"/>
      <c r="J262" s="97"/>
    </row>
    <row r="263" spans="1:10" ht="15.6" x14ac:dyDescent="0.3">
      <c r="A263" s="77">
        <v>4</v>
      </c>
      <c r="B263" s="78"/>
      <c r="C263" s="8" t="s">
        <v>190</v>
      </c>
      <c r="D263" s="77">
        <v>235.27412999999996</v>
      </c>
      <c r="E263" s="78"/>
      <c r="F263" s="8">
        <v>0</v>
      </c>
      <c r="G263" s="8">
        <v>384</v>
      </c>
      <c r="H263" s="8" t="s">
        <v>164</v>
      </c>
      <c r="I263" s="96"/>
      <c r="J263" s="97"/>
    </row>
    <row r="264" spans="1:10" ht="15.6" x14ac:dyDescent="0.3">
      <c r="A264" s="77">
        <v>5</v>
      </c>
      <c r="B264" s="78"/>
      <c r="C264" s="8" t="s">
        <v>190</v>
      </c>
      <c r="D264" s="77">
        <v>235.27412999999996</v>
      </c>
      <c r="E264" s="78"/>
      <c r="F264" s="8">
        <v>0</v>
      </c>
      <c r="G264" s="8">
        <v>384</v>
      </c>
      <c r="H264" s="8" t="s">
        <v>164</v>
      </c>
      <c r="I264" s="96"/>
      <c r="J264" s="97"/>
    </row>
    <row r="265" spans="1:10" ht="15.6" x14ac:dyDescent="0.3">
      <c r="A265" s="77">
        <v>6</v>
      </c>
      <c r="B265" s="78"/>
      <c r="C265" s="8" t="s">
        <v>190</v>
      </c>
      <c r="D265" s="77">
        <v>235.27412999999996</v>
      </c>
      <c r="E265" s="78"/>
      <c r="F265" s="8">
        <v>0</v>
      </c>
      <c r="G265" s="8">
        <v>384</v>
      </c>
      <c r="H265" s="8" t="s">
        <v>164</v>
      </c>
      <c r="I265" s="96"/>
      <c r="J265" s="97"/>
    </row>
    <row r="266" spans="1:10" ht="15.6" x14ac:dyDescent="0.3">
      <c r="A266" s="77">
        <v>7</v>
      </c>
      <c r="B266" s="78"/>
      <c r="C266" s="8" t="s">
        <v>190</v>
      </c>
      <c r="D266" s="77">
        <v>235.27412999999996</v>
      </c>
      <c r="E266" s="78"/>
      <c r="F266" s="8">
        <v>0</v>
      </c>
      <c r="G266" s="8">
        <v>384</v>
      </c>
      <c r="H266" s="8" t="s">
        <v>164</v>
      </c>
      <c r="I266" s="96"/>
      <c r="J266" s="97"/>
    </row>
    <row r="267" spans="1:10" ht="15.6" x14ac:dyDescent="0.3">
      <c r="A267" s="77">
        <v>8</v>
      </c>
      <c r="B267" s="78"/>
      <c r="C267" s="8" t="s">
        <v>190</v>
      </c>
      <c r="D267" s="77">
        <v>160.49123999999998</v>
      </c>
      <c r="E267" s="78"/>
      <c r="F267" s="8">
        <v>0</v>
      </c>
      <c r="G267" s="8">
        <v>244</v>
      </c>
      <c r="H267" s="8" t="s">
        <v>164</v>
      </c>
      <c r="I267" s="96"/>
      <c r="J267" s="97"/>
    </row>
    <row r="268" spans="1:10" ht="15.6" x14ac:dyDescent="0.3">
      <c r="A268" s="77">
        <v>9</v>
      </c>
      <c r="B268" s="78"/>
      <c r="C268" s="8" t="s">
        <v>190</v>
      </c>
      <c r="D268" s="77">
        <v>235.27412999999996</v>
      </c>
      <c r="E268" s="78"/>
      <c r="F268" s="8">
        <v>0</v>
      </c>
      <c r="G268" s="8">
        <v>384</v>
      </c>
      <c r="H268" s="8" t="s">
        <v>164</v>
      </c>
      <c r="I268" s="96"/>
      <c r="J268" s="97"/>
    </row>
    <row r="269" spans="1:10" ht="15.6" x14ac:dyDescent="0.3">
      <c r="A269" s="77">
        <v>10</v>
      </c>
      <c r="B269" s="78"/>
      <c r="C269" s="8" t="s">
        <v>190</v>
      </c>
      <c r="D269" s="77">
        <v>193.90269599999999</v>
      </c>
      <c r="E269" s="78"/>
      <c r="F269" s="8">
        <v>0</v>
      </c>
      <c r="G269" s="8">
        <v>322</v>
      </c>
      <c r="H269" s="8" t="s">
        <v>164</v>
      </c>
      <c r="I269" s="98"/>
      <c r="J269" s="99"/>
    </row>
    <row r="270" spans="1:10" ht="15.6" x14ac:dyDescent="0.3">
      <c r="A270" s="129" t="s">
        <v>162</v>
      </c>
      <c r="B270" s="130"/>
      <c r="C270" s="130"/>
      <c r="D270" s="130"/>
      <c r="E270" s="130"/>
      <c r="F270" s="130"/>
      <c r="G270" s="130"/>
      <c r="H270" s="130"/>
      <c r="I270" s="130"/>
      <c r="J270" s="131"/>
    </row>
    <row r="271" spans="1:10" ht="15.6" x14ac:dyDescent="0.3">
      <c r="A271" s="77">
        <v>1</v>
      </c>
      <c r="B271" s="78"/>
      <c r="C271" s="8" t="s">
        <v>191</v>
      </c>
      <c r="D271" s="77">
        <v>253.02396600000003</v>
      </c>
      <c r="E271" s="78"/>
      <c r="F271" s="8">
        <v>0</v>
      </c>
      <c r="G271" s="8">
        <v>376</v>
      </c>
      <c r="H271" s="8" t="s">
        <v>164</v>
      </c>
      <c r="I271" s="94" t="str">
        <f>A270</f>
        <v>1st to 4th floor</v>
      </c>
      <c r="J271" s="95"/>
    </row>
    <row r="272" spans="1:10" ht="15.6" x14ac:dyDescent="0.3">
      <c r="A272" s="77">
        <v>2</v>
      </c>
      <c r="B272" s="78"/>
      <c r="C272" s="8" t="s">
        <v>190</v>
      </c>
      <c r="D272" s="77">
        <v>261.64592999999996</v>
      </c>
      <c r="E272" s="78"/>
      <c r="F272" s="8">
        <v>0</v>
      </c>
      <c r="G272" s="8">
        <v>384</v>
      </c>
      <c r="H272" s="8" t="s">
        <v>164</v>
      </c>
      <c r="I272" s="96"/>
      <c r="J272" s="97"/>
    </row>
    <row r="273" spans="1:10" ht="15.6" x14ac:dyDescent="0.3">
      <c r="A273" s="77">
        <v>3</v>
      </c>
      <c r="B273" s="78"/>
      <c r="C273" s="8" t="s">
        <v>190</v>
      </c>
      <c r="D273" s="77">
        <v>160.49123999999998</v>
      </c>
      <c r="E273" s="78"/>
      <c r="F273" s="8">
        <v>0</v>
      </c>
      <c r="G273" s="8">
        <v>244</v>
      </c>
      <c r="H273" s="8" t="s">
        <v>164</v>
      </c>
      <c r="I273" s="96"/>
      <c r="J273" s="97"/>
    </row>
    <row r="274" spans="1:10" ht="15.6" x14ac:dyDescent="0.3">
      <c r="A274" s="77">
        <v>4</v>
      </c>
      <c r="B274" s="78"/>
      <c r="C274" s="8" t="s">
        <v>190</v>
      </c>
      <c r="D274" s="77">
        <v>261.64592999999996</v>
      </c>
      <c r="E274" s="78"/>
      <c r="F274" s="8">
        <v>0</v>
      </c>
      <c r="G274" s="8">
        <v>384</v>
      </c>
      <c r="H274" s="8" t="s">
        <v>164</v>
      </c>
      <c r="I274" s="96"/>
      <c r="J274" s="97"/>
    </row>
    <row r="275" spans="1:10" ht="15.6" x14ac:dyDescent="0.3">
      <c r="A275" s="77">
        <v>5</v>
      </c>
      <c r="B275" s="78"/>
      <c r="C275" s="8" t="s">
        <v>190</v>
      </c>
      <c r="D275" s="77">
        <v>261.64592999999996</v>
      </c>
      <c r="E275" s="78"/>
      <c r="F275" s="8">
        <v>0</v>
      </c>
      <c r="G275" s="8">
        <v>384</v>
      </c>
      <c r="H275" s="8" t="s">
        <v>164</v>
      </c>
      <c r="I275" s="96"/>
      <c r="J275" s="97"/>
    </row>
    <row r="276" spans="1:10" ht="15.6" x14ac:dyDescent="0.3">
      <c r="A276" s="77">
        <v>6</v>
      </c>
      <c r="B276" s="78"/>
      <c r="C276" s="8" t="s">
        <v>190</v>
      </c>
      <c r="D276" s="77">
        <v>261.64592999999996</v>
      </c>
      <c r="E276" s="78"/>
      <c r="F276" s="8">
        <v>0</v>
      </c>
      <c r="G276" s="8">
        <v>384</v>
      </c>
      <c r="H276" s="8" t="s">
        <v>164</v>
      </c>
      <c r="I276" s="96"/>
      <c r="J276" s="97"/>
    </row>
    <row r="277" spans="1:10" ht="15.6" x14ac:dyDescent="0.3">
      <c r="A277" s="77">
        <v>7</v>
      </c>
      <c r="B277" s="78"/>
      <c r="C277" s="8" t="s">
        <v>190</v>
      </c>
      <c r="D277" s="77">
        <v>261.64592999999996</v>
      </c>
      <c r="E277" s="78"/>
      <c r="F277" s="8">
        <v>0</v>
      </c>
      <c r="G277" s="8">
        <v>384</v>
      </c>
      <c r="H277" s="8" t="s">
        <v>164</v>
      </c>
      <c r="I277" s="96"/>
      <c r="J277" s="97"/>
    </row>
    <row r="278" spans="1:10" ht="15.6" x14ac:dyDescent="0.3">
      <c r="A278" s="77">
        <v>8</v>
      </c>
      <c r="B278" s="78"/>
      <c r="C278" s="8" t="s">
        <v>190</v>
      </c>
      <c r="D278" s="77">
        <v>160.49123999999998</v>
      </c>
      <c r="E278" s="78"/>
      <c r="F278" s="8">
        <v>0</v>
      </c>
      <c r="G278" s="8">
        <v>244</v>
      </c>
      <c r="H278" s="8" t="s">
        <v>164</v>
      </c>
      <c r="I278" s="96"/>
      <c r="J278" s="97"/>
    </row>
    <row r="279" spans="1:10" ht="15.6" x14ac:dyDescent="0.3">
      <c r="A279" s="77">
        <v>9</v>
      </c>
      <c r="B279" s="78"/>
      <c r="C279" s="8" t="s">
        <v>190</v>
      </c>
      <c r="D279" s="77">
        <v>261.64592999999996</v>
      </c>
      <c r="E279" s="78"/>
      <c r="F279" s="8">
        <v>0</v>
      </c>
      <c r="G279" s="8">
        <v>384</v>
      </c>
      <c r="H279" s="8" t="s">
        <v>164</v>
      </c>
      <c r="I279" s="96"/>
      <c r="J279" s="97"/>
    </row>
    <row r="280" spans="1:10" ht="15.6" x14ac:dyDescent="0.3">
      <c r="A280" s="77">
        <v>10</v>
      </c>
      <c r="B280" s="78"/>
      <c r="C280" s="8" t="s">
        <v>191</v>
      </c>
      <c r="D280" s="77">
        <v>253.02396600000003</v>
      </c>
      <c r="E280" s="78"/>
      <c r="F280" s="8">
        <v>0</v>
      </c>
      <c r="G280" s="8">
        <v>376</v>
      </c>
      <c r="H280" s="8" t="s">
        <v>164</v>
      </c>
      <c r="I280" s="98"/>
      <c r="J280" s="99"/>
    </row>
    <row r="281" spans="1:10" ht="15.6" x14ac:dyDescent="0.3">
      <c r="A281" s="129" t="s">
        <v>167</v>
      </c>
      <c r="B281" s="130"/>
      <c r="C281" s="130"/>
      <c r="D281" s="130"/>
      <c r="E281" s="130"/>
      <c r="F281" s="130"/>
      <c r="G281" s="130"/>
      <c r="H281" s="130"/>
      <c r="I281" s="130"/>
      <c r="J281" s="131"/>
    </row>
    <row r="282" spans="1:10" ht="15.6" x14ac:dyDescent="0.3">
      <c r="A282" s="129" t="s">
        <v>161</v>
      </c>
      <c r="B282" s="130"/>
      <c r="C282" s="130"/>
      <c r="D282" s="130"/>
      <c r="E282" s="130"/>
      <c r="F282" s="130"/>
      <c r="G282" s="130"/>
      <c r="H282" s="130"/>
      <c r="I282" s="130"/>
      <c r="J282" s="131"/>
    </row>
    <row r="283" spans="1:10" ht="15.6" x14ac:dyDescent="0.3">
      <c r="A283" s="77">
        <v>1</v>
      </c>
      <c r="B283" s="78"/>
      <c r="C283" s="8" t="s">
        <v>190</v>
      </c>
      <c r="D283" s="77">
        <v>193.90269599999999</v>
      </c>
      <c r="E283" s="78"/>
      <c r="F283" s="8">
        <v>0</v>
      </c>
      <c r="G283" s="8">
        <v>322</v>
      </c>
      <c r="H283" s="8" t="s">
        <v>164</v>
      </c>
      <c r="I283" s="94" t="str">
        <f>A282</f>
        <v>Ground floor</v>
      </c>
      <c r="J283" s="95"/>
    </row>
    <row r="284" spans="1:10" ht="15.6" x14ac:dyDescent="0.3">
      <c r="A284" s="77">
        <v>2</v>
      </c>
      <c r="B284" s="78"/>
      <c r="C284" s="8" t="s">
        <v>190</v>
      </c>
      <c r="D284" s="77">
        <v>235.27412999999996</v>
      </c>
      <c r="E284" s="78"/>
      <c r="F284" s="8">
        <v>0</v>
      </c>
      <c r="G284" s="8">
        <v>384</v>
      </c>
      <c r="H284" s="8" t="s">
        <v>164</v>
      </c>
      <c r="I284" s="96"/>
      <c r="J284" s="97"/>
    </row>
    <row r="285" spans="1:10" ht="15.6" x14ac:dyDescent="0.3">
      <c r="A285" s="77">
        <v>3</v>
      </c>
      <c r="B285" s="78"/>
      <c r="C285" s="8" t="s">
        <v>190</v>
      </c>
      <c r="D285" s="77">
        <v>160.49123999999998</v>
      </c>
      <c r="E285" s="78"/>
      <c r="F285" s="8">
        <v>0</v>
      </c>
      <c r="G285" s="8">
        <v>244</v>
      </c>
      <c r="H285" s="8" t="s">
        <v>164</v>
      </c>
      <c r="I285" s="96"/>
      <c r="J285" s="97"/>
    </row>
    <row r="286" spans="1:10" ht="15.6" x14ac:dyDescent="0.3">
      <c r="A286" s="77">
        <v>4</v>
      </c>
      <c r="B286" s="78"/>
      <c r="C286" s="8" t="s">
        <v>190</v>
      </c>
      <c r="D286" s="77">
        <v>235.27412999999996</v>
      </c>
      <c r="E286" s="78"/>
      <c r="F286" s="8">
        <v>0</v>
      </c>
      <c r="G286" s="8">
        <v>384</v>
      </c>
      <c r="H286" s="8" t="s">
        <v>164</v>
      </c>
      <c r="I286" s="96"/>
      <c r="J286" s="97"/>
    </row>
    <row r="287" spans="1:10" ht="15.6" x14ac:dyDescent="0.3">
      <c r="A287" s="77">
        <v>5</v>
      </c>
      <c r="B287" s="78"/>
      <c r="C287" s="8" t="s">
        <v>190</v>
      </c>
      <c r="D287" s="77">
        <v>235.27412999999996</v>
      </c>
      <c r="E287" s="78"/>
      <c r="F287" s="8">
        <v>0</v>
      </c>
      <c r="G287" s="8">
        <v>384</v>
      </c>
      <c r="H287" s="8" t="s">
        <v>164</v>
      </c>
      <c r="I287" s="96"/>
      <c r="J287" s="97"/>
    </row>
    <row r="288" spans="1:10" ht="15.6" x14ac:dyDescent="0.3">
      <c r="A288" s="77">
        <v>6</v>
      </c>
      <c r="B288" s="78"/>
      <c r="C288" s="8" t="s">
        <v>190</v>
      </c>
      <c r="D288" s="77">
        <v>235.27412999999996</v>
      </c>
      <c r="E288" s="78"/>
      <c r="F288" s="8">
        <v>0</v>
      </c>
      <c r="G288" s="8">
        <v>384</v>
      </c>
      <c r="H288" s="8" t="s">
        <v>164</v>
      </c>
      <c r="I288" s="96"/>
      <c r="J288" s="97"/>
    </row>
    <row r="289" spans="1:10" ht="15.6" x14ac:dyDescent="0.3">
      <c r="A289" s="77">
        <v>7</v>
      </c>
      <c r="B289" s="78"/>
      <c r="C289" s="8" t="s">
        <v>190</v>
      </c>
      <c r="D289" s="77">
        <v>235.27412999999996</v>
      </c>
      <c r="E289" s="78"/>
      <c r="F289" s="8">
        <v>0</v>
      </c>
      <c r="G289" s="8">
        <v>384</v>
      </c>
      <c r="H289" s="8" t="s">
        <v>164</v>
      </c>
      <c r="I289" s="96"/>
      <c r="J289" s="97"/>
    </row>
    <row r="290" spans="1:10" ht="15.6" x14ac:dyDescent="0.3">
      <c r="A290" s="77">
        <v>8</v>
      </c>
      <c r="B290" s="78"/>
      <c r="C290" s="8" t="s">
        <v>190</v>
      </c>
      <c r="D290" s="77">
        <v>160.49123999999998</v>
      </c>
      <c r="E290" s="78"/>
      <c r="F290" s="8">
        <v>0</v>
      </c>
      <c r="G290" s="8">
        <v>244</v>
      </c>
      <c r="H290" s="8" t="s">
        <v>164</v>
      </c>
      <c r="I290" s="96"/>
      <c r="J290" s="97"/>
    </row>
    <row r="291" spans="1:10" ht="15.6" x14ac:dyDescent="0.3">
      <c r="A291" s="77">
        <v>9</v>
      </c>
      <c r="B291" s="78"/>
      <c r="C291" s="8" t="s">
        <v>190</v>
      </c>
      <c r="D291" s="77">
        <v>235.27412999999996</v>
      </c>
      <c r="E291" s="78"/>
      <c r="F291" s="8">
        <v>0</v>
      </c>
      <c r="G291" s="8">
        <v>384</v>
      </c>
      <c r="H291" s="8" t="s">
        <v>164</v>
      </c>
      <c r="I291" s="96"/>
      <c r="J291" s="97"/>
    </row>
    <row r="292" spans="1:10" ht="15.6" x14ac:dyDescent="0.3">
      <c r="A292" s="77">
        <v>10</v>
      </c>
      <c r="B292" s="78"/>
      <c r="C292" s="8" t="s">
        <v>190</v>
      </c>
      <c r="D292" s="77">
        <v>193.90269599999999</v>
      </c>
      <c r="E292" s="78"/>
      <c r="F292" s="8">
        <v>0</v>
      </c>
      <c r="G292" s="8">
        <v>322</v>
      </c>
      <c r="H292" s="8" t="s">
        <v>164</v>
      </c>
      <c r="I292" s="98"/>
      <c r="J292" s="99"/>
    </row>
    <row r="293" spans="1:10" ht="15.6" x14ac:dyDescent="0.3">
      <c r="A293" s="129" t="s">
        <v>162</v>
      </c>
      <c r="B293" s="130"/>
      <c r="C293" s="130"/>
      <c r="D293" s="130"/>
      <c r="E293" s="130"/>
      <c r="F293" s="130"/>
      <c r="G293" s="130"/>
      <c r="H293" s="130"/>
      <c r="I293" s="130"/>
      <c r="J293" s="131"/>
    </row>
    <row r="294" spans="1:10" ht="15.75" customHeight="1" x14ac:dyDescent="0.3">
      <c r="A294" s="77">
        <v>1</v>
      </c>
      <c r="B294" s="78"/>
      <c r="C294" s="8" t="s">
        <v>191</v>
      </c>
      <c r="D294" s="77">
        <v>253.02396600000003</v>
      </c>
      <c r="E294" s="78"/>
      <c r="F294" s="8">
        <v>0</v>
      </c>
      <c r="G294" s="8">
        <v>376</v>
      </c>
      <c r="H294" s="8" t="s">
        <v>164</v>
      </c>
      <c r="I294" s="94" t="str">
        <f>A293</f>
        <v>1st to 4th floor</v>
      </c>
      <c r="J294" s="95"/>
    </row>
    <row r="295" spans="1:10" ht="15.6" x14ac:dyDescent="0.3">
      <c r="A295" s="77">
        <v>2</v>
      </c>
      <c r="B295" s="78"/>
      <c r="C295" s="8" t="s">
        <v>190</v>
      </c>
      <c r="D295" s="77">
        <v>261.64592999999996</v>
      </c>
      <c r="E295" s="78"/>
      <c r="F295" s="8">
        <v>0</v>
      </c>
      <c r="G295" s="8">
        <v>384</v>
      </c>
      <c r="H295" s="8" t="s">
        <v>164</v>
      </c>
      <c r="I295" s="96"/>
      <c r="J295" s="97"/>
    </row>
    <row r="296" spans="1:10" ht="15.6" x14ac:dyDescent="0.3">
      <c r="A296" s="77">
        <v>3</v>
      </c>
      <c r="B296" s="78"/>
      <c r="C296" s="8" t="s">
        <v>190</v>
      </c>
      <c r="D296" s="77">
        <v>160.49123999999998</v>
      </c>
      <c r="E296" s="78"/>
      <c r="F296" s="8">
        <v>0</v>
      </c>
      <c r="G296" s="8">
        <v>244</v>
      </c>
      <c r="H296" s="8" t="s">
        <v>164</v>
      </c>
      <c r="I296" s="96"/>
      <c r="J296" s="97"/>
    </row>
    <row r="297" spans="1:10" ht="15.6" x14ac:dyDescent="0.3">
      <c r="A297" s="77">
        <v>4</v>
      </c>
      <c r="B297" s="78"/>
      <c r="C297" s="8" t="s">
        <v>190</v>
      </c>
      <c r="D297" s="77">
        <v>261.64592999999996</v>
      </c>
      <c r="E297" s="78"/>
      <c r="F297" s="8">
        <v>0</v>
      </c>
      <c r="G297" s="8">
        <v>384</v>
      </c>
      <c r="H297" s="8" t="s">
        <v>164</v>
      </c>
      <c r="I297" s="96"/>
      <c r="J297" s="97"/>
    </row>
    <row r="298" spans="1:10" ht="15.6" x14ac:dyDescent="0.3">
      <c r="A298" s="77">
        <v>5</v>
      </c>
      <c r="B298" s="78"/>
      <c r="C298" s="8" t="s">
        <v>190</v>
      </c>
      <c r="D298" s="77">
        <v>261.64592999999996</v>
      </c>
      <c r="E298" s="78"/>
      <c r="F298" s="8">
        <v>0</v>
      </c>
      <c r="G298" s="8">
        <v>384</v>
      </c>
      <c r="H298" s="8" t="s">
        <v>164</v>
      </c>
      <c r="I298" s="96"/>
      <c r="J298" s="97"/>
    </row>
    <row r="299" spans="1:10" ht="15.75" customHeight="1" x14ac:dyDescent="0.3">
      <c r="A299" s="77">
        <v>6</v>
      </c>
      <c r="B299" s="78"/>
      <c r="C299" s="8" t="s">
        <v>190</v>
      </c>
      <c r="D299" s="77">
        <v>261.64592999999996</v>
      </c>
      <c r="E299" s="78"/>
      <c r="F299" s="8">
        <v>0</v>
      </c>
      <c r="G299" s="8">
        <v>384</v>
      </c>
      <c r="H299" s="8" t="s">
        <v>164</v>
      </c>
      <c r="I299" s="96"/>
      <c r="J299" s="97"/>
    </row>
    <row r="300" spans="1:10" ht="15.6" x14ac:dyDescent="0.3">
      <c r="A300" s="77">
        <v>7</v>
      </c>
      <c r="B300" s="78"/>
      <c r="C300" s="8" t="s">
        <v>190</v>
      </c>
      <c r="D300" s="77">
        <v>261.64592999999996</v>
      </c>
      <c r="E300" s="78"/>
      <c r="F300" s="8">
        <v>0</v>
      </c>
      <c r="G300" s="8">
        <v>384</v>
      </c>
      <c r="H300" s="8" t="s">
        <v>164</v>
      </c>
      <c r="I300" s="96"/>
      <c r="J300" s="97"/>
    </row>
    <row r="301" spans="1:10" ht="15.6" x14ac:dyDescent="0.3">
      <c r="A301" s="77">
        <v>8</v>
      </c>
      <c r="B301" s="78"/>
      <c r="C301" s="8" t="s">
        <v>190</v>
      </c>
      <c r="D301" s="77">
        <v>160.49123999999998</v>
      </c>
      <c r="E301" s="78"/>
      <c r="F301" s="8">
        <v>0</v>
      </c>
      <c r="G301" s="8">
        <v>244</v>
      </c>
      <c r="H301" s="8" t="s">
        <v>164</v>
      </c>
      <c r="I301" s="96"/>
      <c r="J301" s="97"/>
    </row>
    <row r="302" spans="1:10" ht="15.6" x14ac:dyDescent="0.3">
      <c r="A302" s="77">
        <v>9</v>
      </c>
      <c r="B302" s="78"/>
      <c r="C302" s="8" t="s">
        <v>190</v>
      </c>
      <c r="D302" s="77">
        <v>261.64592999999996</v>
      </c>
      <c r="E302" s="78"/>
      <c r="F302" s="8">
        <v>0</v>
      </c>
      <c r="G302" s="8">
        <v>384</v>
      </c>
      <c r="H302" s="8" t="s">
        <v>164</v>
      </c>
      <c r="I302" s="96"/>
      <c r="J302" s="97"/>
    </row>
    <row r="303" spans="1:10" ht="15.6" x14ac:dyDescent="0.3">
      <c r="A303" s="77">
        <v>10</v>
      </c>
      <c r="B303" s="78"/>
      <c r="C303" s="8" t="s">
        <v>191</v>
      </c>
      <c r="D303" s="77">
        <v>253.02396600000003</v>
      </c>
      <c r="E303" s="78"/>
      <c r="F303" s="8">
        <v>0</v>
      </c>
      <c r="G303" s="8">
        <v>376</v>
      </c>
      <c r="H303" s="8" t="s">
        <v>164</v>
      </c>
      <c r="I303" s="98"/>
      <c r="J303" s="99"/>
    </row>
    <row r="304" spans="1:10" ht="15.6" x14ac:dyDescent="0.3">
      <c r="A304" s="129" t="s">
        <v>168</v>
      </c>
      <c r="B304" s="130"/>
      <c r="C304" s="130"/>
      <c r="D304" s="130"/>
      <c r="E304" s="130"/>
      <c r="F304" s="130"/>
      <c r="G304" s="130"/>
      <c r="H304" s="130"/>
      <c r="I304" s="130"/>
      <c r="J304" s="131"/>
    </row>
    <row r="305" spans="1:10" ht="15.6" x14ac:dyDescent="0.3">
      <c r="A305" s="91" t="s">
        <v>161</v>
      </c>
      <c r="B305" s="92"/>
      <c r="C305" s="92"/>
      <c r="D305" s="92"/>
      <c r="E305" s="92"/>
      <c r="F305" s="92"/>
      <c r="G305" s="92"/>
      <c r="H305" s="92"/>
      <c r="I305" s="92"/>
      <c r="J305" s="93"/>
    </row>
    <row r="306" spans="1:10" ht="15.6" x14ac:dyDescent="0.3">
      <c r="A306" s="77">
        <v>1</v>
      </c>
      <c r="B306" s="78"/>
      <c r="C306" s="8" t="s">
        <v>190</v>
      </c>
      <c r="D306" s="77">
        <v>193.90269599999999</v>
      </c>
      <c r="E306" s="78"/>
      <c r="F306" s="8">
        <v>0</v>
      </c>
      <c r="G306" s="8">
        <v>322</v>
      </c>
      <c r="H306" s="8" t="s">
        <v>164</v>
      </c>
      <c r="I306" s="94" t="str">
        <f>A305</f>
        <v>Ground floor</v>
      </c>
      <c r="J306" s="95"/>
    </row>
    <row r="307" spans="1:10" ht="15.6" x14ac:dyDescent="0.3">
      <c r="A307" s="77">
        <v>2</v>
      </c>
      <c r="B307" s="78"/>
      <c r="C307" s="8" t="s">
        <v>190</v>
      </c>
      <c r="D307" s="77">
        <v>235.27412999999996</v>
      </c>
      <c r="E307" s="78"/>
      <c r="F307" s="8">
        <v>0</v>
      </c>
      <c r="G307" s="8">
        <v>384</v>
      </c>
      <c r="H307" s="8" t="s">
        <v>164</v>
      </c>
      <c r="I307" s="96"/>
      <c r="J307" s="97"/>
    </row>
    <row r="308" spans="1:10" ht="15.6" x14ac:dyDescent="0.3">
      <c r="A308" s="77">
        <v>3</v>
      </c>
      <c r="B308" s="78"/>
      <c r="C308" s="8" t="s">
        <v>190</v>
      </c>
      <c r="D308" s="77">
        <v>160.49123999999998</v>
      </c>
      <c r="E308" s="78"/>
      <c r="F308" s="8">
        <v>0</v>
      </c>
      <c r="G308" s="8">
        <v>244</v>
      </c>
      <c r="H308" s="8" t="s">
        <v>164</v>
      </c>
      <c r="I308" s="96"/>
      <c r="J308" s="97"/>
    </row>
    <row r="309" spans="1:10" ht="15.6" x14ac:dyDescent="0.3">
      <c r="A309" s="77">
        <v>4</v>
      </c>
      <c r="B309" s="78"/>
      <c r="C309" s="8" t="s">
        <v>190</v>
      </c>
      <c r="D309" s="77">
        <v>235.27412999999996</v>
      </c>
      <c r="E309" s="78"/>
      <c r="F309" s="8">
        <v>0</v>
      </c>
      <c r="G309" s="8">
        <v>384</v>
      </c>
      <c r="H309" s="8" t="s">
        <v>164</v>
      </c>
      <c r="I309" s="96"/>
      <c r="J309" s="97"/>
    </row>
    <row r="310" spans="1:10" ht="15.6" x14ac:dyDescent="0.3">
      <c r="A310" s="77">
        <v>5</v>
      </c>
      <c r="B310" s="78"/>
      <c r="C310" s="8" t="s">
        <v>190</v>
      </c>
      <c r="D310" s="77">
        <v>235.27412999999996</v>
      </c>
      <c r="E310" s="78"/>
      <c r="F310" s="8">
        <v>0</v>
      </c>
      <c r="G310" s="8">
        <v>384</v>
      </c>
      <c r="H310" s="8" t="s">
        <v>164</v>
      </c>
      <c r="I310" s="96"/>
      <c r="J310" s="97"/>
    </row>
    <row r="311" spans="1:10" ht="15.6" x14ac:dyDescent="0.3">
      <c r="A311" s="77">
        <v>6</v>
      </c>
      <c r="B311" s="78"/>
      <c r="C311" s="8" t="s">
        <v>190</v>
      </c>
      <c r="D311" s="77">
        <v>235.27412999999996</v>
      </c>
      <c r="E311" s="78"/>
      <c r="F311" s="8">
        <v>0</v>
      </c>
      <c r="G311" s="8">
        <v>384</v>
      </c>
      <c r="H311" s="8" t="s">
        <v>164</v>
      </c>
      <c r="I311" s="96"/>
      <c r="J311" s="97"/>
    </row>
    <row r="312" spans="1:10" ht="15.6" x14ac:dyDescent="0.3">
      <c r="A312" s="77">
        <v>7</v>
      </c>
      <c r="B312" s="78"/>
      <c r="C312" s="8" t="s">
        <v>190</v>
      </c>
      <c r="D312" s="77">
        <v>235.27412999999996</v>
      </c>
      <c r="E312" s="78"/>
      <c r="F312" s="8">
        <v>0</v>
      </c>
      <c r="G312" s="8">
        <v>384</v>
      </c>
      <c r="H312" s="8" t="s">
        <v>164</v>
      </c>
      <c r="I312" s="96"/>
      <c r="J312" s="97"/>
    </row>
    <row r="313" spans="1:10" ht="15.6" x14ac:dyDescent="0.3">
      <c r="A313" s="77">
        <v>8</v>
      </c>
      <c r="B313" s="78"/>
      <c r="C313" s="8" t="s">
        <v>190</v>
      </c>
      <c r="D313" s="77">
        <v>160.49123999999998</v>
      </c>
      <c r="E313" s="78"/>
      <c r="F313" s="8">
        <v>0</v>
      </c>
      <c r="G313" s="8">
        <v>244</v>
      </c>
      <c r="H313" s="8" t="s">
        <v>164</v>
      </c>
      <c r="I313" s="96"/>
      <c r="J313" s="97"/>
    </row>
    <row r="314" spans="1:10" ht="15.6" x14ac:dyDescent="0.3">
      <c r="A314" s="77">
        <v>9</v>
      </c>
      <c r="B314" s="78"/>
      <c r="C314" s="8" t="s">
        <v>190</v>
      </c>
      <c r="D314" s="77">
        <v>235.27412999999996</v>
      </c>
      <c r="E314" s="78"/>
      <c r="F314" s="8">
        <v>0</v>
      </c>
      <c r="G314" s="8">
        <v>384</v>
      </c>
      <c r="H314" s="8" t="s">
        <v>164</v>
      </c>
      <c r="I314" s="96"/>
      <c r="J314" s="97"/>
    </row>
    <row r="315" spans="1:10" ht="15.6" x14ac:dyDescent="0.3">
      <c r="A315" s="77">
        <v>10</v>
      </c>
      <c r="B315" s="78"/>
      <c r="C315" s="8" t="s">
        <v>190</v>
      </c>
      <c r="D315" s="77">
        <v>193.90269599999999</v>
      </c>
      <c r="E315" s="78"/>
      <c r="F315" s="8">
        <v>0</v>
      </c>
      <c r="G315" s="8">
        <v>322</v>
      </c>
      <c r="H315" s="8" t="s">
        <v>164</v>
      </c>
      <c r="I315" s="98"/>
      <c r="J315" s="99"/>
    </row>
    <row r="316" spans="1:10" ht="15.6" x14ac:dyDescent="0.3">
      <c r="A316" s="129" t="s">
        <v>162</v>
      </c>
      <c r="B316" s="130"/>
      <c r="C316" s="130"/>
      <c r="D316" s="130"/>
      <c r="E316" s="130"/>
      <c r="F316" s="130"/>
      <c r="G316" s="130"/>
      <c r="H316" s="130"/>
      <c r="I316" s="130"/>
      <c r="J316" s="131"/>
    </row>
    <row r="317" spans="1:10" ht="15.6" x14ac:dyDescent="0.3">
      <c r="A317" s="77">
        <v>1</v>
      </c>
      <c r="B317" s="78"/>
      <c r="C317" s="8" t="s">
        <v>191</v>
      </c>
      <c r="D317" s="77">
        <v>253.02396600000003</v>
      </c>
      <c r="E317" s="78"/>
      <c r="F317" s="8">
        <v>0</v>
      </c>
      <c r="G317" s="8">
        <v>376</v>
      </c>
      <c r="H317" s="8" t="s">
        <v>164</v>
      </c>
      <c r="I317" s="94" t="str">
        <f>A316</f>
        <v>1st to 4th floor</v>
      </c>
      <c r="J317" s="95"/>
    </row>
    <row r="318" spans="1:10" ht="15.6" x14ac:dyDescent="0.3">
      <c r="A318" s="77">
        <v>2</v>
      </c>
      <c r="B318" s="78"/>
      <c r="C318" s="8" t="s">
        <v>190</v>
      </c>
      <c r="D318" s="77">
        <v>261.64592999999996</v>
      </c>
      <c r="E318" s="78"/>
      <c r="F318" s="8">
        <v>0</v>
      </c>
      <c r="G318" s="8">
        <v>384</v>
      </c>
      <c r="H318" s="8" t="s">
        <v>164</v>
      </c>
      <c r="I318" s="96"/>
      <c r="J318" s="97"/>
    </row>
    <row r="319" spans="1:10" ht="15.6" x14ac:dyDescent="0.3">
      <c r="A319" s="77">
        <v>3</v>
      </c>
      <c r="B319" s="78"/>
      <c r="C319" s="8" t="s">
        <v>190</v>
      </c>
      <c r="D319" s="77">
        <v>160.49123999999998</v>
      </c>
      <c r="E319" s="78"/>
      <c r="F319" s="8">
        <v>0</v>
      </c>
      <c r="G319" s="8">
        <v>244</v>
      </c>
      <c r="H319" s="8" t="s">
        <v>164</v>
      </c>
      <c r="I319" s="96"/>
      <c r="J319" s="97"/>
    </row>
    <row r="320" spans="1:10" ht="15.6" x14ac:dyDescent="0.3">
      <c r="A320" s="77">
        <v>4</v>
      </c>
      <c r="B320" s="78"/>
      <c r="C320" s="8" t="s">
        <v>190</v>
      </c>
      <c r="D320" s="77">
        <v>261.64592999999996</v>
      </c>
      <c r="E320" s="78"/>
      <c r="F320" s="8">
        <v>0</v>
      </c>
      <c r="G320" s="8">
        <v>384</v>
      </c>
      <c r="H320" s="8" t="s">
        <v>164</v>
      </c>
      <c r="I320" s="96"/>
      <c r="J320" s="97"/>
    </row>
    <row r="321" spans="1:10" ht="15.6" x14ac:dyDescent="0.3">
      <c r="A321" s="77">
        <v>5</v>
      </c>
      <c r="B321" s="78"/>
      <c r="C321" s="8" t="s">
        <v>190</v>
      </c>
      <c r="D321" s="77">
        <v>261.64592999999996</v>
      </c>
      <c r="E321" s="78"/>
      <c r="F321" s="8">
        <v>0</v>
      </c>
      <c r="G321" s="8">
        <v>384</v>
      </c>
      <c r="H321" s="8" t="s">
        <v>164</v>
      </c>
      <c r="I321" s="96"/>
      <c r="J321" s="97"/>
    </row>
    <row r="322" spans="1:10" ht="15.6" x14ac:dyDescent="0.3">
      <c r="A322" s="77">
        <v>6</v>
      </c>
      <c r="B322" s="78"/>
      <c r="C322" s="8" t="s">
        <v>190</v>
      </c>
      <c r="D322" s="77">
        <v>261.64592999999996</v>
      </c>
      <c r="E322" s="78"/>
      <c r="F322" s="8">
        <v>0</v>
      </c>
      <c r="G322" s="8">
        <v>384</v>
      </c>
      <c r="H322" s="8" t="s">
        <v>164</v>
      </c>
      <c r="I322" s="96"/>
      <c r="J322" s="97"/>
    </row>
    <row r="323" spans="1:10" ht="15.6" x14ac:dyDescent="0.3">
      <c r="A323" s="77">
        <v>7</v>
      </c>
      <c r="B323" s="78"/>
      <c r="C323" s="8" t="s">
        <v>190</v>
      </c>
      <c r="D323" s="77">
        <v>261.64592999999996</v>
      </c>
      <c r="E323" s="78"/>
      <c r="F323" s="8">
        <v>0</v>
      </c>
      <c r="G323" s="8">
        <v>384</v>
      </c>
      <c r="H323" s="8" t="s">
        <v>164</v>
      </c>
      <c r="I323" s="96"/>
      <c r="J323" s="97"/>
    </row>
    <row r="324" spans="1:10" ht="15.6" x14ac:dyDescent="0.3">
      <c r="A324" s="77">
        <v>8</v>
      </c>
      <c r="B324" s="78"/>
      <c r="C324" s="8" t="s">
        <v>190</v>
      </c>
      <c r="D324" s="77">
        <v>160.49123999999998</v>
      </c>
      <c r="E324" s="78"/>
      <c r="F324" s="8">
        <v>0</v>
      </c>
      <c r="G324" s="8">
        <v>244</v>
      </c>
      <c r="H324" s="8" t="s">
        <v>164</v>
      </c>
      <c r="I324" s="96"/>
      <c r="J324" s="97"/>
    </row>
    <row r="325" spans="1:10" ht="15.6" x14ac:dyDescent="0.3">
      <c r="A325" s="77">
        <v>9</v>
      </c>
      <c r="B325" s="78"/>
      <c r="C325" s="8" t="s">
        <v>190</v>
      </c>
      <c r="D325" s="77">
        <v>261.64592999999996</v>
      </c>
      <c r="E325" s="78"/>
      <c r="F325" s="8">
        <v>0</v>
      </c>
      <c r="G325" s="8">
        <v>384</v>
      </c>
      <c r="H325" s="8" t="s">
        <v>164</v>
      </c>
      <c r="I325" s="96"/>
      <c r="J325" s="97"/>
    </row>
    <row r="326" spans="1:10" ht="15.6" x14ac:dyDescent="0.3">
      <c r="A326" s="77">
        <v>10</v>
      </c>
      <c r="B326" s="78"/>
      <c r="C326" s="8" t="s">
        <v>191</v>
      </c>
      <c r="D326" s="77">
        <v>253.02396600000003</v>
      </c>
      <c r="E326" s="78"/>
      <c r="F326" s="8">
        <v>0</v>
      </c>
      <c r="G326" s="8">
        <v>376</v>
      </c>
      <c r="H326" s="8" t="s">
        <v>164</v>
      </c>
      <c r="I326" s="98"/>
      <c r="J326" s="99"/>
    </row>
    <row r="327" spans="1:10" ht="15.6" x14ac:dyDescent="0.3">
      <c r="A327" s="129" t="s">
        <v>169</v>
      </c>
      <c r="B327" s="130"/>
      <c r="C327" s="130"/>
      <c r="D327" s="130"/>
      <c r="E327" s="130"/>
      <c r="F327" s="130"/>
      <c r="G327" s="130"/>
      <c r="H327" s="130"/>
      <c r="I327" s="130"/>
      <c r="J327" s="131"/>
    </row>
    <row r="328" spans="1:10" ht="15.6" x14ac:dyDescent="0.3">
      <c r="A328" s="129" t="s">
        <v>161</v>
      </c>
      <c r="B328" s="130"/>
      <c r="C328" s="130"/>
      <c r="D328" s="130"/>
      <c r="E328" s="130"/>
      <c r="F328" s="130"/>
      <c r="G328" s="130"/>
      <c r="H328" s="130"/>
      <c r="I328" s="130"/>
      <c r="J328" s="131"/>
    </row>
    <row r="329" spans="1:10" ht="15.6" x14ac:dyDescent="0.3">
      <c r="A329" s="77">
        <v>1</v>
      </c>
      <c r="B329" s="78"/>
      <c r="C329" s="8" t="s">
        <v>190</v>
      </c>
      <c r="D329" s="77">
        <v>193.90269599999999</v>
      </c>
      <c r="E329" s="78"/>
      <c r="F329" s="8">
        <v>0</v>
      </c>
      <c r="G329" s="8">
        <v>322</v>
      </c>
      <c r="H329" s="8" t="s">
        <v>164</v>
      </c>
      <c r="I329" s="94" t="str">
        <f>A328</f>
        <v>Ground floor</v>
      </c>
      <c r="J329" s="95"/>
    </row>
    <row r="330" spans="1:10" ht="15.6" x14ac:dyDescent="0.3">
      <c r="A330" s="77">
        <v>2</v>
      </c>
      <c r="B330" s="78"/>
      <c r="C330" s="8" t="s">
        <v>190</v>
      </c>
      <c r="D330" s="77">
        <v>235.27412999999996</v>
      </c>
      <c r="E330" s="78"/>
      <c r="F330" s="8">
        <v>0</v>
      </c>
      <c r="G330" s="8">
        <v>384</v>
      </c>
      <c r="H330" s="8" t="s">
        <v>164</v>
      </c>
      <c r="I330" s="96"/>
      <c r="J330" s="97"/>
    </row>
    <row r="331" spans="1:10" ht="15.6" x14ac:dyDescent="0.3">
      <c r="A331" s="77">
        <v>3</v>
      </c>
      <c r="B331" s="78"/>
      <c r="C331" s="8" t="s">
        <v>190</v>
      </c>
      <c r="D331" s="77">
        <v>160.49123999999998</v>
      </c>
      <c r="E331" s="78"/>
      <c r="F331" s="8">
        <v>0</v>
      </c>
      <c r="G331" s="8">
        <v>244</v>
      </c>
      <c r="H331" s="8" t="s">
        <v>164</v>
      </c>
      <c r="I331" s="96"/>
      <c r="J331" s="97"/>
    </row>
    <row r="332" spans="1:10" ht="15.6" x14ac:dyDescent="0.3">
      <c r="A332" s="77">
        <v>4</v>
      </c>
      <c r="B332" s="78"/>
      <c r="C332" s="8" t="s">
        <v>190</v>
      </c>
      <c r="D332" s="77">
        <v>235.27412999999996</v>
      </c>
      <c r="E332" s="78"/>
      <c r="F332" s="8">
        <v>0</v>
      </c>
      <c r="G332" s="8">
        <v>384</v>
      </c>
      <c r="H332" s="8" t="s">
        <v>164</v>
      </c>
      <c r="I332" s="96"/>
      <c r="J332" s="97"/>
    </row>
    <row r="333" spans="1:10" ht="15.6" x14ac:dyDescent="0.3">
      <c r="A333" s="77">
        <v>5</v>
      </c>
      <c r="B333" s="78"/>
      <c r="C333" s="8" t="s">
        <v>190</v>
      </c>
      <c r="D333" s="77">
        <v>235.27412999999996</v>
      </c>
      <c r="E333" s="78"/>
      <c r="F333" s="8">
        <v>0</v>
      </c>
      <c r="G333" s="8">
        <v>384</v>
      </c>
      <c r="H333" s="8" t="s">
        <v>164</v>
      </c>
      <c r="I333" s="96"/>
      <c r="J333" s="97"/>
    </row>
    <row r="334" spans="1:10" ht="15.6" x14ac:dyDescent="0.3">
      <c r="A334" s="77">
        <v>6</v>
      </c>
      <c r="B334" s="78"/>
      <c r="C334" s="8" t="s">
        <v>190</v>
      </c>
      <c r="D334" s="77">
        <v>235.27412999999996</v>
      </c>
      <c r="E334" s="78"/>
      <c r="F334" s="8">
        <v>0</v>
      </c>
      <c r="G334" s="8">
        <v>384</v>
      </c>
      <c r="H334" s="8" t="s">
        <v>164</v>
      </c>
      <c r="I334" s="96"/>
      <c r="J334" s="97"/>
    </row>
    <row r="335" spans="1:10" ht="15.6" x14ac:dyDescent="0.3">
      <c r="A335" s="77">
        <v>7</v>
      </c>
      <c r="B335" s="78"/>
      <c r="C335" s="8" t="s">
        <v>190</v>
      </c>
      <c r="D335" s="77">
        <v>235.27412999999996</v>
      </c>
      <c r="E335" s="78"/>
      <c r="F335" s="8">
        <v>0</v>
      </c>
      <c r="G335" s="8">
        <v>384</v>
      </c>
      <c r="H335" s="8" t="s">
        <v>164</v>
      </c>
      <c r="I335" s="96"/>
      <c r="J335" s="97"/>
    </row>
    <row r="336" spans="1:10" ht="15.6" x14ac:dyDescent="0.3">
      <c r="A336" s="77">
        <v>8</v>
      </c>
      <c r="B336" s="78"/>
      <c r="C336" s="8" t="s">
        <v>190</v>
      </c>
      <c r="D336" s="77">
        <v>160.49123999999998</v>
      </c>
      <c r="E336" s="78"/>
      <c r="F336" s="8">
        <v>0</v>
      </c>
      <c r="G336" s="8">
        <v>244</v>
      </c>
      <c r="H336" s="8" t="s">
        <v>164</v>
      </c>
      <c r="I336" s="96"/>
      <c r="J336" s="97"/>
    </row>
    <row r="337" spans="1:10" ht="15.6" x14ac:dyDescent="0.3">
      <c r="A337" s="77">
        <v>9</v>
      </c>
      <c r="B337" s="78"/>
      <c r="C337" s="8" t="s">
        <v>190</v>
      </c>
      <c r="D337" s="77">
        <v>235.27412999999996</v>
      </c>
      <c r="E337" s="78"/>
      <c r="F337" s="8">
        <v>0</v>
      </c>
      <c r="G337" s="8">
        <v>384</v>
      </c>
      <c r="H337" s="8" t="s">
        <v>164</v>
      </c>
      <c r="I337" s="96"/>
      <c r="J337" s="97"/>
    </row>
    <row r="338" spans="1:10" ht="15.6" x14ac:dyDescent="0.3">
      <c r="A338" s="77">
        <v>10</v>
      </c>
      <c r="B338" s="78"/>
      <c r="C338" s="8" t="s">
        <v>190</v>
      </c>
      <c r="D338" s="77">
        <v>193.90269599999999</v>
      </c>
      <c r="E338" s="78"/>
      <c r="F338" s="8">
        <v>0</v>
      </c>
      <c r="G338" s="8">
        <v>322</v>
      </c>
      <c r="H338" s="8" t="s">
        <v>164</v>
      </c>
      <c r="I338" s="98"/>
      <c r="J338" s="99"/>
    </row>
    <row r="339" spans="1:10" ht="15.6" x14ac:dyDescent="0.3">
      <c r="A339" s="129" t="s">
        <v>162</v>
      </c>
      <c r="B339" s="130"/>
      <c r="C339" s="130"/>
      <c r="D339" s="130"/>
      <c r="E339" s="130"/>
      <c r="F339" s="130"/>
      <c r="G339" s="130"/>
      <c r="H339" s="130"/>
      <c r="I339" s="130"/>
      <c r="J339" s="131"/>
    </row>
    <row r="340" spans="1:10" ht="15.75" customHeight="1" x14ac:dyDescent="0.3">
      <c r="A340" s="77">
        <v>1</v>
      </c>
      <c r="B340" s="78"/>
      <c r="C340" s="8" t="s">
        <v>191</v>
      </c>
      <c r="D340" s="77">
        <v>253.02396600000003</v>
      </c>
      <c r="E340" s="78"/>
      <c r="F340" s="8">
        <v>0</v>
      </c>
      <c r="G340" s="8">
        <v>376</v>
      </c>
      <c r="H340" s="8" t="s">
        <v>164</v>
      </c>
      <c r="I340" s="94" t="str">
        <f>A339</f>
        <v>1st to 4th floor</v>
      </c>
      <c r="J340" s="95"/>
    </row>
    <row r="341" spans="1:10" ht="15.6" x14ac:dyDescent="0.3">
      <c r="A341" s="77">
        <v>2</v>
      </c>
      <c r="B341" s="78"/>
      <c r="C341" s="8" t="s">
        <v>190</v>
      </c>
      <c r="D341" s="77">
        <v>261.64592999999996</v>
      </c>
      <c r="E341" s="78"/>
      <c r="F341" s="8">
        <v>0</v>
      </c>
      <c r="G341" s="8">
        <v>384</v>
      </c>
      <c r="H341" s="8" t="s">
        <v>164</v>
      </c>
      <c r="I341" s="96"/>
      <c r="J341" s="97"/>
    </row>
    <row r="342" spans="1:10" ht="15.6" x14ac:dyDescent="0.3">
      <c r="A342" s="77">
        <v>3</v>
      </c>
      <c r="B342" s="78"/>
      <c r="C342" s="8" t="s">
        <v>190</v>
      </c>
      <c r="D342" s="77">
        <v>160.49123999999998</v>
      </c>
      <c r="E342" s="78"/>
      <c r="F342" s="8">
        <v>0</v>
      </c>
      <c r="G342" s="8">
        <v>244</v>
      </c>
      <c r="H342" s="8" t="s">
        <v>164</v>
      </c>
      <c r="I342" s="96"/>
      <c r="J342" s="97"/>
    </row>
    <row r="343" spans="1:10" ht="15.6" x14ac:dyDescent="0.3">
      <c r="A343" s="77">
        <v>4</v>
      </c>
      <c r="B343" s="78"/>
      <c r="C343" s="8" t="s">
        <v>190</v>
      </c>
      <c r="D343" s="77">
        <v>261.64592999999996</v>
      </c>
      <c r="E343" s="78"/>
      <c r="F343" s="8">
        <v>0</v>
      </c>
      <c r="G343" s="8">
        <v>384</v>
      </c>
      <c r="H343" s="8" t="s">
        <v>164</v>
      </c>
      <c r="I343" s="96"/>
      <c r="J343" s="97"/>
    </row>
    <row r="344" spans="1:10" ht="15.6" x14ac:dyDescent="0.3">
      <c r="A344" s="77">
        <v>5</v>
      </c>
      <c r="B344" s="78"/>
      <c r="C344" s="8" t="s">
        <v>190</v>
      </c>
      <c r="D344" s="77">
        <v>261.64592999999996</v>
      </c>
      <c r="E344" s="78"/>
      <c r="F344" s="8">
        <v>0</v>
      </c>
      <c r="G344" s="8">
        <v>384</v>
      </c>
      <c r="H344" s="8" t="s">
        <v>164</v>
      </c>
      <c r="I344" s="96"/>
      <c r="J344" s="97"/>
    </row>
    <row r="345" spans="1:10" ht="15.75" customHeight="1" x14ac:dyDescent="0.3">
      <c r="A345" s="77">
        <v>6</v>
      </c>
      <c r="B345" s="78"/>
      <c r="C345" s="8" t="s">
        <v>190</v>
      </c>
      <c r="D345" s="77">
        <v>261.64592999999996</v>
      </c>
      <c r="E345" s="78"/>
      <c r="F345" s="8">
        <v>0</v>
      </c>
      <c r="G345" s="8">
        <v>384</v>
      </c>
      <c r="H345" s="8" t="s">
        <v>164</v>
      </c>
      <c r="I345" s="96"/>
      <c r="J345" s="97"/>
    </row>
    <row r="346" spans="1:10" ht="15.6" x14ac:dyDescent="0.3">
      <c r="A346" s="77">
        <v>7</v>
      </c>
      <c r="B346" s="78"/>
      <c r="C346" s="8" t="s">
        <v>190</v>
      </c>
      <c r="D346" s="77">
        <v>261.64592999999996</v>
      </c>
      <c r="E346" s="78"/>
      <c r="F346" s="8">
        <v>0</v>
      </c>
      <c r="G346" s="8">
        <v>384</v>
      </c>
      <c r="H346" s="8" t="s">
        <v>164</v>
      </c>
      <c r="I346" s="96"/>
      <c r="J346" s="97"/>
    </row>
    <row r="347" spans="1:10" ht="15.6" x14ac:dyDescent="0.3">
      <c r="A347" s="77">
        <v>8</v>
      </c>
      <c r="B347" s="78"/>
      <c r="C347" s="8" t="s">
        <v>190</v>
      </c>
      <c r="D347" s="77">
        <v>160.49123999999998</v>
      </c>
      <c r="E347" s="78"/>
      <c r="F347" s="8">
        <v>0</v>
      </c>
      <c r="G347" s="8">
        <v>244</v>
      </c>
      <c r="H347" s="8" t="s">
        <v>164</v>
      </c>
      <c r="I347" s="96"/>
      <c r="J347" s="97"/>
    </row>
    <row r="348" spans="1:10" ht="15.6" x14ac:dyDescent="0.3">
      <c r="A348" s="77">
        <v>9</v>
      </c>
      <c r="B348" s="78"/>
      <c r="C348" s="8" t="s">
        <v>190</v>
      </c>
      <c r="D348" s="77">
        <v>261.64592999999996</v>
      </c>
      <c r="E348" s="78"/>
      <c r="F348" s="8">
        <v>0</v>
      </c>
      <c r="G348" s="8">
        <v>384</v>
      </c>
      <c r="H348" s="8" t="s">
        <v>164</v>
      </c>
      <c r="I348" s="96"/>
      <c r="J348" s="97"/>
    </row>
    <row r="349" spans="1:10" ht="15.6" x14ac:dyDescent="0.3">
      <c r="A349" s="77">
        <v>10</v>
      </c>
      <c r="B349" s="78"/>
      <c r="C349" s="8" t="s">
        <v>191</v>
      </c>
      <c r="D349" s="77">
        <v>253.02396600000003</v>
      </c>
      <c r="E349" s="78"/>
      <c r="F349" s="8">
        <v>0</v>
      </c>
      <c r="G349" s="8">
        <v>376</v>
      </c>
      <c r="H349" s="8" t="s">
        <v>164</v>
      </c>
      <c r="I349" s="98"/>
      <c r="J349" s="99"/>
    </row>
    <row r="350" spans="1:10" ht="15.6" x14ac:dyDescent="0.3">
      <c r="A350" s="91" t="s">
        <v>170</v>
      </c>
      <c r="B350" s="92"/>
      <c r="C350" s="92"/>
      <c r="D350" s="92"/>
      <c r="E350" s="92"/>
      <c r="F350" s="92"/>
      <c r="G350" s="92"/>
      <c r="H350" s="92"/>
      <c r="I350" s="92"/>
      <c r="J350" s="93"/>
    </row>
    <row r="351" spans="1:10" ht="15.6" x14ac:dyDescent="0.3">
      <c r="A351" s="129" t="s">
        <v>161</v>
      </c>
      <c r="B351" s="130"/>
      <c r="C351" s="130"/>
      <c r="D351" s="130"/>
      <c r="E351" s="130"/>
      <c r="F351" s="130"/>
      <c r="G351" s="130"/>
      <c r="H351" s="130"/>
      <c r="I351" s="130"/>
      <c r="J351" s="131"/>
    </row>
    <row r="352" spans="1:10" ht="15.6" x14ac:dyDescent="0.3">
      <c r="A352" s="77">
        <v>1</v>
      </c>
      <c r="B352" s="78"/>
      <c r="C352" s="8" t="s">
        <v>190</v>
      </c>
      <c r="D352" s="77">
        <v>193.90269599999999</v>
      </c>
      <c r="E352" s="78"/>
      <c r="F352" s="8">
        <v>0</v>
      </c>
      <c r="G352" s="8">
        <v>322</v>
      </c>
      <c r="H352" s="8" t="s">
        <v>164</v>
      </c>
      <c r="I352" s="94" t="str">
        <f>A351</f>
        <v>Ground floor</v>
      </c>
      <c r="J352" s="95"/>
    </row>
    <row r="353" spans="1:10" ht="15.6" x14ac:dyDescent="0.3">
      <c r="A353" s="77">
        <v>2</v>
      </c>
      <c r="B353" s="78"/>
      <c r="C353" s="8" t="s">
        <v>190</v>
      </c>
      <c r="D353" s="77">
        <v>235.27412999999996</v>
      </c>
      <c r="E353" s="78"/>
      <c r="F353" s="8">
        <v>0</v>
      </c>
      <c r="G353" s="8">
        <v>384</v>
      </c>
      <c r="H353" s="8" t="s">
        <v>164</v>
      </c>
      <c r="I353" s="96"/>
      <c r="J353" s="97"/>
    </row>
    <row r="354" spans="1:10" ht="15.6" x14ac:dyDescent="0.3">
      <c r="A354" s="77">
        <v>3</v>
      </c>
      <c r="B354" s="78"/>
      <c r="C354" s="8" t="s">
        <v>190</v>
      </c>
      <c r="D354" s="77">
        <v>160.49123999999998</v>
      </c>
      <c r="E354" s="78"/>
      <c r="F354" s="8">
        <v>0</v>
      </c>
      <c r="G354" s="8">
        <v>244</v>
      </c>
      <c r="H354" s="8" t="s">
        <v>164</v>
      </c>
      <c r="I354" s="96"/>
      <c r="J354" s="97"/>
    </row>
    <row r="355" spans="1:10" ht="15.6" x14ac:dyDescent="0.3">
      <c r="A355" s="77">
        <v>4</v>
      </c>
      <c r="B355" s="78"/>
      <c r="C355" s="8" t="s">
        <v>190</v>
      </c>
      <c r="D355" s="77">
        <v>235.27412999999996</v>
      </c>
      <c r="E355" s="78"/>
      <c r="F355" s="8">
        <v>0</v>
      </c>
      <c r="G355" s="8">
        <v>384</v>
      </c>
      <c r="H355" s="8" t="s">
        <v>164</v>
      </c>
      <c r="I355" s="96"/>
      <c r="J355" s="97"/>
    </row>
    <row r="356" spans="1:10" ht="15.6" x14ac:dyDescent="0.3">
      <c r="A356" s="77">
        <v>5</v>
      </c>
      <c r="B356" s="78"/>
      <c r="C356" s="8" t="s">
        <v>190</v>
      </c>
      <c r="D356" s="77">
        <v>235.27412999999996</v>
      </c>
      <c r="E356" s="78"/>
      <c r="F356" s="8">
        <v>0</v>
      </c>
      <c r="G356" s="8">
        <v>384</v>
      </c>
      <c r="H356" s="8" t="s">
        <v>164</v>
      </c>
      <c r="I356" s="96"/>
      <c r="J356" s="97"/>
    </row>
    <row r="357" spans="1:10" ht="15.6" x14ac:dyDescent="0.3">
      <c r="A357" s="77">
        <v>6</v>
      </c>
      <c r="B357" s="78"/>
      <c r="C357" s="8" t="s">
        <v>190</v>
      </c>
      <c r="D357" s="77">
        <v>235.27412999999996</v>
      </c>
      <c r="E357" s="78"/>
      <c r="F357" s="8">
        <v>0</v>
      </c>
      <c r="G357" s="8">
        <v>384</v>
      </c>
      <c r="H357" s="8" t="s">
        <v>164</v>
      </c>
      <c r="I357" s="96"/>
      <c r="J357" s="97"/>
    </row>
    <row r="358" spans="1:10" ht="15.6" x14ac:dyDescent="0.3">
      <c r="A358" s="77">
        <v>7</v>
      </c>
      <c r="B358" s="78"/>
      <c r="C358" s="8" t="s">
        <v>190</v>
      </c>
      <c r="D358" s="77">
        <v>235.27412999999996</v>
      </c>
      <c r="E358" s="78"/>
      <c r="F358" s="8">
        <v>0</v>
      </c>
      <c r="G358" s="8">
        <v>384</v>
      </c>
      <c r="H358" s="8" t="s">
        <v>164</v>
      </c>
      <c r="I358" s="96"/>
      <c r="J358" s="97"/>
    </row>
    <row r="359" spans="1:10" ht="15.6" x14ac:dyDescent="0.3">
      <c r="A359" s="77">
        <v>8</v>
      </c>
      <c r="B359" s="78"/>
      <c r="C359" s="8" t="s">
        <v>190</v>
      </c>
      <c r="D359" s="77">
        <v>160.49123999999998</v>
      </c>
      <c r="E359" s="78"/>
      <c r="F359" s="8">
        <v>0</v>
      </c>
      <c r="G359" s="8">
        <v>244</v>
      </c>
      <c r="H359" s="8" t="s">
        <v>164</v>
      </c>
      <c r="I359" s="96"/>
      <c r="J359" s="97"/>
    </row>
    <row r="360" spans="1:10" ht="15.6" x14ac:dyDescent="0.3">
      <c r="A360" s="77">
        <v>9</v>
      </c>
      <c r="B360" s="78"/>
      <c r="C360" s="8" t="s">
        <v>190</v>
      </c>
      <c r="D360" s="77">
        <v>235.27412999999996</v>
      </c>
      <c r="E360" s="78"/>
      <c r="F360" s="8">
        <v>0</v>
      </c>
      <c r="G360" s="8">
        <v>384</v>
      </c>
      <c r="H360" s="8" t="s">
        <v>164</v>
      </c>
      <c r="I360" s="96"/>
      <c r="J360" s="97"/>
    </row>
    <row r="361" spans="1:10" ht="15.6" x14ac:dyDescent="0.3">
      <c r="A361" s="77">
        <v>10</v>
      </c>
      <c r="B361" s="78"/>
      <c r="C361" s="8" t="s">
        <v>190</v>
      </c>
      <c r="D361" s="77">
        <v>193.90269599999999</v>
      </c>
      <c r="E361" s="78"/>
      <c r="F361" s="8">
        <v>0</v>
      </c>
      <c r="G361" s="8">
        <v>322</v>
      </c>
      <c r="H361" s="8" t="s">
        <v>164</v>
      </c>
      <c r="I361" s="98"/>
      <c r="J361" s="99"/>
    </row>
    <row r="362" spans="1:10" ht="15.6" x14ac:dyDescent="0.3">
      <c r="A362" s="129" t="s">
        <v>162</v>
      </c>
      <c r="B362" s="130"/>
      <c r="C362" s="130"/>
      <c r="D362" s="130"/>
      <c r="E362" s="130"/>
      <c r="F362" s="130"/>
      <c r="G362" s="130"/>
      <c r="H362" s="130"/>
      <c r="I362" s="130"/>
      <c r="J362" s="131"/>
    </row>
    <row r="363" spans="1:10" ht="15.75" customHeight="1" x14ac:dyDescent="0.3">
      <c r="A363" s="77">
        <v>1</v>
      </c>
      <c r="B363" s="78"/>
      <c r="C363" s="8" t="s">
        <v>191</v>
      </c>
      <c r="D363" s="77">
        <v>253.02396600000003</v>
      </c>
      <c r="E363" s="78"/>
      <c r="F363" s="8">
        <v>0</v>
      </c>
      <c r="G363" s="8">
        <v>376</v>
      </c>
      <c r="H363" s="8" t="s">
        <v>164</v>
      </c>
      <c r="I363" s="94" t="str">
        <f>A362</f>
        <v>1st to 4th floor</v>
      </c>
      <c r="J363" s="95"/>
    </row>
    <row r="364" spans="1:10" ht="15.6" x14ac:dyDescent="0.3">
      <c r="A364" s="77">
        <v>2</v>
      </c>
      <c r="B364" s="78"/>
      <c r="C364" s="8" t="s">
        <v>190</v>
      </c>
      <c r="D364" s="77">
        <v>261.64592999999996</v>
      </c>
      <c r="E364" s="78"/>
      <c r="F364" s="8">
        <v>0</v>
      </c>
      <c r="G364" s="8">
        <v>384</v>
      </c>
      <c r="H364" s="8" t="s">
        <v>164</v>
      </c>
      <c r="I364" s="96"/>
      <c r="J364" s="97"/>
    </row>
    <row r="365" spans="1:10" ht="15.6" x14ac:dyDescent="0.3">
      <c r="A365" s="77">
        <v>3</v>
      </c>
      <c r="B365" s="78"/>
      <c r="C365" s="8" t="s">
        <v>190</v>
      </c>
      <c r="D365" s="77">
        <v>160.49123999999998</v>
      </c>
      <c r="E365" s="78"/>
      <c r="F365" s="8">
        <v>0</v>
      </c>
      <c r="G365" s="8">
        <v>244</v>
      </c>
      <c r="H365" s="8" t="s">
        <v>164</v>
      </c>
      <c r="I365" s="96"/>
      <c r="J365" s="97"/>
    </row>
    <row r="366" spans="1:10" ht="15.6" x14ac:dyDescent="0.3">
      <c r="A366" s="77">
        <v>4</v>
      </c>
      <c r="B366" s="78"/>
      <c r="C366" s="8" t="s">
        <v>190</v>
      </c>
      <c r="D366" s="77">
        <v>261.64592999999996</v>
      </c>
      <c r="E366" s="78"/>
      <c r="F366" s="8">
        <v>0</v>
      </c>
      <c r="G366" s="8">
        <v>384</v>
      </c>
      <c r="H366" s="8" t="s">
        <v>164</v>
      </c>
      <c r="I366" s="96"/>
      <c r="J366" s="97"/>
    </row>
    <row r="367" spans="1:10" ht="15.6" x14ac:dyDescent="0.3">
      <c r="A367" s="77">
        <v>5</v>
      </c>
      <c r="B367" s="78"/>
      <c r="C367" s="8" t="s">
        <v>190</v>
      </c>
      <c r="D367" s="77">
        <v>261.64592999999996</v>
      </c>
      <c r="E367" s="78"/>
      <c r="F367" s="8">
        <v>0</v>
      </c>
      <c r="G367" s="8">
        <v>384</v>
      </c>
      <c r="H367" s="8" t="s">
        <v>164</v>
      </c>
      <c r="I367" s="96"/>
      <c r="J367" s="97"/>
    </row>
    <row r="368" spans="1:10" ht="15.75" customHeight="1" x14ac:dyDescent="0.3">
      <c r="A368" s="77">
        <v>6</v>
      </c>
      <c r="B368" s="78"/>
      <c r="C368" s="8" t="s">
        <v>190</v>
      </c>
      <c r="D368" s="77">
        <v>261.64592999999996</v>
      </c>
      <c r="E368" s="78"/>
      <c r="F368" s="8">
        <v>0</v>
      </c>
      <c r="G368" s="8">
        <v>384</v>
      </c>
      <c r="H368" s="8" t="s">
        <v>164</v>
      </c>
      <c r="I368" s="96"/>
      <c r="J368" s="97"/>
    </row>
    <row r="369" spans="1:10" ht="15.6" x14ac:dyDescent="0.3">
      <c r="A369" s="77">
        <v>7</v>
      </c>
      <c r="B369" s="78"/>
      <c r="C369" s="8" t="s">
        <v>190</v>
      </c>
      <c r="D369" s="77">
        <v>261.64592999999996</v>
      </c>
      <c r="E369" s="78"/>
      <c r="F369" s="8">
        <v>0</v>
      </c>
      <c r="G369" s="8">
        <v>384</v>
      </c>
      <c r="H369" s="8" t="s">
        <v>164</v>
      </c>
      <c r="I369" s="96"/>
      <c r="J369" s="97"/>
    </row>
    <row r="370" spans="1:10" ht="15.6" x14ac:dyDescent="0.3">
      <c r="A370" s="77">
        <v>8</v>
      </c>
      <c r="B370" s="78"/>
      <c r="C370" s="8" t="s">
        <v>190</v>
      </c>
      <c r="D370" s="77">
        <v>160.49123999999998</v>
      </c>
      <c r="E370" s="78"/>
      <c r="F370" s="8">
        <v>0</v>
      </c>
      <c r="G370" s="8">
        <v>244</v>
      </c>
      <c r="H370" s="8" t="s">
        <v>164</v>
      </c>
      <c r="I370" s="96"/>
      <c r="J370" s="97"/>
    </row>
    <row r="371" spans="1:10" ht="15.6" x14ac:dyDescent="0.3">
      <c r="A371" s="77">
        <v>9</v>
      </c>
      <c r="B371" s="78"/>
      <c r="C371" s="8" t="s">
        <v>190</v>
      </c>
      <c r="D371" s="77">
        <v>261.64592999999996</v>
      </c>
      <c r="E371" s="78"/>
      <c r="F371" s="8">
        <v>0</v>
      </c>
      <c r="G371" s="8">
        <v>384</v>
      </c>
      <c r="H371" s="8" t="s">
        <v>164</v>
      </c>
      <c r="I371" s="96"/>
      <c r="J371" s="97"/>
    </row>
    <row r="372" spans="1:10" ht="15.6" x14ac:dyDescent="0.3">
      <c r="A372" s="77">
        <v>10</v>
      </c>
      <c r="B372" s="78"/>
      <c r="C372" s="8" t="s">
        <v>191</v>
      </c>
      <c r="D372" s="77">
        <v>253.02396600000003</v>
      </c>
      <c r="E372" s="78"/>
      <c r="F372" s="8">
        <v>0</v>
      </c>
      <c r="G372" s="8">
        <v>376</v>
      </c>
      <c r="H372" s="8" t="s">
        <v>164</v>
      </c>
      <c r="I372" s="98"/>
      <c r="J372" s="99"/>
    </row>
    <row r="373" spans="1:10" ht="15.6" x14ac:dyDescent="0.3">
      <c r="A373" s="129" t="s">
        <v>171</v>
      </c>
      <c r="B373" s="130"/>
      <c r="C373" s="130"/>
      <c r="D373" s="130"/>
      <c r="E373" s="130"/>
      <c r="F373" s="130"/>
      <c r="G373" s="130"/>
      <c r="H373" s="130"/>
      <c r="I373" s="130"/>
      <c r="J373" s="131"/>
    </row>
    <row r="374" spans="1:10" ht="15.6" x14ac:dyDescent="0.3">
      <c r="A374" s="91" t="s">
        <v>161</v>
      </c>
      <c r="B374" s="92"/>
      <c r="C374" s="92"/>
      <c r="D374" s="92"/>
      <c r="E374" s="92"/>
      <c r="F374" s="92"/>
      <c r="G374" s="92"/>
      <c r="H374" s="92"/>
      <c r="I374" s="92"/>
      <c r="J374" s="93"/>
    </row>
    <row r="375" spans="1:10" ht="15.6" x14ac:dyDescent="0.3">
      <c r="A375" s="77">
        <v>1</v>
      </c>
      <c r="B375" s="78"/>
      <c r="C375" s="8" t="s">
        <v>190</v>
      </c>
      <c r="D375" s="77">
        <v>193.90269599999999</v>
      </c>
      <c r="E375" s="78"/>
      <c r="F375" s="8">
        <v>0</v>
      </c>
      <c r="G375" s="8">
        <v>322</v>
      </c>
      <c r="H375" s="8" t="s">
        <v>164</v>
      </c>
      <c r="I375" s="94" t="str">
        <f>A374</f>
        <v>Ground floor</v>
      </c>
      <c r="J375" s="95"/>
    </row>
    <row r="376" spans="1:10" ht="15.6" x14ac:dyDescent="0.3">
      <c r="A376" s="77">
        <v>2</v>
      </c>
      <c r="B376" s="78"/>
      <c r="C376" s="8" t="s">
        <v>190</v>
      </c>
      <c r="D376" s="77">
        <v>235.27412999999996</v>
      </c>
      <c r="E376" s="78"/>
      <c r="F376" s="8">
        <v>0</v>
      </c>
      <c r="G376" s="8">
        <v>384</v>
      </c>
      <c r="H376" s="8" t="s">
        <v>164</v>
      </c>
      <c r="I376" s="96"/>
      <c r="J376" s="97"/>
    </row>
    <row r="377" spans="1:10" ht="15.6" x14ac:dyDescent="0.3">
      <c r="A377" s="77">
        <v>3</v>
      </c>
      <c r="B377" s="78"/>
      <c r="C377" s="8" t="s">
        <v>190</v>
      </c>
      <c r="D377" s="77">
        <v>160.49123999999998</v>
      </c>
      <c r="E377" s="78"/>
      <c r="F377" s="8">
        <v>0</v>
      </c>
      <c r="G377" s="8">
        <v>244</v>
      </c>
      <c r="H377" s="8" t="s">
        <v>164</v>
      </c>
      <c r="I377" s="96"/>
      <c r="J377" s="97"/>
    </row>
    <row r="378" spans="1:10" ht="15.6" x14ac:dyDescent="0.3">
      <c r="A378" s="77">
        <v>4</v>
      </c>
      <c r="B378" s="78"/>
      <c r="C378" s="8" t="s">
        <v>190</v>
      </c>
      <c r="D378" s="77">
        <v>235.27412999999996</v>
      </c>
      <c r="E378" s="78"/>
      <c r="F378" s="8">
        <v>0</v>
      </c>
      <c r="G378" s="8">
        <v>384</v>
      </c>
      <c r="H378" s="8" t="s">
        <v>164</v>
      </c>
      <c r="I378" s="96"/>
      <c r="J378" s="97"/>
    </row>
    <row r="379" spans="1:10" ht="15.6" x14ac:dyDescent="0.3">
      <c r="A379" s="77">
        <v>5</v>
      </c>
      <c r="B379" s="78"/>
      <c r="C379" s="8" t="s">
        <v>190</v>
      </c>
      <c r="D379" s="77">
        <v>235.27412999999996</v>
      </c>
      <c r="E379" s="78"/>
      <c r="F379" s="8">
        <v>0</v>
      </c>
      <c r="G379" s="8">
        <v>384</v>
      </c>
      <c r="H379" s="8" t="s">
        <v>164</v>
      </c>
      <c r="I379" s="96"/>
      <c r="J379" s="97"/>
    </row>
    <row r="380" spans="1:10" ht="15.6" x14ac:dyDescent="0.3">
      <c r="A380" s="77">
        <v>6</v>
      </c>
      <c r="B380" s="78"/>
      <c r="C380" s="8" t="s">
        <v>190</v>
      </c>
      <c r="D380" s="77">
        <v>235.27412999999996</v>
      </c>
      <c r="E380" s="78"/>
      <c r="F380" s="8">
        <v>0</v>
      </c>
      <c r="G380" s="8">
        <v>384</v>
      </c>
      <c r="H380" s="8" t="s">
        <v>164</v>
      </c>
      <c r="I380" s="96"/>
      <c r="J380" s="97"/>
    </row>
    <row r="381" spans="1:10" ht="15.6" x14ac:dyDescent="0.3">
      <c r="A381" s="77">
        <v>7</v>
      </c>
      <c r="B381" s="78"/>
      <c r="C381" s="8" t="s">
        <v>190</v>
      </c>
      <c r="D381" s="77">
        <v>235.27412999999996</v>
      </c>
      <c r="E381" s="78"/>
      <c r="F381" s="8">
        <v>0</v>
      </c>
      <c r="G381" s="8">
        <v>384</v>
      </c>
      <c r="H381" s="8" t="s">
        <v>164</v>
      </c>
      <c r="I381" s="96"/>
      <c r="J381" s="97"/>
    </row>
    <row r="382" spans="1:10" ht="15.6" x14ac:dyDescent="0.3">
      <c r="A382" s="77">
        <v>8</v>
      </c>
      <c r="B382" s="78"/>
      <c r="C382" s="8" t="s">
        <v>190</v>
      </c>
      <c r="D382" s="77">
        <v>160.49123999999998</v>
      </c>
      <c r="E382" s="78"/>
      <c r="F382" s="8">
        <v>0</v>
      </c>
      <c r="G382" s="8">
        <v>244</v>
      </c>
      <c r="H382" s="8" t="s">
        <v>164</v>
      </c>
      <c r="I382" s="96"/>
      <c r="J382" s="97"/>
    </row>
    <row r="383" spans="1:10" ht="15.6" x14ac:dyDescent="0.3">
      <c r="A383" s="77">
        <v>9</v>
      </c>
      <c r="B383" s="78"/>
      <c r="C383" s="8" t="s">
        <v>190</v>
      </c>
      <c r="D383" s="77">
        <v>235.27412999999996</v>
      </c>
      <c r="E383" s="78"/>
      <c r="F383" s="8">
        <v>0</v>
      </c>
      <c r="G383" s="8">
        <v>384</v>
      </c>
      <c r="H383" s="8" t="s">
        <v>164</v>
      </c>
      <c r="I383" s="96"/>
      <c r="J383" s="97"/>
    </row>
    <row r="384" spans="1:10" ht="15.6" x14ac:dyDescent="0.3">
      <c r="A384" s="77">
        <v>10</v>
      </c>
      <c r="B384" s="78"/>
      <c r="C384" s="8" t="s">
        <v>190</v>
      </c>
      <c r="D384" s="77">
        <v>193.90269599999999</v>
      </c>
      <c r="E384" s="78"/>
      <c r="F384" s="8">
        <v>0</v>
      </c>
      <c r="G384" s="8">
        <v>322</v>
      </c>
      <c r="H384" s="8" t="s">
        <v>164</v>
      </c>
      <c r="I384" s="98"/>
      <c r="J384" s="99"/>
    </row>
    <row r="385" spans="1:10" ht="15.6" x14ac:dyDescent="0.3">
      <c r="A385" s="129" t="s">
        <v>162</v>
      </c>
      <c r="B385" s="130"/>
      <c r="C385" s="130"/>
      <c r="D385" s="130"/>
      <c r="E385" s="130"/>
      <c r="F385" s="130"/>
      <c r="G385" s="130"/>
      <c r="H385" s="130"/>
      <c r="I385" s="130"/>
      <c r="J385" s="131"/>
    </row>
    <row r="386" spans="1:10" ht="15.6" x14ac:dyDescent="0.3">
      <c r="A386" s="77">
        <v>1</v>
      </c>
      <c r="B386" s="78"/>
      <c r="C386" s="8" t="s">
        <v>191</v>
      </c>
      <c r="D386" s="77">
        <v>253.02396600000003</v>
      </c>
      <c r="E386" s="78"/>
      <c r="F386" s="8">
        <v>0</v>
      </c>
      <c r="G386" s="8">
        <v>376</v>
      </c>
      <c r="H386" s="8" t="s">
        <v>164</v>
      </c>
      <c r="I386" s="94" t="str">
        <f>A385</f>
        <v>1st to 4th floor</v>
      </c>
      <c r="J386" s="95"/>
    </row>
    <row r="387" spans="1:10" ht="15.6" x14ac:dyDescent="0.3">
      <c r="A387" s="77">
        <v>2</v>
      </c>
      <c r="B387" s="78"/>
      <c r="C387" s="8" t="s">
        <v>190</v>
      </c>
      <c r="D387" s="77">
        <v>261.64592999999996</v>
      </c>
      <c r="E387" s="78"/>
      <c r="F387" s="8">
        <v>0</v>
      </c>
      <c r="G387" s="8">
        <v>384</v>
      </c>
      <c r="H387" s="8" t="s">
        <v>164</v>
      </c>
      <c r="I387" s="96"/>
      <c r="J387" s="97"/>
    </row>
    <row r="388" spans="1:10" ht="15.6" x14ac:dyDescent="0.3">
      <c r="A388" s="77">
        <v>3</v>
      </c>
      <c r="B388" s="78"/>
      <c r="C388" s="8" t="s">
        <v>190</v>
      </c>
      <c r="D388" s="77">
        <v>160.49123999999998</v>
      </c>
      <c r="E388" s="78"/>
      <c r="F388" s="8">
        <v>0</v>
      </c>
      <c r="G388" s="8">
        <v>244</v>
      </c>
      <c r="H388" s="8" t="s">
        <v>164</v>
      </c>
      <c r="I388" s="96"/>
      <c r="J388" s="97"/>
    </row>
    <row r="389" spans="1:10" ht="15.6" x14ac:dyDescent="0.3">
      <c r="A389" s="77">
        <v>4</v>
      </c>
      <c r="B389" s="78"/>
      <c r="C389" s="8" t="s">
        <v>190</v>
      </c>
      <c r="D389" s="77">
        <v>261.64592999999996</v>
      </c>
      <c r="E389" s="78"/>
      <c r="F389" s="8">
        <v>0</v>
      </c>
      <c r="G389" s="8">
        <v>384</v>
      </c>
      <c r="H389" s="8" t="s">
        <v>164</v>
      </c>
      <c r="I389" s="96"/>
      <c r="J389" s="97"/>
    </row>
    <row r="390" spans="1:10" ht="15.6" x14ac:dyDescent="0.3">
      <c r="A390" s="77">
        <v>5</v>
      </c>
      <c r="B390" s="78"/>
      <c r="C390" s="8" t="s">
        <v>190</v>
      </c>
      <c r="D390" s="77">
        <v>261.64592999999996</v>
      </c>
      <c r="E390" s="78"/>
      <c r="F390" s="8">
        <v>0</v>
      </c>
      <c r="G390" s="8">
        <v>384</v>
      </c>
      <c r="H390" s="8" t="s">
        <v>164</v>
      </c>
      <c r="I390" s="96"/>
      <c r="J390" s="97"/>
    </row>
    <row r="391" spans="1:10" ht="15.6" x14ac:dyDescent="0.3">
      <c r="A391" s="77">
        <v>6</v>
      </c>
      <c r="B391" s="78"/>
      <c r="C391" s="8" t="s">
        <v>190</v>
      </c>
      <c r="D391" s="77">
        <v>261.64592999999996</v>
      </c>
      <c r="E391" s="78"/>
      <c r="F391" s="8">
        <v>0</v>
      </c>
      <c r="G391" s="8">
        <v>384</v>
      </c>
      <c r="H391" s="8" t="s">
        <v>164</v>
      </c>
      <c r="I391" s="96"/>
      <c r="J391" s="97"/>
    </row>
    <row r="392" spans="1:10" ht="15.6" x14ac:dyDescent="0.3">
      <c r="A392" s="77">
        <v>7</v>
      </c>
      <c r="B392" s="78"/>
      <c r="C392" s="8" t="s">
        <v>190</v>
      </c>
      <c r="D392" s="77">
        <v>261.64592999999996</v>
      </c>
      <c r="E392" s="78"/>
      <c r="F392" s="8">
        <v>0</v>
      </c>
      <c r="G392" s="8">
        <v>384</v>
      </c>
      <c r="H392" s="8" t="s">
        <v>164</v>
      </c>
      <c r="I392" s="96"/>
      <c r="J392" s="97"/>
    </row>
    <row r="393" spans="1:10" ht="15.6" x14ac:dyDescent="0.3">
      <c r="A393" s="77">
        <v>8</v>
      </c>
      <c r="B393" s="78"/>
      <c r="C393" s="8" t="s">
        <v>190</v>
      </c>
      <c r="D393" s="77">
        <v>160.49123999999998</v>
      </c>
      <c r="E393" s="78"/>
      <c r="F393" s="8">
        <v>0</v>
      </c>
      <c r="G393" s="8">
        <v>244</v>
      </c>
      <c r="H393" s="8" t="s">
        <v>164</v>
      </c>
      <c r="I393" s="96"/>
      <c r="J393" s="97"/>
    </row>
    <row r="394" spans="1:10" ht="15.6" x14ac:dyDescent="0.3">
      <c r="A394" s="77">
        <v>9</v>
      </c>
      <c r="B394" s="78"/>
      <c r="C394" s="8" t="s">
        <v>190</v>
      </c>
      <c r="D394" s="77">
        <v>261.64592999999996</v>
      </c>
      <c r="E394" s="78"/>
      <c r="F394" s="8">
        <v>0</v>
      </c>
      <c r="G394" s="8">
        <v>384</v>
      </c>
      <c r="H394" s="8" t="s">
        <v>164</v>
      </c>
      <c r="I394" s="96"/>
      <c r="J394" s="97"/>
    </row>
    <row r="395" spans="1:10" ht="15.6" x14ac:dyDescent="0.3">
      <c r="A395" s="77">
        <v>10</v>
      </c>
      <c r="B395" s="78"/>
      <c r="C395" s="8" t="s">
        <v>191</v>
      </c>
      <c r="D395" s="77">
        <v>253.02396600000003</v>
      </c>
      <c r="E395" s="78"/>
      <c r="F395" s="8">
        <v>0</v>
      </c>
      <c r="G395" s="8">
        <v>376</v>
      </c>
      <c r="H395" s="8" t="s">
        <v>164</v>
      </c>
      <c r="I395" s="98"/>
      <c r="J395" s="99"/>
    </row>
    <row r="396" spans="1:10" ht="15.6" x14ac:dyDescent="0.3">
      <c r="A396" s="129" t="s">
        <v>172</v>
      </c>
      <c r="B396" s="130"/>
      <c r="C396" s="130"/>
      <c r="D396" s="130"/>
      <c r="E396" s="130"/>
      <c r="F396" s="130"/>
      <c r="G396" s="130"/>
      <c r="H396" s="130"/>
      <c r="I396" s="130"/>
      <c r="J396" s="131"/>
    </row>
    <row r="397" spans="1:10" ht="15.6" x14ac:dyDescent="0.3">
      <c r="A397" s="129" t="s">
        <v>161</v>
      </c>
      <c r="B397" s="130"/>
      <c r="C397" s="130"/>
      <c r="D397" s="130"/>
      <c r="E397" s="130"/>
      <c r="F397" s="130"/>
      <c r="G397" s="130"/>
      <c r="H397" s="130"/>
      <c r="I397" s="130"/>
      <c r="J397" s="131"/>
    </row>
    <row r="398" spans="1:10" ht="15.6" x14ac:dyDescent="0.3">
      <c r="A398" s="77">
        <v>1</v>
      </c>
      <c r="B398" s="78"/>
      <c r="C398" s="8" t="s">
        <v>190</v>
      </c>
      <c r="D398" s="77">
        <v>160</v>
      </c>
      <c r="E398" s="78"/>
      <c r="F398" s="8">
        <v>0</v>
      </c>
      <c r="G398" s="8">
        <v>270</v>
      </c>
      <c r="H398" s="8" t="s">
        <v>164</v>
      </c>
      <c r="I398" s="94" t="str">
        <f>A397</f>
        <v>Ground floor</v>
      </c>
      <c r="J398" s="95"/>
    </row>
    <row r="399" spans="1:10" ht="15.6" x14ac:dyDescent="0.3">
      <c r="A399" s="77">
        <v>2</v>
      </c>
      <c r="B399" s="78"/>
      <c r="C399" s="8" t="s">
        <v>190</v>
      </c>
      <c r="D399" s="77">
        <v>160</v>
      </c>
      <c r="E399" s="78"/>
      <c r="F399" s="8">
        <v>0</v>
      </c>
      <c r="G399" s="8">
        <v>270</v>
      </c>
      <c r="H399" s="8" t="s">
        <v>164</v>
      </c>
      <c r="I399" s="96"/>
      <c r="J399" s="97"/>
    </row>
    <row r="400" spans="1:10" ht="15.6" x14ac:dyDescent="0.3">
      <c r="A400" s="77">
        <v>3</v>
      </c>
      <c r="B400" s="78"/>
      <c r="C400" s="8" t="s">
        <v>190</v>
      </c>
      <c r="D400" s="77">
        <v>168</v>
      </c>
      <c r="E400" s="78"/>
      <c r="F400" s="8">
        <v>0</v>
      </c>
      <c r="G400" s="8">
        <v>244</v>
      </c>
      <c r="H400" s="8" t="s">
        <v>164</v>
      </c>
      <c r="I400" s="96"/>
      <c r="J400" s="97"/>
    </row>
    <row r="401" spans="1:10" ht="15.6" x14ac:dyDescent="0.3">
      <c r="A401" s="77">
        <v>4</v>
      </c>
      <c r="B401" s="78"/>
      <c r="C401" s="8" t="s">
        <v>190</v>
      </c>
      <c r="D401" s="77">
        <v>160</v>
      </c>
      <c r="E401" s="78"/>
      <c r="F401" s="8">
        <v>0</v>
      </c>
      <c r="G401" s="8">
        <v>270</v>
      </c>
      <c r="H401" s="8" t="s">
        <v>164</v>
      </c>
      <c r="I401" s="96"/>
      <c r="J401" s="97"/>
    </row>
    <row r="402" spans="1:10" ht="15.6" x14ac:dyDescent="0.3">
      <c r="A402" s="77">
        <v>5</v>
      </c>
      <c r="B402" s="78"/>
      <c r="C402" s="8" t="s">
        <v>190</v>
      </c>
      <c r="D402" s="77">
        <v>168</v>
      </c>
      <c r="E402" s="78"/>
      <c r="F402" s="8">
        <v>0</v>
      </c>
      <c r="G402" s="8">
        <v>244</v>
      </c>
      <c r="H402" s="8" t="s">
        <v>164</v>
      </c>
      <c r="I402" s="96"/>
      <c r="J402" s="97"/>
    </row>
    <row r="403" spans="1:10" ht="15.6" x14ac:dyDescent="0.3">
      <c r="A403" s="77">
        <v>6</v>
      </c>
      <c r="B403" s="78"/>
      <c r="C403" s="8" t="s">
        <v>190</v>
      </c>
      <c r="D403" s="77">
        <v>168</v>
      </c>
      <c r="E403" s="78"/>
      <c r="F403" s="8">
        <v>0</v>
      </c>
      <c r="G403" s="8">
        <v>244</v>
      </c>
      <c r="H403" s="8" t="s">
        <v>164</v>
      </c>
      <c r="I403" s="96"/>
      <c r="J403" s="97"/>
    </row>
    <row r="404" spans="1:10" ht="15.6" x14ac:dyDescent="0.3">
      <c r="A404" s="77">
        <v>7</v>
      </c>
      <c r="B404" s="78"/>
      <c r="C404" s="8" t="s">
        <v>190</v>
      </c>
      <c r="D404" s="77">
        <v>168</v>
      </c>
      <c r="E404" s="78"/>
      <c r="F404" s="8">
        <v>0</v>
      </c>
      <c r="G404" s="8">
        <v>244</v>
      </c>
      <c r="H404" s="8" t="s">
        <v>164</v>
      </c>
      <c r="I404" s="96"/>
      <c r="J404" s="97"/>
    </row>
    <row r="405" spans="1:10" ht="15.6" x14ac:dyDescent="0.3">
      <c r="A405" s="77">
        <v>8</v>
      </c>
      <c r="B405" s="78"/>
      <c r="C405" s="8" t="s">
        <v>190</v>
      </c>
      <c r="D405" s="77">
        <v>160</v>
      </c>
      <c r="E405" s="78"/>
      <c r="F405" s="8">
        <v>0</v>
      </c>
      <c r="G405" s="8">
        <v>270</v>
      </c>
      <c r="H405" s="8" t="s">
        <v>164</v>
      </c>
      <c r="I405" s="96"/>
      <c r="J405" s="97"/>
    </row>
    <row r="406" spans="1:10" ht="15.6" x14ac:dyDescent="0.3">
      <c r="A406" s="77">
        <v>9</v>
      </c>
      <c r="B406" s="78"/>
      <c r="C406" s="8" t="s">
        <v>190</v>
      </c>
      <c r="D406" s="77">
        <v>168</v>
      </c>
      <c r="E406" s="78"/>
      <c r="F406" s="8">
        <v>0</v>
      </c>
      <c r="G406" s="8">
        <v>244</v>
      </c>
      <c r="H406" s="8" t="s">
        <v>164</v>
      </c>
      <c r="I406" s="96"/>
      <c r="J406" s="97"/>
    </row>
    <row r="407" spans="1:10" ht="15.6" x14ac:dyDescent="0.3">
      <c r="A407" s="77">
        <v>10</v>
      </c>
      <c r="B407" s="78"/>
      <c r="C407" s="8" t="s">
        <v>190</v>
      </c>
      <c r="D407" s="77">
        <v>160</v>
      </c>
      <c r="E407" s="78"/>
      <c r="F407" s="8">
        <v>0</v>
      </c>
      <c r="G407" s="8">
        <v>270</v>
      </c>
      <c r="H407" s="8" t="s">
        <v>164</v>
      </c>
      <c r="I407" s="96"/>
      <c r="J407" s="97"/>
    </row>
    <row r="408" spans="1:10" ht="15.6" x14ac:dyDescent="0.3">
      <c r="A408" s="77">
        <v>11</v>
      </c>
      <c r="B408" s="78"/>
      <c r="C408" s="8" t="s">
        <v>190</v>
      </c>
      <c r="D408" s="77">
        <v>160</v>
      </c>
      <c r="E408" s="78"/>
      <c r="F408" s="8">
        <v>0</v>
      </c>
      <c r="G408" s="8">
        <v>270</v>
      </c>
      <c r="H408" s="8" t="s">
        <v>164</v>
      </c>
      <c r="I408" s="98"/>
      <c r="J408" s="99"/>
    </row>
    <row r="409" spans="1:10" ht="15.6" x14ac:dyDescent="0.3">
      <c r="A409" s="129" t="s">
        <v>162</v>
      </c>
      <c r="B409" s="130"/>
      <c r="C409" s="130"/>
      <c r="D409" s="130"/>
      <c r="E409" s="130"/>
      <c r="F409" s="130"/>
      <c r="G409" s="130"/>
      <c r="H409" s="130"/>
      <c r="I409" s="130"/>
      <c r="J409" s="131"/>
    </row>
    <row r="410" spans="1:10" ht="15.6" x14ac:dyDescent="0.3">
      <c r="A410" s="77">
        <v>1</v>
      </c>
      <c r="B410" s="78"/>
      <c r="C410" s="8" t="s">
        <v>190</v>
      </c>
      <c r="D410" s="77">
        <f>160+26</f>
        <v>186</v>
      </c>
      <c r="E410" s="78"/>
      <c r="F410" s="8">
        <v>0</v>
      </c>
      <c r="G410" s="8">
        <v>270</v>
      </c>
      <c r="H410" s="8" t="s">
        <v>164</v>
      </c>
      <c r="I410" s="94" t="str">
        <f>A409</f>
        <v>1st to 4th floor</v>
      </c>
      <c r="J410" s="95"/>
    </row>
    <row r="411" spans="1:10" ht="15.6" x14ac:dyDescent="0.3">
      <c r="A411" s="77">
        <v>2</v>
      </c>
      <c r="B411" s="78"/>
      <c r="C411" s="8" t="s">
        <v>190</v>
      </c>
      <c r="D411" s="77">
        <f>160+26</f>
        <v>186</v>
      </c>
      <c r="E411" s="78"/>
      <c r="F411" s="8">
        <v>0</v>
      </c>
      <c r="G411" s="8">
        <v>270</v>
      </c>
      <c r="H411" s="8" t="s">
        <v>164</v>
      </c>
      <c r="I411" s="96"/>
      <c r="J411" s="97"/>
    </row>
    <row r="412" spans="1:10" ht="15.6" x14ac:dyDescent="0.3">
      <c r="A412" s="77">
        <v>3</v>
      </c>
      <c r="B412" s="78"/>
      <c r="C412" s="8" t="s">
        <v>190</v>
      </c>
      <c r="D412" s="77">
        <v>168</v>
      </c>
      <c r="E412" s="78"/>
      <c r="F412" s="8">
        <v>0</v>
      </c>
      <c r="G412" s="8">
        <v>244</v>
      </c>
      <c r="H412" s="8" t="s">
        <v>164</v>
      </c>
      <c r="I412" s="96"/>
      <c r="J412" s="97"/>
    </row>
    <row r="413" spans="1:10" ht="15.6" x14ac:dyDescent="0.3">
      <c r="A413" s="77">
        <v>4</v>
      </c>
      <c r="B413" s="78"/>
      <c r="C413" s="8" t="s">
        <v>190</v>
      </c>
      <c r="D413" s="77">
        <f>160+26</f>
        <v>186</v>
      </c>
      <c r="E413" s="78"/>
      <c r="F413" s="8">
        <v>0</v>
      </c>
      <c r="G413" s="8">
        <v>270</v>
      </c>
      <c r="H413" s="8" t="s">
        <v>164</v>
      </c>
      <c r="I413" s="96"/>
      <c r="J413" s="97"/>
    </row>
    <row r="414" spans="1:10" ht="15.6" x14ac:dyDescent="0.3">
      <c r="A414" s="77">
        <v>5</v>
      </c>
      <c r="B414" s="78"/>
      <c r="C414" s="8" t="s">
        <v>190</v>
      </c>
      <c r="D414" s="77">
        <v>168</v>
      </c>
      <c r="E414" s="78"/>
      <c r="F414" s="8">
        <v>0</v>
      </c>
      <c r="G414" s="8">
        <v>244</v>
      </c>
      <c r="H414" s="8" t="s">
        <v>164</v>
      </c>
      <c r="I414" s="96"/>
      <c r="J414" s="97"/>
    </row>
    <row r="415" spans="1:10" ht="15.6" x14ac:dyDescent="0.3">
      <c r="A415" s="77">
        <v>6</v>
      </c>
      <c r="B415" s="78"/>
      <c r="C415" s="8" t="s">
        <v>190</v>
      </c>
      <c r="D415" s="77">
        <v>168</v>
      </c>
      <c r="E415" s="78"/>
      <c r="F415" s="8">
        <v>0</v>
      </c>
      <c r="G415" s="8">
        <v>244</v>
      </c>
      <c r="H415" s="8" t="s">
        <v>164</v>
      </c>
      <c r="I415" s="96"/>
      <c r="J415" s="97"/>
    </row>
    <row r="416" spans="1:10" ht="15.6" x14ac:dyDescent="0.3">
      <c r="A416" s="77">
        <v>7</v>
      </c>
      <c r="B416" s="78"/>
      <c r="C416" s="8" t="s">
        <v>190</v>
      </c>
      <c r="D416" s="77">
        <v>168</v>
      </c>
      <c r="E416" s="78"/>
      <c r="F416" s="8">
        <v>0</v>
      </c>
      <c r="G416" s="8">
        <v>244</v>
      </c>
      <c r="H416" s="8" t="s">
        <v>164</v>
      </c>
      <c r="I416" s="96"/>
      <c r="J416" s="97"/>
    </row>
    <row r="417" spans="1:10" ht="15.6" x14ac:dyDescent="0.3">
      <c r="A417" s="77">
        <v>8</v>
      </c>
      <c r="B417" s="78"/>
      <c r="C417" s="8" t="s">
        <v>190</v>
      </c>
      <c r="D417" s="77">
        <f>160+26</f>
        <v>186</v>
      </c>
      <c r="E417" s="78"/>
      <c r="F417" s="8">
        <v>0</v>
      </c>
      <c r="G417" s="8">
        <v>270</v>
      </c>
      <c r="H417" s="8" t="s">
        <v>164</v>
      </c>
      <c r="I417" s="96"/>
      <c r="J417" s="97"/>
    </row>
    <row r="418" spans="1:10" ht="15.6" x14ac:dyDescent="0.3">
      <c r="A418" s="77">
        <v>9</v>
      </c>
      <c r="B418" s="78"/>
      <c r="C418" s="8" t="s">
        <v>190</v>
      </c>
      <c r="D418" s="77">
        <v>168</v>
      </c>
      <c r="E418" s="78"/>
      <c r="F418" s="8">
        <v>0</v>
      </c>
      <c r="G418" s="8">
        <v>244</v>
      </c>
      <c r="H418" s="8" t="s">
        <v>164</v>
      </c>
      <c r="I418" s="96"/>
      <c r="J418" s="97"/>
    </row>
    <row r="419" spans="1:10" ht="15.6" x14ac:dyDescent="0.3">
      <c r="A419" s="77">
        <v>10</v>
      </c>
      <c r="B419" s="78"/>
      <c r="C419" s="8" t="s">
        <v>190</v>
      </c>
      <c r="D419" s="77">
        <f>160+26</f>
        <v>186</v>
      </c>
      <c r="E419" s="78"/>
      <c r="F419" s="8">
        <v>0</v>
      </c>
      <c r="G419" s="8">
        <v>270</v>
      </c>
      <c r="H419" s="8" t="s">
        <v>164</v>
      </c>
      <c r="I419" s="96"/>
      <c r="J419" s="97"/>
    </row>
    <row r="420" spans="1:10" ht="15.6" x14ac:dyDescent="0.3">
      <c r="A420" s="77">
        <v>11</v>
      </c>
      <c r="B420" s="78"/>
      <c r="C420" s="8" t="s">
        <v>190</v>
      </c>
      <c r="D420" s="77">
        <f>160+26</f>
        <v>186</v>
      </c>
      <c r="E420" s="78"/>
      <c r="F420" s="8">
        <v>0</v>
      </c>
      <c r="G420" s="8">
        <v>270</v>
      </c>
      <c r="H420" s="8" t="s">
        <v>164</v>
      </c>
      <c r="I420" s="98"/>
      <c r="J420" s="99"/>
    </row>
    <row r="421" spans="1:10" ht="15.6" x14ac:dyDescent="0.3">
      <c r="A421" s="129" t="s">
        <v>173</v>
      </c>
      <c r="B421" s="130"/>
      <c r="C421" s="130"/>
      <c r="D421" s="130"/>
      <c r="E421" s="130"/>
      <c r="F421" s="130"/>
      <c r="G421" s="130"/>
      <c r="H421" s="130"/>
      <c r="I421" s="130"/>
      <c r="J421" s="131"/>
    </row>
    <row r="422" spans="1:10" ht="15.6" x14ac:dyDescent="0.3">
      <c r="A422" s="129" t="s">
        <v>161</v>
      </c>
      <c r="B422" s="130"/>
      <c r="C422" s="130"/>
      <c r="D422" s="130"/>
      <c r="E422" s="130"/>
      <c r="F422" s="130"/>
      <c r="G422" s="130"/>
      <c r="H422" s="130"/>
      <c r="I422" s="130"/>
      <c r="J422" s="131"/>
    </row>
    <row r="423" spans="1:10" ht="15.6" x14ac:dyDescent="0.3">
      <c r="A423" s="77">
        <v>1</v>
      </c>
      <c r="B423" s="78"/>
      <c r="C423" s="8" t="s">
        <v>190</v>
      </c>
      <c r="D423" s="77">
        <v>160</v>
      </c>
      <c r="E423" s="78"/>
      <c r="F423" s="8">
        <v>0</v>
      </c>
      <c r="G423" s="8">
        <v>270</v>
      </c>
      <c r="H423" s="8" t="s">
        <v>164</v>
      </c>
      <c r="I423" s="94" t="str">
        <f>A422</f>
        <v>Ground floor</v>
      </c>
      <c r="J423" s="95"/>
    </row>
    <row r="424" spans="1:10" ht="15.6" x14ac:dyDescent="0.3">
      <c r="A424" s="77">
        <v>2</v>
      </c>
      <c r="B424" s="78"/>
      <c r="C424" s="8" t="s">
        <v>190</v>
      </c>
      <c r="D424" s="77">
        <v>160</v>
      </c>
      <c r="E424" s="78"/>
      <c r="F424" s="8">
        <v>0</v>
      </c>
      <c r="G424" s="8">
        <v>270</v>
      </c>
      <c r="H424" s="8" t="s">
        <v>164</v>
      </c>
      <c r="I424" s="96"/>
      <c r="J424" s="97"/>
    </row>
    <row r="425" spans="1:10" ht="15.6" x14ac:dyDescent="0.3">
      <c r="A425" s="77">
        <v>3</v>
      </c>
      <c r="B425" s="78"/>
      <c r="C425" s="8" t="s">
        <v>190</v>
      </c>
      <c r="D425" s="77">
        <v>168</v>
      </c>
      <c r="E425" s="78"/>
      <c r="F425" s="8">
        <v>0</v>
      </c>
      <c r="G425" s="8">
        <v>244</v>
      </c>
      <c r="H425" s="8" t="s">
        <v>164</v>
      </c>
      <c r="I425" s="96"/>
      <c r="J425" s="97"/>
    </row>
    <row r="426" spans="1:10" ht="15.6" x14ac:dyDescent="0.3">
      <c r="A426" s="77">
        <v>4</v>
      </c>
      <c r="B426" s="78"/>
      <c r="C426" s="8" t="s">
        <v>190</v>
      </c>
      <c r="D426" s="77">
        <v>160</v>
      </c>
      <c r="E426" s="78"/>
      <c r="F426" s="8">
        <v>0</v>
      </c>
      <c r="G426" s="8">
        <v>270</v>
      </c>
      <c r="H426" s="8" t="s">
        <v>164</v>
      </c>
      <c r="I426" s="96"/>
      <c r="J426" s="97"/>
    </row>
    <row r="427" spans="1:10" ht="15.6" x14ac:dyDescent="0.3">
      <c r="A427" s="77">
        <v>5</v>
      </c>
      <c r="B427" s="78"/>
      <c r="C427" s="8" t="s">
        <v>190</v>
      </c>
      <c r="D427" s="77">
        <v>168</v>
      </c>
      <c r="E427" s="78"/>
      <c r="F427" s="8">
        <v>0</v>
      </c>
      <c r="G427" s="8">
        <v>244</v>
      </c>
      <c r="H427" s="8" t="s">
        <v>164</v>
      </c>
      <c r="I427" s="96"/>
      <c r="J427" s="97"/>
    </row>
    <row r="428" spans="1:10" ht="15.6" x14ac:dyDescent="0.3">
      <c r="A428" s="77">
        <v>6</v>
      </c>
      <c r="B428" s="78"/>
      <c r="C428" s="8" t="s">
        <v>190</v>
      </c>
      <c r="D428" s="77">
        <v>168</v>
      </c>
      <c r="E428" s="78"/>
      <c r="F428" s="8">
        <v>0</v>
      </c>
      <c r="G428" s="8">
        <v>244</v>
      </c>
      <c r="H428" s="8" t="s">
        <v>164</v>
      </c>
      <c r="I428" s="96"/>
      <c r="J428" s="97"/>
    </row>
    <row r="429" spans="1:10" ht="15.6" x14ac:dyDescent="0.3">
      <c r="A429" s="77">
        <v>7</v>
      </c>
      <c r="B429" s="78"/>
      <c r="C429" s="8" t="s">
        <v>190</v>
      </c>
      <c r="D429" s="77">
        <v>168</v>
      </c>
      <c r="E429" s="78"/>
      <c r="F429" s="8">
        <v>0</v>
      </c>
      <c r="G429" s="8">
        <v>244</v>
      </c>
      <c r="H429" s="8" t="s">
        <v>164</v>
      </c>
      <c r="I429" s="96"/>
      <c r="J429" s="97"/>
    </row>
    <row r="430" spans="1:10" ht="15.6" x14ac:dyDescent="0.3">
      <c r="A430" s="77">
        <v>8</v>
      </c>
      <c r="B430" s="78"/>
      <c r="C430" s="8" t="s">
        <v>190</v>
      </c>
      <c r="D430" s="77">
        <v>160</v>
      </c>
      <c r="E430" s="78"/>
      <c r="F430" s="8">
        <v>0</v>
      </c>
      <c r="G430" s="8">
        <v>270</v>
      </c>
      <c r="H430" s="8" t="s">
        <v>164</v>
      </c>
      <c r="I430" s="96"/>
      <c r="J430" s="97"/>
    </row>
    <row r="431" spans="1:10" ht="15.6" x14ac:dyDescent="0.3">
      <c r="A431" s="77">
        <v>9</v>
      </c>
      <c r="B431" s="78"/>
      <c r="C431" s="8" t="s">
        <v>190</v>
      </c>
      <c r="D431" s="77">
        <v>168</v>
      </c>
      <c r="E431" s="78"/>
      <c r="F431" s="8">
        <v>0</v>
      </c>
      <c r="G431" s="8">
        <v>244</v>
      </c>
      <c r="H431" s="8" t="s">
        <v>164</v>
      </c>
      <c r="I431" s="96"/>
      <c r="J431" s="97"/>
    </row>
    <row r="432" spans="1:10" ht="15.6" x14ac:dyDescent="0.3">
      <c r="A432" s="77">
        <v>10</v>
      </c>
      <c r="B432" s="78"/>
      <c r="C432" s="8" t="s">
        <v>190</v>
      </c>
      <c r="D432" s="77">
        <v>160</v>
      </c>
      <c r="E432" s="78"/>
      <c r="F432" s="8">
        <v>0</v>
      </c>
      <c r="G432" s="8">
        <v>270</v>
      </c>
      <c r="H432" s="8" t="s">
        <v>164</v>
      </c>
      <c r="I432" s="96"/>
      <c r="J432" s="97"/>
    </row>
    <row r="433" spans="1:10" ht="15.6" x14ac:dyDescent="0.3">
      <c r="A433" s="77">
        <v>11</v>
      </c>
      <c r="B433" s="78"/>
      <c r="C433" s="8" t="s">
        <v>190</v>
      </c>
      <c r="D433" s="77">
        <v>160</v>
      </c>
      <c r="E433" s="78"/>
      <c r="F433" s="8">
        <v>0</v>
      </c>
      <c r="G433" s="8">
        <v>270</v>
      </c>
      <c r="H433" s="8" t="s">
        <v>164</v>
      </c>
      <c r="I433" s="98"/>
      <c r="J433" s="99"/>
    </row>
    <row r="434" spans="1:10" ht="15.6" x14ac:dyDescent="0.3">
      <c r="A434" s="129" t="s">
        <v>162</v>
      </c>
      <c r="B434" s="130"/>
      <c r="C434" s="130"/>
      <c r="D434" s="130"/>
      <c r="E434" s="130"/>
      <c r="F434" s="130"/>
      <c r="G434" s="130"/>
      <c r="H434" s="130"/>
      <c r="I434" s="130"/>
      <c r="J434" s="131"/>
    </row>
    <row r="435" spans="1:10" ht="15.6" x14ac:dyDescent="0.3">
      <c r="A435" s="77">
        <v>1</v>
      </c>
      <c r="B435" s="78"/>
      <c r="C435" s="8" t="s">
        <v>190</v>
      </c>
      <c r="D435" s="77">
        <f>160+26</f>
        <v>186</v>
      </c>
      <c r="E435" s="78"/>
      <c r="F435" s="8">
        <v>0</v>
      </c>
      <c r="G435" s="8">
        <v>270</v>
      </c>
      <c r="H435" s="8" t="s">
        <v>164</v>
      </c>
      <c r="I435" s="94" t="str">
        <f>A434</f>
        <v>1st to 4th floor</v>
      </c>
      <c r="J435" s="95"/>
    </row>
    <row r="436" spans="1:10" ht="15.6" x14ac:dyDescent="0.3">
      <c r="A436" s="77">
        <v>2</v>
      </c>
      <c r="B436" s="78"/>
      <c r="C436" s="8" t="s">
        <v>190</v>
      </c>
      <c r="D436" s="77">
        <f>160+26</f>
        <v>186</v>
      </c>
      <c r="E436" s="78"/>
      <c r="F436" s="8">
        <v>0</v>
      </c>
      <c r="G436" s="8">
        <v>270</v>
      </c>
      <c r="H436" s="8" t="s">
        <v>164</v>
      </c>
      <c r="I436" s="96"/>
      <c r="J436" s="97"/>
    </row>
    <row r="437" spans="1:10" ht="15.6" x14ac:dyDescent="0.3">
      <c r="A437" s="77">
        <v>3</v>
      </c>
      <c r="B437" s="78"/>
      <c r="C437" s="8" t="s">
        <v>190</v>
      </c>
      <c r="D437" s="77">
        <v>168</v>
      </c>
      <c r="E437" s="78"/>
      <c r="F437" s="8">
        <v>0</v>
      </c>
      <c r="G437" s="8">
        <v>244</v>
      </c>
      <c r="H437" s="8" t="s">
        <v>164</v>
      </c>
      <c r="I437" s="96"/>
      <c r="J437" s="97"/>
    </row>
    <row r="438" spans="1:10" ht="15.6" x14ac:dyDescent="0.3">
      <c r="A438" s="77">
        <v>4</v>
      </c>
      <c r="B438" s="78"/>
      <c r="C438" s="8" t="s">
        <v>190</v>
      </c>
      <c r="D438" s="77">
        <f>160+26</f>
        <v>186</v>
      </c>
      <c r="E438" s="78"/>
      <c r="F438" s="8">
        <v>0</v>
      </c>
      <c r="G438" s="8">
        <v>270</v>
      </c>
      <c r="H438" s="8" t="s">
        <v>164</v>
      </c>
      <c r="I438" s="96"/>
      <c r="J438" s="97"/>
    </row>
    <row r="439" spans="1:10" ht="15.6" x14ac:dyDescent="0.3">
      <c r="A439" s="77">
        <v>5</v>
      </c>
      <c r="B439" s="78"/>
      <c r="C439" s="8" t="s">
        <v>190</v>
      </c>
      <c r="D439" s="77">
        <v>168</v>
      </c>
      <c r="E439" s="78"/>
      <c r="F439" s="8">
        <v>0</v>
      </c>
      <c r="G439" s="8">
        <v>244</v>
      </c>
      <c r="H439" s="8" t="s">
        <v>164</v>
      </c>
      <c r="I439" s="96"/>
      <c r="J439" s="97"/>
    </row>
    <row r="440" spans="1:10" ht="15.6" x14ac:dyDescent="0.3">
      <c r="A440" s="77">
        <v>6</v>
      </c>
      <c r="B440" s="78"/>
      <c r="C440" s="8" t="s">
        <v>190</v>
      </c>
      <c r="D440" s="77">
        <v>168</v>
      </c>
      <c r="E440" s="78"/>
      <c r="F440" s="8">
        <v>0</v>
      </c>
      <c r="G440" s="8">
        <v>244</v>
      </c>
      <c r="H440" s="8" t="s">
        <v>164</v>
      </c>
      <c r="I440" s="96"/>
      <c r="J440" s="97"/>
    </row>
    <row r="441" spans="1:10" ht="15.6" x14ac:dyDescent="0.3">
      <c r="A441" s="77">
        <v>7</v>
      </c>
      <c r="B441" s="78"/>
      <c r="C441" s="8" t="s">
        <v>190</v>
      </c>
      <c r="D441" s="77">
        <v>168</v>
      </c>
      <c r="E441" s="78"/>
      <c r="F441" s="8">
        <v>0</v>
      </c>
      <c r="G441" s="8">
        <v>244</v>
      </c>
      <c r="H441" s="8" t="s">
        <v>164</v>
      </c>
      <c r="I441" s="96"/>
      <c r="J441" s="97"/>
    </row>
    <row r="442" spans="1:10" ht="15.6" x14ac:dyDescent="0.3">
      <c r="A442" s="77">
        <v>8</v>
      </c>
      <c r="B442" s="78"/>
      <c r="C442" s="8" t="s">
        <v>190</v>
      </c>
      <c r="D442" s="77">
        <f>160+26</f>
        <v>186</v>
      </c>
      <c r="E442" s="78"/>
      <c r="F442" s="8">
        <v>0</v>
      </c>
      <c r="G442" s="8">
        <v>270</v>
      </c>
      <c r="H442" s="8" t="s">
        <v>164</v>
      </c>
      <c r="I442" s="96"/>
      <c r="J442" s="97"/>
    </row>
    <row r="443" spans="1:10" ht="15.6" x14ac:dyDescent="0.3">
      <c r="A443" s="77">
        <v>9</v>
      </c>
      <c r="B443" s="78"/>
      <c r="C443" s="8" t="s">
        <v>190</v>
      </c>
      <c r="D443" s="77">
        <v>168</v>
      </c>
      <c r="E443" s="78"/>
      <c r="F443" s="8">
        <v>0</v>
      </c>
      <c r="G443" s="8">
        <v>244</v>
      </c>
      <c r="H443" s="8" t="s">
        <v>164</v>
      </c>
      <c r="I443" s="96"/>
      <c r="J443" s="97"/>
    </row>
    <row r="444" spans="1:10" ht="15.6" x14ac:dyDescent="0.3">
      <c r="A444" s="77">
        <v>10</v>
      </c>
      <c r="B444" s="78"/>
      <c r="C444" s="8" t="s">
        <v>190</v>
      </c>
      <c r="D444" s="77">
        <f>160+26</f>
        <v>186</v>
      </c>
      <c r="E444" s="78"/>
      <c r="F444" s="8">
        <v>0</v>
      </c>
      <c r="G444" s="8">
        <v>270</v>
      </c>
      <c r="H444" s="8" t="s">
        <v>164</v>
      </c>
      <c r="I444" s="96"/>
      <c r="J444" s="97"/>
    </row>
    <row r="445" spans="1:10" ht="15.6" x14ac:dyDescent="0.3">
      <c r="A445" s="77">
        <v>11</v>
      </c>
      <c r="B445" s="78"/>
      <c r="C445" s="8" t="s">
        <v>190</v>
      </c>
      <c r="D445" s="77">
        <f>160+26</f>
        <v>186</v>
      </c>
      <c r="E445" s="78"/>
      <c r="F445" s="8">
        <v>0</v>
      </c>
      <c r="G445" s="8">
        <v>270</v>
      </c>
      <c r="H445" s="8" t="s">
        <v>164</v>
      </c>
      <c r="I445" s="98"/>
      <c r="J445" s="99"/>
    </row>
    <row r="446" spans="1:10" ht="15.6" x14ac:dyDescent="0.3">
      <c r="A446" s="129" t="s">
        <v>174</v>
      </c>
      <c r="B446" s="130"/>
      <c r="C446" s="130"/>
      <c r="D446" s="130"/>
      <c r="E446" s="130"/>
      <c r="F446" s="130"/>
      <c r="G446" s="130"/>
      <c r="H446" s="130"/>
      <c r="I446" s="130"/>
      <c r="J446" s="131"/>
    </row>
    <row r="447" spans="1:10" ht="15.6" x14ac:dyDescent="0.3">
      <c r="A447" s="129" t="s">
        <v>161</v>
      </c>
      <c r="B447" s="130"/>
      <c r="C447" s="130"/>
      <c r="D447" s="130"/>
      <c r="E447" s="130"/>
      <c r="F447" s="130"/>
      <c r="G447" s="130"/>
      <c r="H447" s="130"/>
      <c r="I447" s="130"/>
      <c r="J447" s="131"/>
    </row>
    <row r="448" spans="1:10" ht="15.75" customHeight="1" x14ac:dyDescent="0.3">
      <c r="A448" s="77">
        <v>1</v>
      </c>
      <c r="B448" s="78"/>
      <c r="C448" s="8" t="s">
        <v>190</v>
      </c>
      <c r="D448" s="77">
        <v>160</v>
      </c>
      <c r="E448" s="78"/>
      <c r="F448" s="8">
        <v>0</v>
      </c>
      <c r="G448" s="8">
        <v>270</v>
      </c>
      <c r="H448" s="8" t="s">
        <v>164</v>
      </c>
      <c r="I448" s="94" t="str">
        <f>A447</f>
        <v>Ground floor</v>
      </c>
      <c r="J448" s="95"/>
    </row>
    <row r="449" spans="1:10" ht="15.6" x14ac:dyDescent="0.3">
      <c r="A449" s="77">
        <v>2</v>
      </c>
      <c r="B449" s="78"/>
      <c r="C449" s="8" t="s">
        <v>190</v>
      </c>
      <c r="D449" s="77">
        <v>160</v>
      </c>
      <c r="E449" s="78"/>
      <c r="F449" s="8">
        <v>0</v>
      </c>
      <c r="G449" s="8">
        <v>270</v>
      </c>
      <c r="H449" s="8" t="s">
        <v>164</v>
      </c>
      <c r="I449" s="96"/>
      <c r="J449" s="97"/>
    </row>
    <row r="450" spans="1:10" ht="15.6" x14ac:dyDescent="0.3">
      <c r="A450" s="77">
        <v>3</v>
      </c>
      <c r="B450" s="78"/>
      <c r="C450" s="8" t="s">
        <v>190</v>
      </c>
      <c r="D450" s="77">
        <v>168</v>
      </c>
      <c r="E450" s="78"/>
      <c r="F450" s="8">
        <v>0</v>
      </c>
      <c r="G450" s="8">
        <v>244</v>
      </c>
      <c r="H450" s="8" t="s">
        <v>164</v>
      </c>
      <c r="I450" s="96"/>
      <c r="J450" s="97"/>
    </row>
    <row r="451" spans="1:10" ht="15.6" x14ac:dyDescent="0.3">
      <c r="A451" s="77">
        <v>4</v>
      </c>
      <c r="B451" s="78"/>
      <c r="C451" s="8" t="s">
        <v>190</v>
      </c>
      <c r="D451" s="77">
        <v>160</v>
      </c>
      <c r="E451" s="78"/>
      <c r="F451" s="8">
        <v>0</v>
      </c>
      <c r="G451" s="8">
        <v>270</v>
      </c>
      <c r="H451" s="8" t="s">
        <v>164</v>
      </c>
      <c r="I451" s="96"/>
      <c r="J451" s="97"/>
    </row>
    <row r="452" spans="1:10" ht="15.75" customHeight="1" x14ac:dyDescent="0.3">
      <c r="A452" s="77">
        <v>5</v>
      </c>
      <c r="B452" s="78"/>
      <c r="C452" s="8" t="s">
        <v>190</v>
      </c>
      <c r="D452" s="77">
        <v>168</v>
      </c>
      <c r="E452" s="78"/>
      <c r="F452" s="8">
        <v>0</v>
      </c>
      <c r="G452" s="8">
        <v>244</v>
      </c>
      <c r="H452" s="8" t="s">
        <v>164</v>
      </c>
      <c r="I452" s="96"/>
      <c r="J452" s="97"/>
    </row>
    <row r="453" spans="1:10" ht="15.6" x14ac:dyDescent="0.3">
      <c r="A453" s="77">
        <v>6</v>
      </c>
      <c r="B453" s="78"/>
      <c r="C453" s="8" t="s">
        <v>190</v>
      </c>
      <c r="D453" s="77">
        <v>168</v>
      </c>
      <c r="E453" s="78"/>
      <c r="F453" s="8">
        <v>0</v>
      </c>
      <c r="G453" s="8">
        <v>244</v>
      </c>
      <c r="H453" s="8" t="s">
        <v>164</v>
      </c>
      <c r="I453" s="96"/>
      <c r="J453" s="97"/>
    </row>
    <row r="454" spans="1:10" ht="15.6" x14ac:dyDescent="0.3">
      <c r="A454" s="77">
        <v>7</v>
      </c>
      <c r="B454" s="78"/>
      <c r="C454" s="8" t="s">
        <v>190</v>
      </c>
      <c r="D454" s="77">
        <v>168</v>
      </c>
      <c r="E454" s="78"/>
      <c r="F454" s="8">
        <v>0</v>
      </c>
      <c r="G454" s="8">
        <v>244</v>
      </c>
      <c r="H454" s="8" t="s">
        <v>164</v>
      </c>
      <c r="I454" s="96"/>
      <c r="J454" s="97"/>
    </row>
    <row r="455" spans="1:10" ht="15.6" x14ac:dyDescent="0.3">
      <c r="A455" s="77">
        <v>8</v>
      </c>
      <c r="B455" s="78"/>
      <c r="C455" s="8" t="s">
        <v>190</v>
      </c>
      <c r="D455" s="77">
        <v>160</v>
      </c>
      <c r="E455" s="78"/>
      <c r="F455" s="8">
        <v>0</v>
      </c>
      <c r="G455" s="8">
        <v>270</v>
      </c>
      <c r="H455" s="8" t="s">
        <v>164</v>
      </c>
      <c r="I455" s="96"/>
      <c r="J455" s="97"/>
    </row>
    <row r="456" spans="1:10" ht="15.6" x14ac:dyDescent="0.3">
      <c r="A456" s="77">
        <v>9</v>
      </c>
      <c r="B456" s="78"/>
      <c r="C456" s="8" t="s">
        <v>190</v>
      </c>
      <c r="D456" s="77">
        <v>168</v>
      </c>
      <c r="E456" s="78"/>
      <c r="F456" s="8">
        <v>0</v>
      </c>
      <c r="G456" s="8">
        <v>244</v>
      </c>
      <c r="H456" s="8" t="s">
        <v>164</v>
      </c>
      <c r="I456" s="96"/>
      <c r="J456" s="97"/>
    </row>
    <row r="457" spans="1:10" ht="15.6" x14ac:dyDescent="0.3">
      <c r="A457" s="77">
        <v>10</v>
      </c>
      <c r="B457" s="78"/>
      <c r="C457" s="8" t="s">
        <v>190</v>
      </c>
      <c r="D457" s="77">
        <v>160</v>
      </c>
      <c r="E457" s="78"/>
      <c r="F457" s="8">
        <v>0</v>
      </c>
      <c r="G457" s="8">
        <v>270</v>
      </c>
      <c r="H457" s="8" t="s">
        <v>164</v>
      </c>
      <c r="I457" s="96"/>
      <c r="J457" s="97"/>
    </row>
    <row r="458" spans="1:10" ht="15.6" x14ac:dyDescent="0.3">
      <c r="A458" s="77">
        <v>11</v>
      </c>
      <c r="B458" s="78"/>
      <c r="C458" s="8" t="s">
        <v>190</v>
      </c>
      <c r="D458" s="77">
        <v>160</v>
      </c>
      <c r="E458" s="78"/>
      <c r="F458" s="8">
        <v>0</v>
      </c>
      <c r="G458" s="8">
        <v>270</v>
      </c>
      <c r="H458" s="8" t="s">
        <v>164</v>
      </c>
      <c r="I458" s="98"/>
      <c r="J458" s="99"/>
    </row>
    <row r="459" spans="1:10" ht="15.6" x14ac:dyDescent="0.3">
      <c r="A459" s="129" t="s">
        <v>162</v>
      </c>
      <c r="B459" s="130"/>
      <c r="C459" s="130"/>
      <c r="D459" s="130"/>
      <c r="E459" s="130"/>
      <c r="F459" s="130"/>
      <c r="G459" s="130"/>
      <c r="H459" s="130"/>
      <c r="I459" s="130"/>
      <c r="J459" s="131"/>
    </row>
    <row r="460" spans="1:10" ht="15.6" x14ac:dyDescent="0.3">
      <c r="A460" s="77">
        <v>1</v>
      </c>
      <c r="B460" s="78"/>
      <c r="C460" s="8" t="s">
        <v>190</v>
      </c>
      <c r="D460" s="77">
        <f>160+26</f>
        <v>186</v>
      </c>
      <c r="E460" s="78"/>
      <c r="F460" s="8">
        <v>0</v>
      </c>
      <c r="G460" s="8">
        <v>270</v>
      </c>
      <c r="H460" s="8" t="s">
        <v>164</v>
      </c>
      <c r="I460" s="94" t="str">
        <f>A459</f>
        <v>1st to 4th floor</v>
      </c>
      <c r="J460" s="95"/>
    </row>
    <row r="461" spans="1:10" ht="15.6" x14ac:dyDescent="0.3">
      <c r="A461" s="77">
        <v>2</v>
      </c>
      <c r="B461" s="78"/>
      <c r="C461" s="8" t="s">
        <v>190</v>
      </c>
      <c r="D461" s="77">
        <f>160+26</f>
        <v>186</v>
      </c>
      <c r="E461" s="78"/>
      <c r="F461" s="8">
        <v>0</v>
      </c>
      <c r="G461" s="8">
        <v>270</v>
      </c>
      <c r="H461" s="8" t="s">
        <v>164</v>
      </c>
      <c r="I461" s="96"/>
      <c r="J461" s="97"/>
    </row>
    <row r="462" spans="1:10" ht="15.6" x14ac:dyDescent="0.3">
      <c r="A462" s="77">
        <v>3</v>
      </c>
      <c r="B462" s="78"/>
      <c r="C462" s="8" t="s">
        <v>190</v>
      </c>
      <c r="D462" s="77">
        <v>168</v>
      </c>
      <c r="E462" s="78"/>
      <c r="F462" s="8">
        <v>0</v>
      </c>
      <c r="G462" s="8">
        <v>244</v>
      </c>
      <c r="H462" s="8" t="s">
        <v>164</v>
      </c>
      <c r="I462" s="96"/>
      <c r="J462" s="97"/>
    </row>
    <row r="463" spans="1:10" ht="15.6" x14ac:dyDescent="0.3">
      <c r="A463" s="77">
        <v>4</v>
      </c>
      <c r="B463" s="78"/>
      <c r="C463" s="8" t="s">
        <v>190</v>
      </c>
      <c r="D463" s="77">
        <f>160+26</f>
        <v>186</v>
      </c>
      <c r="E463" s="78"/>
      <c r="F463" s="8">
        <v>0</v>
      </c>
      <c r="G463" s="8">
        <v>270</v>
      </c>
      <c r="H463" s="8" t="s">
        <v>164</v>
      </c>
      <c r="I463" s="96"/>
      <c r="J463" s="97"/>
    </row>
    <row r="464" spans="1:10" ht="15.6" x14ac:dyDescent="0.3">
      <c r="A464" s="77">
        <v>5</v>
      </c>
      <c r="B464" s="78"/>
      <c r="C464" s="8" t="s">
        <v>190</v>
      </c>
      <c r="D464" s="77">
        <v>168</v>
      </c>
      <c r="E464" s="78"/>
      <c r="F464" s="8">
        <v>0</v>
      </c>
      <c r="G464" s="8">
        <v>244</v>
      </c>
      <c r="H464" s="8" t="s">
        <v>164</v>
      </c>
      <c r="I464" s="96"/>
      <c r="J464" s="97"/>
    </row>
    <row r="465" spans="1:10" ht="15.6" x14ac:dyDescent="0.3">
      <c r="A465" s="77">
        <v>6</v>
      </c>
      <c r="B465" s="78"/>
      <c r="C465" s="8" t="s">
        <v>190</v>
      </c>
      <c r="D465" s="77">
        <v>168</v>
      </c>
      <c r="E465" s="78"/>
      <c r="F465" s="8">
        <v>0</v>
      </c>
      <c r="G465" s="8">
        <v>244</v>
      </c>
      <c r="H465" s="8" t="s">
        <v>164</v>
      </c>
      <c r="I465" s="96"/>
      <c r="J465" s="97"/>
    </row>
    <row r="466" spans="1:10" ht="15.6" x14ac:dyDescent="0.3">
      <c r="A466" s="77">
        <v>7</v>
      </c>
      <c r="B466" s="78"/>
      <c r="C466" s="8" t="s">
        <v>190</v>
      </c>
      <c r="D466" s="77">
        <v>168</v>
      </c>
      <c r="E466" s="78"/>
      <c r="F466" s="8">
        <v>0</v>
      </c>
      <c r="G466" s="8">
        <v>244</v>
      </c>
      <c r="H466" s="8" t="s">
        <v>164</v>
      </c>
      <c r="I466" s="96"/>
      <c r="J466" s="97"/>
    </row>
    <row r="467" spans="1:10" ht="15.6" x14ac:dyDescent="0.3">
      <c r="A467" s="77">
        <v>8</v>
      </c>
      <c r="B467" s="78"/>
      <c r="C467" s="8" t="s">
        <v>190</v>
      </c>
      <c r="D467" s="77">
        <f>160+26</f>
        <v>186</v>
      </c>
      <c r="E467" s="78"/>
      <c r="F467" s="8">
        <v>0</v>
      </c>
      <c r="G467" s="8">
        <v>270</v>
      </c>
      <c r="H467" s="8" t="s">
        <v>164</v>
      </c>
      <c r="I467" s="96"/>
      <c r="J467" s="97"/>
    </row>
    <row r="468" spans="1:10" ht="15.6" x14ac:dyDescent="0.3">
      <c r="A468" s="77">
        <v>9</v>
      </c>
      <c r="B468" s="78"/>
      <c r="C468" s="8" t="s">
        <v>190</v>
      </c>
      <c r="D468" s="77">
        <v>168</v>
      </c>
      <c r="E468" s="78"/>
      <c r="F468" s="8">
        <v>0</v>
      </c>
      <c r="G468" s="8">
        <v>244</v>
      </c>
      <c r="H468" s="8" t="s">
        <v>164</v>
      </c>
      <c r="I468" s="96"/>
      <c r="J468" s="97"/>
    </row>
    <row r="469" spans="1:10" ht="15.6" x14ac:dyDescent="0.3">
      <c r="A469" s="77">
        <v>10</v>
      </c>
      <c r="B469" s="78"/>
      <c r="C469" s="8" t="s">
        <v>190</v>
      </c>
      <c r="D469" s="77">
        <f>160+26</f>
        <v>186</v>
      </c>
      <c r="E469" s="78"/>
      <c r="F469" s="8">
        <v>0</v>
      </c>
      <c r="G469" s="8">
        <v>270</v>
      </c>
      <c r="H469" s="8" t="s">
        <v>164</v>
      </c>
      <c r="I469" s="96"/>
      <c r="J469" s="97"/>
    </row>
    <row r="470" spans="1:10" ht="15.6" x14ac:dyDescent="0.3">
      <c r="A470" s="77">
        <v>11</v>
      </c>
      <c r="B470" s="78"/>
      <c r="C470" s="8" t="s">
        <v>190</v>
      </c>
      <c r="D470" s="77">
        <f>160+26</f>
        <v>186</v>
      </c>
      <c r="E470" s="78"/>
      <c r="F470" s="8">
        <v>0</v>
      </c>
      <c r="G470" s="8">
        <v>270</v>
      </c>
      <c r="H470" s="8" t="s">
        <v>164</v>
      </c>
      <c r="I470" s="98"/>
      <c r="J470" s="99"/>
    </row>
    <row r="471" spans="1:10" ht="15.6" x14ac:dyDescent="0.3">
      <c r="A471" s="129" t="s">
        <v>175</v>
      </c>
      <c r="B471" s="130"/>
      <c r="C471" s="130"/>
      <c r="D471" s="130"/>
      <c r="E471" s="130"/>
      <c r="F471" s="130"/>
      <c r="G471" s="130"/>
      <c r="H471" s="130"/>
      <c r="I471" s="130"/>
      <c r="J471" s="131"/>
    </row>
    <row r="472" spans="1:10" ht="15.6" x14ac:dyDescent="0.3">
      <c r="A472" s="91" t="s">
        <v>161</v>
      </c>
      <c r="B472" s="92"/>
      <c r="C472" s="92"/>
      <c r="D472" s="92"/>
      <c r="E472" s="92"/>
      <c r="F472" s="92"/>
      <c r="G472" s="92"/>
      <c r="H472" s="92"/>
      <c r="I472" s="92"/>
      <c r="J472" s="93"/>
    </row>
    <row r="473" spans="1:10" ht="15.6" x14ac:dyDescent="0.3">
      <c r="A473" s="77">
        <v>1</v>
      </c>
      <c r="B473" s="78"/>
      <c r="C473" s="8" t="s">
        <v>190</v>
      </c>
      <c r="D473" s="77">
        <v>160</v>
      </c>
      <c r="E473" s="78"/>
      <c r="F473" s="8">
        <v>0</v>
      </c>
      <c r="G473" s="8">
        <v>270</v>
      </c>
      <c r="H473" s="8" t="s">
        <v>164</v>
      </c>
      <c r="I473" s="94" t="str">
        <f>A472</f>
        <v>Ground floor</v>
      </c>
      <c r="J473" s="95"/>
    </row>
    <row r="474" spans="1:10" ht="15.6" x14ac:dyDescent="0.3">
      <c r="A474" s="77">
        <v>2</v>
      </c>
      <c r="B474" s="78"/>
      <c r="C474" s="8" t="s">
        <v>190</v>
      </c>
      <c r="D474" s="77">
        <v>160</v>
      </c>
      <c r="E474" s="78"/>
      <c r="F474" s="8">
        <v>0</v>
      </c>
      <c r="G474" s="8">
        <v>270</v>
      </c>
      <c r="H474" s="8" t="s">
        <v>164</v>
      </c>
      <c r="I474" s="96"/>
      <c r="J474" s="97"/>
    </row>
    <row r="475" spans="1:10" ht="15.6" x14ac:dyDescent="0.3">
      <c r="A475" s="77">
        <v>3</v>
      </c>
      <c r="B475" s="78"/>
      <c r="C475" s="8" t="s">
        <v>190</v>
      </c>
      <c r="D475" s="77">
        <v>168</v>
      </c>
      <c r="E475" s="78"/>
      <c r="F475" s="8">
        <v>0</v>
      </c>
      <c r="G475" s="8">
        <v>244</v>
      </c>
      <c r="H475" s="8" t="s">
        <v>164</v>
      </c>
      <c r="I475" s="96"/>
      <c r="J475" s="97"/>
    </row>
    <row r="476" spans="1:10" ht="15.6" x14ac:dyDescent="0.3">
      <c r="A476" s="77">
        <v>4</v>
      </c>
      <c r="B476" s="78"/>
      <c r="C476" s="8" t="s">
        <v>190</v>
      </c>
      <c r="D476" s="77">
        <v>160</v>
      </c>
      <c r="E476" s="78"/>
      <c r="F476" s="8">
        <v>0</v>
      </c>
      <c r="G476" s="8">
        <v>270</v>
      </c>
      <c r="H476" s="8" t="s">
        <v>164</v>
      </c>
      <c r="I476" s="96"/>
      <c r="J476" s="97"/>
    </row>
    <row r="477" spans="1:10" ht="15.6" x14ac:dyDescent="0.3">
      <c r="A477" s="77">
        <v>5</v>
      </c>
      <c r="B477" s="78"/>
      <c r="C477" s="8" t="s">
        <v>190</v>
      </c>
      <c r="D477" s="77">
        <v>168</v>
      </c>
      <c r="E477" s="78"/>
      <c r="F477" s="8">
        <v>0</v>
      </c>
      <c r="G477" s="8">
        <v>244</v>
      </c>
      <c r="H477" s="8" t="s">
        <v>164</v>
      </c>
      <c r="I477" s="96"/>
      <c r="J477" s="97"/>
    </row>
    <row r="478" spans="1:10" ht="15.6" x14ac:dyDescent="0.3">
      <c r="A478" s="77">
        <v>6</v>
      </c>
      <c r="B478" s="78"/>
      <c r="C478" s="8" t="s">
        <v>190</v>
      </c>
      <c r="D478" s="77">
        <v>168</v>
      </c>
      <c r="E478" s="78"/>
      <c r="F478" s="8">
        <v>0</v>
      </c>
      <c r="G478" s="8">
        <v>244</v>
      </c>
      <c r="H478" s="8" t="s">
        <v>164</v>
      </c>
      <c r="I478" s="96"/>
      <c r="J478" s="97"/>
    </row>
    <row r="479" spans="1:10" ht="15.6" x14ac:dyDescent="0.3">
      <c r="A479" s="77">
        <v>7</v>
      </c>
      <c r="B479" s="78"/>
      <c r="C479" s="8" t="s">
        <v>190</v>
      </c>
      <c r="D479" s="77">
        <v>168</v>
      </c>
      <c r="E479" s="78"/>
      <c r="F479" s="8">
        <v>0</v>
      </c>
      <c r="G479" s="8">
        <v>244</v>
      </c>
      <c r="H479" s="8" t="s">
        <v>164</v>
      </c>
      <c r="I479" s="96"/>
      <c r="J479" s="97"/>
    </row>
    <row r="480" spans="1:10" ht="15.6" x14ac:dyDescent="0.3">
      <c r="A480" s="77">
        <v>8</v>
      </c>
      <c r="B480" s="78"/>
      <c r="C480" s="8" t="s">
        <v>190</v>
      </c>
      <c r="D480" s="77">
        <v>160</v>
      </c>
      <c r="E480" s="78"/>
      <c r="F480" s="8">
        <v>0</v>
      </c>
      <c r="G480" s="8">
        <v>270</v>
      </c>
      <c r="H480" s="8" t="s">
        <v>164</v>
      </c>
      <c r="I480" s="96"/>
      <c r="J480" s="97"/>
    </row>
    <row r="481" spans="1:10" ht="15.6" x14ac:dyDescent="0.3">
      <c r="A481" s="77">
        <v>9</v>
      </c>
      <c r="B481" s="78"/>
      <c r="C481" s="8" t="s">
        <v>190</v>
      </c>
      <c r="D481" s="77">
        <v>168</v>
      </c>
      <c r="E481" s="78"/>
      <c r="F481" s="8">
        <v>0</v>
      </c>
      <c r="G481" s="8">
        <v>244</v>
      </c>
      <c r="H481" s="8" t="s">
        <v>164</v>
      </c>
      <c r="I481" s="96"/>
      <c r="J481" s="97"/>
    </row>
    <row r="482" spans="1:10" ht="15.6" x14ac:dyDescent="0.3">
      <c r="A482" s="77">
        <v>10</v>
      </c>
      <c r="B482" s="78"/>
      <c r="C482" s="8" t="s">
        <v>190</v>
      </c>
      <c r="D482" s="77">
        <v>160</v>
      </c>
      <c r="E482" s="78"/>
      <c r="F482" s="8">
        <v>0</v>
      </c>
      <c r="G482" s="8">
        <v>270</v>
      </c>
      <c r="H482" s="8" t="s">
        <v>164</v>
      </c>
      <c r="I482" s="96"/>
      <c r="J482" s="97"/>
    </row>
    <row r="483" spans="1:10" ht="15.6" x14ac:dyDescent="0.3">
      <c r="A483" s="77">
        <v>11</v>
      </c>
      <c r="B483" s="78"/>
      <c r="C483" s="8" t="s">
        <v>190</v>
      </c>
      <c r="D483" s="77">
        <v>160</v>
      </c>
      <c r="E483" s="78"/>
      <c r="F483" s="8">
        <v>0</v>
      </c>
      <c r="G483" s="8">
        <v>270</v>
      </c>
      <c r="H483" s="8" t="s">
        <v>164</v>
      </c>
      <c r="I483" s="98"/>
      <c r="J483" s="99"/>
    </row>
    <row r="484" spans="1:10" ht="15.6" x14ac:dyDescent="0.3">
      <c r="A484" s="129" t="s">
        <v>162</v>
      </c>
      <c r="B484" s="130"/>
      <c r="C484" s="130"/>
      <c r="D484" s="130"/>
      <c r="E484" s="130"/>
      <c r="F484" s="130"/>
      <c r="G484" s="130"/>
      <c r="H484" s="130"/>
      <c r="I484" s="130"/>
      <c r="J484" s="131"/>
    </row>
    <row r="485" spans="1:10" ht="15.6" x14ac:dyDescent="0.3">
      <c r="A485" s="77">
        <v>1</v>
      </c>
      <c r="B485" s="78"/>
      <c r="C485" s="8" t="s">
        <v>190</v>
      </c>
      <c r="D485" s="77">
        <f>160+26</f>
        <v>186</v>
      </c>
      <c r="E485" s="78"/>
      <c r="F485" s="8">
        <v>0</v>
      </c>
      <c r="G485" s="8">
        <v>270</v>
      </c>
      <c r="H485" s="8" t="s">
        <v>164</v>
      </c>
      <c r="I485" s="94" t="str">
        <f>A484</f>
        <v>1st to 4th floor</v>
      </c>
      <c r="J485" s="95"/>
    </row>
    <row r="486" spans="1:10" ht="15.6" x14ac:dyDescent="0.3">
      <c r="A486" s="77">
        <v>2</v>
      </c>
      <c r="B486" s="78"/>
      <c r="C486" s="8" t="s">
        <v>190</v>
      </c>
      <c r="D486" s="77">
        <f>160+26</f>
        <v>186</v>
      </c>
      <c r="E486" s="78"/>
      <c r="F486" s="8">
        <v>0</v>
      </c>
      <c r="G486" s="8">
        <v>270</v>
      </c>
      <c r="H486" s="8" t="s">
        <v>164</v>
      </c>
      <c r="I486" s="96"/>
      <c r="J486" s="97"/>
    </row>
    <row r="487" spans="1:10" ht="15.6" x14ac:dyDescent="0.3">
      <c r="A487" s="77">
        <v>3</v>
      </c>
      <c r="B487" s="78"/>
      <c r="C487" s="8" t="s">
        <v>190</v>
      </c>
      <c r="D487" s="77">
        <v>168</v>
      </c>
      <c r="E487" s="78"/>
      <c r="F487" s="8">
        <v>0</v>
      </c>
      <c r="G487" s="8">
        <v>244</v>
      </c>
      <c r="H487" s="8" t="s">
        <v>164</v>
      </c>
      <c r="I487" s="96"/>
      <c r="J487" s="97"/>
    </row>
    <row r="488" spans="1:10" ht="15.6" x14ac:dyDescent="0.3">
      <c r="A488" s="77">
        <v>4</v>
      </c>
      <c r="B488" s="78"/>
      <c r="C488" s="8" t="s">
        <v>190</v>
      </c>
      <c r="D488" s="77">
        <f>160+26</f>
        <v>186</v>
      </c>
      <c r="E488" s="78"/>
      <c r="F488" s="8">
        <v>0</v>
      </c>
      <c r="G488" s="8">
        <v>270</v>
      </c>
      <c r="H488" s="8" t="s">
        <v>164</v>
      </c>
      <c r="I488" s="96"/>
      <c r="J488" s="97"/>
    </row>
    <row r="489" spans="1:10" ht="15.6" x14ac:dyDescent="0.3">
      <c r="A489" s="77">
        <v>5</v>
      </c>
      <c r="B489" s="78"/>
      <c r="C489" s="8" t="s">
        <v>190</v>
      </c>
      <c r="D489" s="77">
        <v>168</v>
      </c>
      <c r="E489" s="78"/>
      <c r="F489" s="8">
        <v>0</v>
      </c>
      <c r="G489" s="8">
        <v>244</v>
      </c>
      <c r="H489" s="8" t="s">
        <v>164</v>
      </c>
      <c r="I489" s="96"/>
      <c r="J489" s="97"/>
    </row>
    <row r="490" spans="1:10" ht="15.6" x14ac:dyDescent="0.3">
      <c r="A490" s="77">
        <v>6</v>
      </c>
      <c r="B490" s="78"/>
      <c r="C490" s="8" t="s">
        <v>190</v>
      </c>
      <c r="D490" s="77">
        <v>168</v>
      </c>
      <c r="E490" s="78"/>
      <c r="F490" s="8">
        <v>0</v>
      </c>
      <c r="G490" s="8">
        <v>244</v>
      </c>
      <c r="H490" s="8" t="s">
        <v>164</v>
      </c>
      <c r="I490" s="96"/>
      <c r="J490" s="97"/>
    </row>
    <row r="491" spans="1:10" ht="15.6" x14ac:dyDescent="0.3">
      <c r="A491" s="77">
        <v>7</v>
      </c>
      <c r="B491" s="78"/>
      <c r="C491" s="8" t="s">
        <v>190</v>
      </c>
      <c r="D491" s="77">
        <v>168</v>
      </c>
      <c r="E491" s="78"/>
      <c r="F491" s="8">
        <v>0</v>
      </c>
      <c r="G491" s="8">
        <v>244</v>
      </c>
      <c r="H491" s="8" t="s">
        <v>164</v>
      </c>
      <c r="I491" s="96"/>
      <c r="J491" s="97"/>
    </row>
    <row r="492" spans="1:10" ht="15.6" x14ac:dyDescent="0.3">
      <c r="A492" s="77">
        <v>8</v>
      </c>
      <c r="B492" s="78"/>
      <c r="C492" s="8" t="s">
        <v>190</v>
      </c>
      <c r="D492" s="77">
        <f>160+26</f>
        <v>186</v>
      </c>
      <c r="E492" s="78"/>
      <c r="F492" s="8">
        <v>0</v>
      </c>
      <c r="G492" s="8">
        <v>270</v>
      </c>
      <c r="H492" s="8" t="s">
        <v>164</v>
      </c>
      <c r="I492" s="96"/>
      <c r="J492" s="97"/>
    </row>
    <row r="493" spans="1:10" ht="15.6" x14ac:dyDescent="0.3">
      <c r="A493" s="77">
        <v>9</v>
      </c>
      <c r="B493" s="78"/>
      <c r="C493" s="8" t="s">
        <v>190</v>
      </c>
      <c r="D493" s="77">
        <v>168</v>
      </c>
      <c r="E493" s="78"/>
      <c r="F493" s="8">
        <v>0</v>
      </c>
      <c r="G493" s="8">
        <v>244</v>
      </c>
      <c r="H493" s="8" t="s">
        <v>164</v>
      </c>
      <c r="I493" s="96"/>
      <c r="J493" s="97"/>
    </row>
    <row r="494" spans="1:10" ht="15.6" x14ac:dyDescent="0.3">
      <c r="A494" s="77">
        <v>10</v>
      </c>
      <c r="B494" s="78"/>
      <c r="C494" s="8" t="s">
        <v>190</v>
      </c>
      <c r="D494" s="77">
        <f>160+26</f>
        <v>186</v>
      </c>
      <c r="E494" s="78"/>
      <c r="F494" s="8">
        <v>0</v>
      </c>
      <c r="G494" s="8">
        <v>270</v>
      </c>
      <c r="H494" s="8" t="s">
        <v>164</v>
      </c>
      <c r="I494" s="96"/>
      <c r="J494" s="97"/>
    </row>
    <row r="495" spans="1:10" ht="15.6" x14ac:dyDescent="0.3">
      <c r="A495" s="77">
        <v>11</v>
      </c>
      <c r="B495" s="78"/>
      <c r="C495" s="8" t="s">
        <v>190</v>
      </c>
      <c r="D495" s="77">
        <f>160+26</f>
        <v>186</v>
      </c>
      <c r="E495" s="78"/>
      <c r="F495" s="8">
        <v>0</v>
      </c>
      <c r="G495" s="8">
        <v>270</v>
      </c>
      <c r="H495" s="8" t="s">
        <v>164</v>
      </c>
      <c r="I495" s="98"/>
      <c r="J495" s="99"/>
    </row>
    <row r="496" spans="1:10" ht="15.6" x14ac:dyDescent="0.3">
      <c r="A496" s="129" t="s">
        <v>176</v>
      </c>
      <c r="B496" s="130"/>
      <c r="C496" s="130"/>
      <c r="D496" s="130"/>
      <c r="E496" s="130"/>
      <c r="F496" s="130"/>
      <c r="G496" s="130"/>
      <c r="H496" s="130"/>
      <c r="I496" s="130"/>
      <c r="J496" s="131"/>
    </row>
    <row r="497" spans="1:10" ht="15.6" x14ac:dyDescent="0.3">
      <c r="A497" s="129" t="s">
        <v>161</v>
      </c>
      <c r="B497" s="130"/>
      <c r="C497" s="130"/>
      <c r="D497" s="130"/>
      <c r="E497" s="130"/>
      <c r="F497" s="130"/>
      <c r="G497" s="130"/>
      <c r="H497" s="130"/>
      <c r="I497" s="130"/>
      <c r="J497" s="131"/>
    </row>
    <row r="498" spans="1:10" ht="15.6" x14ac:dyDescent="0.3">
      <c r="A498" s="77">
        <v>1</v>
      </c>
      <c r="B498" s="78"/>
      <c r="C498" s="8" t="s">
        <v>190</v>
      </c>
      <c r="D498" s="77">
        <v>160</v>
      </c>
      <c r="E498" s="78"/>
      <c r="F498" s="8">
        <v>0</v>
      </c>
      <c r="G498" s="8">
        <v>270</v>
      </c>
      <c r="H498" s="8" t="s">
        <v>164</v>
      </c>
      <c r="I498" s="94" t="str">
        <f>A497</f>
        <v>Ground floor</v>
      </c>
      <c r="J498" s="95"/>
    </row>
    <row r="499" spans="1:10" ht="15.6" x14ac:dyDescent="0.3">
      <c r="A499" s="77">
        <v>2</v>
      </c>
      <c r="B499" s="78"/>
      <c r="C499" s="8" t="s">
        <v>190</v>
      </c>
      <c r="D499" s="77">
        <v>160</v>
      </c>
      <c r="E499" s="78"/>
      <c r="F499" s="8">
        <v>0</v>
      </c>
      <c r="G499" s="8">
        <v>270</v>
      </c>
      <c r="H499" s="8" t="s">
        <v>164</v>
      </c>
      <c r="I499" s="96"/>
      <c r="J499" s="97"/>
    </row>
    <row r="500" spans="1:10" ht="15.6" x14ac:dyDescent="0.3">
      <c r="A500" s="77">
        <v>3</v>
      </c>
      <c r="B500" s="78"/>
      <c r="C500" s="8" t="s">
        <v>190</v>
      </c>
      <c r="D500" s="77">
        <v>168</v>
      </c>
      <c r="E500" s="78"/>
      <c r="F500" s="8">
        <v>0</v>
      </c>
      <c r="G500" s="8">
        <v>244</v>
      </c>
      <c r="H500" s="8" t="s">
        <v>164</v>
      </c>
      <c r="I500" s="96"/>
      <c r="J500" s="97"/>
    </row>
    <row r="501" spans="1:10" ht="15.6" x14ac:dyDescent="0.3">
      <c r="A501" s="77">
        <v>4</v>
      </c>
      <c r="B501" s="78"/>
      <c r="C501" s="8" t="s">
        <v>190</v>
      </c>
      <c r="D501" s="77">
        <v>160</v>
      </c>
      <c r="E501" s="78"/>
      <c r="F501" s="8">
        <v>0</v>
      </c>
      <c r="G501" s="8">
        <v>270</v>
      </c>
      <c r="H501" s="8" t="s">
        <v>164</v>
      </c>
      <c r="I501" s="96"/>
      <c r="J501" s="97"/>
    </row>
    <row r="502" spans="1:10" ht="15.6" x14ac:dyDescent="0.3">
      <c r="A502" s="77">
        <v>5</v>
      </c>
      <c r="B502" s="78"/>
      <c r="C502" s="8" t="s">
        <v>190</v>
      </c>
      <c r="D502" s="77">
        <v>168</v>
      </c>
      <c r="E502" s="78"/>
      <c r="F502" s="8">
        <v>0</v>
      </c>
      <c r="G502" s="8">
        <v>244</v>
      </c>
      <c r="H502" s="8" t="s">
        <v>164</v>
      </c>
      <c r="I502" s="96"/>
      <c r="J502" s="97"/>
    </row>
    <row r="503" spans="1:10" ht="15.6" x14ac:dyDescent="0.3">
      <c r="A503" s="77">
        <v>6</v>
      </c>
      <c r="B503" s="78"/>
      <c r="C503" s="8" t="s">
        <v>190</v>
      </c>
      <c r="D503" s="77">
        <v>168</v>
      </c>
      <c r="E503" s="78"/>
      <c r="F503" s="8">
        <v>0</v>
      </c>
      <c r="G503" s="8">
        <v>244</v>
      </c>
      <c r="H503" s="8" t="s">
        <v>164</v>
      </c>
      <c r="I503" s="96"/>
      <c r="J503" s="97"/>
    </row>
    <row r="504" spans="1:10" ht="15.6" x14ac:dyDescent="0.3">
      <c r="A504" s="77">
        <v>7</v>
      </c>
      <c r="B504" s="78"/>
      <c r="C504" s="8" t="s">
        <v>190</v>
      </c>
      <c r="D504" s="77">
        <v>168</v>
      </c>
      <c r="E504" s="78"/>
      <c r="F504" s="8">
        <v>0</v>
      </c>
      <c r="G504" s="8">
        <v>244</v>
      </c>
      <c r="H504" s="8" t="s">
        <v>164</v>
      </c>
      <c r="I504" s="96"/>
      <c r="J504" s="97"/>
    </row>
    <row r="505" spans="1:10" ht="15.6" x14ac:dyDescent="0.3">
      <c r="A505" s="77">
        <v>8</v>
      </c>
      <c r="B505" s="78"/>
      <c r="C505" s="8" t="s">
        <v>190</v>
      </c>
      <c r="D505" s="77">
        <v>160</v>
      </c>
      <c r="E505" s="78"/>
      <c r="F505" s="8">
        <v>0</v>
      </c>
      <c r="G505" s="8">
        <v>270</v>
      </c>
      <c r="H505" s="8" t="s">
        <v>164</v>
      </c>
      <c r="I505" s="96"/>
      <c r="J505" s="97"/>
    </row>
    <row r="506" spans="1:10" ht="15.6" x14ac:dyDescent="0.3">
      <c r="A506" s="77">
        <v>9</v>
      </c>
      <c r="B506" s="78"/>
      <c r="C506" s="8" t="s">
        <v>190</v>
      </c>
      <c r="D506" s="77">
        <v>168</v>
      </c>
      <c r="E506" s="78"/>
      <c r="F506" s="8">
        <v>0</v>
      </c>
      <c r="G506" s="8">
        <v>244</v>
      </c>
      <c r="H506" s="8" t="s">
        <v>164</v>
      </c>
      <c r="I506" s="96"/>
      <c r="J506" s="97"/>
    </row>
    <row r="507" spans="1:10" ht="15.6" x14ac:dyDescent="0.3">
      <c r="A507" s="77">
        <v>10</v>
      </c>
      <c r="B507" s="78"/>
      <c r="C507" s="8" t="s">
        <v>190</v>
      </c>
      <c r="D507" s="77">
        <v>160</v>
      </c>
      <c r="E507" s="78"/>
      <c r="F507" s="8">
        <v>0</v>
      </c>
      <c r="G507" s="8">
        <v>270</v>
      </c>
      <c r="H507" s="8" t="s">
        <v>164</v>
      </c>
      <c r="I507" s="96"/>
      <c r="J507" s="97"/>
    </row>
    <row r="508" spans="1:10" ht="15.6" x14ac:dyDescent="0.3">
      <c r="A508" s="77">
        <v>11</v>
      </c>
      <c r="B508" s="78"/>
      <c r="C508" s="8" t="s">
        <v>190</v>
      </c>
      <c r="D508" s="77">
        <v>160</v>
      </c>
      <c r="E508" s="78"/>
      <c r="F508" s="8">
        <v>0</v>
      </c>
      <c r="G508" s="8">
        <v>270</v>
      </c>
      <c r="H508" s="8" t="s">
        <v>164</v>
      </c>
      <c r="I508" s="98"/>
      <c r="J508" s="99"/>
    </row>
    <row r="509" spans="1:10" ht="15.6" x14ac:dyDescent="0.3">
      <c r="A509" s="129" t="s">
        <v>162</v>
      </c>
      <c r="B509" s="130"/>
      <c r="C509" s="130"/>
      <c r="D509" s="130"/>
      <c r="E509" s="130"/>
      <c r="F509" s="130"/>
      <c r="G509" s="130"/>
      <c r="H509" s="130"/>
      <c r="I509" s="130"/>
      <c r="J509" s="131"/>
    </row>
    <row r="510" spans="1:10" ht="15.6" x14ac:dyDescent="0.3">
      <c r="A510" s="77">
        <v>1</v>
      </c>
      <c r="B510" s="78"/>
      <c r="C510" s="8" t="s">
        <v>190</v>
      </c>
      <c r="D510" s="77">
        <f>160+26</f>
        <v>186</v>
      </c>
      <c r="E510" s="78"/>
      <c r="F510" s="8">
        <v>0</v>
      </c>
      <c r="G510" s="8">
        <v>270</v>
      </c>
      <c r="H510" s="8" t="s">
        <v>164</v>
      </c>
      <c r="I510" s="94" t="str">
        <f>A509</f>
        <v>1st to 4th floor</v>
      </c>
      <c r="J510" s="95"/>
    </row>
    <row r="511" spans="1:10" ht="15.6" x14ac:dyDescent="0.3">
      <c r="A511" s="77">
        <v>2</v>
      </c>
      <c r="B511" s="78"/>
      <c r="C511" s="8" t="s">
        <v>190</v>
      </c>
      <c r="D511" s="77">
        <f>160+26</f>
        <v>186</v>
      </c>
      <c r="E511" s="78"/>
      <c r="F511" s="8">
        <v>0</v>
      </c>
      <c r="G511" s="8">
        <v>270</v>
      </c>
      <c r="H511" s="8" t="s">
        <v>164</v>
      </c>
      <c r="I511" s="96"/>
      <c r="J511" s="97"/>
    </row>
    <row r="512" spans="1:10" ht="15.6" x14ac:dyDescent="0.3">
      <c r="A512" s="77">
        <v>3</v>
      </c>
      <c r="B512" s="78"/>
      <c r="C512" s="8" t="s">
        <v>190</v>
      </c>
      <c r="D512" s="77">
        <v>168</v>
      </c>
      <c r="E512" s="78"/>
      <c r="F512" s="8">
        <v>0</v>
      </c>
      <c r="G512" s="8">
        <v>244</v>
      </c>
      <c r="H512" s="8" t="s">
        <v>164</v>
      </c>
      <c r="I512" s="96"/>
      <c r="J512" s="97"/>
    </row>
    <row r="513" spans="1:10" ht="15.6" x14ac:dyDescent="0.3">
      <c r="A513" s="77">
        <v>4</v>
      </c>
      <c r="B513" s="78"/>
      <c r="C513" s="8" t="s">
        <v>190</v>
      </c>
      <c r="D513" s="77">
        <f>160+26</f>
        <v>186</v>
      </c>
      <c r="E513" s="78"/>
      <c r="F513" s="8">
        <v>0</v>
      </c>
      <c r="G513" s="8">
        <v>270</v>
      </c>
      <c r="H513" s="8" t="s">
        <v>164</v>
      </c>
      <c r="I513" s="96"/>
      <c r="J513" s="97"/>
    </row>
    <row r="514" spans="1:10" ht="15.6" x14ac:dyDescent="0.3">
      <c r="A514" s="77">
        <v>5</v>
      </c>
      <c r="B514" s="78"/>
      <c r="C514" s="8" t="s">
        <v>190</v>
      </c>
      <c r="D514" s="77">
        <v>168</v>
      </c>
      <c r="E514" s="78"/>
      <c r="F514" s="8">
        <v>0</v>
      </c>
      <c r="G514" s="8">
        <v>244</v>
      </c>
      <c r="H514" s="8" t="s">
        <v>164</v>
      </c>
      <c r="I514" s="96"/>
      <c r="J514" s="97"/>
    </row>
    <row r="515" spans="1:10" ht="15.6" x14ac:dyDescent="0.3">
      <c r="A515" s="77">
        <v>6</v>
      </c>
      <c r="B515" s="78"/>
      <c r="C515" s="8" t="s">
        <v>190</v>
      </c>
      <c r="D515" s="77">
        <v>168</v>
      </c>
      <c r="E515" s="78"/>
      <c r="F515" s="8">
        <v>0</v>
      </c>
      <c r="G515" s="8">
        <v>244</v>
      </c>
      <c r="H515" s="8" t="s">
        <v>164</v>
      </c>
      <c r="I515" s="96"/>
      <c r="J515" s="97"/>
    </row>
    <row r="516" spans="1:10" ht="15.6" x14ac:dyDescent="0.3">
      <c r="A516" s="77">
        <v>7</v>
      </c>
      <c r="B516" s="78"/>
      <c r="C516" s="8" t="s">
        <v>190</v>
      </c>
      <c r="D516" s="77">
        <v>168</v>
      </c>
      <c r="E516" s="78"/>
      <c r="F516" s="8">
        <v>0</v>
      </c>
      <c r="G516" s="8">
        <v>244</v>
      </c>
      <c r="H516" s="8" t="s">
        <v>164</v>
      </c>
      <c r="I516" s="96"/>
      <c r="J516" s="97"/>
    </row>
    <row r="517" spans="1:10" ht="15.6" x14ac:dyDescent="0.3">
      <c r="A517" s="77">
        <v>8</v>
      </c>
      <c r="B517" s="78"/>
      <c r="C517" s="8" t="s">
        <v>190</v>
      </c>
      <c r="D517" s="77">
        <f>160+26</f>
        <v>186</v>
      </c>
      <c r="E517" s="78"/>
      <c r="F517" s="8">
        <v>0</v>
      </c>
      <c r="G517" s="8">
        <v>270</v>
      </c>
      <c r="H517" s="8" t="s">
        <v>164</v>
      </c>
      <c r="I517" s="96"/>
      <c r="J517" s="97"/>
    </row>
    <row r="518" spans="1:10" ht="15.6" x14ac:dyDescent="0.3">
      <c r="A518" s="77">
        <v>9</v>
      </c>
      <c r="B518" s="78"/>
      <c r="C518" s="8" t="s">
        <v>190</v>
      </c>
      <c r="D518" s="77">
        <v>168</v>
      </c>
      <c r="E518" s="78"/>
      <c r="F518" s="8">
        <v>0</v>
      </c>
      <c r="G518" s="8">
        <v>244</v>
      </c>
      <c r="H518" s="8" t="s">
        <v>164</v>
      </c>
      <c r="I518" s="96"/>
      <c r="J518" s="97"/>
    </row>
    <row r="519" spans="1:10" ht="15.6" x14ac:dyDescent="0.3">
      <c r="A519" s="77">
        <v>10</v>
      </c>
      <c r="B519" s="78"/>
      <c r="C519" s="8" t="s">
        <v>190</v>
      </c>
      <c r="D519" s="77">
        <f>160+26</f>
        <v>186</v>
      </c>
      <c r="E519" s="78"/>
      <c r="F519" s="8">
        <v>0</v>
      </c>
      <c r="G519" s="8">
        <v>270</v>
      </c>
      <c r="H519" s="8" t="s">
        <v>164</v>
      </c>
      <c r="I519" s="96"/>
      <c r="J519" s="97"/>
    </row>
    <row r="520" spans="1:10" ht="15.6" x14ac:dyDescent="0.3">
      <c r="A520" s="77">
        <v>11</v>
      </c>
      <c r="B520" s="78"/>
      <c r="C520" s="8" t="s">
        <v>190</v>
      </c>
      <c r="D520" s="77">
        <f>160+26</f>
        <v>186</v>
      </c>
      <c r="E520" s="78"/>
      <c r="F520" s="8">
        <v>0</v>
      </c>
      <c r="G520" s="8">
        <v>270</v>
      </c>
      <c r="H520" s="8" t="s">
        <v>164</v>
      </c>
      <c r="I520" s="98"/>
      <c r="J520" s="99"/>
    </row>
    <row r="521" spans="1:10" ht="15.6" x14ac:dyDescent="0.3">
      <c r="A521" s="129" t="s">
        <v>177</v>
      </c>
      <c r="B521" s="130"/>
      <c r="C521" s="130"/>
      <c r="D521" s="130"/>
      <c r="E521" s="130"/>
      <c r="F521" s="130"/>
      <c r="G521" s="130"/>
      <c r="H521" s="130"/>
      <c r="I521" s="130"/>
      <c r="J521" s="131"/>
    </row>
    <row r="522" spans="1:10" ht="15.6" x14ac:dyDescent="0.3">
      <c r="A522" s="129" t="s">
        <v>161</v>
      </c>
      <c r="B522" s="130"/>
      <c r="C522" s="130"/>
      <c r="D522" s="130"/>
      <c r="E522" s="130"/>
      <c r="F522" s="130"/>
      <c r="G522" s="130"/>
      <c r="H522" s="130"/>
      <c r="I522" s="130"/>
      <c r="J522" s="131"/>
    </row>
    <row r="523" spans="1:10" ht="15.6" x14ac:dyDescent="0.3">
      <c r="A523" s="77">
        <v>1</v>
      </c>
      <c r="B523" s="78"/>
      <c r="C523" s="8" t="s">
        <v>190</v>
      </c>
      <c r="D523" s="77">
        <v>160</v>
      </c>
      <c r="E523" s="78"/>
      <c r="F523" s="8">
        <v>0</v>
      </c>
      <c r="G523" s="8">
        <v>270</v>
      </c>
      <c r="H523" s="8" t="s">
        <v>164</v>
      </c>
      <c r="I523" s="94" t="str">
        <f>A522</f>
        <v>Ground floor</v>
      </c>
      <c r="J523" s="95"/>
    </row>
    <row r="524" spans="1:10" ht="15.6" x14ac:dyDescent="0.3">
      <c r="A524" s="77">
        <v>2</v>
      </c>
      <c r="B524" s="78"/>
      <c r="C524" s="8" t="s">
        <v>190</v>
      </c>
      <c r="D524" s="77">
        <v>160</v>
      </c>
      <c r="E524" s="78"/>
      <c r="F524" s="8">
        <v>0</v>
      </c>
      <c r="G524" s="8">
        <v>270</v>
      </c>
      <c r="H524" s="8" t="s">
        <v>164</v>
      </c>
      <c r="I524" s="96"/>
      <c r="J524" s="97"/>
    </row>
    <row r="525" spans="1:10" ht="15.6" x14ac:dyDescent="0.3">
      <c r="A525" s="77">
        <v>3</v>
      </c>
      <c r="B525" s="78"/>
      <c r="C525" s="8" t="s">
        <v>190</v>
      </c>
      <c r="D525" s="77">
        <v>168</v>
      </c>
      <c r="E525" s="78"/>
      <c r="F525" s="8">
        <v>0</v>
      </c>
      <c r="G525" s="8">
        <v>244</v>
      </c>
      <c r="H525" s="8" t="s">
        <v>164</v>
      </c>
      <c r="I525" s="96"/>
      <c r="J525" s="97"/>
    </row>
    <row r="526" spans="1:10" ht="15.6" x14ac:dyDescent="0.3">
      <c r="A526" s="77">
        <v>4</v>
      </c>
      <c r="B526" s="78"/>
      <c r="C526" s="8" t="s">
        <v>190</v>
      </c>
      <c r="D526" s="77">
        <v>160</v>
      </c>
      <c r="E526" s="78"/>
      <c r="F526" s="8">
        <v>0</v>
      </c>
      <c r="G526" s="8">
        <v>270</v>
      </c>
      <c r="H526" s="8" t="s">
        <v>164</v>
      </c>
      <c r="I526" s="96"/>
      <c r="J526" s="97"/>
    </row>
    <row r="527" spans="1:10" ht="15.6" x14ac:dyDescent="0.3">
      <c r="A527" s="77">
        <v>5</v>
      </c>
      <c r="B527" s="78"/>
      <c r="C527" s="8" t="s">
        <v>190</v>
      </c>
      <c r="D527" s="77">
        <v>168</v>
      </c>
      <c r="E527" s="78"/>
      <c r="F527" s="8">
        <v>0</v>
      </c>
      <c r="G527" s="8">
        <v>244</v>
      </c>
      <c r="H527" s="8" t="s">
        <v>164</v>
      </c>
      <c r="I527" s="96"/>
      <c r="J527" s="97"/>
    </row>
    <row r="528" spans="1:10" ht="15.6" x14ac:dyDescent="0.3">
      <c r="A528" s="77">
        <v>6</v>
      </c>
      <c r="B528" s="78"/>
      <c r="C528" s="8" t="s">
        <v>190</v>
      </c>
      <c r="D528" s="77">
        <v>168</v>
      </c>
      <c r="E528" s="78"/>
      <c r="F528" s="8">
        <v>0</v>
      </c>
      <c r="G528" s="8">
        <v>244</v>
      </c>
      <c r="H528" s="8" t="s">
        <v>164</v>
      </c>
      <c r="I528" s="96"/>
      <c r="J528" s="97"/>
    </row>
    <row r="529" spans="1:10" ht="15.6" x14ac:dyDescent="0.3">
      <c r="A529" s="77">
        <v>7</v>
      </c>
      <c r="B529" s="78"/>
      <c r="C529" s="8" t="s">
        <v>190</v>
      </c>
      <c r="D529" s="77">
        <v>168</v>
      </c>
      <c r="E529" s="78"/>
      <c r="F529" s="8">
        <v>0</v>
      </c>
      <c r="G529" s="8">
        <v>244</v>
      </c>
      <c r="H529" s="8" t="s">
        <v>164</v>
      </c>
      <c r="I529" s="96"/>
      <c r="J529" s="97"/>
    </row>
    <row r="530" spans="1:10" ht="15.6" x14ac:dyDescent="0.3">
      <c r="A530" s="77">
        <v>8</v>
      </c>
      <c r="B530" s="78"/>
      <c r="C530" s="8" t="s">
        <v>190</v>
      </c>
      <c r="D530" s="77">
        <v>160</v>
      </c>
      <c r="E530" s="78"/>
      <c r="F530" s="8">
        <v>0</v>
      </c>
      <c r="G530" s="8">
        <v>270</v>
      </c>
      <c r="H530" s="8" t="s">
        <v>164</v>
      </c>
      <c r="I530" s="96"/>
      <c r="J530" s="97"/>
    </row>
    <row r="531" spans="1:10" ht="15.6" x14ac:dyDescent="0.3">
      <c r="A531" s="77">
        <v>9</v>
      </c>
      <c r="B531" s="78"/>
      <c r="C531" s="8" t="s">
        <v>190</v>
      </c>
      <c r="D531" s="77">
        <v>168</v>
      </c>
      <c r="E531" s="78"/>
      <c r="F531" s="8">
        <v>0</v>
      </c>
      <c r="G531" s="8">
        <v>244</v>
      </c>
      <c r="H531" s="8" t="s">
        <v>164</v>
      </c>
      <c r="I531" s="96"/>
      <c r="J531" s="97"/>
    </row>
    <row r="532" spans="1:10" ht="15.6" x14ac:dyDescent="0.3">
      <c r="A532" s="77">
        <v>10</v>
      </c>
      <c r="B532" s="78"/>
      <c r="C532" s="8" t="s">
        <v>190</v>
      </c>
      <c r="D532" s="77">
        <v>160</v>
      </c>
      <c r="E532" s="78"/>
      <c r="F532" s="8">
        <v>0</v>
      </c>
      <c r="G532" s="8">
        <v>270</v>
      </c>
      <c r="H532" s="8" t="s">
        <v>164</v>
      </c>
      <c r="I532" s="96"/>
      <c r="J532" s="97"/>
    </row>
    <row r="533" spans="1:10" ht="15.6" x14ac:dyDescent="0.3">
      <c r="A533" s="77">
        <v>11</v>
      </c>
      <c r="B533" s="78"/>
      <c r="C533" s="8" t="s">
        <v>190</v>
      </c>
      <c r="D533" s="77">
        <v>160</v>
      </c>
      <c r="E533" s="78"/>
      <c r="F533" s="8">
        <v>0</v>
      </c>
      <c r="G533" s="8">
        <v>270</v>
      </c>
      <c r="H533" s="8" t="s">
        <v>164</v>
      </c>
      <c r="I533" s="98"/>
      <c r="J533" s="99"/>
    </row>
    <row r="534" spans="1:10" ht="15.6" x14ac:dyDescent="0.3">
      <c r="A534" s="129" t="s">
        <v>162</v>
      </c>
      <c r="B534" s="130"/>
      <c r="C534" s="130"/>
      <c r="D534" s="130"/>
      <c r="E534" s="130"/>
      <c r="F534" s="130"/>
      <c r="G534" s="130"/>
      <c r="H534" s="130"/>
      <c r="I534" s="130"/>
      <c r="J534" s="131"/>
    </row>
    <row r="535" spans="1:10" ht="15.6" x14ac:dyDescent="0.3">
      <c r="A535" s="77">
        <v>1</v>
      </c>
      <c r="B535" s="78"/>
      <c r="C535" s="8" t="s">
        <v>190</v>
      </c>
      <c r="D535" s="77">
        <f>160+26</f>
        <v>186</v>
      </c>
      <c r="E535" s="78"/>
      <c r="F535" s="8">
        <v>0</v>
      </c>
      <c r="G535" s="8">
        <v>270</v>
      </c>
      <c r="H535" s="8" t="s">
        <v>164</v>
      </c>
      <c r="I535" s="94" t="str">
        <f>A534</f>
        <v>1st to 4th floor</v>
      </c>
      <c r="J535" s="95"/>
    </row>
    <row r="536" spans="1:10" ht="15.6" x14ac:dyDescent="0.3">
      <c r="A536" s="77">
        <v>2</v>
      </c>
      <c r="B536" s="78"/>
      <c r="C536" s="8" t="s">
        <v>190</v>
      </c>
      <c r="D536" s="77">
        <f>160+26</f>
        <v>186</v>
      </c>
      <c r="E536" s="78"/>
      <c r="F536" s="8">
        <v>0</v>
      </c>
      <c r="G536" s="8">
        <v>270</v>
      </c>
      <c r="H536" s="8" t="s">
        <v>164</v>
      </c>
      <c r="I536" s="96"/>
      <c r="J536" s="97"/>
    </row>
    <row r="537" spans="1:10" ht="15.6" x14ac:dyDescent="0.3">
      <c r="A537" s="77">
        <v>3</v>
      </c>
      <c r="B537" s="78"/>
      <c r="C537" s="8" t="s">
        <v>190</v>
      </c>
      <c r="D537" s="77">
        <v>168</v>
      </c>
      <c r="E537" s="78"/>
      <c r="F537" s="8">
        <v>0</v>
      </c>
      <c r="G537" s="8">
        <v>244</v>
      </c>
      <c r="H537" s="8" t="s">
        <v>164</v>
      </c>
      <c r="I537" s="96"/>
      <c r="J537" s="97"/>
    </row>
    <row r="538" spans="1:10" ht="15.6" x14ac:dyDescent="0.3">
      <c r="A538" s="77">
        <v>4</v>
      </c>
      <c r="B538" s="78"/>
      <c r="C538" s="8" t="s">
        <v>190</v>
      </c>
      <c r="D538" s="77">
        <f>160+26</f>
        <v>186</v>
      </c>
      <c r="E538" s="78"/>
      <c r="F538" s="8">
        <v>0</v>
      </c>
      <c r="G538" s="8">
        <v>270</v>
      </c>
      <c r="H538" s="8" t="s">
        <v>164</v>
      </c>
      <c r="I538" s="96"/>
      <c r="J538" s="97"/>
    </row>
    <row r="539" spans="1:10" ht="15.6" x14ac:dyDescent="0.3">
      <c r="A539" s="77">
        <v>5</v>
      </c>
      <c r="B539" s="78"/>
      <c r="C539" s="8" t="s">
        <v>190</v>
      </c>
      <c r="D539" s="77">
        <v>168</v>
      </c>
      <c r="E539" s="78"/>
      <c r="F539" s="8">
        <v>0</v>
      </c>
      <c r="G539" s="8">
        <v>244</v>
      </c>
      <c r="H539" s="8" t="s">
        <v>164</v>
      </c>
      <c r="I539" s="96"/>
      <c r="J539" s="97"/>
    </row>
    <row r="540" spans="1:10" ht="15.6" x14ac:dyDescent="0.3">
      <c r="A540" s="77">
        <v>6</v>
      </c>
      <c r="B540" s="78"/>
      <c r="C540" s="8" t="s">
        <v>190</v>
      </c>
      <c r="D540" s="77">
        <v>168</v>
      </c>
      <c r="E540" s="78"/>
      <c r="F540" s="8">
        <v>0</v>
      </c>
      <c r="G540" s="8">
        <v>244</v>
      </c>
      <c r="H540" s="8" t="s">
        <v>164</v>
      </c>
      <c r="I540" s="96"/>
      <c r="J540" s="97"/>
    </row>
    <row r="541" spans="1:10" ht="15.6" x14ac:dyDescent="0.3">
      <c r="A541" s="77">
        <v>7</v>
      </c>
      <c r="B541" s="78"/>
      <c r="C541" s="8" t="s">
        <v>190</v>
      </c>
      <c r="D541" s="77">
        <v>168</v>
      </c>
      <c r="E541" s="78"/>
      <c r="F541" s="8">
        <v>0</v>
      </c>
      <c r="G541" s="8">
        <v>244</v>
      </c>
      <c r="H541" s="8" t="s">
        <v>164</v>
      </c>
      <c r="I541" s="96"/>
      <c r="J541" s="97"/>
    </row>
    <row r="542" spans="1:10" ht="15.6" x14ac:dyDescent="0.3">
      <c r="A542" s="77">
        <v>8</v>
      </c>
      <c r="B542" s="78"/>
      <c r="C542" s="8" t="s">
        <v>190</v>
      </c>
      <c r="D542" s="77">
        <f>160+26</f>
        <v>186</v>
      </c>
      <c r="E542" s="78"/>
      <c r="F542" s="8">
        <v>0</v>
      </c>
      <c r="G542" s="8">
        <v>270</v>
      </c>
      <c r="H542" s="8" t="s">
        <v>164</v>
      </c>
      <c r="I542" s="96"/>
      <c r="J542" s="97"/>
    </row>
    <row r="543" spans="1:10" ht="15.6" x14ac:dyDescent="0.3">
      <c r="A543" s="77">
        <v>9</v>
      </c>
      <c r="B543" s="78"/>
      <c r="C543" s="8" t="s">
        <v>190</v>
      </c>
      <c r="D543" s="77">
        <v>168</v>
      </c>
      <c r="E543" s="78"/>
      <c r="F543" s="8">
        <v>0</v>
      </c>
      <c r="G543" s="8">
        <v>244</v>
      </c>
      <c r="H543" s="8" t="s">
        <v>164</v>
      </c>
      <c r="I543" s="96"/>
      <c r="J543" s="97"/>
    </row>
    <row r="544" spans="1:10" ht="15.6" x14ac:dyDescent="0.3">
      <c r="A544" s="77">
        <v>10</v>
      </c>
      <c r="B544" s="78"/>
      <c r="C544" s="8" t="s">
        <v>190</v>
      </c>
      <c r="D544" s="77">
        <f>160+26</f>
        <v>186</v>
      </c>
      <c r="E544" s="78"/>
      <c r="F544" s="8">
        <v>0</v>
      </c>
      <c r="G544" s="8">
        <v>270</v>
      </c>
      <c r="H544" s="8" t="s">
        <v>164</v>
      </c>
      <c r="I544" s="96"/>
      <c r="J544" s="97"/>
    </row>
    <row r="545" spans="1:10" ht="15.6" x14ac:dyDescent="0.3">
      <c r="A545" s="77">
        <v>11</v>
      </c>
      <c r="B545" s="78"/>
      <c r="C545" s="8" t="s">
        <v>190</v>
      </c>
      <c r="D545" s="77">
        <f>160+26</f>
        <v>186</v>
      </c>
      <c r="E545" s="78"/>
      <c r="F545" s="8">
        <v>0</v>
      </c>
      <c r="G545" s="8">
        <v>270</v>
      </c>
      <c r="H545" s="8" t="s">
        <v>164</v>
      </c>
      <c r="I545" s="98"/>
      <c r="J545" s="99"/>
    </row>
    <row r="546" spans="1:10" ht="15.6" x14ac:dyDescent="0.3">
      <c r="A546" s="129" t="s">
        <v>178</v>
      </c>
      <c r="B546" s="130"/>
      <c r="C546" s="130"/>
      <c r="D546" s="130"/>
      <c r="E546" s="130"/>
      <c r="F546" s="130"/>
      <c r="G546" s="130"/>
      <c r="H546" s="130"/>
      <c r="I546" s="130"/>
      <c r="J546" s="131"/>
    </row>
    <row r="547" spans="1:10" ht="15.6" x14ac:dyDescent="0.3">
      <c r="A547" s="129" t="s">
        <v>161</v>
      </c>
      <c r="B547" s="130"/>
      <c r="C547" s="130"/>
      <c r="D547" s="130"/>
      <c r="E547" s="130"/>
      <c r="F547" s="130"/>
      <c r="G547" s="130"/>
      <c r="H547" s="130"/>
      <c r="I547" s="130"/>
      <c r="J547" s="131"/>
    </row>
    <row r="548" spans="1:10" ht="15.6" x14ac:dyDescent="0.3">
      <c r="A548" s="77">
        <v>1</v>
      </c>
      <c r="B548" s="78"/>
      <c r="C548" s="8" t="s">
        <v>190</v>
      </c>
      <c r="D548" s="77">
        <v>160</v>
      </c>
      <c r="E548" s="78"/>
      <c r="F548" s="8">
        <v>0</v>
      </c>
      <c r="G548" s="8">
        <v>270</v>
      </c>
      <c r="H548" s="8" t="s">
        <v>164</v>
      </c>
      <c r="I548" s="94" t="str">
        <f>A547</f>
        <v>Ground floor</v>
      </c>
      <c r="J548" s="95"/>
    </row>
    <row r="549" spans="1:10" ht="15.6" x14ac:dyDescent="0.3">
      <c r="A549" s="77">
        <v>2</v>
      </c>
      <c r="B549" s="78"/>
      <c r="C549" s="8" t="s">
        <v>190</v>
      </c>
      <c r="D549" s="77">
        <v>160</v>
      </c>
      <c r="E549" s="78"/>
      <c r="F549" s="8">
        <v>0</v>
      </c>
      <c r="G549" s="8">
        <v>270</v>
      </c>
      <c r="H549" s="8" t="s">
        <v>164</v>
      </c>
      <c r="I549" s="96"/>
      <c r="J549" s="97"/>
    </row>
    <row r="550" spans="1:10" ht="15.6" x14ac:dyDescent="0.3">
      <c r="A550" s="77">
        <v>3</v>
      </c>
      <c r="B550" s="78"/>
      <c r="C550" s="8" t="s">
        <v>190</v>
      </c>
      <c r="D550" s="77">
        <v>168</v>
      </c>
      <c r="E550" s="78"/>
      <c r="F550" s="8">
        <v>0</v>
      </c>
      <c r="G550" s="8">
        <v>244</v>
      </c>
      <c r="H550" s="8" t="s">
        <v>164</v>
      </c>
      <c r="I550" s="96"/>
      <c r="J550" s="97"/>
    </row>
    <row r="551" spans="1:10" ht="15.6" x14ac:dyDescent="0.3">
      <c r="A551" s="77">
        <v>4</v>
      </c>
      <c r="B551" s="78"/>
      <c r="C551" s="8" t="s">
        <v>190</v>
      </c>
      <c r="D551" s="77">
        <v>160</v>
      </c>
      <c r="E551" s="78"/>
      <c r="F551" s="8">
        <v>0</v>
      </c>
      <c r="G551" s="8">
        <v>270</v>
      </c>
      <c r="H551" s="8" t="s">
        <v>164</v>
      </c>
      <c r="I551" s="96"/>
      <c r="J551" s="97"/>
    </row>
    <row r="552" spans="1:10" ht="15.6" x14ac:dyDescent="0.3">
      <c r="A552" s="77">
        <v>5</v>
      </c>
      <c r="B552" s="78"/>
      <c r="C552" s="8" t="s">
        <v>190</v>
      </c>
      <c r="D552" s="77">
        <v>168</v>
      </c>
      <c r="E552" s="78"/>
      <c r="F552" s="8">
        <v>0</v>
      </c>
      <c r="G552" s="8">
        <v>244</v>
      </c>
      <c r="H552" s="8" t="s">
        <v>164</v>
      </c>
      <c r="I552" s="96"/>
      <c r="J552" s="97"/>
    </row>
    <row r="553" spans="1:10" ht="15.6" x14ac:dyDescent="0.3">
      <c r="A553" s="77">
        <v>6</v>
      </c>
      <c r="B553" s="78"/>
      <c r="C553" s="8" t="s">
        <v>190</v>
      </c>
      <c r="D553" s="77">
        <v>168</v>
      </c>
      <c r="E553" s="78"/>
      <c r="F553" s="8">
        <v>0</v>
      </c>
      <c r="G553" s="8">
        <v>244</v>
      </c>
      <c r="H553" s="8" t="s">
        <v>164</v>
      </c>
      <c r="I553" s="96"/>
      <c r="J553" s="97"/>
    </row>
    <row r="554" spans="1:10" ht="15.6" x14ac:dyDescent="0.3">
      <c r="A554" s="77">
        <v>7</v>
      </c>
      <c r="B554" s="78"/>
      <c r="C554" s="8" t="s">
        <v>190</v>
      </c>
      <c r="D554" s="77">
        <v>168</v>
      </c>
      <c r="E554" s="78"/>
      <c r="F554" s="8">
        <v>0</v>
      </c>
      <c r="G554" s="8">
        <v>244</v>
      </c>
      <c r="H554" s="8" t="s">
        <v>164</v>
      </c>
      <c r="I554" s="96"/>
      <c r="J554" s="97"/>
    </row>
    <row r="555" spans="1:10" ht="15.6" x14ac:dyDescent="0.3">
      <c r="A555" s="77">
        <v>8</v>
      </c>
      <c r="B555" s="78"/>
      <c r="C555" s="8" t="s">
        <v>190</v>
      </c>
      <c r="D555" s="77">
        <v>160</v>
      </c>
      <c r="E555" s="78"/>
      <c r="F555" s="8">
        <v>0</v>
      </c>
      <c r="G555" s="8">
        <v>270</v>
      </c>
      <c r="H555" s="8" t="s">
        <v>164</v>
      </c>
      <c r="I555" s="96"/>
      <c r="J555" s="97"/>
    </row>
    <row r="556" spans="1:10" ht="15.6" x14ac:dyDescent="0.3">
      <c r="A556" s="77">
        <v>9</v>
      </c>
      <c r="B556" s="78"/>
      <c r="C556" s="8" t="s">
        <v>190</v>
      </c>
      <c r="D556" s="77">
        <v>168</v>
      </c>
      <c r="E556" s="78"/>
      <c r="F556" s="8">
        <v>0</v>
      </c>
      <c r="G556" s="8">
        <v>244</v>
      </c>
      <c r="H556" s="8" t="s">
        <v>164</v>
      </c>
      <c r="I556" s="96"/>
      <c r="J556" s="97"/>
    </row>
    <row r="557" spans="1:10" ht="15.6" x14ac:dyDescent="0.3">
      <c r="A557" s="77">
        <v>10</v>
      </c>
      <c r="B557" s="78"/>
      <c r="C557" s="8" t="s">
        <v>190</v>
      </c>
      <c r="D557" s="77">
        <v>160</v>
      </c>
      <c r="E557" s="78"/>
      <c r="F557" s="8">
        <v>0</v>
      </c>
      <c r="G557" s="8">
        <v>270</v>
      </c>
      <c r="H557" s="8" t="s">
        <v>164</v>
      </c>
      <c r="I557" s="96"/>
      <c r="J557" s="97"/>
    </row>
    <row r="558" spans="1:10" ht="15.6" x14ac:dyDescent="0.3">
      <c r="A558" s="77">
        <v>11</v>
      </c>
      <c r="B558" s="78"/>
      <c r="C558" s="8" t="s">
        <v>190</v>
      </c>
      <c r="D558" s="77">
        <v>160</v>
      </c>
      <c r="E558" s="78"/>
      <c r="F558" s="8">
        <v>0</v>
      </c>
      <c r="G558" s="8">
        <v>270</v>
      </c>
      <c r="H558" s="8" t="s">
        <v>164</v>
      </c>
      <c r="I558" s="98"/>
      <c r="J558" s="99"/>
    </row>
    <row r="559" spans="1:10" ht="15.6" x14ac:dyDescent="0.3">
      <c r="A559" s="129" t="s">
        <v>162</v>
      </c>
      <c r="B559" s="130"/>
      <c r="C559" s="130"/>
      <c r="D559" s="130"/>
      <c r="E559" s="130"/>
      <c r="F559" s="130"/>
      <c r="G559" s="130"/>
      <c r="H559" s="130"/>
      <c r="I559" s="130"/>
      <c r="J559" s="131"/>
    </row>
    <row r="560" spans="1:10" ht="15.6" x14ac:dyDescent="0.3">
      <c r="A560" s="77">
        <v>1</v>
      </c>
      <c r="B560" s="78"/>
      <c r="C560" s="8" t="s">
        <v>190</v>
      </c>
      <c r="D560" s="77">
        <f>160+26</f>
        <v>186</v>
      </c>
      <c r="E560" s="78"/>
      <c r="F560" s="8">
        <v>0</v>
      </c>
      <c r="G560" s="8">
        <v>270</v>
      </c>
      <c r="H560" s="8" t="s">
        <v>164</v>
      </c>
      <c r="I560" s="94" t="str">
        <f>A559</f>
        <v>1st to 4th floor</v>
      </c>
      <c r="J560" s="95"/>
    </row>
    <row r="561" spans="1:10" ht="15.6" x14ac:dyDescent="0.3">
      <c r="A561" s="77">
        <v>2</v>
      </c>
      <c r="B561" s="78"/>
      <c r="C561" s="8" t="s">
        <v>190</v>
      </c>
      <c r="D561" s="77">
        <f>160+26</f>
        <v>186</v>
      </c>
      <c r="E561" s="78"/>
      <c r="F561" s="8">
        <v>0</v>
      </c>
      <c r="G561" s="8">
        <v>270</v>
      </c>
      <c r="H561" s="8" t="s">
        <v>164</v>
      </c>
      <c r="I561" s="96"/>
      <c r="J561" s="97"/>
    </row>
    <row r="562" spans="1:10" ht="15.6" x14ac:dyDescent="0.3">
      <c r="A562" s="77">
        <v>3</v>
      </c>
      <c r="B562" s="78"/>
      <c r="C562" s="8" t="s">
        <v>190</v>
      </c>
      <c r="D562" s="77">
        <v>168</v>
      </c>
      <c r="E562" s="78"/>
      <c r="F562" s="8">
        <v>0</v>
      </c>
      <c r="G562" s="8">
        <v>244</v>
      </c>
      <c r="H562" s="8" t="s">
        <v>164</v>
      </c>
      <c r="I562" s="96"/>
      <c r="J562" s="97"/>
    </row>
    <row r="563" spans="1:10" ht="15.6" x14ac:dyDescent="0.3">
      <c r="A563" s="77">
        <v>4</v>
      </c>
      <c r="B563" s="78"/>
      <c r="C563" s="8" t="s">
        <v>190</v>
      </c>
      <c r="D563" s="77">
        <f>160+26</f>
        <v>186</v>
      </c>
      <c r="E563" s="78"/>
      <c r="F563" s="8">
        <v>0</v>
      </c>
      <c r="G563" s="8">
        <v>270</v>
      </c>
      <c r="H563" s="8" t="s">
        <v>164</v>
      </c>
      <c r="I563" s="96"/>
      <c r="J563" s="97"/>
    </row>
    <row r="564" spans="1:10" ht="15.6" x14ac:dyDescent="0.3">
      <c r="A564" s="77">
        <v>5</v>
      </c>
      <c r="B564" s="78"/>
      <c r="C564" s="8" t="s">
        <v>190</v>
      </c>
      <c r="D564" s="77">
        <v>168</v>
      </c>
      <c r="E564" s="78"/>
      <c r="F564" s="8">
        <v>0</v>
      </c>
      <c r="G564" s="8">
        <v>244</v>
      </c>
      <c r="H564" s="8" t="s">
        <v>164</v>
      </c>
      <c r="I564" s="96"/>
      <c r="J564" s="97"/>
    </row>
    <row r="565" spans="1:10" ht="15.6" x14ac:dyDescent="0.3">
      <c r="A565" s="77">
        <v>6</v>
      </c>
      <c r="B565" s="78"/>
      <c r="C565" s="8" t="s">
        <v>190</v>
      </c>
      <c r="D565" s="77">
        <v>168</v>
      </c>
      <c r="E565" s="78"/>
      <c r="F565" s="8">
        <v>0</v>
      </c>
      <c r="G565" s="8">
        <v>244</v>
      </c>
      <c r="H565" s="8" t="s">
        <v>164</v>
      </c>
      <c r="I565" s="96"/>
      <c r="J565" s="97"/>
    </row>
    <row r="566" spans="1:10" ht="15.6" x14ac:dyDescent="0.3">
      <c r="A566" s="77">
        <v>7</v>
      </c>
      <c r="B566" s="78"/>
      <c r="C566" s="8" t="s">
        <v>190</v>
      </c>
      <c r="D566" s="77">
        <v>168</v>
      </c>
      <c r="E566" s="78"/>
      <c r="F566" s="8">
        <v>0</v>
      </c>
      <c r="G566" s="8">
        <v>244</v>
      </c>
      <c r="H566" s="8" t="s">
        <v>164</v>
      </c>
      <c r="I566" s="96"/>
      <c r="J566" s="97"/>
    </row>
    <row r="567" spans="1:10" ht="15.6" x14ac:dyDescent="0.3">
      <c r="A567" s="77">
        <v>8</v>
      </c>
      <c r="B567" s="78"/>
      <c r="C567" s="8" t="s">
        <v>190</v>
      </c>
      <c r="D567" s="77">
        <f>160+26</f>
        <v>186</v>
      </c>
      <c r="E567" s="78"/>
      <c r="F567" s="8">
        <v>0</v>
      </c>
      <c r="G567" s="8">
        <v>270</v>
      </c>
      <c r="H567" s="8" t="s">
        <v>164</v>
      </c>
      <c r="I567" s="96"/>
      <c r="J567" s="97"/>
    </row>
    <row r="568" spans="1:10" ht="15.6" x14ac:dyDescent="0.3">
      <c r="A568" s="77">
        <v>9</v>
      </c>
      <c r="B568" s="78"/>
      <c r="C568" s="8" t="s">
        <v>190</v>
      </c>
      <c r="D568" s="77">
        <v>168</v>
      </c>
      <c r="E568" s="78"/>
      <c r="F568" s="8">
        <v>0</v>
      </c>
      <c r="G568" s="8">
        <v>244</v>
      </c>
      <c r="H568" s="8" t="s">
        <v>164</v>
      </c>
      <c r="I568" s="96"/>
      <c r="J568" s="97"/>
    </row>
    <row r="569" spans="1:10" ht="15.6" x14ac:dyDescent="0.3">
      <c r="A569" s="77">
        <v>10</v>
      </c>
      <c r="B569" s="78"/>
      <c r="C569" s="8" t="s">
        <v>190</v>
      </c>
      <c r="D569" s="77">
        <f>160+26</f>
        <v>186</v>
      </c>
      <c r="E569" s="78"/>
      <c r="F569" s="8">
        <v>0</v>
      </c>
      <c r="G569" s="8">
        <v>270</v>
      </c>
      <c r="H569" s="8" t="s">
        <v>164</v>
      </c>
      <c r="I569" s="96"/>
      <c r="J569" s="97"/>
    </row>
    <row r="570" spans="1:10" ht="15.6" x14ac:dyDescent="0.3">
      <c r="A570" s="77">
        <v>11</v>
      </c>
      <c r="B570" s="78"/>
      <c r="C570" s="8" t="s">
        <v>190</v>
      </c>
      <c r="D570" s="77">
        <f>160+26</f>
        <v>186</v>
      </c>
      <c r="E570" s="78"/>
      <c r="F570" s="8">
        <v>0</v>
      </c>
      <c r="G570" s="8">
        <v>270</v>
      </c>
      <c r="H570" s="8" t="s">
        <v>164</v>
      </c>
      <c r="I570" s="98"/>
      <c r="J570" s="99"/>
    </row>
    <row r="571" spans="1:10" ht="15.6" x14ac:dyDescent="0.3">
      <c r="A571" s="91" t="s">
        <v>179</v>
      </c>
      <c r="B571" s="92"/>
      <c r="C571" s="92"/>
      <c r="D571" s="92"/>
      <c r="E571" s="92"/>
      <c r="F571" s="92"/>
      <c r="G571" s="92"/>
      <c r="H571" s="92"/>
      <c r="I571" s="92"/>
      <c r="J571" s="93"/>
    </row>
    <row r="572" spans="1:10" ht="15.6" x14ac:dyDescent="0.3">
      <c r="A572" s="91" t="s">
        <v>161</v>
      </c>
      <c r="B572" s="92"/>
      <c r="C572" s="92"/>
      <c r="D572" s="92"/>
      <c r="E572" s="92"/>
      <c r="F572" s="92"/>
      <c r="G572" s="92"/>
      <c r="H572" s="92"/>
      <c r="I572" s="92"/>
      <c r="J572" s="93"/>
    </row>
    <row r="573" spans="1:10" ht="15.6" x14ac:dyDescent="0.3">
      <c r="A573" s="77">
        <v>1</v>
      </c>
      <c r="B573" s="78"/>
      <c r="C573" s="8" t="s">
        <v>180</v>
      </c>
      <c r="D573" s="77">
        <f t="shared" ref="D573:D578" si="0">(3*4.5)*10.764</f>
        <v>145.31399999999999</v>
      </c>
      <c r="E573" s="78"/>
      <c r="F573" s="8">
        <v>0</v>
      </c>
      <c r="G573" s="8">
        <f>D573*1.5</f>
        <v>217.971</v>
      </c>
      <c r="H573" s="8" t="s">
        <v>164</v>
      </c>
      <c r="I573" s="94" t="s">
        <v>161</v>
      </c>
      <c r="J573" s="95"/>
    </row>
    <row r="574" spans="1:10" ht="15.6" x14ac:dyDescent="0.3">
      <c r="A574" s="77">
        <v>2</v>
      </c>
      <c r="B574" s="78"/>
      <c r="C574" s="8" t="s">
        <v>180</v>
      </c>
      <c r="D574" s="77">
        <f t="shared" si="0"/>
        <v>145.31399999999999</v>
      </c>
      <c r="E574" s="78"/>
      <c r="F574" s="8">
        <v>0</v>
      </c>
      <c r="G574" s="8">
        <f t="shared" ref="G574:G587" si="1">D574*1.5</f>
        <v>217.971</v>
      </c>
      <c r="H574" s="8" t="s">
        <v>164</v>
      </c>
      <c r="I574" s="96"/>
      <c r="J574" s="97"/>
    </row>
    <row r="575" spans="1:10" ht="15.6" x14ac:dyDescent="0.3">
      <c r="A575" s="77">
        <v>3</v>
      </c>
      <c r="B575" s="78"/>
      <c r="C575" s="8" t="s">
        <v>180</v>
      </c>
      <c r="D575" s="77">
        <f t="shared" si="0"/>
        <v>145.31399999999999</v>
      </c>
      <c r="E575" s="78"/>
      <c r="F575" s="8">
        <v>0</v>
      </c>
      <c r="G575" s="8">
        <f t="shared" si="1"/>
        <v>217.971</v>
      </c>
      <c r="H575" s="8" t="s">
        <v>164</v>
      </c>
      <c r="I575" s="96"/>
      <c r="J575" s="97"/>
    </row>
    <row r="576" spans="1:10" ht="15.6" x14ac:dyDescent="0.3">
      <c r="A576" s="77">
        <v>4</v>
      </c>
      <c r="B576" s="78"/>
      <c r="C576" s="8" t="s">
        <v>180</v>
      </c>
      <c r="D576" s="77">
        <f t="shared" si="0"/>
        <v>145.31399999999999</v>
      </c>
      <c r="E576" s="78"/>
      <c r="F576" s="8">
        <v>0</v>
      </c>
      <c r="G576" s="8">
        <f t="shared" si="1"/>
        <v>217.971</v>
      </c>
      <c r="H576" s="8" t="s">
        <v>164</v>
      </c>
      <c r="I576" s="96"/>
      <c r="J576" s="97"/>
    </row>
    <row r="577" spans="1:10" ht="15.6" x14ac:dyDescent="0.3">
      <c r="A577" s="77">
        <v>5</v>
      </c>
      <c r="B577" s="78"/>
      <c r="C577" s="8" t="s">
        <v>180</v>
      </c>
      <c r="D577" s="77">
        <f t="shared" si="0"/>
        <v>145.31399999999999</v>
      </c>
      <c r="E577" s="78"/>
      <c r="F577" s="8">
        <v>0</v>
      </c>
      <c r="G577" s="8">
        <f t="shared" si="1"/>
        <v>217.971</v>
      </c>
      <c r="H577" s="8" t="s">
        <v>164</v>
      </c>
      <c r="I577" s="96"/>
      <c r="J577" s="97"/>
    </row>
    <row r="578" spans="1:10" ht="15.6" x14ac:dyDescent="0.3">
      <c r="A578" s="77">
        <v>6</v>
      </c>
      <c r="B578" s="78"/>
      <c r="C578" s="8" t="s">
        <v>180</v>
      </c>
      <c r="D578" s="77">
        <f t="shared" si="0"/>
        <v>145.31399999999999</v>
      </c>
      <c r="E578" s="78"/>
      <c r="F578" s="8">
        <v>0</v>
      </c>
      <c r="G578" s="8">
        <f t="shared" si="1"/>
        <v>217.971</v>
      </c>
      <c r="H578" s="8" t="s">
        <v>164</v>
      </c>
      <c r="I578" s="96"/>
      <c r="J578" s="97"/>
    </row>
    <row r="579" spans="1:10" ht="15.6" x14ac:dyDescent="0.3">
      <c r="A579" s="77">
        <v>7</v>
      </c>
      <c r="B579" s="78"/>
      <c r="C579" s="8" t="s">
        <v>180</v>
      </c>
      <c r="D579" s="77">
        <f>(2.33*4.5+2.35*1.8)*10.764</f>
        <v>158.39225999999999</v>
      </c>
      <c r="E579" s="78"/>
      <c r="F579" s="8">
        <v>0</v>
      </c>
      <c r="G579" s="8">
        <f t="shared" si="1"/>
        <v>237.58839</v>
      </c>
      <c r="H579" s="8" t="s">
        <v>164</v>
      </c>
      <c r="I579" s="96"/>
      <c r="J579" s="97"/>
    </row>
    <row r="580" spans="1:10" ht="15.6" x14ac:dyDescent="0.3">
      <c r="A580" s="77">
        <v>8</v>
      </c>
      <c r="B580" s="78"/>
      <c r="C580" s="8" t="s">
        <v>180</v>
      </c>
      <c r="D580" s="77">
        <f>(3.15*3)*10.764</f>
        <v>101.71979999999999</v>
      </c>
      <c r="E580" s="78"/>
      <c r="F580" s="8">
        <v>0</v>
      </c>
      <c r="G580" s="8">
        <f t="shared" si="1"/>
        <v>152.5797</v>
      </c>
      <c r="H580" s="8" t="s">
        <v>164</v>
      </c>
      <c r="I580" s="96"/>
      <c r="J580" s="97"/>
    </row>
    <row r="581" spans="1:10" ht="15.6" x14ac:dyDescent="0.3">
      <c r="A581" s="77">
        <v>9</v>
      </c>
      <c r="B581" s="78"/>
      <c r="C581" s="8" t="s">
        <v>180</v>
      </c>
      <c r="D581" s="77">
        <f t="shared" ref="D581:D587" si="2">(3.15*3)*10.764</f>
        <v>101.71979999999999</v>
      </c>
      <c r="E581" s="78"/>
      <c r="F581" s="8">
        <v>0</v>
      </c>
      <c r="G581" s="8">
        <f t="shared" si="1"/>
        <v>152.5797</v>
      </c>
      <c r="H581" s="8" t="s">
        <v>164</v>
      </c>
      <c r="I581" s="96"/>
      <c r="J581" s="97"/>
    </row>
    <row r="582" spans="1:10" ht="15.6" x14ac:dyDescent="0.3">
      <c r="A582" s="77">
        <v>10</v>
      </c>
      <c r="B582" s="78"/>
      <c r="C582" s="8" t="s">
        <v>180</v>
      </c>
      <c r="D582" s="77">
        <f t="shared" si="2"/>
        <v>101.71979999999999</v>
      </c>
      <c r="E582" s="78"/>
      <c r="F582" s="8">
        <v>0</v>
      </c>
      <c r="G582" s="8">
        <f t="shared" si="1"/>
        <v>152.5797</v>
      </c>
      <c r="H582" s="8" t="s">
        <v>164</v>
      </c>
      <c r="I582" s="96"/>
      <c r="J582" s="97"/>
    </row>
    <row r="583" spans="1:10" ht="15.6" x14ac:dyDescent="0.3">
      <c r="A583" s="77">
        <v>11</v>
      </c>
      <c r="B583" s="78"/>
      <c r="C583" s="8" t="s">
        <v>180</v>
      </c>
      <c r="D583" s="77">
        <f t="shared" si="2"/>
        <v>101.71979999999999</v>
      </c>
      <c r="E583" s="78"/>
      <c r="F583" s="8">
        <v>0</v>
      </c>
      <c r="G583" s="8">
        <f t="shared" si="1"/>
        <v>152.5797</v>
      </c>
      <c r="H583" s="8" t="s">
        <v>164</v>
      </c>
      <c r="I583" s="96"/>
      <c r="J583" s="97"/>
    </row>
    <row r="584" spans="1:10" ht="15.6" x14ac:dyDescent="0.3">
      <c r="A584" s="77">
        <v>12</v>
      </c>
      <c r="B584" s="78"/>
      <c r="C584" s="8" t="s">
        <v>180</v>
      </c>
      <c r="D584" s="77">
        <f t="shared" si="2"/>
        <v>101.71979999999999</v>
      </c>
      <c r="E584" s="78"/>
      <c r="F584" s="8">
        <v>0</v>
      </c>
      <c r="G584" s="8">
        <f t="shared" si="1"/>
        <v>152.5797</v>
      </c>
      <c r="H584" s="8" t="s">
        <v>164</v>
      </c>
      <c r="I584" s="96"/>
      <c r="J584" s="97"/>
    </row>
    <row r="585" spans="1:10" ht="15.6" x14ac:dyDescent="0.3">
      <c r="A585" s="77">
        <v>13</v>
      </c>
      <c r="B585" s="78"/>
      <c r="C585" s="8" t="s">
        <v>180</v>
      </c>
      <c r="D585" s="77">
        <f t="shared" si="2"/>
        <v>101.71979999999999</v>
      </c>
      <c r="E585" s="78"/>
      <c r="F585" s="8">
        <v>0</v>
      </c>
      <c r="G585" s="8">
        <f t="shared" si="1"/>
        <v>152.5797</v>
      </c>
      <c r="H585" s="8" t="s">
        <v>164</v>
      </c>
      <c r="I585" s="96"/>
      <c r="J585" s="97"/>
    </row>
    <row r="586" spans="1:10" ht="15.6" x14ac:dyDescent="0.3">
      <c r="A586" s="77">
        <v>14</v>
      </c>
      <c r="B586" s="78"/>
      <c r="C586" s="8" t="s">
        <v>180</v>
      </c>
      <c r="D586" s="77">
        <f t="shared" si="2"/>
        <v>101.71979999999999</v>
      </c>
      <c r="E586" s="78"/>
      <c r="F586" s="8">
        <v>0</v>
      </c>
      <c r="G586" s="8">
        <f t="shared" si="1"/>
        <v>152.5797</v>
      </c>
      <c r="H586" s="8" t="s">
        <v>164</v>
      </c>
      <c r="I586" s="96"/>
      <c r="J586" s="97"/>
    </row>
    <row r="587" spans="1:10" ht="15.6" x14ac:dyDescent="0.3">
      <c r="A587" s="77">
        <v>15</v>
      </c>
      <c r="B587" s="78"/>
      <c r="C587" s="8" t="s">
        <v>180</v>
      </c>
      <c r="D587" s="77">
        <f t="shared" si="2"/>
        <v>101.71979999999999</v>
      </c>
      <c r="E587" s="78"/>
      <c r="F587" s="8">
        <v>0</v>
      </c>
      <c r="G587" s="8">
        <f t="shared" si="1"/>
        <v>152.5797</v>
      </c>
      <c r="H587" s="8" t="s">
        <v>164</v>
      </c>
      <c r="I587" s="96"/>
      <c r="J587" s="97"/>
    </row>
    <row r="588" spans="1:10" ht="15.6" x14ac:dyDescent="0.3">
      <c r="A588" s="77">
        <v>16</v>
      </c>
      <c r="B588" s="78"/>
      <c r="C588" s="8" t="s">
        <v>180</v>
      </c>
      <c r="D588" s="77">
        <f>(3.15*4.35)*10.764</f>
        <v>147.49370999999996</v>
      </c>
      <c r="E588" s="78"/>
      <c r="F588" s="8">
        <v>0</v>
      </c>
      <c r="G588" s="8">
        <f t="shared" ref="G588:G600" si="3">D588*1.5</f>
        <v>221.24056499999995</v>
      </c>
      <c r="H588" s="8" t="s">
        <v>164</v>
      </c>
      <c r="I588" s="98"/>
      <c r="J588" s="99"/>
    </row>
    <row r="589" spans="1:10" ht="15.6" x14ac:dyDescent="0.3">
      <c r="A589" s="91" t="s">
        <v>181</v>
      </c>
      <c r="B589" s="92"/>
      <c r="C589" s="92"/>
      <c r="D589" s="92"/>
      <c r="E589" s="92"/>
      <c r="F589" s="92"/>
      <c r="G589" s="92"/>
      <c r="H589" s="92"/>
      <c r="I589" s="92"/>
      <c r="J589" s="93"/>
    </row>
    <row r="590" spans="1:10" ht="15.6" x14ac:dyDescent="0.3">
      <c r="A590" s="77">
        <v>17</v>
      </c>
      <c r="B590" s="78"/>
      <c r="C590" s="8" t="s">
        <v>180</v>
      </c>
      <c r="D590" s="77">
        <f>(3*2.85)*10.764</f>
        <v>92.032200000000003</v>
      </c>
      <c r="E590" s="78"/>
      <c r="F590" s="8">
        <v>0</v>
      </c>
      <c r="G590" s="8">
        <f t="shared" si="3"/>
        <v>138.04830000000001</v>
      </c>
      <c r="H590" s="8" t="s">
        <v>164</v>
      </c>
      <c r="I590" s="94" t="str">
        <f>A589</f>
        <v>1st floor</v>
      </c>
      <c r="J590" s="95"/>
    </row>
    <row r="591" spans="1:10" ht="15.6" x14ac:dyDescent="0.3">
      <c r="A591" s="77">
        <v>18</v>
      </c>
      <c r="B591" s="78"/>
      <c r="C591" s="8" t="s">
        <v>180</v>
      </c>
      <c r="D591" s="77">
        <f>3*6*10.764</f>
        <v>193.75199999999998</v>
      </c>
      <c r="E591" s="78"/>
      <c r="F591" s="8">
        <v>0</v>
      </c>
      <c r="G591" s="8">
        <f t="shared" si="3"/>
        <v>290.62799999999999</v>
      </c>
      <c r="H591" s="8" t="s">
        <v>164</v>
      </c>
      <c r="I591" s="96"/>
      <c r="J591" s="97"/>
    </row>
    <row r="592" spans="1:10" ht="15.6" x14ac:dyDescent="0.3">
      <c r="A592" s="77">
        <v>19</v>
      </c>
      <c r="B592" s="78"/>
      <c r="C592" s="8" t="s">
        <v>180</v>
      </c>
      <c r="D592" s="77">
        <f t="shared" ref="D592:D597" si="4">3*4.5*10.764</f>
        <v>145.31399999999999</v>
      </c>
      <c r="E592" s="78"/>
      <c r="F592" s="8">
        <v>0</v>
      </c>
      <c r="G592" s="8">
        <f t="shared" si="3"/>
        <v>217.971</v>
      </c>
      <c r="H592" s="8" t="s">
        <v>164</v>
      </c>
      <c r="I592" s="96"/>
      <c r="J592" s="97"/>
    </row>
    <row r="593" spans="1:10" ht="15.6" x14ac:dyDescent="0.3">
      <c r="A593" s="77">
        <v>20</v>
      </c>
      <c r="B593" s="78"/>
      <c r="C593" s="8" t="s">
        <v>180</v>
      </c>
      <c r="D593" s="77">
        <f t="shared" si="4"/>
        <v>145.31399999999999</v>
      </c>
      <c r="E593" s="78"/>
      <c r="F593" s="8">
        <v>0</v>
      </c>
      <c r="G593" s="8">
        <f t="shared" si="3"/>
        <v>217.971</v>
      </c>
      <c r="H593" s="8" t="s">
        <v>164</v>
      </c>
      <c r="I593" s="96"/>
      <c r="J593" s="97"/>
    </row>
    <row r="594" spans="1:10" ht="15.6" x14ac:dyDescent="0.3">
      <c r="A594" s="77">
        <v>21</v>
      </c>
      <c r="B594" s="78"/>
      <c r="C594" s="8" t="s">
        <v>180</v>
      </c>
      <c r="D594" s="77">
        <f t="shared" si="4"/>
        <v>145.31399999999999</v>
      </c>
      <c r="E594" s="78"/>
      <c r="F594" s="8">
        <v>0</v>
      </c>
      <c r="G594" s="8">
        <f t="shared" si="3"/>
        <v>217.971</v>
      </c>
      <c r="H594" s="8" t="s">
        <v>164</v>
      </c>
      <c r="I594" s="96"/>
      <c r="J594" s="97"/>
    </row>
    <row r="595" spans="1:10" ht="15.6" x14ac:dyDescent="0.3">
      <c r="A595" s="77">
        <v>22</v>
      </c>
      <c r="B595" s="78"/>
      <c r="C595" s="8" t="s">
        <v>180</v>
      </c>
      <c r="D595" s="77">
        <f t="shared" si="4"/>
        <v>145.31399999999999</v>
      </c>
      <c r="E595" s="78"/>
      <c r="F595" s="8">
        <v>0</v>
      </c>
      <c r="G595" s="8">
        <f t="shared" si="3"/>
        <v>217.971</v>
      </c>
      <c r="H595" s="8" t="s">
        <v>164</v>
      </c>
      <c r="I595" s="96"/>
      <c r="J595" s="97"/>
    </row>
    <row r="596" spans="1:10" ht="15.6" x14ac:dyDescent="0.3">
      <c r="A596" s="77">
        <v>23</v>
      </c>
      <c r="B596" s="78"/>
      <c r="C596" s="8" t="s">
        <v>180</v>
      </c>
      <c r="D596" s="77">
        <f t="shared" si="4"/>
        <v>145.31399999999999</v>
      </c>
      <c r="E596" s="78"/>
      <c r="F596" s="8">
        <v>0</v>
      </c>
      <c r="G596" s="8">
        <f t="shared" si="3"/>
        <v>217.971</v>
      </c>
      <c r="H596" s="8" t="s">
        <v>164</v>
      </c>
      <c r="I596" s="96"/>
      <c r="J596" s="97"/>
    </row>
    <row r="597" spans="1:10" ht="15.6" x14ac:dyDescent="0.3">
      <c r="A597" s="77">
        <v>24</v>
      </c>
      <c r="B597" s="78"/>
      <c r="C597" s="8" t="s">
        <v>180</v>
      </c>
      <c r="D597" s="77">
        <f t="shared" si="4"/>
        <v>145.31399999999999</v>
      </c>
      <c r="E597" s="78"/>
      <c r="F597" s="8">
        <v>0</v>
      </c>
      <c r="G597" s="8">
        <f t="shared" si="3"/>
        <v>217.971</v>
      </c>
      <c r="H597" s="8" t="s">
        <v>164</v>
      </c>
      <c r="I597" s="96"/>
      <c r="J597" s="97"/>
    </row>
    <row r="598" spans="1:10" ht="15.6" x14ac:dyDescent="0.3">
      <c r="A598" s="77">
        <v>25</v>
      </c>
      <c r="B598" s="78"/>
      <c r="C598" s="8" t="s">
        <v>180</v>
      </c>
      <c r="D598" s="77">
        <f>(2.33*4.5+2.35*1.8)*10.764</f>
        <v>158.39225999999999</v>
      </c>
      <c r="E598" s="78"/>
      <c r="F598" s="8">
        <v>0</v>
      </c>
      <c r="G598" s="8">
        <f t="shared" si="3"/>
        <v>237.58839</v>
      </c>
      <c r="H598" s="8" t="s">
        <v>164</v>
      </c>
      <c r="I598" s="96"/>
      <c r="J598" s="97"/>
    </row>
    <row r="599" spans="1:10" ht="15.6" x14ac:dyDescent="0.3">
      <c r="A599" s="77">
        <v>26</v>
      </c>
      <c r="B599" s="78"/>
      <c r="C599" s="8" t="s">
        <v>180</v>
      </c>
      <c r="D599" s="77">
        <f>3*3*10.764</f>
        <v>96.875999999999991</v>
      </c>
      <c r="E599" s="78"/>
      <c r="F599" s="8">
        <v>0</v>
      </c>
      <c r="G599" s="8">
        <f t="shared" si="3"/>
        <v>145.31399999999999</v>
      </c>
      <c r="H599" s="8" t="s">
        <v>164</v>
      </c>
      <c r="I599" s="96"/>
      <c r="J599" s="97"/>
    </row>
    <row r="600" spans="1:10" ht="15.6" x14ac:dyDescent="0.3">
      <c r="A600" s="77">
        <v>27</v>
      </c>
      <c r="B600" s="78"/>
      <c r="C600" s="8" t="s">
        <v>180</v>
      </c>
      <c r="D600" s="77">
        <f>3*3*10.764</f>
        <v>96.875999999999991</v>
      </c>
      <c r="E600" s="78"/>
      <c r="F600" s="8">
        <v>0</v>
      </c>
      <c r="G600" s="8">
        <f t="shared" si="3"/>
        <v>145.31399999999999</v>
      </c>
      <c r="H600" s="8" t="s">
        <v>164</v>
      </c>
      <c r="I600" s="98"/>
      <c r="J600" s="99"/>
    </row>
    <row r="601" spans="1:10" ht="15.6" x14ac:dyDescent="0.3">
      <c r="A601" s="88" t="s">
        <v>240</v>
      </c>
      <c r="B601" s="89"/>
      <c r="C601" s="89"/>
      <c r="D601" s="89"/>
      <c r="E601" s="89"/>
      <c r="F601" s="89"/>
      <c r="G601" s="89"/>
      <c r="H601" s="89"/>
      <c r="I601" s="89"/>
      <c r="J601" s="90"/>
    </row>
    <row r="602" spans="1:10" ht="29.1" customHeight="1" x14ac:dyDescent="0.3">
      <c r="A602" s="53" t="s">
        <v>260</v>
      </c>
      <c r="B602" s="54"/>
      <c r="C602" s="54"/>
      <c r="D602" s="54"/>
      <c r="E602" s="55"/>
      <c r="F602" s="53" t="s">
        <v>262</v>
      </c>
      <c r="G602" s="54"/>
      <c r="H602" s="54"/>
      <c r="I602" s="54"/>
      <c r="J602" s="55"/>
    </row>
    <row r="603" spans="1:10" x14ac:dyDescent="0.3">
      <c r="A603" s="56" t="s">
        <v>247</v>
      </c>
      <c r="B603" s="57"/>
      <c r="C603" s="57"/>
      <c r="D603" s="57"/>
      <c r="E603" s="58"/>
      <c r="F603" s="56" t="s">
        <v>248</v>
      </c>
      <c r="G603" s="57"/>
      <c r="H603" s="57"/>
      <c r="I603" s="57"/>
      <c r="J603" s="58"/>
    </row>
    <row r="604" spans="1:10" hidden="1" x14ac:dyDescent="0.3">
      <c r="A604" s="53" t="s">
        <v>249</v>
      </c>
      <c r="B604" s="54"/>
      <c r="C604" s="54"/>
      <c r="D604" s="54"/>
      <c r="E604" s="55"/>
      <c r="F604" s="56" t="s">
        <v>244</v>
      </c>
      <c r="G604" s="57"/>
      <c r="H604" s="57"/>
      <c r="I604" s="57"/>
      <c r="J604" s="58"/>
    </row>
    <row r="605" spans="1:10" x14ac:dyDescent="0.3">
      <c r="A605" s="53" t="s">
        <v>250</v>
      </c>
      <c r="B605" s="54"/>
      <c r="C605" s="54"/>
      <c r="D605" s="54"/>
      <c r="E605" s="55"/>
      <c r="F605" s="56" t="s">
        <v>242</v>
      </c>
      <c r="G605" s="57"/>
      <c r="H605" s="57"/>
      <c r="I605" s="57"/>
      <c r="J605" s="58"/>
    </row>
    <row r="606" spans="1:10" x14ac:dyDescent="0.3">
      <c r="A606" s="53" t="s">
        <v>251</v>
      </c>
      <c r="B606" s="54"/>
      <c r="C606" s="54"/>
      <c r="D606" s="54"/>
      <c r="E606" s="55"/>
      <c r="F606" s="56" t="s">
        <v>241</v>
      </c>
      <c r="G606" s="57"/>
      <c r="H606" s="57"/>
      <c r="I606" s="57"/>
      <c r="J606" s="58"/>
    </row>
    <row r="607" spans="1:10" ht="185.4" customHeight="1" x14ac:dyDescent="0.3">
      <c r="A607" s="115" t="s">
        <v>276</v>
      </c>
      <c r="B607" s="115"/>
      <c r="C607" s="115"/>
      <c r="D607" s="115"/>
      <c r="E607" s="115"/>
      <c r="F607" s="115"/>
      <c r="G607" s="115"/>
      <c r="H607" s="115"/>
      <c r="I607" s="115"/>
      <c r="J607" s="115"/>
    </row>
    <row r="608" spans="1:10" x14ac:dyDescent="0.3">
      <c r="A608" s="116" t="s">
        <v>25</v>
      </c>
      <c r="B608" s="117"/>
      <c r="C608" s="117"/>
      <c r="D608" s="117"/>
      <c r="E608" s="117"/>
      <c r="F608" s="117"/>
      <c r="G608" s="117"/>
      <c r="H608" s="117"/>
      <c r="I608" s="117"/>
      <c r="J608" s="118"/>
    </row>
    <row r="609" spans="1:10" x14ac:dyDescent="0.3">
      <c r="A609" s="126" t="s">
        <v>33</v>
      </c>
      <c r="B609" s="83"/>
      <c r="C609" s="83"/>
      <c r="D609" s="83"/>
      <c r="E609" s="83"/>
      <c r="F609" s="83"/>
      <c r="G609" s="83"/>
      <c r="H609" s="83"/>
      <c r="I609" s="83"/>
      <c r="J609" s="84"/>
    </row>
    <row r="610" spans="1:10" x14ac:dyDescent="0.3">
      <c r="A610" s="116" t="s">
        <v>27</v>
      </c>
      <c r="B610" s="117"/>
      <c r="C610" s="117"/>
      <c r="D610" s="117"/>
      <c r="E610" s="117"/>
      <c r="F610" s="117"/>
      <c r="G610" s="117"/>
      <c r="H610" s="117"/>
      <c r="I610" s="117"/>
      <c r="J610" s="118"/>
    </row>
    <row r="611" spans="1:10" x14ac:dyDescent="0.3">
      <c r="A611" s="82" t="s">
        <v>38</v>
      </c>
      <c r="B611" s="86"/>
      <c r="C611" s="86"/>
      <c r="D611" s="86"/>
      <c r="E611" s="86"/>
      <c r="F611" s="86"/>
      <c r="G611" s="86"/>
      <c r="H611" s="86"/>
      <c r="I611" s="86"/>
      <c r="J611" s="87"/>
    </row>
    <row r="612" spans="1:10" x14ac:dyDescent="0.3">
      <c r="A612" s="82" t="s">
        <v>139</v>
      </c>
      <c r="B612" s="86"/>
      <c r="C612" s="86"/>
      <c r="D612" s="86"/>
      <c r="E612" s="86"/>
      <c r="F612" s="86"/>
      <c r="G612" s="86"/>
      <c r="H612" s="86"/>
      <c r="I612" s="86"/>
      <c r="J612" s="87"/>
    </row>
    <row r="613" spans="1:10" x14ac:dyDescent="0.3">
      <c r="A613" s="82" t="s">
        <v>140</v>
      </c>
      <c r="B613" s="86"/>
      <c r="C613" s="86"/>
      <c r="D613" s="86"/>
      <c r="E613" s="86"/>
      <c r="F613" s="86"/>
      <c r="G613" s="86"/>
      <c r="H613" s="86"/>
      <c r="I613" s="86"/>
      <c r="J613" s="87"/>
    </row>
    <row r="614" spans="1:10" x14ac:dyDescent="0.3">
      <c r="A614" s="85" t="s">
        <v>141</v>
      </c>
      <c r="B614" s="127"/>
      <c r="C614" s="127"/>
      <c r="D614" s="127"/>
      <c r="E614" s="127"/>
      <c r="F614" s="127"/>
      <c r="G614" s="127"/>
      <c r="H614" s="127"/>
      <c r="I614" s="127"/>
      <c r="J614" s="128"/>
    </row>
    <row r="615" spans="1:10" x14ac:dyDescent="0.3">
      <c r="A615" s="225" t="s">
        <v>263</v>
      </c>
      <c r="B615" s="226"/>
      <c r="C615" s="225" t="s">
        <v>264</v>
      </c>
      <c r="D615" s="226"/>
      <c r="E615" s="226"/>
      <c r="F615" s="225" t="s">
        <v>265</v>
      </c>
      <c r="G615" s="226"/>
      <c r="H615" s="225" t="s">
        <v>277</v>
      </c>
      <c r="I615" s="226"/>
      <c r="J615" s="226"/>
    </row>
    <row r="616" spans="1:10" ht="15" customHeight="1" x14ac:dyDescent="0.3">
      <c r="A616" s="100" t="s">
        <v>26</v>
      </c>
      <c r="B616" s="101"/>
      <c r="C616" s="101"/>
      <c r="D616" s="101"/>
      <c r="E616" s="101"/>
      <c r="F616" s="101"/>
      <c r="G616" s="101"/>
      <c r="H616" s="101"/>
      <c r="I616" s="101"/>
      <c r="J616" s="102"/>
    </row>
    <row r="617" spans="1:10" x14ac:dyDescent="0.3">
      <c r="A617" s="103"/>
      <c r="B617" s="104"/>
      <c r="C617" s="104"/>
      <c r="D617" s="104"/>
      <c r="E617" s="104"/>
      <c r="F617" s="104"/>
      <c r="G617" s="104"/>
      <c r="H617" s="104"/>
      <c r="I617" s="104"/>
      <c r="J617" s="105"/>
    </row>
    <row r="618" spans="1:10" x14ac:dyDescent="0.3">
      <c r="A618" s="103"/>
      <c r="B618" s="104"/>
      <c r="C618" s="104"/>
      <c r="D618" s="104"/>
      <c r="E618" s="104"/>
      <c r="F618" s="104"/>
      <c r="G618" s="104"/>
      <c r="H618" s="104"/>
      <c r="I618" s="104"/>
      <c r="J618" s="105"/>
    </row>
    <row r="619" spans="1:10" x14ac:dyDescent="0.3">
      <c r="A619" s="106"/>
      <c r="B619" s="107"/>
      <c r="C619" s="107"/>
      <c r="D619" s="107"/>
      <c r="E619" s="107"/>
      <c r="F619" s="107"/>
      <c r="G619" s="107"/>
      <c r="H619" s="107"/>
      <c r="I619" s="107"/>
      <c r="J619" s="108"/>
    </row>
    <row r="620" spans="1:10" x14ac:dyDescent="0.3">
      <c r="A620" s="46" t="s">
        <v>131</v>
      </c>
      <c r="B620" s="47"/>
      <c r="C620" s="47"/>
      <c r="D620" s="48" t="str">
        <f>F8</f>
        <v>Olympeo Neo City</v>
      </c>
      <c r="G620" s="47"/>
      <c r="H620" s="47"/>
      <c r="I620" s="47"/>
      <c r="J620" s="47"/>
    </row>
    <row r="621" spans="1:10" x14ac:dyDescent="0.3">
      <c r="A621" s="47"/>
      <c r="B621" s="47"/>
      <c r="C621" s="47"/>
      <c r="D621" s="47"/>
      <c r="E621" s="47"/>
      <c r="F621" s="47"/>
      <c r="G621" s="47"/>
      <c r="H621" s="47"/>
      <c r="I621" s="47"/>
      <c r="J621" s="47"/>
    </row>
    <row r="622" spans="1:10" x14ac:dyDescent="0.3">
      <c r="A622" s="47"/>
      <c r="B622" s="47"/>
      <c r="C622" s="47"/>
      <c r="D622" s="47"/>
      <c r="E622" s="47"/>
      <c r="F622" s="47"/>
      <c r="G622" s="47"/>
      <c r="H622" s="47"/>
      <c r="I622" s="47"/>
      <c r="J622" s="47"/>
    </row>
    <row r="668" spans="1:1" x14ac:dyDescent="0.3">
      <c r="A668" s="49" t="s">
        <v>122</v>
      </c>
    </row>
  </sheetData>
  <mergeCells count="1256">
    <mergeCell ref="A159:B159"/>
    <mergeCell ref="C159:E159"/>
    <mergeCell ref="F159:G159"/>
    <mergeCell ref="H159:J159"/>
    <mergeCell ref="A116:B116"/>
    <mergeCell ref="C116:E116"/>
    <mergeCell ref="F116:G116"/>
    <mergeCell ref="H116:J116"/>
    <mergeCell ref="A615:B615"/>
    <mergeCell ref="C615:E615"/>
    <mergeCell ref="F615:G615"/>
    <mergeCell ref="H615:J615"/>
    <mergeCell ref="H15:J15"/>
    <mergeCell ref="F15:G15"/>
    <mergeCell ref="F16:G16"/>
    <mergeCell ref="H16:J16"/>
    <mergeCell ref="F17:G17"/>
    <mergeCell ref="H17:J17"/>
    <mergeCell ref="A16:B16"/>
    <mergeCell ref="C16:E16"/>
    <mergeCell ref="A17:B17"/>
    <mergeCell ref="C17:E17"/>
    <mergeCell ref="A51:C51"/>
    <mergeCell ref="D50:J50"/>
    <mergeCell ref="D51:J51"/>
    <mergeCell ref="A52:C52"/>
    <mergeCell ref="D52:J52"/>
    <mergeCell ref="A55:C55"/>
    <mergeCell ref="D55:J55"/>
    <mergeCell ref="A56:C56"/>
    <mergeCell ref="D56:J56"/>
    <mergeCell ref="D53:J53"/>
    <mergeCell ref="A142:B142"/>
    <mergeCell ref="C142:J142"/>
    <mergeCell ref="E143:F143"/>
    <mergeCell ref="I143:J143"/>
    <mergeCell ref="A144:B144"/>
    <mergeCell ref="C144:J144"/>
    <mergeCell ref="A145:B145"/>
    <mergeCell ref="D145:E145"/>
    <mergeCell ref="F145:G145"/>
    <mergeCell ref="H145:J145"/>
    <mergeCell ref="A146:B146"/>
    <mergeCell ref="D146:E146"/>
    <mergeCell ref="F146:G155"/>
    <mergeCell ref="H146:J155"/>
    <mergeCell ref="A147:B147"/>
    <mergeCell ref="D147:E147"/>
    <mergeCell ref="A148:B148"/>
    <mergeCell ref="D148:E148"/>
    <mergeCell ref="A149:B149"/>
    <mergeCell ref="D149:E149"/>
    <mergeCell ref="A150:B150"/>
    <mergeCell ref="D150:E150"/>
    <mergeCell ref="A151:B151"/>
    <mergeCell ref="D151:E151"/>
    <mergeCell ref="A152:B152"/>
    <mergeCell ref="D152:E152"/>
    <mergeCell ref="A153:B153"/>
    <mergeCell ref="D153:E153"/>
    <mergeCell ref="A154:B154"/>
    <mergeCell ref="D154:E154"/>
    <mergeCell ref="A155:B155"/>
    <mergeCell ref="D155:E155"/>
    <mergeCell ref="A604:E604"/>
    <mergeCell ref="F604:J604"/>
    <mergeCell ref="A133:B133"/>
    <mergeCell ref="D133:E133"/>
    <mergeCell ref="A134:B134"/>
    <mergeCell ref="D134:E134"/>
    <mergeCell ref="A135:B135"/>
    <mergeCell ref="D135:E135"/>
    <mergeCell ref="A136:B136"/>
    <mergeCell ref="D136:E136"/>
    <mergeCell ref="A137:B137"/>
    <mergeCell ref="D137:E137"/>
    <mergeCell ref="A138:B138"/>
    <mergeCell ref="D138:E138"/>
    <mergeCell ref="A139:B139"/>
    <mergeCell ref="D139:E139"/>
    <mergeCell ref="A140:B140"/>
    <mergeCell ref="D140:E140"/>
    <mergeCell ref="A141:B141"/>
    <mergeCell ref="D141:E141"/>
    <mergeCell ref="A171:B171"/>
    <mergeCell ref="C171:J171"/>
    <mergeCell ref="E172:F172"/>
    <mergeCell ref="F175:G184"/>
    <mergeCell ref="H175:J184"/>
    <mergeCell ref="A182:B182"/>
    <mergeCell ref="D182:E182"/>
    <mergeCell ref="A183:B183"/>
    <mergeCell ref="D183:E183"/>
    <mergeCell ref="A184:B184"/>
    <mergeCell ref="D184:E184"/>
    <mergeCell ref="A176:B176"/>
    <mergeCell ref="D176:E176"/>
    <mergeCell ref="A177:B177"/>
    <mergeCell ref="D177:E177"/>
    <mergeCell ref="A178:B178"/>
    <mergeCell ref="D178:E178"/>
    <mergeCell ref="A179:B179"/>
    <mergeCell ref="D179:E179"/>
    <mergeCell ref="A180:B180"/>
    <mergeCell ref="D180:E180"/>
    <mergeCell ref="A181:B181"/>
    <mergeCell ref="D181:E181"/>
    <mergeCell ref="A113:B113"/>
    <mergeCell ref="C113:J113"/>
    <mergeCell ref="E114:F114"/>
    <mergeCell ref="F118:G127"/>
    <mergeCell ref="H118:J127"/>
    <mergeCell ref="A125:B125"/>
    <mergeCell ref="D125:E125"/>
    <mergeCell ref="D127:E127"/>
    <mergeCell ref="C156:J156"/>
    <mergeCell ref="E157:F157"/>
    <mergeCell ref="F161:G170"/>
    <mergeCell ref="H161:J170"/>
    <mergeCell ref="A168:B168"/>
    <mergeCell ref="D168:E168"/>
    <mergeCell ref="A169:B169"/>
    <mergeCell ref="D169:E169"/>
    <mergeCell ref="A170:B170"/>
    <mergeCell ref="D170:E170"/>
    <mergeCell ref="A128:B128"/>
    <mergeCell ref="C128:J128"/>
    <mergeCell ref="E129:F129"/>
    <mergeCell ref="I129:J129"/>
    <mergeCell ref="A130:B130"/>
    <mergeCell ref="C130:J130"/>
    <mergeCell ref="A131:B131"/>
    <mergeCell ref="D131:E131"/>
    <mergeCell ref="F131:G131"/>
    <mergeCell ref="H131:J131"/>
    <mergeCell ref="A132:B132"/>
    <mergeCell ref="D132:E132"/>
    <mergeCell ref="F132:G141"/>
    <mergeCell ref="H132:J141"/>
    <mergeCell ref="A126:B126"/>
    <mergeCell ref="A115:B115"/>
    <mergeCell ref="C115:J115"/>
    <mergeCell ref="A117:B117"/>
    <mergeCell ref="D117:E117"/>
    <mergeCell ref="F117:G117"/>
    <mergeCell ref="H117:J117"/>
    <mergeCell ref="A118:B118"/>
    <mergeCell ref="D118:E118"/>
    <mergeCell ref="A119:B119"/>
    <mergeCell ref="D119:E119"/>
    <mergeCell ref="A120:B120"/>
    <mergeCell ref="D120:E120"/>
    <mergeCell ref="A121:B121"/>
    <mergeCell ref="D121:E121"/>
    <mergeCell ref="A122:B122"/>
    <mergeCell ref="D122:E122"/>
    <mergeCell ref="A123:B123"/>
    <mergeCell ref="D123:E123"/>
    <mergeCell ref="A124:B124"/>
    <mergeCell ref="D124:E124"/>
    <mergeCell ref="A99:B99"/>
    <mergeCell ref="C99:J99"/>
    <mergeCell ref="E100:F100"/>
    <mergeCell ref="I100:J100"/>
    <mergeCell ref="A101:B101"/>
    <mergeCell ref="C101:J101"/>
    <mergeCell ref="A102:B102"/>
    <mergeCell ref="D102:E102"/>
    <mergeCell ref="F102:G102"/>
    <mergeCell ref="H102:J102"/>
    <mergeCell ref="A103:B103"/>
    <mergeCell ref="D103:E103"/>
    <mergeCell ref="F103:G112"/>
    <mergeCell ref="H103:J112"/>
    <mergeCell ref="A104:B104"/>
    <mergeCell ref="D104:E104"/>
    <mergeCell ref="A105:B105"/>
    <mergeCell ref="D105:E105"/>
    <mergeCell ref="A106:B106"/>
    <mergeCell ref="D106:E106"/>
    <mergeCell ref="A107:B107"/>
    <mergeCell ref="D107:E107"/>
    <mergeCell ref="A108:B108"/>
    <mergeCell ref="D108:E108"/>
    <mergeCell ref="A109:B109"/>
    <mergeCell ref="D109:E109"/>
    <mergeCell ref="A110:B110"/>
    <mergeCell ref="D110:E110"/>
    <mergeCell ref="A111:B111"/>
    <mergeCell ref="D111:E111"/>
    <mergeCell ref="A112:B112"/>
    <mergeCell ref="D112:E112"/>
    <mergeCell ref="D76:E76"/>
    <mergeCell ref="A77:B77"/>
    <mergeCell ref="D77:E77"/>
    <mergeCell ref="A78:B78"/>
    <mergeCell ref="D78:E78"/>
    <mergeCell ref="A79:B79"/>
    <mergeCell ref="D79:E79"/>
    <mergeCell ref="A80:B80"/>
    <mergeCell ref="D80:E80"/>
    <mergeCell ref="A81:B81"/>
    <mergeCell ref="D81:E81"/>
    <mergeCell ref="A82:B82"/>
    <mergeCell ref="D82:E82"/>
    <mergeCell ref="A83:B83"/>
    <mergeCell ref="D83:E83"/>
    <mergeCell ref="A84:B84"/>
    <mergeCell ref="D84:E84"/>
    <mergeCell ref="F75:G84"/>
    <mergeCell ref="H75:J84"/>
    <mergeCell ref="I114:J114"/>
    <mergeCell ref="A57:B57"/>
    <mergeCell ref="C57:J57"/>
    <mergeCell ref="E58:F58"/>
    <mergeCell ref="I58:J58"/>
    <mergeCell ref="A59:B59"/>
    <mergeCell ref="C59:J59"/>
    <mergeCell ref="A60:B60"/>
    <mergeCell ref="D60:E60"/>
    <mergeCell ref="F60:G60"/>
    <mergeCell ref="H60:J60"/>
    <mergeCell ref="A61:B61"/>
    <mergeCell ref="D61:E61"/>
    <mergeCell ref="F61:G70"/>
    <mergeCell ref="H61:J70"/>
    <mergeCell ref="A62:B62"/>
    <mergeCell ref="D62:E62"/>
    <mergeCell ref="A63:B63"/>
    <mergeCell ref="D63:E63"/>
    <mergeCell ref="A64:B64"/>
    <mergeCell ref="D64:E64"/>
    <mergeCell ref="A65:B65"/>
    <mergeCell ref="D65:E65"/>
    <mergeCell ref="A66:B66"/>
    <mergeCell ref="D66:E66"/>
    <mergeCell ref="A67:B67"/>
    <mergeCell ref="D67:E67"/>
    <mergeCell ref="A68:B68"/>
    <mergeCell ref="D68:E68"/>
    <mergeCell ref="A76:B76"/>
    <mergeCell ref="A69:B69"/>
    <mergeCell ref="D69:E69"/>
    <mergeCell ref="A70:B70"/>
    <mergeCell ref="D70:E70"/>
    <mergeCell ref="A573:B573"/>
    <mergeCell ref="D573:E573"/>
    <mergeCell ref="A564:B564"/>
    <mergeCell ref="D564:E564"/>
    <mergeCell ref="A565:B565"/>
    <mergeCell ref="D565:E565"/>
    <mergeCell ref="A566:B566"/>
    <mergeCell ref="I237:J246"/>
    <mergeCell ref="A574:B574"/>
    <mergeCell ref="D574:E574"/>
    <mergeCell ref="A569:B569"/>
    <mergeCell ref="D569:E569"/>
    <mergeCell ref="A570:B570"/>
    <mergeCell ref="D570:E570"/>
    <mergeCell ref="A571:J571"/>
    <mergeCell ref="A572:J572"/>
    <mergeCell ref="A567:B567"/>
    <mergeCell ref="D563:E563"/>
    <mergeCell ref="A556:B556"/>
    <mergeCell ref="D556:E556"/>
    <mergeCell ref="A557:B557"/>
    <mergeCell ref="D557:E557"/>
    <mergeCell ref="A558:B558"/>
    <mergeCell ref="D558:E558"/>
    <mergeCell ref="D566:E566"/>
    <mergeCell ref="A559:J559"/>
    <mergeCell ref="A560:B560"/>
    <mergeCell ref="D560:E560"/>
    <mergeCell ref="I560:J570"/>
    <mergeCell ref="A561:B561"/>
    <mergeCell ref="D561:E561"/>
    <mergeCell ref="A562:B562"/>
    <mergeCell ref="D562:E562"/>
    <mergeCell ref="A563:B563"/>
    <mergeCell ref="D567:E567"/>
    <mergeCell ref="A568:B568"/>
    <mergeCell ref="D568:E568"/>
    <mergeCell ref="A546:J546"/>
    <mergeCell ref="A547:J547"/>
    <mergeCell ref="A548:B548"/>
    <mergeCell ref="D548:E548"/>
    <mergeCell ref="I548:J558"/>
    <mergeCell ref="A549:B549"/>
    <mergeCell ref="D549:E549"/>
    <mergeCell ref="A550:B550"/>
    <mergeCell ref="D550:E550"/>
    <mergeCell ref="A551:B551"/>
    <mergeCell ref="D551:E551"/>
    <mergeCell ref="A552:B552"/>
    <mergeCell ref="D552:E552"/>
    <mergeCell ref="A553:B553"/>
    <mergeCell ref="D553:E553"/>
    <mergeCell ref="A554:B554"/>
    <mergeCell ref="D554:E554"/>
    <mergeCell ref="A555:B555"/>
    <mergeCell ref="D555:E555"/>
    <mergeCell ref="A534:J534"/>
    <mergeCell ref="A535:B535"/>
    <mergeCell ref="D535:E535"/>
    <mergeCell ref="I535:J545"/>
    <mergeCell ref="A536:B536"/>
    <mergeCell ref="D536:E536"/>
    <mergeCell ref="A537:B537"/>
    <mergeCell ref="D537:E537"/>
    <mergeCell ref="A538:B538"/>
    <mergeCell ref="D538:E538"/>
    <mergeCell ref="A539:B539"/>
    <mergeCell ref="D539:E539"/>
    <mergeCell ref="A540:B540"/>
    <mergeCell ref="D540:E540"/>
    <mergeCell ref="A541:B541"/>
    <mergeCell ref="D541:E541"/>
    <mergeCell ref="A542:B542"/>
    <mergeCell ref="D542:E542"/>
    <mergeCell ref="A543:B543"/>
    <mergeCell ref="D543:E543"/>
    <mergeCell ref="A544:B544"/>
    <mergeCell ref="D544:E544"/>
    <mergeCell ref="A545:B545"/>
    <mergeCell ref="D545:E545"/>
    <mergeCell ref="A521:J521"/>
    <mergeCell ref="A522:J522"/>
    <mergeCell ref="A523:B523"/>
    <mergeCell ref="D523:E523"/>
    <mergeCell ref="I523:J533"/>
    <mergeCell ref="A524:B524"/>
    <mergeCell ref="D524:E524"/>
    <mergeCell ref="A525:B525"/>
    <mergeCell ref="D525:E525"/>
    <mergeCell ref="A526:B526"/>
    <mergeCell ref="D526:E526"/>
    <mergeCell ref="A527:B527"/>
    <mergeCell ref="D527:E527"/>
    <mergeCell ref="A528:B528"/>
    <mergeCell ref="D528:E528"/>
    <mergeCell ref="A529:B529"/>
    <mergeCell ref="D529:E529"/>
    <mergeCell ref="A530:B530"/>
    <mergeCell ref="D530:E530"/>
    <mergeCell ref="A531:B531"/>
    <mergeCell ref="D531:E531"/>
    <mergeCell ref="A532:B532"/>
    <mergeCell ref="D532:E532"/>
    <mergeCell ref="A533:B533"/>
    <mergeCell ref="D533:E533"/>
    <mergeCell ref="A509:J509"/>
    <mergeCell ref="A510:B510"/>
    <mergeCell ref="D510:E510"/>
    <mergeCell ref="I510:J520"/>
    <mergeCell ref="A511:B511"/>
    <mergeCell ref="D511:E511"/>
    <mergeCell ref="A512:B512"/>
    <mergeCell ref="D512:E512"/>
    <mergeCell ref="A513:B513"/>
    <mergeCell ref="D513:E513"/>
    <mergeCell ref="A514:B514"/>
    <mergeCell ref="D514:E514"/>
    <mergeCell ref="A515:B515"/>
    <mergeCell ref="D515:E515"/>
    <mergeCell ref="A516:B516"/>
    <mergeCell ref="D516:E516"/>
    <mergeCell ref="A517:B517"/>
    <mergeCell ref="D517:E517"/>
    <mergeCell ref="A518:B518"/>
    <mergeCell ref="D518:E518"/>
    <mergeCell ref="A519:B519"/>
    <mergeCell ref="D519:E519"/>
    <mergeCell ref="A520:B520"/>
    <mergeCell ref="D520:E520"/>
    <mergeCell ref="A496:J496"/>
    <mergeCell ref="A497:J497"/>
    <mergeCell ref="A498:B498"/>
    <mergeCell ref="D498:E498"/>
    <mergeCell ref="I498:J508"/>
    <mergeCell ref="A499:B499"/>
    <mergeCell ref="D499:E499"/>
    <mergeCell ref="A500:B500"/>
    <mergeCell ref="D500:E500"/>
    <mergeCell ref="A501:B501"/>
    <mergeCell ref="D501:E501"/>
    <mergeCell ref="A502:B502"/>
    <mergeCell ref="D502:E502"/>
    <mergeCell ref="A503:B503"/>
    <mergeCell ref="D503:E503"/>
    <mergeCell ref="A504:B504"/>
    <mergeCell ref="D504:E504"/>
    <mergeCell ref="A505:B505"/>
    <mergeCell ref="D505:E505"/>
    <mergeCell ref="A506:B506"/>
    <mergeCell ref="D506:E506"/>
    <mergeCell ref="A507:B507"/>
    <mergeCell ref="D507:E507"/>
    <mergeCell ref="A508:B508"/>
    <mergeCell ref="D508:E508"/>
    <mergeCell ref="A484:J484"/>
    <mergeCell ref="A485:B485"/>
    <mergeCell ref="D485:E485"/>
    <mergeCell ref="I485:J495"/>
    <mergeCell ref="A486:B486"/>
    <mergeCell ref="D486:E486"/>
    <mergeCell ref="A487:B487"/>
    <mergeCell ref="D487:E487"/>
    <mergeCell ref="A488:B488"/>
    <mergeCell ref="D488:E488"/>
    <mergeCell ref="A489:B489"/>
    <mergeCell ref="D489:E489"/>
    <mergeCell ref="A490:B490"/>
    <mergeCell ref="D490:E490"/>
    <mergeCell ref="A491:B491"/>
    <mergeCell ref="D491:E491"/>
    <mergeCell ref="A492:B492"/>
    <mergeCell ref="D492:E492"/>
    <mergeCell ref="A493:B493"/>
    <mergeCell ref="D493:E493"/>
    <mergeCell ref="A494:B494"/>
    <mergeCell ref="D494:E494"/>
    <mergeCell ref="A495:B495"/>
    <mergeCell ref="D495:E495"/>
    <mergeCell ref="A471:J471"/>
    <mergeCell ref="A472:J472"/>
    <mergeCell ref="A473:B473"/>
    <mergeCell ref="D473:E473"/>
    <mergeCell ref="I473:J483"/>
    <mergeCell ref="A474:B474"/>
    <mergeCell ref="D474:E474"/>
    <mergeCell ref="A475:B475"/>
    <mergeCell ref="D475:E475"/>
    <mergeCell ref="A476:B476"/>
    <mergeCell ref="D476:E476"/>
    <mergeCell ref="A477:B477"/>
    <mergeCell ref="D477:E477"/>
    <mergeCell ref="A478:B478"/>
    <mergeCell ref="D478:E478"/>
    <mergeCell ref="A479:B479"/>
    <mergeCell ref="D479:E479"/>
    <mergeCell ref="A480:B480"/>
    <mergeCell ref="D480:E480"/>
    <mergeCell ref="A481:B481"/>
    <mergeCell ref="D481:E481"/>
    <mergeCell ref="A482:B482"/>
    <mergeCell ref="D482:E482"/>
    <mergeCell ref="A483:B483"/>
    <mergeCell ref="D483:E483"/>
    <mergeCell ref="A459:J459"/>
    <mergeCell ref="A460:B460"/>
    <mergeCell ref="D460:E460"/>
    <mergeCell ref="I460:J470"/>
    <mergeCell ref="A461:B461"/>
    <mergeCell ref="D461:E461"/>
    <mergeCell ref="A462:B462"/>
    <mergeCell ref="D462:E462"/>
    <mergeCell ref="A463:B463"/>
    <mergeCell ref="D463:E463"/>
    <mergeCell ref="A464:B464"/>
    <mergeCell ref="D464:E464"/>
    <mergeCell ref="A465:B465"/>
    <mergeCell ref="D465:E465"/>
    <mergeCell ref="A466:B466"/>
    <mergeCell ref="D466:E466"/>
    <mergeCell ref="A467:B467"/>
    <mergeCell ref="D467:E467"/>
    <mergeCell ref="A468:B468"/>
    <mergeCell ref="D468:E468"/>
    <mergeCell ref="A469:B469"/>
    <mergeCell ref="D469:E469"/>
    <mergeCell ref="A470:B470"/>
    <mergeCell ref="D470:E470"/>
    <mergeCell ref="A446:J446"/>
    <mergeCell ref="A447:J447"/>
    <mergeCell ref="A448:B448"/>
    <mergeCell ref="D448:E448"/>
    <mergeCell ref="I448:J458"/>
    <mergeCell ref="A449:B449"/>
    <mergeCell ref="D449:E449"/>
    <mergeCell ref="A450:B450"/>
    <mergeCell ref="D450:E450"/>
    <mergeCell ref="A451:B451"/>
    <mergeCell ref="D451:E451"/>
    <mergeCell ref="A452:B452"/>
    <mergeCell ref="D452:E452"/>
    <mergeCell ref="A453:B453"/>
    <mergeCell ref="D453:E453"/>
    <mergeCell ref="A454:B454"/>
    <mergeCell ref="D454:E454"/>
    <mergeCell ref="A455:B455"/>
    <mergeCell ref="D455:E455"/>
    <mergeCell ref="A456:B456"/>
    <mergeCell ref="D456:E456"/>
    <mergeCell ref="A457:B457"/>
    <mergeCell ref="D457:E457"/>
    <mergeCell ref="A458:B458"/>
    <mergeCell ref="D458:E458"/>
    <mergeCell ref="D431:E431"/>
    <mergeCell ref="A432:B432"/>
    <mergeCell ref="D432:E432"/>
    <mergeCell ref="A433:B433"/>
    <mergeCell ref="D433:E433"/>
    <mergeCell ref="A434:J434"/>
    <mergeCell ref="A435:B435"/>
    <mergeCell ref="D435:E435"/>
    <mergeCell ref="I435:J445"/>
    <mergeCell ref="A436:B436"/>
    <mergeCell ref="D436:E436"/>
    <mergeCell ref="A437:B437"/>
    <mergeCell ref="D437:E437"/>
    <mergeCell ref="A438:B438"/>
    <mergeCell ref="D438:E438"/>
    <mergeCell ref="A439:B439"/>
    <mergeCell ref="D439:E439"/>
    <mergeCell ref="A440:B440"/>
    <mergeCell ref="D440:E440"/>
    <mergeCell ref="A441:B441"/>
    <mergeCell ref="D441:E441"/>
    <mergeCell ref="A442:B442"/>
    <mergeCell ref="D442:E442"/>
    <mergeCell ref="A443:B443"/>
    <mergeCell ref="D443:E443"/>
    <mergeCell ref="A444:B444"/>
    <mergeCell ref="D444:E444"/>
    <mergeCell ref="A445:B445"/>
    <mergeCell ref="D445:E445"/>
    <mergeCell ref="D410:E410"/>
    <mergeCell ref="A412:B412"/>
    <mergeCell ref="D412:E412"/>
    <mergeCell ref="A411:B411"/>
    <mergeCell ref="A421:J421"/>
    <mergeCell ref="A415:B415"/>
    <mergeCell ref="D415:E415"/>
    <mergeCell ref="A419:B419"/>
    <mergeCell ref="D419:E419"/>
    <mergeCell ref="A422:J422"/>
    <mergeCell ref="A417:B417"/>
    <mergeCell ref="D417:E417"/>
    <mergeCell ref="A420:B420"/>
    <mergeCell ref="D420:E420"/>
    <mergeCell ref="A423:B423"/>
    <mergeCell ref="D423:E423"/>
    <mergeCell ref="I423:J433"/>
    <mergeCell ref="A424:B424"/>
    <mergeCell ref="D424:E424"/>
    <mergeCell ref="A425:B425"/>
    <mergeCell ref="D425:E425"/>
    <mergeCell ref="A426:B426"/>
    <mergeCell ref="D426:E426"/>
    <mergeCell ref="A427:B427"/>
    <mergeCell ref="D427:E427"/>
    <mergeCell ref="A428:B428"/>
    <mergeCell ref="D428:E428"/>
    <mergeCell ref="A429:B429"/>
    <mergeCell ref="D429:E429"/>
    <mergeCell ref="A430:B430"/>
    <mergeCell ref="D430:E430"/>
    <mergeCell ref="A431:B431"/>
    <mergeCell ref="D391:E391"/>
    <mergeCell ref="A392:B392"/>
    <mergeCell ref="A405:B405"/>
    <mergeCell ref="A390:B390"/>
    <mergeCell ref="D390:E390"/>
    <mergeCell ref="A397:J397"/>
    <mergeCell ref="A403:B403"/>
    <mergeCell ref="D414:E414"/>
    <mergeCell ref="D406:E406"/>
    <mergeCell ref="A407:B407"/>
    <mergeCell ref="D407:E407"/>
    <mergeCell ref="A393:B393"/>
    <mergeCell ref="A396:J396"/>
    <mergeCell ref="A399:B399"/>
    <mergeCell ref="D399:E399"/>
    <mergeCell ref="A400:B400"/>
    <mergeCell ref="D411:E411"/>
    <mergeCell ref="D408:E408"/>
    <mergeCell ref="I410:J420"/>
    <mergeCell ref="D405:E405"/>
    <mergeCell ref="A402:B402"/>
    <mergeCell ref="D402:E402"/>
    <mergeCell ref="A406:B406"/>
    <mergeCell ref="A413:B413"/>
    <mergeCell ref="D413:E413"/>
    <mergeCell ref="A414:B414"/>
    <mergeCell ref="A416:B416"/>
    <mergeCell ref="D416:E416"/>
    <mergeCell ref="A418:B418"/>
    <mergeCell ref="D418:E418"/>
    <mergeCell ref="A409:J409"/>
    <mergeCell ref="A410:B410"/>
    <mergeCell ref="D388:E388"/>
    <mergeCell ref="A381:B381"/>
    <mergeCell ref="D381:E381"/>
    <mergeCell ref="A382:B382"/>
    <mergeCell ref="A384:B384"/>
    <mergeCell ref="D384:E384"/>
    <mergeCell ref="D392:E392"/>
    <mergeCell ref="A385:J385"/>
    <mergeCell ref="A386:B386"/>
    <mergeCell ref="D386:E386"/>
    <mergeCell ref="A387:B387"/>
    <mergeCell ref="D387:E387"/>
    <mergeCell ref="D389:E389"/>
    <mergeCell ref="I386:J395"/>
    <mergeCell ref="D393:E393"/>
    <mergeCell ref="A388:B388"/>
    <mergeCell ref="I398:J408"/>
    <mergeCell ref="D400:E400"/>
    <mergeCell ref="A401:B401"/>
    <mergeCell ref="A408:B408"/>
    <mergeCell ref="A398:B398"/>
    <mergeCell ref="D398:E398"/>
    <mergeCell ref="D401:E401"/>
    <mergeCell ref="D403:E403"/>
    <mergeCell ref="A404:B404"/>
    <mergeCell ref="D404:E404"/>
    <mergeCell ref="A394:B394"/>
    <mergeCell ref="D394:E394"/>
    <mergeCell ref="A395:B395"/>
    <mergeCell ref="D395:E395"/>
    <mergeCell ref="A389:B389"/>
    <mergeCell ref="A391:B391"/>
    <mergeCell ref="A379:B379"/>
    <mergeCell ref="D380:E380"/>
    <mergeCell ref="A371:B371"/>
    <mergeCell ref="D371:E371"/>
    <mergeCell ref="A372:B372"/>
    <mergeCell ref="D372:E372"/>
    <mergeCell ref="D379:E379"/>
    <mergeCell ref="A380:B380"/>
    <mergeCell ref="A373:J373"/>
    <mergeCell ref="A374:J374"/>
    <mergeCell ref="I375:J384"/>
    <mergeCell ref="A376:B376"/>
    <mergeCell ref="D376:E376"/>
    <mergeCell ref="A377:B377"/>
    <mergeCell ref="D377:E377"/>
    <mergeCell ref="D382:E382"/>
    <mergeCell ref="A383:B383"/>
    <mergeCell ref="D383:E383"/>
    <mergeCell ref="A378:B378"/>
    <mergeCell ref="D378:E378"/>
    <mergeCell ref="A362:J362"/>
    <mergeCell ref="A363:B363"/>
    <mergeCell ref="D363:E363"/>
    <mergeCell ref="I363:J372"/>
    <mergeCell ref="A364:B364"/>
    <mergeCell ref="D364:E364"/>
    <mergeCell ref="A365:B365"/>
    <mergeCell ref="D365:E365"/>
    <mergeCell ref="A366:B366"/>
    <mergeCell ref="D366:E366"/>
    <mergeCell ref="A367:B367"/>
    <mergeCell ref="D367:E367"/>
    <mergeCell ref="A368:B368"/>
    <mergeCell ref="D368:E368"/>
    <mergeCell ref="A369:B369"/>
    <mergeCell ref="D369:E369"/>
    <mergeCell ref="A370:B370"/>
    <mergeCell ref="D370:E370"/>
    <mergeCell ref="A349:B349"/>
    <mergeCell ref="D349:E349"/>
    <mergeCell ref="A350:J350"/>
    <mergeCell ref="A351:J351"/>
    <mergeCell ref="I340:J349"/>
    <mergeCell ref="D346:E346"/>
    <mergeCell ref="A347:B347"/>
    <mergeCell ref="D347:E347"/>
    <mergeCell ref="A352:B352"/>
    <mergeCell ref="D352:E352"/>
    <mergeCell ref="I352:J361"/>
    <mergeCell ref="A353:B353"/>
    <mergeCell ref="D353:E353"/>
    <mergeCell ref="A354:B354"/>
    <mergeCell ref="D354:E354"/>
    <mergeCell ref="A355:B355"/>
    <mergeCell ref="D355:E355"/>
    <mergeCell ref="A356:B356"/>
    <mergeCell ref="D356:E356"/>
    <mergeCell ref="A357:B357"/>
    <mergeCell ref="D357:E357"/>
    <mergeCell ref="A358:B358"/>
    <mergeCell ref="D358:E358"/>
    <mergeCell ref="A359:B359"/>
    <mergeCell ref="D359:E359"/>
    <mergeCell ref="A360:B360"/>
    <mergeCell ref="D360:E360"/>
    <mergeCell ref="A361:B361"/>
    <mergeCell ref="D361:E361"/>
    <mergeCell ref="A346:B346"/>
    <mergeCell ref="A343:B343"/>
    <mergeCell ref="D343:E343"/>
    <mergeCell ref="A344:B344"/>
    <mergeCell ref="D344:E344"/>
    <mergeCell ref="A337:B337"/>
    <mergeCell ref="D337:E337"/>
    <mergeCell ref="A338:B338"/>
    <mergeCell ref="D338:E338"/>
    <mergeCell ref="A339:J339"/>
    <mergeCell ref="A341:B341"/>
    <mergeCell ref="D341:E341"/>
    <mergeCell ref="A342:B342"/>
    <mergeCell ref="D342:E342"/>
    <mergeCell ref="A345:B345"/>
    <mergeCell ref="D345:E345"/>
    <mergeCell ref="A348:B348"/>
    <mergeCell ref="D348:E348"/>
    <mergeCell ref="A327:J327"/>
    <mergeCell ref="A328:J328"/>
    <mergeCell ref="A329:B329"/>
    <mergeCell ref="D329:E329"/>
    <mergeCell ref="I329:J338"/>
    <mergeCell ref="A330:B330"/>
    <mergeCell ref="D330:E330"/>
    <mergeCell ref="A331:B331"/>
    <mergeCell ref="D331:E331"/>
    <mergeCell ref="A332:B332"/>
    <mergeCell ref="D332:E332"/>
    <mergeCell ref="A333:B333"/>
    <mergeCell ref="A340:B340"/>
    <mergeCell ref="D340:E340"/>
    <mergeCell ref="D333:E333"/>
    <mergeCell ref="A334:B334"/>
    <mergeCell ref="D334:E334"/>
    <mergeCell ref="A335:B335"/>
    <mergeCell ref="D335:E335"/>
    <mergeCell ref="A336:B336"/>
    <mergeCell ref="D336:E336"/>
    <mergeCell ref="A316:J316"/>
    <mergeCell ref="A317:B317"/>
    <mergeCell ref="D317:E317"/>
    <mergeCell ref="I317:J326"/>
    <mergeCell ref="A318:B318"/>
    <mergeCell ref="D318:E318"/>
    <mergeCell ref="A319:B319"/>
    <mergeCell ref="D319:E319"/>
    <mergeCell ref="A320:B320"/>
    <mergeCell ref="D320:E320"/>
    <mergeCell ref="A321:B321"/>
    <mergeCell ref="D321:E321"/>
    <mergeCell ref="A322:B322"/>
    <mergeCell ref="D322:E322"/>
    <mergeCell ref="A323:B323"/>
    <mergeCell ref="D323:E323"/>
    <mergeCell ref="A324:B324"/>
    <mergeCell ref="D324:E324"/>
    <mergeCell ref="A325:B325"/>
    <mergeCell ref="D325:E325"/>
    <mergeCell ref="A326:B326"/>
    <mergeCell ref="D326:E326"/>
    <mergeCell ref="A304:J304"/>
    <mergeCell ref="A305:J305"/>
    <mergeCell ref="A306:B306"/>
    <mergeCell ref="D306:E306"/>
    <mergeCell ref="I306:J315"/>
    <mergeCell ref="A307:B307"/>
    <mergeCell ref="D307:E307"/>
    <mergeCell ref="A308:B308"/>
    <mergeCell ref="D308:E308"/>
    <mergeCell ref="A309:B309"/>
    <mergeCell ref="D309:E309"/>
    <mergeCell ref="A310:B310"/>
    <mergeCell ref="D310:E310"/>
    <mergeCell ref="A311:B311"/>
    <mergeCell ref="D311:E311"/>
    <mergeCell ref="A312:B312"/>
    <mergeCell ref="D312:E312"/>
    <mergeCell ref="A313:B313"/>
    <mergeCell ref="D313:E313"/>
    <mergeCell ref="A314:B314"/>
    <mergeCell ref="D314:E314"/>
    <mergeCell ref="A315:B315"/>
    <mergeCell ref="D315:E315"/>
    <mergeCell ref="A293:J293"/>
    <mergeCell ref="A294:B294"/>
    <mergeCell ref="D294:E294"/>
    <mergeCell ref="I294:J303"/>
    <mergeCell ref="A295:B295"/>
    <mergeCell ref="D295:E295"/>
    <mergeCell ref="A296:B296"/>
    <mergeCell ref="D296:E296"/>
    <mergeCell ref="A297:B297"/>
    <mergeCell ref="D297:E297"/>
    <mergeCell ref="A298:B298"/>
    <mergeCell ref="D298:E298"/>
    <mergeCell ref="A299:B299"/>
    <mergeCell ref="D299:E299"/>
    <mergeCell ref="A300:B300"/>
    <mergeCell ref="D300:E300"/>
    <mergeCell ref="A301:B301"/>
    <mergeCell ref="D301:E301"/>
    <mergeCell ref="A302:B302"/>
    <mergeCell ref="D302:E302"/>
    <mergeCell ref="A303:B303"/>
    <mergeCell ref="D303:E303"/>
    <mergeCell ref="A281:J281"/>
    <mergeCell ref="A282:J282"/>
    <mergeCell ref="A283:B283"/>
    <mergeCell ref="D283:E283"/>
    <mergeCell ref="I283:J292"/>
    <mergeCell ref="A284:B284"/>
    <mergeCell ref="D284:E284"/>
    <mergeCell ref="A285:B285"/>
    <mergeCell ref="D285:E285"/>
    <mergeCell ref="A286:B286"/>
    <mergeCell ref="D286:E286"/>
    <mergeCell ref="A287:B287"/>
    <mergeCell ref="D287:E287"/>
    <mergeCell ref="A288:B288"/>
    <mergeCell ref="D288:E288"/>
    <mergeCell ref="A289:B289"/>
    <mergeCell ref="D289:E289"/>
    <mergeCell ref="A290:B290"/>
    <mergeCell ref="D290:E290"/>
    <mergeCell ref="A291:B291"/>
    <mergeCell ref="D291:E291"/>
    <mergeCell ref="A292:B292"/>
    <mergeCell ref="D292:E292"/>
    <mergeCell ref="A270:J270"/>
    <mergeCell ref="A271:B271"/>
    <mergeCell ref="D271:E271"/>
    <mergeCell ref="I271:J280"/>
    <mergeCell ref="A272:B272"/>
    <mergeCell ref="D272:E272"/>
    <mergeCell ref="A273:B273"/>
    <mergeCell ref="D273:E273"/>
    <mergeCell ref="A274:B274"/>
    <mergeCell ref="D274:E274"/>
    <mergeCell ref="A275:B275"/>
    <mergeCell ref="D275:E275"/>
    <mergeCell ref="A276:B276"/>
    <mergeCell ref="D276:E276"/>
    <mergeCell ref="A277:B277"/>
    <mergeCell ref="D277:E277"/>
    <mergeCell ref="A278:B278"/>
    <mergeCell ref="D278:E278"/>
    <mergeCell ref="A279:B279"/>
    <mergeCell ref="D279:E279"/>
    <mergeCell ref="A280:B280"/>
    <mergeCell ref="D280:E280"/>
    <mergeCell ref="A255:B255"/>
    <mergeCell ref="D255:E255"/>
    <mergeCell ref="A256:B256"/>
    <mergeCell ref="D256:E256"/>
    <mergeCell ref="A257:B257"/>
    <mergeCell ref="D257:E257"/>
    <mergeCell ref="A258:J258"/>
    <mergeCell ref="A259:J259"/>
    <mergeCell ref="A260:B260"/>
    <mergeCell ref="D260:E260"/>
    <mergeCell ref="I260:J269"/>
    <mergeCell ref="A261:B261"/>
    <mergeCell ref="D261:E261"/>
    <mergeCell ref="A262:B262"/>
    <mergeCell ref="D262:E262"/>
    <mergeCell ref="A263:B263"/>
    <mergeCell ref="D263:E263"/>
    <mergeCell ref="A264:B264"/>
    <mergeCell ref="D264:E264"/>
    <mergeCell ref="A265:B265"/>
    <mergeCell ref="D265:E265"/>
    <mergeCell ref="A266:B266"/>
    <mergeCell ref="D266:E266"/>
    <mergeCell ref="A267:B267"/>
    <mergeCell ref="D267:E267"/>
    <mergeCell ref="A268:B268"/>
    <mergeCell ref="D268:E268"/>
    <mergeCell ref="A269:B269"/>
    <mergeCell ref="D269:E269"/>
    <mergeCell ref="D194:E194"/>
    <mergeCell ref="A195:B195"/>
    <mergeCell ref="A196:B196"/>
    <mergeCell ref="D196:E196"/>
    <mergeCell ref="A203:F203"/>
    <mergeCell ref="G203:J203"/>
    <mergeCell ref="A197:B197"/>
    <mergeCell ref="D197:E197"/>
    <mergeCell ref="A199:J199"/>
    <mergeCell ref="A200:J200"/>
    <mergeCell ref="F189:G198"/>
    <mergeCell ref="H189:J198"/>
    <mergeCell ref="A187:B187"/>
    <mergeCell ref="C187:J187"/>
    <mergeCell ref="A188:B188"/>
    <mergeCell ref="D188:E188"/>
    <mergeCell ref="F188:G188"/>
    <mergeCell ref="H188:J188"/>
    <mergeCell ref="A189:B189"/>
    <mergeCell ref="D189:E189"/>
    <mergeCell ref="A190:B190"/>
    <mergeCell ref="D190:E190"/>
    <mergeCell ref="A191:B191"/>
    <mergeCell ref="D191:E191"/>
    <mergeCell ref="A192:B192"/>
    <mergeCell ref="D192:E192"/>
    <mergeCell ref="A193:B193"/>
    <mergeCell ref="D193:E193"/>
    <mergeCell ref="A194:B194"/>
    <mergeCell ref="D195:E195"/>
    <mergeCell ref="A198:B198"/>
    <mergeCell ref="D198:E198"/>
    <mergeCell ref="I186:J186"/>
    <mergeCell ref="A185:B185"/>
    <mergeCell ref="C185:J185"/>
    <mergeCell ref="E186:F186"/>
    <mergeCell ref="A5:E5"/>
    <mergeCell ref="F5:J5"/>
    <mergeCell ref="A6:E6"/>
    <mergeCell ref="F6:J6"/>
    <mergeCell ref="A7:E7"/>
    <mergeCell ref="F7:J7"/>
    <mergeCell ref="F9:J9"/>
    <mergeCell ref="A1:J1"/>
    <mergeCell ref="A2:J2"/>
    <mergeCell ref="A3:E3"/>
    <mergeCell ref="F3:J3"/>
    <mergeCell ref="A4:E4"/>
    <mergeCell ref="A37:J37"/>
    <mergeCell ref="A15:B15"/>
    <mergeCell ref="A8:E8"/>
    <mergeCell ref="F8:J8"/>
    <mergeCell ref="A9:E9"/>
    <mergeCell ref="F23:J23"/>
    <mergeCell ref="F25:J25"/>
    <mergeCell ref="A14:B14"/>
    <mergeCell ref="C14:J14"/>
    <mergeCell ref="F19:J20"/>
    <mergeCell ref="C15:E15"/>
    <mergeCell ref="A11:E11"/>
    <mergeCell ref="F11:J11"/>
    <mergeCell ref="A12:E12"/>
    <mergeCell ref="F12:J12"/>
    <mergeCell ref="A13:E13"/>
    <mergeCell ref="F13:J13"/>
    <mergeCell ref="A25:E25"/>
    <mergeCell ref="A26:E26"/>
    <mergeCell ref="F26:J26"/>
    <mergeCell ref="A27:B27"/>
    <mergeCell ref="C27:D27"/>
    <mergeCell ref="E27:F27"/>
    <mergeCell ref="G27:H27"/>
    <mergeCell ref="I27:J27"/>
    <mergeCell ref="A21:E22"/>
    <mergeCell ref="F21:J22"/>
    <mergeCell ref="A23:E23"/>
    <mergeCell ref="A24:E24"/>
    <mergeCell ref="F24:J24"/>
    <mergeCell ref="A18:B18"/>
    <mergeCell ref="C18:E18"/>
    <mergeCell ref="F18:G18"/>
    <mergeCell ref="H18:J18"/>
    <mergeCell ref="A19:E20"/>
    <mergeCell ref="A34:J34"/>
    <mergeCell ref="A38:E38"/>
    <mergeCell ref="F38:J38"/>
    <mergeCell ref="A39:E39"/>
    <mergeCell ref="F39:J39"/>
    <mergeCell ref="F35:I35"/>
    <mergeCell ref="A35:E35"/>
    <mergeCell ref="A36:E36"/>
    <mergeCell ref="F36:J36"/>
    <mergeCell ref="A30:J30"/>
    <mergeCell ref="A31:J31"/>
    <mergeCell ref="A32:B32"/>
    <mergeCell ref="A28:B28"/>
    <mergeCell ref="C28:D28"/>
    <mergeCell ref="E28:F28"/>
    <mergeCell ref="G28:H28"/>
    <mergeCell ref="I28:J28"/>
    <mergeCell ref="A29:B29"/>
    <mergeCell ref="C29:D29"/>
    <mergeCell ref="E29:F29"/>
    <mergeCell ref="G29:H29"/>
    <mergeCell ref="I29:J29"/>
    <mergeCell ref="C32:J32"/>
    <mergeCell ref="A33:B33"/>
    <mergeCell ref="C33:J33"/>
    <mergeCell ref="A45:B45"/>
    <mergeCell ref="C45:F45"/>
    <mergeCell ref="H45:J45"/>
    <mergeCell ref="A48:B48"/>
    <mergeCell ref="A53:C53"/>
    <mergeCell ref="A46:B46"/>
    <mergeCell ref="C46:F46"/>
    <mergeCell ref="A40:E40"/>
    <mergeCell ref="F40:J40"/>
    <mergeCell ref="A41:E41"/>
    <mergeCell ref="F41:J41"/>
    <mergeCell ref="A42:E42"/>
    <mergeCell ref="F42:J42"/>
    <mergeCell ref="A43:E43"/>
    <mergeCell ref="F43:J43"/>
    <mergeCell ref="A44:J44"/>
    <mergeCell ref="A54:C54"/>
    <mergeCell ref="D54:J54"/>
    <mergeCell ref="H46:J46"/>
    <mergeCell ref="A47:B47"/>
    <mergeCell ref="C47:F47"/>
    <mergeCell ref="A49:J49"/>
    <mergeCell ref="A50:C50"/>
    <mergeCell ref="H47:J47"/>
    <mergeCell ref="A205:F205"/>
    <mergeCell ref="G205:J205"/>
    <mergeCell ref="A206:F206"/>
    <mergeCell ref="G206:J206"/>
    <mergeCell ref="A204:F204"/>
    <mergeCell ref="G204:J204"/>
    <mergeCell ref="A201:J201"/>
    <mergeCell ref="A202:J202"/>
    <mergeCell ref="C71:J71"/>
    <mergeCell ref="E72:F72"/>
    <mergeCell ref="I72:J72"/>
    <mergeCell ref="A73:B73"/>
    <mergeCell ref="C73:J73"/>
    <mergeCell ref="A74:B74"/>
    <mergeCell ref="D74:E74"/>
    <mergeCell ref="F74:G74"/>
    <mergeCell ref="H74:J74"/>
    <mergeCell ref="A75:B75"/>
    <mergeCell ref="D75:E75"/>
    <mergeCell ref="I86:J86"/>
    <mergeCell ref="A87:B87"/>
    <mergeCell ref="C87:J87"/>
    <mergeCell ref="A88:B88"/>
    <mergeCell ref="D88:E88"/>
    <mergeCell ref="F88:G88"/>
    <mergeCell ref="H88:J88"/>
    <mergeCell ref="A89:B89"/>
    <mergeCell ref="D89:E89"/>
    <mergeCell ref="F89:G98"/>
    <mergeCell ref="H89:J98"/>
    <mergeCell ref="A90:B90"/>
    <mergeCell ref="D90:E90"/>
    <mergeCell ref="A212:J212"/>
    <mergeCell ref="A241:B241"/>
    <mergeCell ref="D238:E238"/>
    <mergeCell ref="A239:B239"/>
    <mergeCell ref="D239:E239"/>
    <mergeCell ref="A240:B240"/>
    <mergeCell ref="D240:E240"/>
    <mergeCell ref="D218:E218"/>
    <mergeCell ref="A233:B233"/>
    <mergeCell ref="D233:E233"/>
    <mergeCell ref="A207:F207"/>
    <mergeCell ref="G207:J207"/>
    <mergeCell ref="A208:F208"/>
    <mergeCell ref="G208:J208"/>
    <mergeCell ref="A209:J209"/>
    <mergeCell ref="A213:J213"/>
    <mergeCell ref="A210:J210"/>
    <mergeCell ref="A211:B211"/>
    <mergeCell ref="D211:E211"/>
    <mergeCell ref="I211:J211"/>
    <mergeCell ref="A214:B214"/>
    <mergeCell ref="D214:E214"/>
    <mergeCell ref="A218:B218"/>
    <mergeCell ref="A215:B215"/>
    <mergeCell ref="D215:E215"/>
    <mergeCell ref="A216:B216"/>
    <mergeCell ref="D216:E216"/>
    <mergeCell ref="A235:J235"/>
    <mergeCell ref="A236:J236"/>
    <mergeCell ref="A217:B217"/>
    <mergeCell ref="D217:E217"/>
    <mergeCell ref="I225:J234"/>
    <mergeCell ref="A253:B253"/>
    <mergeCell ref="D253:E253"/>
    <mergeCell ref="A254:B254"/>
    <mergeCell ref="D254:E254"/>
    <mergeCell ref="D241:E241"/>
    <mergeCell ref="D225:E225"/>
    <mergeCell ref="A226:B226"/>
    <mergeCell ref="D226:E226"/>
    <mergeCell ref="A227:B227"/>
    <mergeCell ref="A238:B238"/>
    <mergeCell ref="D227:E227"/>
    <mergeCell ref="D219:E219"/>
    <mergeCell ref="A220:B220"/>
    <mergeCell ref="D237:E237"/>
    <mergeCell ref="D220:E220"/>
    <mergeCell ref="A237:B237"/>
    <mergeCell ref="A234:B234"/>
    <mergeCell ref="D234:E234"/>
    <mergeCell ref="A232:B232"/>
    <mergeCell ref="D232:E232"/>
    <mergeCell ref="A221:B221"/>
    <mergeCell ref="D221:E221"/>
    <mergeCell ref="A222:B222"/>
    <mergeCell ref="D222:E222"/>
    <mergeCell ref="A219:B219"/>
    <mergeCell ref="A228:B228"/>
    <mergeCell ref="D228:E228"/>
    <mergeCell ref="A229:B229"/>
    <mergeCell ref="D229:E229"/>
    <mergeCell ref="A231:B231"/>
    <mergeCell ref="D231:E231"/>
    <mergeCell ref="I590:J600"/>
    <mergeCell ref="A577:B577"/>
    <mergeCell ref="D577:E577"/>
    <mergeCell ref="D576:E576"/>
    <mergeCell ref="A575:B575"/>
    <mergeCell ref="A242:B242"/>
    <mergeCell ref="D242:E242"/>
    <mergeCell ref="A578:B578"/>
    <mergeCell ref="D578:E578"/>
    <mergeCell ref="A579:B579"/>
    <mergeCell ref="A246:B246"/>
    <mergeCell ref="D246:E246"/>
    <mergeCell ref="A223:B223"/>
    <mergeCell ref="D223:E223"/>
    <mergeCell ref="A247:J247"/>
    <mergeCell ref="A248:B248"/>
    <mergeCell ref="D248:E248"/>
    <mergeCell ref="I248:J257"/>
    <mergeCell ref="A249:B249"/>
    <mergeCell ref="A245:B245"/>
    <mergeCell ref="A224:J224"/>
    <mergeCell ref="D245:E245"/>
    <mergeCell ref="D243:E243"/>
    <mergeCell ref="A230:B230"/>
    <mergeCell ref="D230:E230"/>
    <mergeCell ref="D249:E249"/>
    <mergeCell ref="A250:B250"/>
    <mergeCell ref="D250:E250"/>
    <mergeCell ref="A251:B251"/>
    <mergeCell ref="I214:J223"/>
    <mergeCell ref="A225:B225"/>
    <mergeCell ref="D252:E252"/>
    <mergeCell ref="F4:I4"/>
    <mergeCell ref="A612:J612"/>
    <mergeCell ref="A613:J613"/>
    <mergeCell ref="A609:J609"/>
    <mergeCell ref="A610:J610"/>
    <mergeCell ref="A611:J611"/>
    <mergeCell ref="A597:B597"/>
    <mergeCell ref="D597:E597"/>
    <mergeCell ref="A598:B598"/>
    <mergeCell ref="D598:E598"/>
    <mergeCell ref="A614:J614"/>
    <mergeCell ref="D162:E162"/>
    <mergeCell ref="A163:B163"/>
    <mergeCell ref="D163:E163"/>
    <mergeCell ref="A164:B164"/>
    <mergeCell ref="D164:E164"/>
    <mergeCell ref="A165:B165"/>
    <mergeCell ref="D165:E165"/>
    <mergeCell ref="A166:B166"/>
    <mergeCell ref="D166:E166"/>
    <mergeCell ref="A167:B167"/>
    <mergeCell ref="D167:E167"/>
    <mergeCell ref="I157:J157"/>
    <mergeCell ref="A158:B158"/>
    <mergeCell ref="A127:B127"/>
    <mergeCell ref="A71:B71"/>
    <mergeCell ref="D251:E251"/>
    <mergeCell ref="A244:B244"/>
    <mergeCell ref="D244:E244"/>
    <mergeCell ref="A252:B252"/>
    <mergeCell ref="D575:E575"/>
    <mergeCell ref="A576:B576"/>
    <mergeCell ref="A616:J619"/>
    <mergeCell ref="C48:F48"/>
    <mergeCell ref="H48:J48"/>
    <mergeCell ref="A607:J607"/>
    <mergeCell ref="A600:B600"/>
    <mergeCell ref="D600:E600"/>
    <mergeCell ref="A608:J608"/>
    <mergeCell ref="A599:B599"/>
    <mergeCell ref="D599:E599"/>
    <mergeCell ref="A594:B594"/>
    <mergeCell ref="D594:E594"/>
    <mergeCell ref="A595:B595"/>
    <mergeCell ref="D595:E595"/>
    <mergeCell ref="A596:B596"/>
    <mergeCell ref="D596:E596"/>
    <mergeCell ref="A591:B591"/>
    <mergeCell ref="D591:E591"/>
    <mergeCell ref="A592:B592"/>
    <mergeCell ref="D592:E592"/>
    <mergeCell ref="A375:B375"/>
    <mergeCell ref="D375:E375"/>
    <mergeCell ref="A160:B160"/>
    <mergeCell ref="D160:E160"/>
    <mergeCell ref="F160:G160"/>
    <mergeCell ref="H160:J160"/>
    <mergeCell ref="A161:B161"/>
    <mergeCell ref="D161:E161"/>
    <mergeCell ref="A162:B162"/>
    <mergeCell ref="A156:B156"/>
    <mergeCell ref="D126:E126"/>
    <mergeCell ref="A85:B85"/>
    <mergeCell ref="C85:J85"/>
    <mergeCell ref="A91:B91"/>
    <mergeCell ref="D91:E91"/>
    <mergeCell ref="A92:B92"/>
    <mergeCell ref="D92:E92"/>
    <mergeCell ref="A93:B93"/>
    <mergeCell ref="D93:E93"/>
    <mergeCell ref="E86:F86"/>
    <mergeCell ref="A603:E603"/>
    <mergeCell ref="F603:J603"/>
    <mergeCell ref="A243:B243"/>
    <mergeCell ref="A10:E10"/>
    <mergeCell ref="F10:J10"/>
    <mergeCell ref="A601:J601"/>
    <mergeCell ref="A602:E602"/>
    <mergeCell ref="F602:J602"/>
    <mergeCell ref="A605:E605"/>
    <mergeCell ref="F605:J605"/>
    <mergeCell ref="A593:B593"/>
    <mergeCell ref="D593:E593"/>
    <mergeCell ref="A586:B586"/>
    <mergeCell ref="D586:E586"/>
    <mergeCell ref="A587:B587"/>
    <mergeCell ref="D587:E587"/>
    <mergeCell ref="A590:B590"/>
    <mergeCell ref="D590:E590"/>
    <mergeCell ref="A589:J589"/>
    <mergeCell ref="A588:B588"/>
    <mergeCell ref="D588:E588"/>
    <mergeCell ref="I573:J588"/>
    <mergeCell ref="A583:B583"/>
    <mergeCell ref="D583:E583"/>
    <mergeCell ref="A584:B584"/>
    <mergeCell ref="A606:E606"/>
    <mergeCell ref="F606:J606"/>
    <mergeCell ref="A94:B94"/>
    <mergeCell ref="D94:E94"/>
    <mergeCell ref="A95:B95"/>
    <mergeCell ref="D95:E95"/>
    <mergeCell ref="A96:B96"/>
    <mergeCell ref="D96:E96"/>
    <mergeCell ref="A97:B97"/>
    <mergeCell ref="D97:E97"/>
    <mergeCell ref="A98:B98"/>
    <mergeCell ref="D98:E98"/>
    <mergeCell ref="C158:J158"/>
    <mergeCell ref="I172:J172"/>
    <mergeCell ref="A173:B173"/>
    <mergeCell ref="C173:J173"/>
    <mergeCell ref="A174:B174"/>
    <mergeCell ref="D174:E174"/>
    <mergeCell ref="F174:G174"/>
    <mergeCell ref="H174:J174"/>
    <mergeCell ref="A175:B175"/>
    <mergeCell ref="D175:E175"/>
    <mergeCell ref="D584:E584"/>
    <mergeCell ref="A585:B585"/>
    <mergeCell ref="D585:E585"/>
    <mergeCell ref="D579:E579"/>
    <mergeCell ref="A580:B580"/>
    <mergeCell ref="D580:E580"/>
    <mergeCell ref="A581:B581"/>
    <mergeCell ref="D581:E581"/>
    <mergeCell ref="A582:B582"/>
    <mergeCell ref="D582:E582"/>
  </mergeCells>
  <hyperlinks>
    <hyperlink ref="C33" r:id="rId1" xr:uid="{00000000-0004-0000-0000-000000000000}"/>
  </hyperlinks>
  <printOptions horizontalCentered="1"/>
  <pageMargins left="0.43307086614173229" right="0.43307086614173229" top="0.78740157480314965" bottom="0.78740157480314965" header="0.19685039370078741" footer="0.19685039370078741"/>
  <pageSetup scale="98" fitToHeight="0" orientation="portrait" r:id="rId2"/>
  <headerFooter>
    <oddHeader>&amp;C&amp;G</oddHeader>
    <oddFooter>&amp;L&amp;"Times New Roman,Bold"&amp;12Ref No: &amp;F&amp;C&amp;G&amp;R&amp;P</oddFooter>
  </headerFooter>
  <rowBreaks count="3" manualBreakCount="3">
    <brk id="84" max="16383" man="1"/>
    <brk id="619" max="16383" man="1"/>
    <brk id="666" max="16383" man="1"/>
  </rowBreaks>
  <drawing r:id="rId3"/>
  <legacy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C3:N37"/>
  <sheetViews>
    <sheetView topLeftCell="A19" workbookViewId="0">
      <selection activeCell="J12" sqref="J12"/>
    </sheetView>
  </sheetViews>
  <sheetFormatPr defaultRowHeight="14.4" x14ac:dyDescent="0.3"/>
  <sheetData>
    <row r="3" spans="3:14" x14ac:dyDescent="0.3">
      <c r="D3" s="6" t="s">
        <v>86</v>
      </c>
      <c r="E3" s="228"/>
      <c r="F3" s="228"/>
    </row>
    <row r="4" spans="3:14" x14ac:dyDescent="0.3">
      <c r="F4" s="5"/>
      <c r="G4" s="5"/>
      <c r="H4" s="5"/>
      <c r="I4" s="5"/>
      <c r="J4" s="5"/>
      <c r="K4" s="5"/>
    </row>
    <row r="5" spans="3:14" x14ac:dyDescent="0.3">
      <c r="C5" s="6" t="s">
        <v>87</v>
      </c>
      <c r="D5" s="4" t="s">
        <v>67</v>
      </c>
      <c r="E5" s="229" t="s">
        <v>68</v>
      </c>
      <c r="F5" s="229"/>
      <c r="G5" s="229"/>
      <c r="H5" s="7"/>
      <c r="I5" s="229" t="s">
        <v>69</v>
      </c>
      <c r="J5" s="229"/>
      <c r="K5" s="229"/>
      <c r="L5" s="229" t="s">
        <v>70</v>
      </c>
      <c r="M5" s="229"/>
      <c r="N5" s="229"/>
    </row>
    <row r="6" spans="3:14" x14ac:dyDescent="0.3">
      <c r="C6" s="6">
        <v>1</v>
      </c>
      <c r="D6" s="4"/>
      <c r="E6" s="4" t="s">
        <v>71</v>
      </c>
      <c r="F6" s="4" t="s">
        <v>72</v>
      </c>
      <c r="G6" s="4" t="s">
        <v>73</v>
      </c>
      <c r="H6" s="4"/>
      <c r="I6" s="4" t="s">
        <v>71</v>
      </c>
      <c r="J6" s="4" t="s">
        <v>72</v>
      </c>
      <c r="K6" s="4" t="s">
        <v>73</v>
      </c>
      <c r="L6" s="4" t="s">
        <v>71</v>
      </c>
      <c r="M6" s="4" t="s">
        <v>72</v>
      </c>
      <c r="N6" s="4" t="s">
        <v>73</v>
      </c>
    </row>
    <row r="7" spans="3:14" x14ac:dyDescent="0.3">
      <c r="D7" s="3" t="s">
        <v>74</v>
      </c>
      <c r="E7" s="3">
        <v>2.5</v>
      </c>
      <c r="F7" s="3">
        <v>3.7</v>
      </c>
      <c r="G7" s="3">
        <f>E7*F7</f>
        <v>9.25</v>
      </c>
      <c r="H7" s="3" t="s">
        <v>88</v>
      </c>
      <c r="I7" s="3">
        <v>1.8</v>
      </c>
      <c r="J7" s="3">
        <v>1.95</v>
      </c>
      <c r="K7" s="3">
        <f>I7*J7</f>
        <v>3.51</v>
      </c>
      <c r="L7" s="3"/>
      <c r="M7" s="3"/>
      <c r="N7" s="3">
        <f>L7*M7</f>
        <v>0</v>
      </c>
    </row>
    <row r="8" spans="3:14" x14ac:dyDescent="0.3">
      <c r="D8" s="3"/>
      <c r="E8" s="3"/>
      <c r="F8" s="3"/>
      <c r="G8" s="3">
        <f t="shared" ref="G8:G34" si="0">E8*F8</f>
        <v>0</v>
      </c>
      <c r="H8" s="3" t="s">
        <v>89</v>
      </c>
      <c r="I8" s="3">
        <v>2.8</v>
      </c>
      <c r="J8" s="3">
        <v>3.3</v>
      </c>
      <c r="K8" s="3">
        <f t="shared" ref="K8:K34" si="1">I8*J8</f>
        <v>9.2399999999999984</v>
      </c>
      <c r="L8" s="3"/>
      <c r="M8" s="3"/>
      <c r="N8" s="3">
        <f t="shared" ref="N8:N34" si="2">L8*M8</f>
        <v>0</v>
      </c>
    </row>
    <row r="9" spans="3:14" x14ac:dyDescent="0.3">
      <c r="D9" s="3"/>
      <c r="E9" s="3"/>
      <c r="F9" s="3"/>
      <c r="G9" s="3">
        <f t="shared" si="0"/>
        <v>0</v>
      </c>
      <c r="H9" s="3"/>
      <c r="I9" s="3">
        <v>1.8</v>
      </c>
      <c r="J9" s="3">
        <v>1.2</v>
      </c>
      <c r="K9" s="3">
        <f t="shared" si="1"/>
        <v>2.16</v>
      </c>
      <c r="L9" s="3"/>
      <c r="M9" s="3"/>
      <c r="N9" s="3">
        <f t="shared" si="2"/>
        <v>0</v>
      </c>
    </row>
    <row r="10" spans="3:14" x14ac:dyDescent="0.3">
      <c r="D10" s="3" t="s">
        <v>77</v>
      </c>
      <c r="E10" s="3">
        <v>1.8</v>
      </c>
      <c r="F10" s="3">
        <v>1.85</v>
      </c>
      <c r="G10" s="3">
        <f t="shared" si="0"/>
        <v>3.33</v>
      </c>
      <c r="H10" s="3" t="s">
        <v>88</v>
      </c>
      <c r="I10" s="3"/>
      <c r="J10" s="3"/>
      <c r="K10" s="3">
        <f t="shared" si="1"/>
        <v>0</v>
      </c>
      <c r="L10" s="3"/>
      <c r="M10" s="3"/>
      <c r="N10" s="3">
        <f t="shared" si="2"/>
        <v>0</v>
      </c>
    </row>
    <row r="11" spans="3:14" x14ac:dyDescent="0.3">
      <c r="D11" s="3"/>
      <c r="E11" s="3"/>
      <c r="F11" s="3"/>
      <c r="G11" s="3">
        <f t="shared" si="0"/>
        <v>0</v>
      </c>
      <c r="H11" s="3" t="s">
        <v>89</v>
      </c>
      <c r="I11" s="3"/>
      <c r="J11" s="3"/>
      <c r="K11" s="3">
        <f t="shared" si="1"/>
        <v>0</v>
      </c>
      <c r="L11" s="3"/>
      <c r="M11" s="3"/>
      <c r="N11" s="3">
        <f t="shared" si="2"/>
        <v>0</v>
      </c>
    </row>
    <row r="12" spans="3:14" x14ac:dyDescent="0.3">
      <c r="D12" s="3"/>
      <c r="E12" s="3"/>
      <c r="F12" s="3"/>
      <c r="G12" s="3">
        <f t="shared" si="0"/>
        <v>0</v>
      </c>
      <c r="H12" s="3"/>
      <c r="I12" s="3"/>
      <c r="J12" s="3"/>
      <c r="K12" s="3">
        <f t="shared" si="1"/>
        <v>0</v>
      </c>
      <c r="L12" s="3"/>
      <c r="M12" s="3"/>
      <c r="N12" s="3">
        <f t="shared" si="2"/>
        <v>0</v>
      </c>
    </row>
    <row r="13" spans="3:14" x14ac:dyDescent="0.3">
      <c r="D13" s="3"/>
      <c r="E13" s="3"/>
      <c r="F13" s="3"/>
      <c r="G13" s="3">
        <f t="shared" si="0"/>
        <v>0</v>
      </c>
      <c r="H13" s="3"/>
      <c r="I13" s="3"/>
      <c r="J13" s="3"/>
      <c r="K13" s="3">
        <f t="shared" si="1"/>
        <v>0</v>
      </c>
      <c r="L13" s="3"/>
      <c r="M13" s="3"/>
      <c r="N13" s="3">
        <f t="shared" si="2"/>
        <v>0</v>
      </c>
    </row>
    <row r="14" spans="3:14" x14ac:dyDescent="0.3">
      <c r="D14" s="3" t="s">
        <v>75</v>
      </c>
      <c r="E14" s="3"/>
      <c r="F14" s="3"/>
      <c r="G14" s="3">
        <f t="shared" si="0"/>
        <v>0</v>
      </c>
      <c r="H14" s="3" t="s">
        <v>88</v>
      </c>
      <c r="I14" s="3"/>
      <c r="J14" s="3"/>
      <c r="K14" s="3">
        <f t="shared" si="1"/>
        <v>0</v>
      </c>
      <c r="L14" s="3"/>
      <c r="M14" s="3"/>
      <c r="N14" s="3">
        <f t="shared" si="2"/>
        <v>0</v>
      </c>
    </row>
    <row r="15" spans="3:14" x14ac:dyDescent="0.3">
      <c r="D15" s="3"/>
      <c r="E15" s="3"/>
      <c r="F15" s="3"/>
      <c r="G15" s="3">
        <f t="shared" si="0"/>
        <v>0</v>
      </c>
      <c r="H15" s="3" t="s">
        <v>89</v>
      </c>
      <c r="I15" s="3"/>
      <c r="J15" s="3"/>
      <c r="K15" s="3">
        <f t="shared" si="1"/>
        <v>0</v>
      </c>
      <c r="L15" s="3"/>
      <c r="M15" s="3"/>
      <c r="N15" s="3">
        <f t="shared" si="2"/>
        <v>0</v>
      </c>
    </row>
    <row r="16" spans="3:14" x14ac:dyDescent="0.3">
      <c r="D16" s="3"/>
      <c r="E16" s="3"/>
      <c r="F16" s="3"/>
      <c r="G16" s="3">
        <f t="shared" si="0"/>
        <v>0</v>
      </c>
      <c r="H16" s="3"/>
      <c r="I16" s="3"/>
      <c r="J16" s="3"/>
      <c r="K16" s="3">
        <f t="shared" si="1"/>
        <v>0</v>
      </c>
      <c r="L16" s="3"/>
      <c r="M16" s="3"/>
      <c r="N16" s="3">
        <f t="shared" si="2"/>
        <v>0</v>
      </c>
    </row>
    <row r="17" spans="4:14" x14ac:dyDescent="0.3">
      <c r="D17" s="3"/>
      <c r="E17" s="3"/>
      <c r="F17" s="3"/>
      <c r="G17" s="3">
        <f t="shared" si="0"/>
        <v>0</v>
      </c>
      <c r="H17" s="3"/>
      <c r="I17" s="3"/>
      <c r="J17" s="3"/>
      <c r="K17" s="3">
        <f t="shared" si="1"/>
        <v>0</v>
      </c>
      <c r="L17" s="3"/>
      <c r="M17" s="3"/>
      <c r="N17" s="3">
        <f t="shared" si="2"/>
        <v>0</v>
      </c>
    </row>
    <row r="18" spans="4:14" x14ac:dyDescent="0.3">
      <c r="D18" s="3" t="s">
        <v>76</v>
      </c>
      <c r="E18" s="3"/>
      <c r="F18" s="3"/>
      <c r="G18" s="3">
        <f t="shared" si="0"/>
        <v>0</v>
      </c>
      <c r="H18" s="3" t="s">
        <v>88</v>
      </c>
      <c r="I18" s="3"/>
      <c r="J18" s="3"/>
      <c r="K18" s="3">
        <f t="shared" si="1"/>
        <v>0</v>
      </c>
      <c r="L18" s="3"/>
      <c r="M18" s="3"/>
      <c r="N18" s="3">
        <f t="shared" si="2"/>
        <v>0</v>
      </c>
    </row>
    <row r="19" spans="4:14" x14ac:dyDescent="0.3">
      <c r="D19" s="3"/>
      <c r="E19" s="3"/>
      <c r="F19" s="3"/>
      <c r="G19" s="3">
        <f t="shared" si="0"/>
        <v>0</v>
      </c>
      <c r="H19" s="3" t="s">
        <v>89</v>
      </c>
      <c r="I19" s="3"/>
      <c r="J19" s="3"/>
      <c r="K19" s="3">
        <f t="shared" si="1"/>
        <v>0</v>
      </c>
      <c r="L19" s="3"/>
      <c r="M19" s="3"/>
      <c r="N19" s="3">
        <f t="shared" si="2"/>
        <v>0</v>
      </c>
    </row>
    <row r="20" spans="4:14" x14ac:dyDescent="0.3">
      <c r="D20" s="3"/>
      <c r="E20" s="3"/>
      <c r="F20" s="3"/>
      <c r="G20" s="3">
        <f t="shared" si="0"/>
        <v>0</v>
      </c>
      <c r="H20" s="3"/>
      <c r="I20" s="3"/>
      <c r="J20" s="3"/>
      <c r="K20" s="3">
        <f t="shared" si="1"/>
        <v>0</v>
      </c>
      <c r="L20" s="3"/>
      <c r="M20" s="3"/>
      <c r="N20" s="3">
        <f t="shared" si="2"/>
        <v>0</v>
      </c>
    </row>
    <row r="21" spans="4:14" x14ac:dyDescent="0.3">
      <c r="D21" s="3" t="s">
        <v>76</v>
      </c>
      <c r="E21" s="3"/>
      <c r="F21" s="3"/>
      <c r="G21" s="3">
        <f t="shared" si="0"/>
        <v>0</v>
      </c>
      <c r="H21" s="3" t="s">
        <v>88</v>
      </c>
      <c r="I21" s="3"/>
      <c r="J21" s="3"/>
      <c r="K21" s="3">
        <f t="shared" si="1"/>
        <v>0</v>
      </c>
      <c r="L21" s="3"/>
      <c r="M21" s="3"/>
      <c r="N21" s="3">
        <f t="shared" si="2"/>
        <v>0</v>
      </c>
    </row>
    <row r="22" spans="4:14" x14ac:dyDescent="0.3">
      <c r="D22" s="3"/>
      <c r="E22" s="3"/>
      <c r="F22" s="3"/>
      <c r="G22" s="3">
        <f t="shared" si="0"/>
        <v>0</v>
      </c>
      <c r="H22" s="3" t="s">
        <v>89</v>
      </c>
      <c r="I22" s="3"/>
      <c r="J22" s="3"/>
      <c r="K22" s="3">
        <f t="shared" si="1"/>
        <v>0</v>
      </c>
      <c r="L22" s="3"/>
      <c r="M22" s="3"/>
      <c r="N22" s="3">
        <f t="shared" si="2"/>
        <v>0</v>
      </c>
    </row>
    <row r="23" spans="4:14" x14ac:dyDescent="0.3">
      <c r="D23" s="3"/>
      <c r="E23" s="3"/>
      <c r="F23" s="3"/>
      <c r="G23" s="3">
        <f t="shared" si="0"/>
        <v>0</v>
      </c>
      <c r="H23" s="3"/>
      <c r="I23" s="3"/>
      <c r="J23" s="3"/>
      <c r="K23" s="3">
        <f t="shared" si="1"/>
        <v>0</v>
      </c>
      <c r="L23" s="3"/>
      <c r="M23" s="3"/>
      <c r="N23" s="3">
        <f t="shared" si="2"/>
        <v>0</v>
      </c>
    </row>
    <row r="24" spans="4:14" x14ac:dyDescent="0.3">
      <c r="D24" s="3" t="s">
        <v>82</v>
      </c>
      <c r="E24" s="3">
        <v>1.8</v>
      </c>
      <c r="F24" s="3">
        <v>1.2</v>
      </c>
      <c r="G24" s="3">
        <f t="shared" si="0"/>
        <v>2.16</v>
      </c>
      <c r="H24" s="3" t="s">
        <v>90</v>
      </c>
      <c r="I24" s="3"/>
      <c r="J24" s="3"/>
      <c r="K24" s="3">
        <f t="shared" si="1"/>
        <v>0</v>
      </c>
      <c r="L24" s="3"/>
      <c r="M24" s="3"/>
      <c r="N24" s="3">
        <f t="shared" si="2"/>
        <v>0</v>
      </c>
    </row>
    <row r="25" spans="4:14" x14ac:dyDescent="0.3">
      <c r="D25" s="3" t="s">
        <v>83</v>
      </c>
      <c r="E25" s="3"/>
      <c r="F25" s="3"/>
      <c r="G25" s="3">
        <f t="shared" si="0"/>
        <v>0</v>
      </c>
      <c r="H25" s="3" t="s">
        <v>90</v>
      </c>
      <c r="I25" s="3"/>
      <c r="J25" s="3"/>
      <c r="K25" s="3">
        <f t="shared" si="1"/>
        <v>0</v>
      </c>
      <c r="L25" s="3"/>
      <c r="M25" s="3"/>
      <c r="N25" s="3">
        <f t="shared" si="2"/>
        <v>0</v>
      </c>
    </row>
    <row r="26" spans="4:14" x14ac:dyDescent="0.3">
      <c r="D26" s="3" t="s">
        <v>84</v>
      </c>
      <c r="E26" s="3"/>
      <c r="F26" s="3"/>
      <c r="G26" s="3">
        <f t="shared" si="0"/>
        <v>0</v>
      </c>
      <c r="H26" s="3" t="s">
        <v>90</v>
      </c>
      <c r="I26" s="3"/>
      <c r="J26" s="3"/>
      <c r="K26" s="3">
        <f t="shared" si="1"/>
        <v>0</v>
      </c>
      <c r="L26" s="3"/>
      <c r="M26" s="3"/>
      <c r="N26" s="3">
        <f t="shared" si="2"/>
        <v>0</v>
      </c>
    </row>
    <row r="27" spans="4:14" x14ac:dyDescent="0.3">
      <c r="D27" s="3"/>
      <c r="E27" s="3"/>
      <c r="F27" s="3"/>
      <c r="G27" s="3">
        <f t="shared" si="0"/>
        <v>0</v>
      </c>
      <c r="H27" s="3"/>
      <c r="I27" s="3"/>
      <c r="J27" s="3"/>
      <c r="K27" s="3">
        <f t="shared" si="1"/>
        <v>0</v>
      </c>
      <c r="L27" s="3"/>
      <c r="M27" s="3"/>
      <c r="N27" s="3">
        <f t="shared" si="2"/>
        <v>0</v>
      </c>
    </row>
    <row r="28" spans="4:14" x14ac:dyDescent="0.3">
      <c r="D28" s="3" t="s">
        <v>78</v>
      </c>
      <c r="E28" s="3"/>
      <c r="F28" s="3"/>
      <c r="G28" s="3">
        <f t="shared" si="0"/>
        <v>0</v>
      </c>
      <c r="H28" s="3"/>
      <c r="I28" s="3"/>
      <c r="J28" s="3"/>
      <c r="K28" s="3">
        <f t="shared" si="1"/>
        <v>0</v>
      </c>
      <c r="L28" s="3"/>
      <c r="M28" s="3"/>
      <c r="N28" s="3">
        <f t="shared" si="2"/>
        <v>0</v>
      </c>
    </row>
    <row r="29" spans="4:14" x14ac:dyDescent="0.3">
      <c r="D29" s="3" t="s">
        <v>79</v>
      </c>
      <c r="E29" s="3"/>
      <c r="F29" s="3"/>
      <c r="G29" s="3">
        <f t="shared" si="0"/>
        <v>0</v>
      </c>
      <c r="H29" s="3"/>
      <c r="I29" s="3"/>
      <c r="J29" s="3"/>
      <c r="K29" s="3">
        <f t="shared" si="1"/>
        <v>0</v>
      </c>
      <c r="L29" s="3"/>
      <c r="M29" s="3"/>
      <c r="N29" s="3">
        <f t="shared" si="2"/>
        <v>0</v>
      </c>
    </row>
    <row r="30" spans="4:14" x14ac:dyDescent="0.3">
      <c r="D30" s="3" t="s">
        <v>80</v>
      </c>
      <c r="E30" s="3"/>
      <c r="F30" s="3"/>
      <c r="G30" s="3">
        <f t="shared" si="0"/>
        <v>0</v>
      </c>
      <c r="H30" s="3"/>
      <c r="I30" s="3"/>
      <c r="J30" s="3"/>
      <c r="K30" s="3">
        <f t="shared" si="1"/>
        <v>0</v>
      </c>
      <c r="L30" s="3"/>
      <c r="M30" s="3"/>
      <c r="N30" s="3">
        <f t="shared" si="2"/>
        <v>0</v>
      </c>
    </row>
    <row r="31" spans="4:14" x14ac:dyDescent="0.3">
      <c r="D31" s="3" t="s">
        <v>81</v>
      </c>
      <c r="E31" s="3"/>
      <c r="F31" s="3"/>
      <c r="G31" s="3">
        <f t="shared" si="0"/>
        <v>0</v>
      </c>
      <c r="H31" s="3"/>
      <c r="I31" s="3"/>
      <c r="J31" s="3"/>
      <c r="K31" s="3">
        <f t="shared" si="1"/>
        <v>0</v>
      </c>
      <c r="L31" s="3"/>
      <c r="M31" s="3"/>
      <c r="N31" s="3">
        <f t="shared" si="2"/>
        <v>0</v>
      </c>
    </row>
    <row r="32" spans="4:14" x14ac:dyDescent="0.3">
      <c r="D32" s="3"/>
      <c r="E32" s="3"/>
      <c r="F32" s="3"/>
      <c r="G32" s="3">
        <f t="shared" si="0"/>
        <v>0</v>
      </c>
      <c r="H32" s="3"/>
      <c r="I32" s="3"/>
      <c r="J32" s="3"/>
      <c r="K32" s="3">
        <f t="shared" si="1"/>
        <v>0</v>
      </c>
      <c r="L32" s="3"/>
      <c r="M32" s="3"/>
      <c r="N32" s="3">
        <f t="shared" si="2"/>
        <v>0</v>
      </c>
    </row>
    <row r="33" spans="4:14" x14ac:dyDescent="0.3">
      <c r="D33" s="3"/>
      <c r="E33" s="3"/>
      <c r="F33" s="3"/>
      <c r="G33" s="3">
        <f t="shared" si="0"/>
        <v>0</v>
      </c>
      <c r="H33" s="3"/>
      <c r="I33" s="3"/>
      <c r="J33" s="3"/>
      <c r="K33" s="3">
        <f t="shared" si="1"/>
        <v>0</v>
      </c>
      <c r="L33" s="3"/>
      <c r="M33" s="3"/>
      <c r="N33" s="3">
        <f t="shared" si="2"/>
        <v>0</v>
      </c>
    </row>
    <row r="34" spans="4:14" x14ac:dyDescent="0.3">
      <c r="D34" s="3"/>
      <c r="E34" s="3"/>
      <c r="F34" s="3"/>
      <c r="G34" s="3">
        <f t="shared" si="0"/>
        <v>0</v>
      </c>
      <c r="H34" s="3"/>
      <c r="I34" s="3"/>
      <c r="J34" s="3"/>
      <c r="K34" s="3">
        <f t="shared" si="1"/>
        <v>0</v>
      </c>
      <c r="L34" s="3"/>
      <c r="M34" s="3"/>
      <c r="N34" s="3">
        <f t="shared" si="2"/>
        <v>0</v>
      </c>
    </row>
    <row r="35" spans="4:14" x14ac:dyDescent="0.3">
      <c r="D35" s="3" t="s">
        <v>85</v>
      </c>
      <c r="E35" s="3"/>
      <c r="F35" s="3">
        <f>G35*10.764</f>
        <v>158.66136</v>
      </c>
      <c r="G35" s="3">
        <f>SUM(G7:G34)</f>
        <v>14.74</v>
      </c>
      <c r="H35" s="3"/>
      <c r="I35" s="3"/>
      <c r="J35" s="3">
        <f>K35*10.764</f>
        <v>160.49123999999998</v>
      </c>
      <c r="K35" s="3">
        <f>SUM(K7:K34)</f>
        <v>14.909999999999998</v>
      </c>
      <c r="L35" s="3"/>
      <c r="M35" s="3">
        <f>N35*10.764</f>
        <v>0</v>
      </c>
      <c r="N35" s="3">
        <f>SUM(N7:N34)</f>
        <v>0</v>
      </c>
    </row>
    <row r="37" spans="4:14" x14ac:dyDescent="0.3">
      <c r="F37">
        <f>F35+J35</f>
        <v>319.15260000000001</v>
      </c>
    </row>
  </sheetData>
  <mergeCells count="4">
    <mergeCell ref="E3:F3"/>
    <mergeCell ref="E5:G5"/>
    <mergeCell ref="I5:K5"/>
    <mergeCell ref="L5:N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1"/>
  <sheetViews>
    <sheetView workbookViewId="0">
      <selection activeCell="I15" sqref="I15"/>
    </sheetView>
  </sheetViews>
  <sheetFormatPr defaultColWidth="8.6640625" defaultRowHeight="14.4" x14ac:dyDescent="0.3"/>
  <cols>
    <col min="1" max="1" width="8.6640625" style="15"/>
    <col min="2" max="2" width="22.109375" style="15" customWidth="1"/>
    <col min="3" max="3" width="37" style="15" customWidth="1"/>
    <col min="4" max="5" width="11.44140625" style="15" customWidth="1"/>
    <col min="6" max="6" width="14" style="15" customWidth="1"/>
    <col min="7" max="7" width="20" style="15" customWidth="1"/>
    <col min="8" max="8" width="16.44140625" style="15" customWidth="1"/>
    <col min="9" max="16384" width="8.6640625" style="15"/>
  </cols>
  <sheetData>
    <row r="1" spans="1:9" ht="15" customHeight="1" x14ac:dyDescent="0.3"/>
    <row r="2" spans="1:9" ht="15" customHeight="1" x14ac:dyDescent="0.3">
      <c r="A2" s="16"/>
      <c r="B2" s="16"/>
      <c r="C2" s="16"/>
      <c r="D2" s="16"/>
      <c r="E2" s="16"/>
      <c r="F2" s="16"/>
      <c r="G2" s="16"/>
      <c r="H2" s="16"/>
    </row>
    <row r="3" spans="1:9" ht="15.75" customHeight="1" x14ac:dyDescent="0.3">
      <c r="A3" s="16"/>
      <c r="B3" s="227" t="s">
        <v>201</v>
      </c>
      <c r="C3" s="227"/>
      <c r="D3" s="227"/>
      <c r="E3" s="227"/>
      <c r="F3" s="227"/>
      <c r="G3" s="227"/>
      <c r="H3" s="227"/>
    </row>
    <row r="4" spans="1:9" x14ac:dyDescent="0.3">
      <c r="A4" s="16"/>
      <c r="B4" s="17" t="s">
        <v>202</v>
      </c>
      <c r="C4" s="17" t="s">
        <v>203</v>
      </c>
      <c r="D4" s="17" t="s">
        <v>87</v>
      </c>
      <c r="E4" s="17" t="s">
        <v>204</v>
      </c>
      <c r="F4" s="17" t="s">
        <v>205</v>
      </c>
      <c r="G4" s="17" t="s">
        <v>206</v>
      </c>
      <c r="H4" s="17" t="s">
        <v>207</v>
      </c>
    </row>
    <row r="5" spans="1:9" ht="15" customHeight="1" x14ac:dyDescent="0.3">
      <c r="A5" s="16"/>
      <c r="B5" s="18" t="s">
        <v>208</v>
      </c>
      <c r="C5" s="25" t="s">
        <v>142</v>
      </c>
      <c r="D5" s="18" t="s">
        <v>211</v>
      </c>
      <c r="E5" s="18">
        <v>186</v>
      </c>
      <c r="F5" s="19">
        <f>E5*1.6</f>
        <v>297.60000000000002</v>
      </c>
      <c r="G5" s="19">
        <f>H5/F5</f>
        <v>3528.2258064516127</v>
      </c>
      <c r="H5" s="20">
        <v>1050000</v>
      </c>
    </row>
    <row r="6" spans="1:9" x14ac:dyDescent="0.3">
      <c r="A6" s="16"/>
      <c r="B6" s="18" t="s">
        <v>208</v>
      </c>
      <c r="C6" s="25" t="s">
        <v>142</v>
      </c>
      <c r="D6" s="18" t="s">
        <v>211</v>
      </c>
      <c r="E6" s="18">
        <v>265</v>
      </c>
      <c r="F6" s="19">
        <f>E6*1.6</f>
        <v>424</v>
      </c>
      <c r="G6" s="19">
        <f>H6/F6</f>
        <v>3325.4716981132074</v>
      </c>
      <c r="H6" s="20">
        <v>1410000</v>
      </c>
    </row>
    <row r="7" spans="1:9" ht="15" customHeight="1" x14ac:dyDescent="0.3">
      <c r="A7" s="16"/>
      <c r="B7" s="21" t="s">
        <v>209</v>
      </c>
      <c r="C7" s="18"/>
      <c r="D7" s="18"/>
      <c r="E7" s="18"/>
      <c r="F7" s="18"/>
      <c r="G7" s="22">
        <f>AVERAGE(G5:G6)</f>
        <v>3426.8487522824098</v>
      </c>
      <c r="H7" s="18"/>
    </row>
    <row r="8" spans="1:9" ht="15" customHeight="1" x14ac:dyDescent="0.3">
      <c r="B8" s="21" t="s">
        <v>210</v>
      </c>
      <c r="C8" s="18"/>
      <c r="D8" s="18"/>
      <c r="E8" s="18"/>
      <c r="F8" s="23"/>
      <c r="G8" s="21">
        <v>3500</v>
      </c>
      <c r="H8" s="21"/>
      <c r="I8" s="24"/>
    </row>
    <row r="9" spans="1:9" ht="15" customHeight="1" x14ac:dyDescent="0.3"/>
    <row r="10" spans="1:9" ht="15" customHeight="1" x14ac:dyDescent="0.3"/>
    <row r="11" spans="1:9" ht="15" customHeight="1" x14ac:dyDescent="0.3"/>
  </sheetData>
  <mergeCells count="1">
    <mergeCell ref="B3:H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O20"/>
  <sheetViews>
    <sheetView topLeftCell="A16" workbookViewId="0">
      <selection activeCell="F17" sqref="F17"/>
    </sheetView>
  </sheetViews>
  <sheetFormatPr defaultRowHeight="14.4" x14ac:dyDescent="0.3"/>
  <cols>
    <col min="1" max="1" width="11.33203125" customWidth="1"/>
    <col min="2" max="2" width="12" customWidth="1"/>
    <col min="3" max="3" width="14.5546875" customWidth="1"/>
    <col min="4" max="4" width="4" customWidth="1"/>
    <col min="5" max="5" width="15.109375" customWidth="1"/>
    <col min="6" max="7" width="9.109375" customWidth="1"/>
    <col min="9" max="9" width="12.6640625" customWidth="1"/>
    <col min="10" max="10" width="15.109375" customWidth="1"/>
    <col min="13" max="13" width="16.5546875" customWidth="1"/>
  </cols>
  <sheetData>
    <row r="2" spans="1:15" x14ac:dyDescent="0.3">
      <c r="A2" t="s">
        <v>99</v>
      </c>
      <c r="B2" s="10" t="s">
        <v>119</v>
      </c>
      <c r="C2" s="10">
        <v>4</v>
      </c>
    </row>
    <row r="3" spans="1:15" x14ac:dyDescent="0.3">
      <c r="B3" t="s">
        <v>100</v>
      </c>
      <c r="C3" t="s">
        <v>101</v>
      </c>
    </row>
    <row r="4" spans="1:15" x14ac:dyDescent="0.3">
      <c r="A4" t="s">
        <v>102</v>
      </c>
      <c r="B4" s="3">
        <v>10</v>
      </c>
      <c r="C4" s="3">
        <v>10</v>
      </c>
      <c r="E4">
        <f>(100/B4)*C4</f>
        <v>100</v>
      </c>
    </row>
    <row r="5" spans="1:15" x14ac:dyDescent="0.3">
      <c r="A5" t="s">
        <v>103</v>
      </c>
      <c r="B5" t="s">
        <v>104</v>
      </c>
      <c r="C5" t="s">
        <v>105</v>
      </c>
      <c r="E5">
        <f>(100/B6)*C6</f>
        <v>100</v>
      </c>
      <c r="I5" s="3" t="s">
        <v>106</v>
      </c>
      <c r="J5" s="3" t="s">
        <v>107</v>
      </c>
      <c r="K5" s="3" t="s">
        <v>108</v>
      </c>
      <c r="L5" s="3" t="s">
        <v>37</v>
      </c>
      <c r="M5" s="3" t="s">
        <v>40</v>
      </c>
      <c r="N5" s="3" t="s">
        <v>109</v>
      </c>
      <c r="O5" s="3" t="s">
        <v>41</v>
      </c>
    </row>
    <row r="6" spans="1:15" x14ac:dyDescent="0.3">
      <c r="B6" s="3">
        <f>C2+1</f>
        <v>5</v>
      </c>
      <c r="C6" s="3">
        <v>5</v>
      </c>
      <c r="E6">
        <f>(100/B8)*C8</f>
        <v>100</v>
      </c>
      <c r="F6" s="11" t="s">
        <v>110</v>
      </c>
      <c r="I6" s="11">
        <f>C4</f>
        <v>10</v>
      </c>
      <c r="J6" s="11">
        <f>40/B6*C6</f>
        <v>40</v>
      </c>
      <c r="K6" s="11">
        <f>15/B8*C8</f>
        <v>15</v>
      </c>
      <c r="L6" s="11">
        <f>10/B10*C10</f>
        <v>0</v>
      </c>
      <c r="M6" s="11">
        <f>10/B12*C12</f>
        <v>0</v>
      </c>
      <c r="N6" s="11">
        <f>5/B14*C14</f>
        <v>0</v>
      </c>
      <c r="O6" s="11">
        <f>5/B16*C16</f>
        <v>0</v>
      </c>
    </row>
    <row r="7" spans="1:15" x14ac:dyDescent="0.3">
      <c r="A7" t="s">
        <v>111</v>
      </c>
      <c r="B7" t="s">
        <v>112</v>
      </c>
      <c r="C7" t="s">
        <v>113</v>
      </c>
      <c r="E7">
        <f>(100/B10)*C10</f>
        <v>0</v>
      </c>
      <c r="F7" s="3" t="s">
        <v>114</v>
      </c>
      <c r="G7" s="3"/>
      <c r="H7" s="3"/>
      <c r="I7" s="3">
        <f>I6+20</f>
        <v>30</v>
      </c>
      <c r="J7" s="3">
        <f>30/B6*C6</f>
        <v>30</v>
      </c>
      <c r="K7" s="3">
        <f>15/B8*C8</f>
        <v>15</v>
      </c>
      <c r="L7" s="3">
        <f>10/B10*C10</f>
        <v>0</v>
      </c>
      <c r="M7" s="3">
        <f>5/B12*C12</f>
        <v>0</v>
      </c>
      <c r="N7" s="3">
        <f>5/B14*C14</f>
        <v>0</v>
      </c>
      <c r="O7" s="3">
        <f>5/B16*C16</f>
        <v>0</v>
      </c>
    </row>
    <row r="8" spans="1:15" x14ac:dyDescent="0.3">
      <c r="B8" s="3">
        <f>C2+1</f>
        <v>5</v>
      </c>
      <c r="C8" s="3">
        <v>5</v>
      </c>
      <c r="E8">
        <f>(100/B12)*C12</f>
        <v>0</v>
      </c>
    </row>
    <row r="9" spans="1:15" x14ac:dyDescent="0.3">
      <c r="A9" t="s">
        <v>115</v>
      </c>
      <c r="B9" t="s">
        <v>112</v>
      </c>
      <c r="C9" t="s">
        <v>113</v>
      </c>
      <c r="E9">
        <f>(100/B14)*C14</f>
        <v>0</v>
      </c>
    </row>
    <row r="10" spans="1:15" x14ac:dyDescent="0.3">
      <c r="B10" s="3">
        <f>C2+1</f>
        <v>5</v>
      </c>
      <c r="C10" s="3">
        <v>0</v>
      </c>
      <c r="E10">
        <f>(100/B16)*C16</f>
        <v>0</v>
      </c>
    </row>
    <row r="11" spans="1:15" x14ac:dyDescent="0.3">
      <c r="A11" t="s">
        <v>40</v>
      </c>
      <c r="B11" t="s">
        <v>112</v>
      </c>
      <c r="C11" t="s">
        <v>113</v>
      </c>
    </row>
    <row r="12" spans="1:15" x14ac:dyDescent="0.3">
      <c r="B12" s="3">
        <f>C2+1</f>
        <v>5</v>
      </c>
      <c r="C12" s="3">
        <v>0</v>
      </c>
      <c r="F12" s="3"/>
      <c r="G12" s="3" t="s">
        <v>110</v>
      </c>
      <c r="H12" s="3" t="s">
        <v>116</v>
      </c>
      <c r="L12" t="s">
        <v>117</v>
      </c>
    </row>
    <row r="13" spans="1:15" ht="31.5" customHeight="1" x14ac:dyDescent="0.3">
      <c r="A13" s="12" t="s">
        <v>109</v>
      </c>
      <c r="B13" t="s">
        <v>112</v>
      </c>
      <c r="C13" t="s">
        <v>113</v>
      </c>
      <c r="F13" s="3" t="s">
        <v>35</v>
      </c>
      <c r="G13" s="3">
        <f>I6</f>
        <v>10</v>
      </c>
      <c r="H13" s="3">
        <f>I7</f>
        <v>30</v>
      </c>
      <c r="L13" t="s">
        <v>117</v>
      </c>
    </row>
    <row r="14" spans="1:15" x14ac:dyDescent="0.3">
      <c r="B14" s="3">
        <f>C2+1</f>
        <v>5</v>
      </c>
      <c r="C14" s="3">
        <v>0</v>
      </c>
      <c r="F14" s="3" t="s">
        <v>36</v>
      </c>
      <c r="G14" s="3">
        <f>J6</f>
        <v>40</v>
      </c>
      <c r="H14" s="3">
        <f>J7</f>
        <v>30</v>
      </c>
    </row>
    <row r="15" spans="1:15" x14ac:dyDescent="0.3">
      <c r="A15" t="s">
        <v>41</v>
      </c>
      <c r="B15" t="s">
        <v>112</v>
      </c>
      <c r="C15" t="s">
        <v>113</v>
      </c>
      <c r="F15" s="3" t="s">
        <v>108</v>
      </c>
      <c r="G15" s="3">
        <f>K6</f>
        <v>15</v>
      </c>
      <c r="H15" s="3">
        <f>K7</f>
        <v>15</v>
      </c>
    </row>
    <row r="16" spans="1:15" x14ac:dyDescent="0.3">
      <c r="B16" s="3">
        <f>C2+1</f>
        <v>5</v>
      </c>
      <c r="C16" s="3">
        <v>0</v>
      </c>
      <c r="F16" s="3" t="s">
        <v>37</v>
      </c>
      <c r="G16" s="3">
        <f>L6</f>
        <v>0</v>
      </c>
      <c r="H16" s="3">
        <f>L7</f>
        <v>0</v>
      </c>
    </row>
    <row r="17" spans="6:8" x14ac:dyDescent="0.3">
      <c r="F17" s="3" t="s">
        <v>40</v>
      </c>
      <c r="G17" s="3">
        <f>M6</f>
        <v>0</v>
      </c>
      <c r="H17" s="3">
        <f>M7</f>
        <v>0</v>
      </c>
    </row>
    <row r="18" spans="6:8" ht="29.25" customHeight="1" x14ac:dyDescent="0.3">
      <c r="F18" s="13" t="s">
        <v>109</v>
      </c>
      <c r="G18" s="3">
        <f>N6</f>
        <v>0</v>
      </c>
      <c r="H18" s="3">
        <f>N7</f>
        <v>0</v>
      </c>
    </row>
    <row r="19" spans="6:8" x14ac:dyDescent="0.3">
      <c r="F19" s="3" t="s">
        <v>41</v>
      </c>
      <c r="G19" s="3">
        <f>O6</f>
        <v>0</v>
      </c>
      <c r="H19" s="3">
        <f>O7</f>
        <v>0</v>
      </c>
    </row>
    <row r="20" spans="6:8" x14ac:dyDescent="0.3">
      <c r="F20" s="3" t="s">
        <v>118</v>
      </c>
      <c r="G20" s="3">
        <f>G13+G14+G15+G16+G17+G18+G19</f>
        <v>65</v>
      </c>
      <c r="H20" s="3">
        <f>H13+H14+H15+H16+H17+H18+H19</f>
        <v>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M37"/>
  <sheetViews>
    <sheetView workbookViewId="0">
      <selection activeCell="F19" sqref="F19"/>
    </sheetView>
  </sheetViews>
  <sheetFormatPr defaultRowHeight="14.4" x14ac:dyDescent="0.3"/>
  <sheetData>
    <row r="3" spans="2:13" x14ac:dyDescent="0.3">
      <c r="C3" s="6" t="s">
        <v>86</v>
      </c>
      <c r="D3" s="228"/>
      <c r="E3" s="228"/>
    </row>
    <row r="4" spans="2:13" x14ac:dyDescent="0.3">
      <c r="E4" s="5"/>
      <c r="F4" s="5"/>
      <c r="G4" s="5"/>
      <c r="H4" s="5"/>
      <c r="I4" s="5"/>
      <c r="J4" s="5"/>
    </row>
    <row r="5" spans="2:13" x14ac:dyDescent="0.3">
      <c r="B5" s="6" t="s">
        <v>87</v>
      </c>
      <c r="C5" s="4" t="s">
        <v>67</v>
      </c>
      <c r="D5" s="229" t="s">
        <v>68</v>
      </c>
      <c r="E5" s="229"/>
      <c r="F5" s="229"/>
      <c r="G5" s="7"/>
      <c r="H5" s="229" t="s">
        <v>69</v>
      </c>
      <c r="I5" s="229"/>
      <c r="J5" s="229"/>
      <c r="K5" s="229" t="s">
        <v>70</v>
      </c>
      <c r="L5" s="229"/>
      <c r="M5" s="229"/>
    </row>
    <row r="6" spans="2:13" x14ac:dyDescent="0.3">
      <c r="B6" s="6">
        <v>1</v>
      </c>
      <c r="C6" s="4"/>
      <c r="D6" s="4" t="s">
        <v>71</v>
      </c>
      <c r="E6" s="4" t="s">
        <v>72</v>
      </c>
      <c r="F6" s="4" t="s">
        <v>73</v>
      </c>
      <c r="G6" s="4"/>
      <c r="H6" s="4" t="s">
        <v>71</v>
      </c>
      <c r="I6" s="4" t="s">
        <v>72</v>
      </c>
      <c r="J6" s="4" t="s">
        <v>73</v>
      </c>
      <c r="K6" s="4" t="s">
        <v>71</v>
      </c>
      <c r="L6" s="4" t="s">
        <v>72</v>
      </c>
      <c r="M6" s="4" t="s">
        <v>73</v>
      </c>
    </row>
    <row r="7" spans="2:13" x14ac:dyDescent="0.3">
      <c r="C7" s="3" t="s">
        <v>74</v>
      </c>
      <c r="D7" s="3">
        <v>2.5</v>
      </c>
      <c r="E7" s="3">
        <v>3.8</v>
      </c>
      <c r="F7" s="3">
        <f>D7*E7</f>
        <v>9.5</v>
      </c>
      <c r="G7" s="3" t="s">
        <v>88</v>
      </c>
      <c r="H7" s="3">
        <v>2.4500000000000002</v>
      </c>
      <c r="I7" s="3">
        <v>1</v>
      </c>
      <c r="J7" s="3">
        <f>H7*I7</f>
        <v>2.4500000000000002</v>
      </c>
      <c r="K7" s="3"/>
      <c r="L7" s="3"/>
      <c r="M7" s="3">
        <f>K7*L7</f>
        <v>0</v>
      </c>
    </row>
    <row r="8" spans="2:13" x14ac:dyDescent="0.3">
      <c r="C8" s="3"/>
      <c r="D8" s="3">
        <v>2.0499999999999998</v>
      </c>
      <c r="E8" s="3">
        <v>1.6</v>
      </c>
      <c r="F8" s="3">
        <f t="shared" ref="F8:F34" si="0">D8*E8</f>
        <v>3.28</v>
      </c>
      <c r="G8" s="3" t="s">
        <v>89</v>
      </c>
      <c r="H8" s="3"/>
      <c r="I8" s="3"/>
      <c r="J8" s="3">
        <f t="shared" ref="J8:J34" si="1">H8*I8</f>
        <v>0</v>
      </c>
      <c r="K8" s="3"/>
      <c r="L8" s="3"/>
      <c r="M8" s="3">
        <f t="shared" ref="M8:M34" si="2">K8*L8</f>
        <v>0</v>
      </c>
    </row>
    <row r="9" spans="2:13" x14ac:dyDescent="0.3">
      <c r="C9" s="3"/>
      <c r="D9" s="3"/>
      <c r="E9" s="3"/>
      <c r="F9" s="3">
        <f t="shared" si="0"/>
        <v>0</v>
      </c>
      <c r="G9" s="3"/>
      <c r="H9" s="3"/>
      <c r="I9" s="3"/>
      <c r="J9" s="3">
        <f t="shared" si="1"/>
        <v>0</v>
      </c>
      <c r="K9" s="3"/>
      <c r="L9" s="3"/>
      <c r="M9" s="3">
        <f t="shared" si="2"/>
        <v>0</v>
      </c>
    </row>
    <row r="10" spans="2:13" x14ac:dyDescent="0.3">
      <c r="C10" s="3" t="s">
        <v>77</v>
      </c>
      <c r="D10" s="3">
        <v>2.4500000000000002</v>
      </c>
      <c r="E10" s="3">
        <v>2.75</v>
      </c>
      <c r="F10" s="3">
        <f t="shared" si="0"/>
        <v>6.7375000000000007</v>
      </c>
      <c r="G10" s="3" t="s">
        <v>88</v>
      </c>
      <c r="H10" s="3"/>
      <c r="I10" s="3"/>
      <c r="J10" s="3">
        <f t="shared" si="1"/>
        <v>0</v>
      </c>
      <c r="K10" s="3"/>
      <c r="L10" s="3"/>
      <c r="M10" s="3">
        <f t="shared" si="2"/>
        <v>0</v>
      </c>
    </row>
    <row r="11" spans="2:13" x14ac:dyDescent="0.3">
      <c r="C11" s="3"/>
      <c r="D11" s="3"/>
      <c r="E11" s="3"/>
      <c r="F11" s="3">
        <f t="shared" si="0"/>
        <v>0</v>
      </c>
      <c r="G11" s="3" t="s">
        <v>89</v>
      </c>
      <c r="H11" s="3"/>
      <c r="I11" s="3"/>
      <c r="J11" s="3">
        <f t="shared" si="1"/>
        <v>0</v>
      </c>
      <c r="K11" s="3"/>
      <c r="L11" s="3"/>
      <c r="M11" s="3">
        <f t="shared" si="2"/>
        <v>0</v>
      </c>
    </row>
    <row r="12" spans="2:13" x14ac:dyDescent="0.3">
      <c r="C12" s="3"/>
      <c r="D12" s="3"/>
      <c r="E12" s="3"/>
      <c r="F12" s="3">
        <f t="shared" si="0"/>
        <v>0</v>
      </c>
      <c r="G12" s="3"/>
      <c r="H12" s="3"/>
      <c r="I12" s="3"/>
      <c r="J12" s="3">
        <f t="shared" si="1"/>
        <v>0</v>
      </c>
      <c r="K12" s="3"/>
      <c r="L12" s="3"/>
      <c r="M12" s="3">
        <f t="shared" si="2"/>
        <v>0</v>
      </c>
    </row>
    <row r="13" spans="2:13" x14ac:dyDescent="0.3">
      <c r="C13" s="3"/>
      <c r="D13" s="3"/>
      <c r="E13" s="3"/>
      <c r="F13" s="3">
        <f t="shared" si="0"/>
        <v>0</v>
      </c>
      <c r="G13" s="3"/>
      <c r="H13" s="3"/>
      <c r="I13" s="3"/>
      <c r="J13" s="3">
        <f t="shared" si="1"/>
        <v>0</v>
      </c>
      <c r="K13" s="3"/>
      <c r="L13" s="3"/>
      <c r="M13" s="3">
        <f t="shared" si="2"/>
        <v>0</v>
      </c>
    </row>
    <row r="14" spans="2:13" x14ac:dyDescent="0.3">
      <c r="C14" s="3" t="s">
        <v>75</v>
      </c>
      <c r="D14" s="3"/>
      <c r="E14" s="3"/>
      <c r="F14" s="3">
        <f t="shared" si="0"/>
        <v>0</v>
      </c>
      <c r="G14" s="3" t="s">
        <v>88</v>
      </c>
      <c r="H14" s="3"/>
      <c r="I14" s="3"/>
      <c r="J14" s="3">
        <f t="shared" si="1"/>
        <v>0</v>
      </c>
      <c r="K14" s="3"/>
      <c r="L14" s="3"/>
      <c r="M14" s="3">
        <f t="shared" si="2"/>
        <v>0</v>
      </c>
    </row>
    <row r="15" spans="2:13" x14ac:dyDescent="0.3">
      <c r="C15" s="3"/>
      <c r="D15" s="3"/>
      <c r="E15" s="3"/>
      <c r="F15" s="3">
        <f t="shared" si="0"/>
        <v>0</v>
      </c>
      <c r="G15" s="3" t="s">
        <v>89</v>
      </c>
      <c r="H15" s="3"/>
      <c r="I15" s="3"/>
      <c r="J15" s="3">
        <f t="shared" si="1"/>
        <v>0</v>
      </c>
      <c r="K15" s="3"/>
      <c r="L15" s="3"/>
      <c r="M15" s="3">
        <f t="shared" si="2"/>
        <v>0</v>
      </c>
    </row>
    <row r="16" spans="2:13" x14ac:dyDescent="0.3">
      <c r="C16" s="3"/>
      <c r="D16" s="3"/>
      <c r="E16" s="3"/>
      <c r="F16" s="3">
        <f t="shared" si="0"/>
        <v>0</v>
      </c>
      <c r="G16" s="3"/>
      <c r="H16" s="3"/>
      <c r="I16" s="3"/>
      <c r="J16" s="3">
        <f t="shared" si="1"/>
        <v>0</v>
      </c>
      <c r="K16" s="3"/>
      <c r="L16" s="3"/>
      <c r="M16" s="3">
        <f t="shared" si="2"/>
        <v>0</v>
      </c>
    </row>
    <row r="17" spans="3:13" x14ac:dyDescent="0.3">
      <c r="C17" s="3"/>
      <c r="D17" s="3"/>
      <c r="E17" s="3"/>
      <c r="F17" s="3">
        <f t="shared" si="0"/>
        <v>0</v>
      </c>
      <c r="G17" s="3"/>
      <c r="H17" s="3"/>
      <c r="I17" s="3"/>
      <c r="J17" s="3">
        <f t="shared" si="1"/>
        <v>0</v>
      </c>
      <c r="K17" s="3"/>
      <c r="L17" s="3"/>
      <c r="M17" s="3">
        <f t="shared" si="2"/>
        <v>0</v>
      </c>
    </row>
    <row r="18" spans="3:13" x14ac:dyDescent="0.3">
      <c r="C18" s="3" t="s">
        <v>76</v>
      </c>
      <c r="D18" s="3"/>
      <c r="E18" s="3"/>
      <c r="F18" s="3">
        <f t="shared" si="0"/>
        <v>0</v>
      </c>
      <c r="G18" s="3" t="s">
        <v>88</v>
      </c>
      <c r="H18" s="3"/>
      <c r="I18" s="3"/>
      <c r="J18" s="3">
        <f t="shared" si="1"/>
        <v>0</v>
      </c>
      <c r="K18" s="3"/>
      <c r="L18" s="3"/>
      <c r="M18" s="3">
        <f t="shared" si="2"/>
        <v>0</v>
      </c>
    </row>
    <row r="19" spans="3:13" x14ac:dyDescent="0.3">
      <c r="C19" s="3"/>
      <c r="D19" s="3"/>
      <c r="E19" s="3"/>
      <c r="F19" s="3">
        <f t="shared" si="0"/>
        <v>0</v>
      </c>
      <c r="G19" s="3" t="s">
        <v>89</v>
      </c>
      <c r="H19" s="3"/>
      <c r="I19" s="3"/>
      <c r="J19" s="3">
        <f t="shared" si="1"/>
        <v>0</v>
      </c>
      <c r="K19" s="3"/>
      <c r="L19" s="3"/>
      <c r="M19" s="3">
        <f t="shared" si="2"/>
        <v>0</v>
      </c>
    </row>
    <row r="20" spans="3:13" x14ac:dyDescent="0.3">
      <c r="C20" s="3"/>
      <c r="D20" s="3"/>
      <c r="E20" s="3"/>
      <c r="F20" s="3">
        <f t="shared" si="0"/>
        <v>0</v>
      </c>
      <c r="G20" s="3"/>
      <c r="H20" s="3"/>
      <c r="I20" s="3"/>
      <c r="J20" s="3">
        <f t="shared" si="1"/>
        <v>0</v>
      </c>
      <c r="K20" s="3"/>
      <c r="L20" s="3"/>
      <c r="M20" s="3">
        <f t="shared" si="2"/>
        <v>0</v>
      </c>
    </row>
    <row r="21" spans="3:13" x14ac:dyDescent="0.3">
      <c r="C21" s="3" t="s">
        <v>76</v>
      </c>
      <c r="D21" s="3"/>
      <c r="E21" s="3"/>
      <c r="F21" s="3">
        <f t="shared" si="0"/>
        <v>0</v>
      </c>
      <c r="G21" s="3" t="s">
        <v>88</v>
      </c>
      <c r="H21" s="3"/>
      <c r="I21" s="3"/>
      <c r="J21" s="3">
        <f t="shared" si="1"/>
        <v>0</v>
      </c>
      <c r="K21" s="3"/>
      <c r="L21" s="3"/>
      <c r="M21" s="3">
        <f t="shared" si="2"/>
        <v>0</v>
      </c>
    </row>
    <row r="22" spans="3:13" x14ac:dyDescent="0.3">
      <c r="C22" s="3"/>
      <c r="D22" s="3"/>
      <c r="E22" s="3"/>
      <c r="F22" s="3">
        <f t="shared" si="0"/>
        <v>0</v>
      </c>
      <c r="G22" s="3" t="s">
        <v>89</v>
      </c>
      <c r="H22" s="3"/>
      <c r="I22" s="3"/>
      <c r="J22" s="3">
        <f t="shared" si="1"/>
        <v>0</v>
      </c>
      <c r="K22" s="3"/>
      <c r="L22" s="3"/>
      <c r="M22" s="3">
        <f t="shared" si="2"/>
        <v>0</v>
      </c>
    </row>
    <row r="23" spans="3:13" x14ac:dyDescent="0.3">
      <c r="C23" s="3"/>
      <c r="D23" s="3"/>
      <c r="E23" s="3"/>
      <c r="F23" s="3">
        <f t="shared" si="0"/>
        <v>0</v>
      </c>
      <c r="G23" s="3"/>
      <c r="H23" s="3"/>
      <c r="I23" s="3"/>
      <c r="J23" s="3">
        <f t="shared" si="1"/>
        <v>0</v>
      </c>
      <c r="K23" s="3"/>
      <c r="L23" s="3"/>
      <c r="M23" s="3">
        <f t="shared" si="2"/>
        <v>0</v>
      </c>
    </row>
    <row r="24" spans="3:13" x14ac:dyDescent="0.3">
      <c r="C24" s="3" t="s">
        <v>82</v>
      </c>
      <c r="D24" s="3">
        <v>1.95</v>
      </c>
      <c r="E24" s="3">
        <v>1.2</v>
      </c>
      <c r="F24" s="3">
        <f t="shared" si="0"/>
        <v>2.34</v>
      </c>
      <c r="G24" s="3" t="s">
        <v>90</v>
      </c>
      <c r="H24" s="3"/>
      <c r="I24" s="3"/>
      <c r="J24" s="3">
        <f t="shared" si="1"/>
        <v>0</v>
      </c>
      <c r="K24" s="3"/>
      <c r="L24" s="3"/>
      <c r="M24" s="3">
        <f t="shared" si="2"/>
        <v>0</v>
      </c>
    </row>
    <row r="25" spans="3:13" x14ac:dyDescent="0.3">
      <c r="C25" s="3" t="s">
        <v>83</v>
      </c>
      <c r="D25" s="3"/>
      <c r="E25" s="3"/>
      <c r="F25" s="3">
        <f t="shared" si="0"/>
        <v>0</v>
      </c>
      <c r="G25" s="3" t="s">
        <v>90</v>
      </c>
      <c r="H25" s="3"/>
      <c r="I25" s="3"/>
      <c r="J25" s="3">
        <f t="shared" si="1"/>
        <v>0</v>
      </c>
      <c r="K25" s="3"/>
      <c r="L25" s="3"/>
      <c r="M25" s="3">
        <f t="shared" si="2"/>
        <v>0</v>
      </c>
    </row>
    <row r="26" spans="3:13" x14ac:dyDescent="0.3">
      <c r="C26" s="3" t="s">
        <v>84</v>
      </c>
      <c r="D26" s="3"/>
      <c r="E26" s="3"/>
      <c r="F26" s="3">
        <f t="shared" si="0"/>
        <v>0</v>
      </c>
      <c r="G26" s="3" t="s">
        <v>90</v>
      </c>
      <c r="H26" s="3"/>
      <c r="I26" s="3"/>
      <c r="J26" s="3">
        <f t="shared" si="1"/>
        <v>0</v>
      </c>
      <c r="K26" s="3"/>
      <c r="L26" s="3"/>
      <c r="M26" s="3">
        <f t="shared" si="2"/>
        <v>0</v>
      </c>
    </row>
    <row r="27" spans="3:13" x14ac:dyDescent="0.3">
      <c r="C27" s="3"/>
      <c r="D27" s="3"/>
      <c r="E27" s="3"/>
      <c r="F27" s="3">
        <f t="shared" si="0"/>
        <v>0</v>
      </c>
      <c r="G27" s="3"/>
      <c r="H27" s="3"/>
      <c r="I27" s="3"/>
      <c r="J27" s="3">
        <f t="shared" si="1"/>
        <v>0</v>
      </c>
      <c r="K27" s="3"/>
      <c r="L27" s="3"/>
      <c r="M27" s="3">
        <f t="shared" si="2"/>
        <v>0</v>
      </c>
    </row>
    <row r="28" spans="3:13" x14ac:dyDescent="0.3">
      <c r="C28" s="3" t="s">
        <v>78</v>
      </c>
      <c r="D28" s="3"/>
      <c r="E28" s="3"/>
      <c r="F28" s="3">
        <f t="shared" si="0"/>
        <v>0</v>
      </c>
      <c r="G28" s="3"/>
      <c r="H28" s="3"/>
      <c r="I28" s="3"/>
      <c r="J28" s="3">
        <f t="shared" si="1"/>
        <v>0</v>
      </c>
      <c r="K28" s="3"/>
      <c r="L28" s="3"/>
      <c r="M28" s="3">
        <f t="shared" si="2"/>
        <v>0</v>
      </c>
    </row>
    <row r="29" spans="3:13" x14ac:dyDescent="0.3">
      <c r="C29" s="3" t="s">
        <v>79</v>
      </c>
      <c r="D29" s="3"/>
      <c r="E29" s="3"/>
      <c r="F29" s="3">
        <f t="shared" si="0"/>
        <v>0</v>
      </c>
      <c r="G29" s="3"/>
      <c r="H29" s="3"/>
      <c r="I29" s="3"/>
      <c r="J29" s="3">
        <f t="shared" si="1"/>
        <v>0</v>
      </c>
      <c r="K29" s="3"/>
      <c r="L29" s="3"/>
      <c r="M29" s="3">
        <f t="shared" si="2"/>
        <v>0</v>
      </c>
    </row>
    <row r="30" spans="3:13" x14ac:dyDescent="0.3">
      <c r="C30" s="3" t="s">
        <v>80</v>
      </c>
      <c r="D30" s="3"/>
      <c r="E30" s="3"/>
      <c r="F30" s="3">
        <f t="shared" si="0"/>
        <v>0</v>
      </c>
      <c r="G30" s="3"/>
      <c r="H30" s="3"/>
      <c r="I30" s="3"/>
      <c r="J30" s="3">
        <f t="shared" si="1"/>
        <v>0</v>
      </c>
      <c r="K30" s="3"/>
      <c r="L30" s="3"/>
      <c r="M30" s="3">
        <f t="shared" si="2"/>
        <v>0</v>
      </c>
    </row>
    <row r="31" spans="3:13" x14ac:dyDescent="0.3">
      <c r="C31" s="3" t="s">
        <v>81</v>
      </c>
      <c r="D31" s="3"/>
      <c r="E31" s="3"/>
      <c r="F31" s="3">
        <f t="shared" si="0"/>
        <v>0</v>
      </c>
      <c r="G31" s="3"/>
      <c r="H31" s="3"/>
      <c r="I31" s="3"/>
      <c r="J31" s="3">
        <f t="shared" si="1"/>
        <v>0</v>
      </c>
      <c r="K31" s="3"/>
      <c r="L31" s="3"/>
      <c r="M31" s="3">
        <f t="shared" si="2"/>
        <v>0</v>
      </c>
    </row>
    <row r="32" spans="3:13" x14ac:dyDescent="0.3">
      <c r="C32" s="3"/>
      <c r="D32" s="3"/>
      <c r="E32" s="3"/>
      <c r="F32" s="3">
        <f t="shared" si="0"/>
        <v>0</v>
      </c>
      <c r="G32" s="3"/>
      <c r="H32" s="3"/>
      <c r="I32" s="3"/>
      <c r="J32" s="3">
        <f t="shared" si="1"/>
        <v>0</v>
      </c>
      <c r="K32" s="3"/>
      <c r="L32" s="3"/>
      <c r="M32" s="3">
        <f t="shared" si="2"/>
        <v>0</v>
      </c>
    </row>
    <row r="33" spans="3:13" x14ac:dyDescent="0.3">
      <c r="C33" s="3"/>
      <c r="D33" s="3"/>
      <c r="E33" s="3"/>
      <c r="F33" s="3">
        <f t="shared" si="0"/>
        <v>0</v>
      </c>
      <c r="G33" s="3"/>
      <c r="H33" s="3"/>
      <c r="I33" s="3"/>
      <c r="J33" s="3">
        <f t="shared" si="1"/>
        <v>0</v>
      </c>
      <c r="K33" s="3"/>
      <c r="L33" s="3"/>
      <c r="M33" s="3">
        <f t="shared" si="2"/>
        <v>0</v>
      </c>
    </row>
    <row r="34" spans="3:13" x14ac:dyDescent="0.3">
      <c r="C34" s="3"/>
      <c r="D34" s="3"/>
      <c r="E34" s="3"/>
      <c r="F34" s="3">
        <f t="shared" si="0"/>
        <v>0</v>
      </c>
      <c r="G34" s="3"/>
      <c r="H34" s="3"/>
      <c r="I34" s="3"/>
      <c r="J34" s="3">
        <f t="shared" si="1"/>
        <v>0</v>
      </c>
      <c r="K34" s="3"/>
      <c r="L34" s="3"/>
      <c r="M34" s="3">
        <f t="shared" si="2"/>
        <v>0</v>
      </c>
    </row>
    <row r="35" spans="3:13" x14ac:dyDescent="0.3">
      <c r="C35" s="3" t="s">
        <v>85</v>
      </c>
      <c r="D35" s="3"/>
      <c r="E35" s="3">
        <f>F35*10.764</f>
        <v>235.27412999999996</v>
      </c>
      <c r="F35" s="3">
        <f>SUM(F7:F34)</f>
        <v>21.857499999999998</v>
      </c>
      <c r="G35" s="3"/>
      <c r="H35" s="3"/>
      <c r="I35" s="3">
        <f>J35*10.764</f>
        <v>26.3718</v>
      </c>
      <c r="J35" s="3">
        <f>SUM(J7:J34)</f>
        <v>2.4500000000000002</v>
      </c>
      <c r="K35" s="3"/>
      <c r="L35" s="3">
        <f>M35*10.764</f>
        <v>0</v>
      </c>
      <c r="M35" s="3">
        <f>SUM(M7:M34)</f>
        <v>0</v>
      </c>
    </row>
    <row r="37" spans="3:13" x14ac:dyDescent="0.3">
      <c r="E37">
        <f>E35+I35</f>
        <v>261.64592999999996</v>
      </c>
    </row>
  </sheetData>
  <mergeCells count="4">
    <mergeCell ref="D3:E3"/>
    <mergeCell ref="D5:F5"/>
    <mergeCell ref="H5:J5"/>
    <mergeCell ref="K5:M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3:N37"/>
  <sheetViews>
    <sheetView topLeftCell="A4" workbookViewId="0">
      <selection activeCell="J35" sqref="J35"/>
    </sheetView>
  </sheetViews>
  <sheetFormatPr defaultRowHeight="14.4" x14ac:dyDescent="0.3"/>
  <sheetData>
    <row r="3" spans="3:14" x14ac:dyDescent="0.3">
      <c r="D3" s="6" t="s">
        <v>86</v>
      </c>
      <c r="E3" s="228"/>
      <c r="F3" s="228"/>
    </row>
    <row r="4" spans="3:14" x14ac:dyDescent="0.3">
      <c r="F4" s="5"/>
      <c r="G4" s="5"/>
      <c r="H4" s="5"/>
      <c r="I4" s="5"/>
      <c r="J4" s="5"/>
      <c r="K4" s="5"/>
    </row>
    <row r="5" spans="3:14" x14ac:dyDescent="0.3">
      <c r="C5" s="6" t="s">
        <v>87</v>
      </c>
      <c r="D5" s="4" t="s">
        <v>67</v>
      </c>
      <c r="E5" s="229" t="s">
        <v>68</v>
      </c>
      <c r="F5" s="229"/>
      <c r="G5" s="229"/>
      <c r="H5" s="7"/>
      <c r="I5" s="229" t="s">
        <v>69</v>
      </c>
      <c r="J5" s="229"/>
      <c r="K5" s="229"/>
      <c r="L5" s="229" t="s">
        <v>70</v>
      </c>
      <c r="M5" s="229"/>
      <c r="N5" s="229"/>
    </row>
    <row r="6" spans="3:14" x14ac:dyDescent="0.3">
      <c r="C6" s="6">
        <v>1</v>
      </c>
      <c r="D6" s="4"/>
      <c r="E6" s="4" t="s">
        <v>71</v>
      </c>
      <c r="F6" s="4" t="s">
        <v>72</v>
      </c>
      <c r="G6" s="4" t="s">
        <v>73</v>
      </c>
      <c r="H6" s="4"/>
      <c r="I6" s="4" t="s">
        <v>71</v>
      </c>
      <c r="J6" s="4" t="s">
        <v>72</v>
      </c>
      <c r="K6" s="4" t="s">
        <v>73</v>
      </c>
      <c r="L6" s="4" t="s">
        <v>71</v>
      </c>
      <c r="M6" s="4" t="s">
        <v>72</v>
      </c>
      <c r="N6" s="4" t="s">
        <v>73</v>
      </c>
    </row>
    <row r="7" spans="3:14" x14ac:dyDescent="0.3">
      <c r="D7" s="3" t="s">
        <v>74</v>
      </c>
      <c r="E7" s="3">
        <v>3.72</v>
      </c>
      <c r="F7" s="3">
        <v>2.7</v>
      </c>
      <c r="G7" s="3">
        <f>E7*F7</f>
        <v>10.044</v>
      </c>
      <c r="H7" s="3" t="s">
        <v>88</v>
      </c>
      <c r="I7" s="3"/>
      <c r="J7" s="3"/>
      <c r="K7" s="3">
        <f>I7*J7</f>
        <v>0</v>
      </c>
      <c r="L7" s="3"/>
      <c r="M7" s="3"/>
      <c r="N7" s="3">
        <f>L7*M7</f>
        <v>0</v>
      </c>
    </row>
    <row r="8" spans="3:14" x14ac:dyDescent="0.3">
      <c r="D8" s="3"/>
      <c r="E8" s="3"/>
      <c r="F8" s="3"/>
      <c r="G8" s="3">
        <f t="shared" ref="G8:G34" si="0">E8*F8</f>
        <v>0</v>
      </c>
      <c r="H8" s="3" t="s">
        <v>89</v>
      </c>
      <c r="I8" s="3">
        <v>2.02</v>
      </c>
      <c r="J8" s="3">
        <v>1</v>
      </c>
      <c r="K8" s="3">
        <f t="shared" ref="K8:K34" si="1">I8*J8</f>
        <v>2.02</v>
      </c>
      <c r="L8" s="3"/>
      <c r="M8" s="3"/>
      <c r="N8" s="3">
        <f t="shared" ref="N8:N34" si="2">L8*M8</f>
        <v>0</v>
      </c>
    </row>
    <row r="9" spans="3:14" x14ac:dyDescent="0.3">
      <c r="D9" s="3"/>
      <c r="E9" s="3"/>
      <c r="F9" s="3"/>
      <c r="G9" s="3">
        <f t="shared" si="0"/>
        <v>0</v>
      </c>
      <c r="H9" s="3"/>
      <c r="I9" s="3"/>
      <c r="J9" s="3"/>
      <c r="K9" s="3">
        <f t="shared" si="1"/>
        <v>0</v>
      </c>
      <c r="L9" s="3"/>
      <c r="M9" s="3"/>
      <c r="N9" s="3">
        <f t="shared" si="2"/>
        <v>0</v>
      </c>
    </row>
    <row r="10" spans="3:14" x14ac:dyDescent="0.3">
      <c r="D10" s="3" t="s">
        <v>77</v>
      </c>
      <c r="E10" s="3">
        <v>1.55</v>
      </c>
      <c r="F10" s="3">
        <v>1.75</v>
      </c>
      <c r="G10" s="3">
        <f t="shared" si="0"/>
        <v>2.7124999999999999</v>
      </c>
      <c r="H10" s="3" t="s">
        <v>88</v>
      </c>
      <c r="I10" s="3"/>
      <c r="J10" s="3"/>
      <c r="K10" s="3">
        <f t="shared" si="1"/>
        <v>0</v>
      </c>
      <c r="L10" s="3"/>
      <c r="M10" s="3"/>
      <c r="N10" s="3">
        <f t="shared" si="2"/>
        <v>0</v>
      </c>
    </row>
    <row r="11" spans="3:14" x14ac:dyDescent="0.3">
      <c r="D11" s="3"/>
      <c r="E11" s="3"/>
      <c r="F11" s="3"/>
      <c r="G11" s="3">
        <f t="shared" si="0"/>
        <v>0</v>
      </c>
      <c r="H11" s="3" t="s">
        <v>89</v>
      </c>
      <c r="I11" s="3"/>
      <c r="J11" s="3"/>
      <c r="K11" s="3">
        <f t="shared" si="1"/>
        <v>0</v>
      </c>
      <c r="L11" s="3"/>
      <c r="M11" s="3"/>
      <c r="N11" s="3">
        <f t="shared" si="2"/>
        <v>0</v>
      </c>
    </row>
    <row r="12" spans="3:14" x14ac:dyDescent="0.3">
      <c r="D12" s="3"/>
      <c r="E12" s="3"/>
      <c r="F12" s="3"/>
      <c r="G12" s="3">
        <f t="shared" si="0"/>
        <v>0</v>
      </c>
      <c r="H12" s="3"/>
      <c r="I12" s="3"/>
      <c r="J12" s="3"/>
      <c r="K12" s="3">
        <f t="shared" si="1"/>
        <v>0</v>
      </c>
      <c r="L12" s="3"/>
      <c r="M12" s="3"/>
      <c r="N12" s="3">
        <f t="shared" si="2"/>
        <v>0</v>
      </c>
    </row>
    <row r="13" spans="3:14" x14ac:dyDescent="0.3">
      <c r="D13" s="3"/>
      <c r="E13" s="3"/>
      <c r="F13" s="3"/>
      <c r="G13" s="3">
        <f t="shared" si="0"/>
        <v>0</v>
      </c>
      <c r="H13" s="3"/>
      <c r="I13" s="3"/>
      <c r="J13" s="3"/>
      <c r="K13" s="3">
        <f t="shared" si="1"/>
        <v>0</v>
      </c>
      <c r="L13" s="3"/>
      <c r="M13" s="3"/>
      <c r="N13" s="3">
        <f t="shared" si="2"/>
        <v>0</v>
      </c>
    </row>
    <row r="14" spans="3:14" x14ac:dyDescent="0.3">
      <c r="D14" s="3" t="s">
        <v>75</v>
      </c>
      <c r="E14" s="3">
        <v>2.5</v>
      </c>
      <c r="F14" s="3">
        <v>2.7</v>
      </c>
      <c r="G14" s="3">
        <f t="shared" si="0"/>
        <v>6.75</v>
      </c>
      <c r="H14" s="3" t="s">
        <v>88</v>
      </c>
      <c r="I14" s="3"/>
      <c r="J14" s="3"/>
      <c r="K14" s="3">
        <f t="shared" si="1"/>
        <v>0</v>
      </c>
      <c r="L14" s="3"/>
      <c r="M14" s="3"/>
      <c r="N14" s="3">
        <f t="shared" si="2"/>
        <v>0</v>
      </c>
    </row>
    <row r="15" spans="3:14" x14ac:dyDescent="0.3">
      <c r="D15" s="3"/>
      <c r="E15" s="3"/>
      <c r="F15" s="3"/>
      <c r="G15" s="3">
        <f t="shared" si="0"/>
        <v>0</v>
      </c>
      <c r="H15" s="3" t="s">
        <v>89</v>
      </c>
      <c r="I15" s="3"/>
      <c r="J15" s="3"/>
      <c r="K15" s="3">
        <f t="shared" si="1"/>
        <v>0</v>
      </c>
      <c r="L15" s="3"/>
      <c r="M15" s="3"/>
      <c r="N15" s="3">
        <f t="shared" si="2"/>
        <v>0</v>
      </c>
    </row>
    <row r="16" spans="3:14" x14ac:dyDescent="0.3">
      <c r="D16" s="3"/>
      <c r="E16" s="3"/>
      <c r="F16" s="3"/>
      <c r="G16" s="3">
        <f t="shared" si="0"/>
        <v>0</v>
      </c>
      <c r="H16" s="3"/>
      <c r="I16" s="3"/>
      <c r="J16" s="3"/>
      <c r="K16" s="3">
        <f t="shared" si="1"/>
        <v>0</v>
      </c>
      <c r="L16" s="3"/>
      <c r="M16" s="3"/>
      <c r="N16" s="3">
        <f t="shared" si="2"/>
        <v>0</v>
      </c>
    </row>
    <row r="17" spans="4:14" x14ac:dyDescent="0.3">
      <c r="D17" s="3"/>
      <c r="E17" s="3"/>
      <c r="F17" s="3"/>
      <c r="G17" s="3">
        <f t="shared" si="0"/>
        <v>0</v>
      </c>
      <c r="H17" s="3"/>
      <c r="I17" s="3"/>
      <c r="J17" s="3"/>
      <c r="K17" s="3">
        <f t="shared" si="1"/>
        <v>0</v>
      </c>
      <c r="L17" s="3"/>
      <c r="M17" s="3"/>
      <c r="N17" s="3">
        <f t="shared" si="2"/>
        <v>0</v>
      </c>
    </row>
    <row r="18" spans="4:14" x14ac:dyDescent="0.3">
      <c r="D18" s="3" t="s">
        <v>76</v>
      </c>
      <c r="E18" s="3"/>
      <c r="F18" s="3"/>
      <c r="G18" s="3">
        <f t="shared" si="0"/>
        <v>0</v>
      </c>
      <c r="H18" s="3" t="s">
        <v>88</v>
      </c>
      <c r="I18" s="3"/>
      <c r="J18" s="3"/>
      <c r="K18" s="3">
        <f t="shared" si="1"/>
        <v>0</v>
      </c>
      <c r="L18" s="3"/>
      <c r="M18" s="3"/>
      <c r="N18" s="3">
        <f t="shared" si="2"/>
        <v>0</v>
      </c>
    </row>
    <row r="19" spans="4:14" x14ac:dyDescent="0.3">
      <c r="D19" s="3"/>
      <c r="E19" s="3"/>
      <c r="F19" s="3"/>
      <c r="G19" s="3">
        <f t="shared" si="0"/>
        <v>0</v>
      </c>
      <c r="H19" s="3" t="s">
        <v>89</v>
      </c>
      <c r="I19" s="3"/>
      <c r="J19" s="3"/>
      <c r="K19" s="3">
        <f t="shared" si="1"/>
        <v>0</v>
      </c>
      <c r="L19" s="3"/>
      <c r="M19" s="3"/>
      <c r="N19" s="3">
        <f t="shared" si="2"/>
        <v>0</v>
      </c>
    </row>
    <row r="20" spans="4:14" x14ac:dyDescent="0.3">
      <c r="D20" s="3"/>
      <c r="E20" s="3"/>
      <c r="F20" s="3"/>
      <c r="G20" s="3">
        <f t="shared" si="0"/>
        <v>0</v>
      </c>
      <c r="H20" s="3"/>
      <c r="I20" s="3"/>
      <c r="J20" s="3"/>
      <c r="K20" s="3">
        <f t="shared" si="1"/>
        <v>0</v>
      </c>
      <c r="L20" s="3"/>
      <c r="M20" s="3"/>
      <c r="N20" s="3">
        <f t="shared" si="2"/>
        <v>0</v>
      </c>
    </row>
    <row r="21" spans="4:14" x14ac:dyDescent="0.3">
      <c r="D21" s="3" t="s">
        <v>76</v>
      </c>
      <c r="E21" s="3"/>
      <c r="F21" s="3"/>
      <c r="G21" s="3">
        <f t="shared" si="0"/>
        <v>0</v>
      </c>
      <c r="H21" s="3" t="s">
        <v>88</v>
      </c>
      <c r="I21" s="3"/>
      <c r="J21" s="3"/>
      <c r="K21" s="3">
        <f t="shared" si="1"/>
        <v>0</v>
      </c>
      <c r="L21" s="3"/>
      <c r="M21" s="3"/>
      <c r="N21" s="3">
        <f t="shared" si="2"/>
        <v>0</v>
      </c>
    </row>
    <row r="22" spans="4:14" x14ac:dyDescent="0.3">
      <c r="D22" s="3"/>
      <c r="E22" s="3"/>
      <c r="F22" s="3"/>
      <c r="G22" s="3">
        <f t="shared" si="0"/>
        <v>0</v>
      </c>
      <c r="H22" s="3" t="s">
        <v>89</v>
      </c>
      <c r="I22" s="3"/>
      <c r="J22" s="3"/>
      <c r="K22" s="3">
        <f t="shared" si="1"/>
        <v>0</v>
      </c>
      <c r="L22" s="3"/>
      <c r="M22" s="3"/>
      <c r="N22" s="3">
        <f t="shared" si="2"/>
        <v>0</v>
      </c>
    </row>
    <row r="23" spans="4:14" x14ac:dyDescent="0.3">
      <c r="D23" s="3"/>
      <c r="E23" s="3"/>
      <c r="F23" s="3"/>
      <c r="G23" s="3">
        <f t="shared" si="0"/>
        <v>0</v>
      </c>
      <c r="H23" s="3"/>
      <c r="I23" s="3"/>
      <c r="J23" s="3"/>
      <c r="K23" s="3">
        <f t="shared" si="1"/>
        <v>0</v>
      </c>
      <c r="L23" s="3"/>
      <c r="M23" s="3"/>
      <c r="N23" s="3">
        <f t="shared" si="2"/>
        <v>0</v>
      </c>
    </row>
    <row r="24" spans="4:14" x14ac:dyDescent="0.3">
      <c r="D24" s="3" t="s">
        <v>82</v>
      </c>
      <c r="E24" s="3">
        <v>1.65</v>
      </c>
      <c r="F24" s="3">
        <v>1.2</v>
      </c>
      <c r="G24" s="3">
        <f t="shared" si="0"/>
        <v>1.9799999999999998</v>
      </c>
      <c r="H24" s="3" t="s">
        <v>90</v>
      </c>
      <c r="I24" s="3"/>
      <c r="J24" s="3"/>
      <c r="K24" s="3">
        <f t="shared" si="1"/>
        <v>0</v>
      </c>
      <c r="L24" s="3"/>
      <c r="M24" s="3"/>
      <c r="N24" s="3">
        <f t="shared" si="2"/>
        <v>0</v>
      </c>
    </row>
    <row r="25" spans="4:14" x14ac:dyDescent="0.3">
      <c r="D25" s="3" t="s">
        <v>83</v>
      </c>
      <c r="E25" s="3"/>
      <c r="F25" s="3"/>
      <c r="G25" s="3">
        <f t="shared" si="0"/>
        <v>0</v>
      </c>
      <c r="H25" s="3" t="s">
        <v>90</v>
      </c>
      <c r="I25" s="3"/>
      <c r="J25" s="3"/>
      <c r="K25" s="3">
        <f t="shared" si="1"/>
        <v>0</v>
      </c>
      <c r="L25" s="3"/>
      <c r="M25" s="3"/>
      <c r="N25" s="3">
        <f t="shared" si="2"/>
        <v>0</v>
      </c>
    </row>
    <row r="26" spans="4:14" x14ac:dyDescent="0.3">
      <c r="D26" s="3" t="s">
        <v>84</v>
      </c>
      <c r="E26" s="3"/>
      <c r="F26" s="3"/>
      <c r="G26" s="3">
        <f t="shared" si="0"/>
        <v>0</v>
      </c>
      <c r="H26" s="3" t="s">
        <v>90</v>
      </c>
      <c r="I26" s="3"/>
      <c r="J26" s="3"/>
      <c r="K26" s="3">
        <f t="shared" si="1"/>
        <v>0</v>
      </c>
      <c r="L26" s="3"/>
      <c r="M26" s="3"/>
      <c r="N26" s="3">
        <f t="shared" si="2"/>
        <v>0</v>
      </c>
    </row>
    <row r="27" spans="4:14" x14ac:dyDescent="0.3">
      <c r="D27" s="3"/>
      <c r="E27" s="3"/>
      <c r="F27" s="3"/>
      <c r="G27" s="3">
        <f t="shared" si="0"/>
        <v>0</v>
      </c>
      <c r="H27" s="3"/>
      <c r="I27" s="3"/>
      <c r="J27" s="3"/>
      <c r="K27" s="3">
        <f t="shared" si="1"/>
        <v>0</v>
      </c>
      <c r="L27" s="3"/>
      <c r="M27" s="3"/>
      <c r="N27" s="3">
        <f t="shared" si="2"/>
        <v>0</v>
      </c>
    </row>
    <row r="28" spans="4:14" x14ac:dyDescent="0.3">
      <c r="D28" s="3" t="s">
        <v>78</v>
      </c>
      <c r="E28" s="3"/>
      <c r="F28" s="3"/>
      <c r="G28" s="3">
        <f t="shared" si="0"/>
        <v>0</v>
      </c>
      <c r="H28" s="3"/>
      <c r="I28" s="3"/>
      <c r="J28" s="3"/>
      <c r="K28" s="3">
        <f t="shared" si="1"/>
        <v>0</v>
      </c>
      <c r="L28" s="3"/>
      <c r="M28" s="3"/>
      <c r="N28" s="3">
        <f t="shared" si="2"/>
        <v>0</v>
      </c>
    </row>
    <row r="29" spans="4:14" x14ac:dyDescent="0.3">
      <c r="D29" s="3" t="s">
        <v>79</v>
      </c>
      <c r="E29" s="3"/>
      <c r="F29" s="3"/>
      <c r="G29" s="3">
        <f t="shared" si="0"/>
        <v>0</v>
      </c>
      <c r="H29" s="3"/>
      <c r="I29" s="3"/>
      <c r="J29" s="3"/>
      <c r="K29" s="3">
        <f t="shared" si="1"/>
        <v>0</v>
      </c>
      <c r="L29" s="3"/>
      <c r="M29" s="3"/>
      <c r="N29" s="3">
        <f t="shared" si="2"/>
        <v>0</v>
      </c>
    </row>
    <row r="30" spans="4:14" x14ac:dyDescent="0.3">
      <c r="D30" s="3" t="s">
        <v>80</v>
      </c>
      <c r="E30" s="3"/>
      <c r="F30" s="3"/>
      <c r="G30" s="3">
        <f t="shared" si="0"/>
        <v>0</v>
      </c>
      <c r="H30" s="3"/>
      <c r="I30" s="3"/>
      <c r="J30" s="3"/>
      <c r="K30" s="3">
        <f t="shared" si="1"/>
        <v>0</v>
      </c>
      <c r="L30" s="3"/>
      <c r="M30" s="3"/>
      <c r="N30" s="3">
        <f t="shared" si="2"/>
        <v>0</v>
      </c>
    </row>
    <row r="31" spans="4:14" x14ac:dyDescent="0.3">
      <c r="D31" s="3" t="s">
        <v>81</v>
      </c>
      <c r="E31" s="3"/>
      <c r="F31" s="3"/>
      <c r="G31" s="3">
        <f t="shared" si="0"/>
        <v>0</v>
      </c>
      <c r="H31" s="3"/>
      <c r="I31" s="3"/>
      <c r="J31" s="3"/>
      <c r="K31" s="3">
        <f t="shared" si="1"/>
        <v>0</v>
      </c>
      <c r="L31" s="3"/>
      <c r="M31" s="3"/>
      <c r="N31" s="3">
        <f t="shared" si="2"/>
        <v>0</v>
      </c>
    </row>
    <row r="32" spans="4:14" x14ac:dyDescent="0.3">
      <c r="D32" s="3"/>
      <c r="E32" s="3"/>
      <c r="F32" s="3"/>
      <c r="G32" s="3">
        <f t="shared" si="0"/>
        <v>0</v>
      </c>
      <c r="H32" s="3"/>
      <c r="I32" s="3"/>
      <c r="J32" s="3"/>
      <c r="K32" s="3">
        <f t="shared" si="1"/>
        <v>0</v>
      </c>
      <c r="L32" s="3"/>
      <c r="M32" s="3"/>
      <c r="N32" s="3">
        <f t="shared" si="2"/>
        <v>0</v>
      </c>
    </row>
    <row r="33" spans="4:14" x14ac:dyDescent="0.3">
      <c r="D33" s="3"/>
      <c r="E33" s="3"/>
      <c r="F33" s="3"/>
      <c r="G33" s="3">
        <f t="shared" si="0"/>
        <v>0</v>
      </c>
      <c r="H33" s="3"/>
      <c r="I33" s="3"/>
      <c r="J33" s="3"/>
      <c r="K33" s="3">
        <f t="shared" si="1"/>
        <v>0</v>
      </c>
      <c r="L33" s="3"/>
      <c r="M33" s="3"/>
      <c r="N33" s="3">
        <f t="shared" si="2"/>
        <v>0</v>
      </c>
    </row>
    <row r="34" spans="4:14" x14ac:dyDescent="0.3">
      <c r="D34" s="3"/>
      <c r="E34" s="3"/>
      <c r="F34" s="3"/>
      <c r="G34" s="3">
        <f t="shared" si="0"/>
        <v>0</v>
      </c>
      <c r="H34" s="3"/>
      <c r="I34" s="3"/>
      <c r="J34" s="3"/>
      <c r="K34" s="3">
        <f t="shared" si="1"/>
        <v>0</v>
      </c>
      <c r="L34" s="3"/>
      <c r="M34" s="3"/>
      <c r="N34" s="3">
        <f t="shared" si="2"/>
        <v>0</v>
      </c>
    </row>
    <row r="35" spans="4:14" x14ac:dyDescent="0.3">
      <c r="D35" s="3" t="s">
        <v>85</v>
      </c>
      <c r="E35" s="3"/>
      <c r="F35" s="3">
        <f>G35*10.764</f>
        <v>231.28068600000003</v>
      </c>
      <c r="G35" s="3">
        <f>SUM(G7:G34)</f>
        <v>21.486500000000003</v>
      </c>
      <c r="H35" s="3"/>
      <c r="I35" s="3"/>
      <c r="J35" s="3">
        <f>K35*10.764</f>
        <v>21.743279999999999</v>
      </c>
      <c r="K35" s="3">
        <f>SUM(K7:K34)</f>
        <v>2.02</v>
      </c>
      <c r="L35" s="3"/>
      <c r="M35" s="3">
        <f>N35*10.764</f>
        <v>0</v>
      </c>
      <c r="N35" s="3">
        <f>SUM(N7:N34)</f>
        <v>0</v>
      </c>
    </row>
    <row r="37" spans="4:14" x14ac:dyDescent="0.3">
      <c r="F37">
        <f>F35+J35</f>
        <v>253.02396600000003</v>
      </c>
    </row>
  </sheetData>
  <mergeCells count="4">
    <mergeCell ref="E3:F3"/>
    <mergeCell ref="E5:G5"/>
    <mergeCell ref="I5:K5"/>
    <mergeCell ref="L5:N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3:N37"/>
  <sheetViews>
    <sheetView topLeftCell="A16" workbookViewId="0">
      <selection activeCell="F35" sqref="F35"/>
    </sheetView>
  </sheetViews>
  <sheetFormatPr defaultRowHeight="14.4" x14ac:dyDescent="0.3"/>
  <sheetData>
    <row r="3" spans="3:14" x14ac:dyDescent="0.3">
      <c r="D3" s="6" t="s">
        <v>86</v>
      </c>
      <c r="E3" s="228"/>
      <c r="F3" s="228"/>
    </row>
    <row r="4" spans="3:14" x14ac:dyDescent="0.3">
      <c r="F4" s="5"/>
      <c r="G4" s="5"/>
      <c r="H4" s="5"/>
      <c r="I4" s="5"/>
      <c r="J4" s="5"/>
      <c r="K4" s="5"/>
    </row>
    <row r="5" spans="3:14" x14ac:dyDescent="0.3">
      <c r="C5" s="6" t="s">
        <v>87</v>
      </c>
      <c r="D5" s="4" t="s">
        <v>67</v>
      </c>
      <c r="E5" s="229" t="s">
        <v>68</v>
      </c>
      <c r="F5" s="229"/>
      <c r="G5" s="229"/>
      <c r="H5" s="7"/>
      <c r="I5" s="229" t="s">
        <v>69</v>
      </c>
      <c r="J5" s="229"/>
      <c r="K5" s="229"/>
      <c r="L5" s="229" t="s">
        <v>70</v>
      </c>
      <c r="M5" s="229"/>
      <c r="N5" s="229"/>
    </row>
    <row r="6" spans="3:14" x14ac:dyDescent="0.3">
      <c r="C6" s="6">
        <v>1</v>
      </c>
      <c r="D6" s="4"/>
      <c r="E6" s="4" t="s">
        <v>71</v>
      </c>
      <c r="F6" s="4" t="s">
        <v>72</v>
      </c>
      <c r="G6" s="4" t="s">
        <v>73</v>
      </c>
      <c r="H6" s="4"/>
      <c r="I6" s="4" t="s">
        <v>71</v>
      </c>
      <c r="J6" s="4" t="s">
        <v>72</v>
      </c>
      <c r="K6" s="4" t="s">
        <v>73</v>
      </c>
      <c r="L6" s="4" t="s">
        <v>71</v>
      </c>
      <c r="M6" s="4" t="s">
        <v>72</v>
      </c>
      <c r="N6" s="4" t="s">
        <v>73</v>
      </c>
    </row>
    <row r="7" spans="3:14" x14ac:dyDescent="0.3">
      <c r="D7" s="3" t="s">
        <v>74</v>
      </c>
      <c r="E7" s="3">
        <v>2.8</v>
      </c>
      <c r="F7" s="3">
        <v>3.3</v>
      </c>
      <c r="G7" s="3">
        <f>E7*F7</f>
        <v>9.2399999999999984</v>
      </c>
      <c r="H7" s="3" t="s">
        <v>88</v>
      </c>
      <c r="I7" s="3"/>
      <c r="J7" s="3"/>
      <c r="K7" s="3">
        <f>I7*J7</f>
        <v>0</v>
      </c>
      <c r="L7" s="3"/>
      <c r="M7" s="3"/>
      <c r="N7" s="3">
        <f>L7*M7</f>
        <v>0</v>
      </c>
    </row>
    <row r="8" spans="3:14" x14ac:dyDescent="0.3">
      <c r="D8" s="3"/>
      <c r="E8" s="3"/>
      <c r="F8" s="3"/>
      <c r="G8" s="3">
        <f t="shared" ref="G8:G34" si="0">E8*F8</f>
        <v>0</v>
      </c>
      <c r="H8" s="3" t="s">
        <v>89</v>
      </c>
      <c r="I8" s="3"/>
      <c r="J8" s="3"/>
      <c r="K8" s="3">
        <f t="shared" ref="K8:K34" si="1">I8*J8</f>
        <v>0</v>
      </c>
      <c r="L8" s="3"/>
      <c r="M8" s="3"/>
      <c r="N8" s="3">
        <f t="shared" ref="N8:N34" si="2">L8*M8</f>
        <v>0</v>
      </c>
    </row>
    <row r="9" spans="3:14" x14ac:dyDescent="0.3">
      <c r="D9" s="3"/>
      <c r="E9" s="3"/>
      <c r="F9" s="3"/>
      <c r="G9" s="3">
        <f t="shared" si="0"/>
        <v>0</v>
      </c>
      <c r="H9" s="3"/>
      <c r="I9" s="3"/>
      <c r="J9" s="3"/>
      <c r="K9" s="3">
        <f t="shared" si="1"/>
        <v>0</v>
      </c>
      <c r="L9" s="3"/>
      <c r="M9" s="3"/>
      <c r="N9" s="3">
        <f t="shared" si="2"/>
        <v>0</v>
      </c>
    </row>
    <row r="10" spans="3:14" x14ac:dyDescent="0.3">
      <c r="D10" s="3" t="s">
        <v>77</v>
      </c>
      <c r="E10" s="3">
        <v>1.8</v>
      </c>
      <c r="F10" s="3">
        <v>1.95</v>
      </c>
      <c r="G10" s="3">
        <f t="shared" si="0"/>
        <v>3.51</v>
      </c>
      <c r="H10" s="3" t="s">
        <v>88</v>
      </c>
      <c r="I10" s="3"/>
      <c r="J10" s="3"/>
      <c r="K10" s="3">
        <f t="shared" si="1"/>
        <v>0</v>
      </c>
      <c r="L10" s="3"/>
      <c r="M10" s="3"/>
      <c r="N10" s="3">
        <f t="shared" si="2"/>
        <v>0</v>
      </c>
    </row>
    <row r="11" spans="3:14" x14ac:dyDescent="0.3">
      <c r="D11" s="3"/>
      <c r="E11" s="3"/>
      <c r="F11" s="3"/>
      <c r="G11" s="3">
        <f t="shared" si="0"/>
        <v>0</v>
      </c>
      <c r="H11" s="3" t="s">
        <v>89</v>
      </c>
      <c r="I11" s="3"/>
      <c r="J11" s="3"/>
      <c r="K11" s="3">
        <f t="shared" si="1"/>
        <v>0</v>
      </c>
      <c r="L11" s="3"/>
      <c r="M11" s="3"/>
      <c r="N11" s="3">
        <f t="shared" si="2"/>
        <v>0</v>
      </c>
    </row>
    <row r="12" spans="3:14" x14ac:dyDescent="0.3">
      <c r="D12" s="3"/>
      <c r="E12" s="3"/>
      <c r="F12" s="3"/>
      <c r="G12" s="3">
        <f t="shared" si="0"/>
        <v>0</v>
      </c>
      <c r="H12" s="3"/>
      <c r="I12" s="3"/>
      <c r="J12" s="3"/>
      <c r="K12" s="3">
        <f t="shared" si="1"/>
        <v>0</v>
      </c>
      <c r="L12" s="3"/>
      <c r="M12" s="3"/>
      <c r="N12" s="3">
        <f t="shared" si="2"/>
        <v>0</v>
      </c>
    </row>
    <row r="13" spans="3:14" x14ac:dyDescent="0.3">
      <c r="D13" s="3"/>
      <c r="E13" s="3"/>
      <c r="F13" s="3"/>
      <c r="G13" s="3">
        <f t="shared" si="0"/>
        <v>0</v>
      </c>
      <c r="H13" s="3"/>
      <c r="I13" s="3"/>
      <c r="J13" s="3"/>
      <c r="K13" s="3">
        <f t="shared" si="1"/>
        <v>0</v>
      </c>
      <c r="L13" s="3"/>
      <c r="M13" s="3"/>
      <c r="N13" s="3">
        <f t="shared" si="2"/>
        <v>0</v>
      </c>
    </row>
    <row r="14" spans="3:14" x14ac:dyDescent="0.3">
      <c r="D14" s="3" t="s">
        <v>75</v>
      </c>
      <c r="E14" s="3"/>
      <c r="F14" s="3"/>
      <c r="G14" s="3">
        <f t="shared" si="0"/>
        <v>0</v>
      </c>
      <c r="H14" s="3" t="s">
        <v>88</v>
      </c>
      <c r="I14" s="3"/>
      <c r="J14" s="3"/>
      <c r="K14" s="3">
        <f t="shared" si="1"/>
        <v>0</v>
      </c>
      <c r="L14" s="3"/>
      <c r="M14" s="3"/>
      <c r="N14" s="3">
        <f t="shared" si="2"/>
        <v>0</v>
      </c>
    </row>
    <row r="15" spans="3:14" x14ac:dyDescent="0.3">
      <c r="D15" s="3"/>
      <c r="E15" s="3"/>
      <c r="F15" s="3"/>
      <c r="G15" s="3">
        <f t="shared" si="0"/>
        <v>0</v>
      </c>
      <c r="H15" s="3" t="s">
        <v>89</v>
      </c>
      <c r="I15" s="3"/>
      <c r="J15" s="3"/>
      <c r="K15" s="3">
        <f t="shared" si="1"/>
        <v>0</v>
      </c>
      <c r="L15" s="3"/>
      <c r="M15" s="3"/>
      <c r="N15" s="3">
        <f t="shared" si="2"/>
        <v>0</v>
      </c>
    </row>
    <row r="16" spans="3:14" x14ac:dyDescent="0.3">
      <c r="D16" s="3"/>
      <c r="E16" s="3"/>
      <c r="F16" s="3"/>
      <c r="G16" s="3">
        <f t="shared" si="0"/>
        <v>0</v>
      </c>
      <c r="H16" s="3"/>
      <c r="I16" s="3"/>
      <c r="J16" s="3"/>
      <c r="K16" s="3">
        <f t="shared" si="1"/>
        <v>0</v>
      </c>
      <c r="L16" s="3"/>
      <c r="M16" s="3"/>
      <c r="N16" s="3">
        <f t="shared" si="2"/>
        <v>0</v>
      </c>
    </row>
    <row r="17" spans="4:14" x14ac:dyDescent="0.3">
      <c r="D17" s="3"/>
      <c r="E17" s="3"/>
      <c r="F17" s="3"/>
      <c r="G17" s="3">
        <f t="shared" si="0"/>
        <v>0</v>
      </c>
      <c r="H17" s="3"/>
      <c r="I17" s="3"/>
      <c r="J17" s="3"/>
      <c r="K17" s="3">
        <f t="shared" si="1"/>
        <v>0</v>
      </c>
      <c r="L17" s="3"/>
      <c r="M17" s="3"/>
      <c r="N17" s="3">
        <f t="shared" si="2"/>
        <v>0</v>
      </c>
    </row>
    <row r="18" spans="4:14" x14ac:dyDescent="0.3">
      <c r="D18" s="3" t="s">
        <v>76</v>
      </c>
      <c r="E18" s="3"/>
      <c r="F18" s="3"/>
      <c r="G18" s="3">
        <f t="shared" si="0"/>
        <v>0</v>
      </c>
      <c r="H18" s="3" t="s">
        <v>88</v>
      </c>
      <c r="I18" s="3"/>
      <c r="J18" s="3"/>
      <c r="K18" s="3">
        <f t="shared" si="1"/>
        <v>0</v>
      </c>
      <c r="L18" s="3"/>
      <c r="M18" s="3"/>
      <c r="N18" s="3">
        <f t="shared" si="2"/>
        <v>0</v>
      </c>
    </row>
    <row r="19" spans="4:14" x14ac:dyDescent="0.3">
      <c r="D19" s="3"/>
      <c r="E19" s="3"/>
      <c r="F19" s="3"/>
      <c r="G19" s="3">
        <f t="shared" si="0"/>
        <v>0</v>
      </c>
      <c r="H19" s="3" t="s">
        <v>89</v>
      </c>
      <c r="I19" s="3"/>
      <c r="J19" s="3"/>
      <c r="K19" s="3">
        <f t="shared" si="1"/>
        <v>0</v>
      </c>
      <c r="L19" s="3"/>
      <c r="M19" s="3"/>
      <c r="N19" s="3">
        <f t="shared" si="2"/>
        <v>0</v>
      </c>
    </row>
    <row r="20" spans="4:14" x14ac:dyDescent="0.3">
      <c r="D20" s="3"/>
      <c r="E20" s="3"/>
      <c r="F20" s="3"/>
      <c r="G20" s="3">
        <f t="shared" si="0"/>
        <v>0</v>
      </c>
      <c r="H20" s="3"/>
      <c r="I20" s="3"/>
      <c r="J20" s="3"/>
      <c r="K20" s="3">
        <f t="shared" si="1"/>
        <v>0</v>
      </c>
      <c r="L20" s="3"/>
      <c r="M20" s="3"/>
      <c r="N20" s="3">
        <f t="shared" si="2"/>
        <v>0</v>
      </c>
    </row>
    <row r="21" spans="4:14" x14ac:dyDescent="0.3">
      <c r="D21" s="3" t="s">
        <v>76</v>
      </c>
      <c r="E21" s="3"/>
      <c r="F21" s="3"/>
      <c r="G21" s="3">
        <f t="shared" si="0"/>
        <v>0</v>
      </c>
      <c r="H21" s="3" t="s">
        <v>88</v>
      </c>
      <c r="I21" s="3"/>
      <c r="J21" s="3"/>
      <c r="K21" s="3">
        <f t="shared" si="1"/>
        <v>0</v>
      </c>
      <c r="L21" s="3"/>
      <c r="M21" s="3"/>
      <c r="N21" s="3">
        <f t="shared" si="2"/>
        <v>0</v>
      </c>
    </row>
    <row r="22" spans="4:14" x14ac:dyDescent="0.3">
      <c r="D22" s="3"/>
      <c r="E22" s="3"/>
      <c r="F22" s="3"/>
      <c r="G22" s="3">
        <f t="shared" si="0"/>
        <v>0</v>
      </c>
      <c r="H22" s="3" t="s">
        <v>89</v>
      </c>
      <c r="I22" s="3"/>
      <c r="J22" s="3"/>
      <c r="K22" s="3">
        <f t="shared" si="1"/>
        <v>0</v>
      </c>
      <c r="L22" s="3"/>
      <c r="M22" s="3"/>
      <c r="N22" s="3">
        <f t="shared" si="2"/>
        <v>0</v>
      </c>
    </row>
    <row r="23" spans="4:14" x14ac:dyDescent="0.3">
      <c r="D23" s="3"/>
      <c r="E23" s="3"/>
      <c r="F23" s="3"/>
      <c r="G23" s="3">
        <f t="shared" si="0"/>
        <v>0</v>
      </c>
      <c r="H23" s="3"/>
      <c r="I23" s="3"/>
      <c r="J23" s="3"/>
      <c r="K23" s="3">
        <f t="shared" si="1"/>
        <v>0</v>
      </c>
      <c r="L23" s="3"/>
      <c r="M23" s="3"/>
      <c r="N23" s="3">
        <f t="shared" si="2"/>
        <v>0</v>
      </c>
    </row>
    <row r="24" spans="4:14" x14ac:dyDescent="0.3">
      <c r="D24" s="3" t="s">
        <v>82</v>
      </c>
      <c r="E24" s="3">
        <v>1.8</v>
      </c>
      <c r="F24" s="3">
        <v>1.2</v>
      </c>
      <c r="G24" s="3">
        <f t="shared" si="0"/>
        <v>2.16</v>
      </c>
      <c r="H24" s="3" t="s">
        <v>90</v>
      </c>
      <c r="I24" s="3"/>
      <c r="J24" s="3"/>
      <c r="K24" s="3">
        <f t="shared" si="1"/>
        <v>0</v>
      </c>
      <c r="L24" s="3"/>
      <c r="M24" s="3"/>
      <c r="N24" s="3">
        <f t="shared" si="2"/>
        <v>0</v>
      </c>
    </row>
    <row r="25" spans="4:14" x14ac:dyDescent="0.3">
      <c r="D25" s="3" t="s">
        <v>83</v>
      </c>
      <c r="E25" s="3"/>
      <c r="F25" s="3"/>
      <c r="G25" s="3">
        <f t="shared" si="0"/>
        <v>0</v>
      </c>
      <c r="H25" s="3" t="s">
        <v>90</v>
      </c>
      <c r="I25" s="3"/>
      <c r="J25" s="3"/>
      <c r="K25" s="3">
        <f t="shared" si="1"/>
        <v>0</v>
      </c>
      <c r="L25" s="3"/>
      <c r="M25" s="3"/>
      <c r="N25" s="3">
        <f t="shared" si="2"/>
        <v>0</v>
      </c>
    </row>
    <row r="26" spans="4:14" x14ac:dyDescent="0.3">
      <c r="D26" s="3" t="s">
        <v>84</v>
      </c>
      <c r="E26" s="3"/>
      <c r="F26" s="3"/>
      <c r="G26" s="3">
        <f t="shared" si="0"/>
        <v>0</v>
      </c>
      <c r="H26" s="3" t="s">
        <v>90</v>
      </c>
      <c r="I26" s="3"/>
      <c r="J26" s="3"/>
      <c r="K26" s="3">
        <f t="shared" si="1"/>
        <v>0</v>
      </c>
      <c r="L26" s="3"/>
      <c r="M26" s="3"/>
      <c r="N26" s="3">
        <f t="shared" si="2"/>
        <v>0</v>
      </c>
    </row>
    <row r="27" spans="4:14" x14ac:dyDescent="0.3">
      <c r="D27" s="3"/>
      <c r="E27" s="3"/>
      <c r="F27" s="3"/>
      <c r="G27" s="3">
        <f t="shared" si="0"/>
        <v>0</v>
      </c>
      <c r="H27" s="3"/>
      <c r="I27" s="3"/>
      <c r="J27" s="3"/>
      <c r="K27" s="3">
        <f t="shared" si="1"/>
        <v>0</v>
      </c>
      <c r="L27" s="3"/>
      <c r="M27" s="3"/>
      <c r="N27" s="3">
        <f t="shared" si="2"/>
        <v>0</v>
      </c>
    </row>
    <row r="28" spans="4:14" x14ac:dyDescent="0.3">
      <c r="D28" s="3" t="s">
        <v>78</v>
      </c>
      <c r="E28" s="3"/>
      <c r="F28" s="3"/>
      <c r="G28" s="3">
        <f t="shared" si="0"/>
        <v>0</v>
      </c>
      <c r="H28" s="3"/>
      <c r="I28" s="3"/>
      <c r="J28" s="3"/>
      <c r="K28" s="3">
        <f t="shared" si="1"/>
        <v>0</v>
      </c>
      <c r="L28" s="3"/>
      <c r="M28" s="3"/>
      <c r="N28" s="3">
        <f t="shared" si="2"/>
        <v>0</v>
      </c>
    </row>
    <row r="29" spans="4:14" x14ac:dyDescent="0.3">
      <c r="D29" s="3" t="s">
        <v>79</v>
      </c>
      <c r="E29" s="3"/>
      <c r="F29" s="3"/>
      <c r="G29" s="3">
        <f t="shared" si="0"/>
        <v>0</v>
      </c>
      <c r="H29" s="3"/>
      <c r="I29" s="3"/>
      <c r="J29" s="3"/>
      <c r="K29" s="3">
        <f t="shared" si="1"/>
        <v>0</v>
      </c>
      <c r="L29" s="3"/>
      <c r="M29" s="3"/>
      <c r="N29" s="3">
        <f t="shared" si="2"/>
        <v>0</v>
      </c>
    </row>
    <row r="30" spans="4:14" x14ac:dyDescent="0.3">
      <c r="D30" s="3" t="s">
        <v>80</v>
      </c>
      <c r="E30" s="3"/>
      <c r="F30" s="3"/>
      <c r="G30" s="3">
        <f t="shared" si="0"/>
        <v>0</v>
      </c>
      <c r="H30" s="3"/>
      <c r="I30" s="3"/>
      <c r="J30" s="3"/>
      <c r="K30" s="3">
        <f t="shared" si="1"/>
        <v>0</v>
      </c>
      <c r="L30" s="3"/>
      <c r="M30" s="3"/>
      <c r="N30" s="3">
        <f t="shared" si="2"/>
        <v>0</v>
      </c>
    </row>
    <row r="31" spans="4:14" x14ac:dyDescent="0.3">
      <c r="D31" s="3" t="s">
        <v>81</v>
      </c>
      <c r="E31" s="3"/>
      <c r="F31" s="3"/>
      <c r="G31" s="3">
        <f t="shared" si="0"/>
        <v>0</v>
      </c>
      <c r="H31" s="3"/>
      <c r="I31" s="3"/>
      <c r="J31" s="3"/>
      <c r="K31" s="3">
        <f t="shared" si="1"/>
        <v>0</v>
      </c>
      <c r="L31" s="3"/>
      <c r="M31" s="3"/>
      <c r="N31" s="3">
        <f t="shared" si="2"/>
        <v>0</v>
      </c>
    </row>
    <row r="32" spans="4:14" x14ac:dyDescent="0.3">
      <c r="D32" s="3"/>
      <c r="E32" s="3"/>
      <c r="F32" s="3"/>
      <c r="G32" s="3">
        <f t="shared" si="0"/>
        <v>0</v>
      </c>
      <c r="H32" s="3"/>
      <c r="I32" s="3"/>
      <c r="J32" s="3"/>
      <c r="K32" s="3">
        <f t="shared" si="1"/>
        <v>0</v>
      </c>
      <c r="L32" s="3"/>
      <c r="M32" s="3"/>
      <c r="N32" s="3">
        <f t="shared" si="2"/>
        <v>0</v>
      </c>
    </row>
    <row r="33" spans="4:14" x14ac:dyDescent="0.3">
      <c r="D33" s="3"/>
      <c r="E33" s="3"/>
      <c r="F33" s="3"/>
      <c r="G33" s="3">
        <f t="shared" si="0"/>
        <v>0</v>
      </c>
      <c r="H33" s="3"/>
      <c r="I33" s="3"/>
      <c r="J33" s="3"/>
      <c r="K33" s="3">
        <f t="shared" si="1"/>
        <v>0</v>
      </c>
      <c r="L33" s="3"/>
      <c r="M33" s="3"/>
      <c r="N33" s="3">
        <f t="shared" si="2"/>
        <v>0</v>
      </c>
    </row>
    <row r="34" spans="4:14" x14ac:dyDescent="0.3">
      <c r="D34" s="3"/>
      <c r="E34" s="3"/>
      <c r="F34" s="3"/>
      <c r="G34" s="3">
        <f t="shared" si="0"/>
        <v>0</v>
      </c>
      <c r="H34" s="3"/>
      <c r="I34" s="3"/>
      <c r="J34" s="3"/>
      <c r="K34" s="3">
        <f t="shared" si="1"/>
        <v>0</v>
      </c>
      <c r="L34" s="3"/>
      <c r="M34" s="3"/>
      <c r="N34" s="3">
        <f t="shared" si="2"/>
        <v>0</v>
      </c>
    </row>
    <row r="35" spans="4:14" x14ac:dyDescent="0.3">
      <c r="D35" s="3" t="s">
        <v>85</v>
      </c>
      <c r="E35" s="3"/>
      <c r="F35" s="3">
        <f>G35*10.764</f>
        <v>160.49123999999998</v>
      </c>
      <c r="G35" s="3">
        <f>SUM(G7:G34)</f>
        <v>14.909999999999998</v>
      </c>
      <c r="H35" s="3"/>
      <c r="I35" s="3"/>
      <c r="J35" s="3">
        <f>K35*10.764</f>
        <v>0</v>
      </c>
      <c r="K35" s="3">
        <f>SUM(K7:K34)</f>
        <v>0</v>
      </c>
      <c r="L35" s="3"/>
      <c r="M35" s="3">
        <f>N35*10.764</f>
        <v>0</v>
      </c>
      <c r="N35" s="3">
        <f>SUM(N7:N34)</f>
        <v>0</v>
      </c>
    </row>
    <row r="37" spans="4:14" x14ac:dyDescent="0.3">
      <c r="F37">
        <f>F35+J35</f>
        <v>160.49123999999998</v>
      </c>
    </row>
  </sheetData>
  <mergeCells count="4">
    <mergeCell ref="E3:F3"/>
    <mergeCell ref="E5:G5"/>
    <mergeCell ref="I5:K5"/>
    <mergeCell ref="L5:N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N37"/>
  <sheetViews>
    <sheetView topLeftCell="A19" workbookViewId="0">
      <selection activeCell="F32" sqref="F32"/>
    </sheetView>
  </sheetViews>
  <sheetFormatPr defaultRowHeight="14.4" x14ac:dyDescent="0.3"/>
  <sheetData>
    <row r="3" spans="3:14" x14ac:dyDescent="0.3">
      <c r="D3" s="6" t="s">
        <v>86</v>
      </c>
      <c r="E3" s="228"/>
      <c r="F3" s="228"/>
    </row>
    <row r="4" spans="3:14" x14ac:dyDescent="0.3">
      <c r="F4" s="5"/>
      <c r="G4" s="5"/>
      <c r="H4" s="5"/>
      <c r="I4" s="5"/>
      <c r="J4" s="5"/>
      <c r="K4" s="5"/>
    </row>
    <row r="5" spans="3:14" x14ac:dyDescent="0.3">
      <c r="C5" s="6" t="s">
        <v>87</v>
      </c>
      <c r="D5" s="4" t="s">
        <v>67</v>
      </c>
      <c r="E5" s="229" t="s">
        <v>68</v>
      </c>
      <c r="F5" s="229"/>
      <c r="G5" s="229"/>
      <c r="H5" s="7"/>
      <c r="I5" s="229" t="s">
        <v>69</v>
      </c>
      <c r="J5" s="229"/>
      <c r="K5" s="229"/>
      <c r="L5" s="229" t="s">
        <v>70</v>
      </c>
      <c r="M5" s="229"/>
      <c r="N5" s="229"/>
    </row>
    <row r="6" spans="3:14" x14ac:dyDescent="0.3">
      <c r="C6" s="6">
        <v>1</v>
      </c>
      <c r="D6" s="4"/>
      <c r="E6" s="4" t="s">
        <v>71</v>
      </c>
      <c r="F6" s="4" t="s">
        <v>72</v>
      </c>
      <c r="G6" s="4" t="s">
        <v>73</v>
      </c>
      <c r="H6" s="4"/>
      <c r="I6" s="4" t="s">
        <v>71</v>
      </c>
      <c r="J6" s="4" t="s">
        <v>72</v>
      </c>
      <c r="K6" s="4" t="s">
        <v>73</v>
      </c>
      <c r="L6" s="4" t="s">
        <v>71</v>
      </c>
      <c r="M6" s="4" t="s">
        <v>72</v>
      </c>
      <c r="N6" s="4" t="s">
        <v>73</v>
      </c>
    </row>
    <row r="7" spans="3:14" x14ac:dyDescent="0.3">
      <c r="D7" s="3" t="s">
        <v>74</v>
      </c>
      <c r="E7" s="3">
        <v>5.0199999999999996</v>
      </c>
      <c r="F7" s="3">
        <v>2.7</v>
      </c>
      <c r="G7" s="3">
        <f>E7*F7</f>
        <v>13.554</v>
      </c>
      <c r="H7" s="3" t="s">
        <v>88</v>
      </c>
      <c r="I7" s="3"/>
      <c r="J7" s="3"/>
      <c r="K7" s="3">
        <f>I7*J7</f>
        <v>0</v>
      </c>
      <c r="L7" s="3"/>
      <c r="M7" s="3"/>
      <c r="N7" s="3">
        <f>L7*M7</f>
        <v>0</v>
      </c>
    </row>
    <row r="8" spans="3:14" x14ac:dyDescent="0.3">
      <c r="D8" s="3"/>
      <c r="E8" s="3"/>
      <c r="F8" s="3"/>
      <c r="G8" s="3">
        <f t="shared" ref="G8:G34" si="0">E8*F8</f>
        <v>0</v>
      </c>
      <c r="H8" s="3" t="s">
        <v>89</v>
      </c>
      <c r="I8" s="3"/>
      <c r="J8" s="3"/>
      <c r="K8" s="3">
        <f t="shared" ref="K8:K34" si="1">I8*J8</f>
        <v>0</v>
      </c>
      <c r="L8" s="3"/>
      <c r="M8" s="3"/>
      <c r="N8" s="3">
        <f t="shared" ref="N8:N34" si="2">L8*M8</f>
        <v>0</v>
      </c>
    </row>
    <row r="9" spans="3:14" x14ac:dyDescent="0.3">
      <c r="D9" s="3"/>
      <c r="E9" s="3"/>
      <c r="F9" s="3"/>
      <c r="G9" s="3">
        <f t="shared" si="0"/>
        <v>0</v>
      </c>
      <c r="H9" s="3"/>
      <c r="I9" s="3"/>
      <c r="J9" s="3"/>
      <c r="K9" s="3">
        <f t="shared" si="1"/>
        <v>0</v>
      </c>
      <c r="L9" s="3"/>
      <c r="M9" s="3"/>
      <c r="N9" s="3">
        <f t="shared" si="2"/>
        <v>0</v>
      </c>
    </row>
    <row r="10" spans="3:14" x14ac:dyDescent="0.3">
      <c r="D10" s="3" t="s">
        <v>77</v>
      </c>
      <c r="E10" s="3">
        <v>1.55</v>
      </c>
      <c r="F10" s="3">
        <v>1.6</v>
      </c>
      <c r="G10" s="3">
        <f t="shared" si="0"/>
        <v>2.4800000000000004</v>
      </c>
      <c r="H10" s="3" t="s">
        <v>88</v>
      </c>
      <c r="I10" s="3"/>
      <c r="J10" s="3"/>
      <c r="K10" s="3">
        <f t="shared" si="1"/>
        <v>0</v>
      </c>
      <c r="L10" s="3"/>
      <c r="M10" s="3"/>
      <c r="N10" s="3">
        <f t="shared" si="2"/>
        <v>0</v>
      </c>
    </row>
    <row r="11" spans="3:14" x14ac:dyDescent="0.3">
      <c r="D11" s="3"/>
      <c r="E11" s="3"/>
      <c r="F11" s="3"/>
      <c r="G11" s="3">
        <f t="shared" si="0"/>
        <v>0</v>
      </c>
      <c r="H11" s="3" t="s">
        <v>89</v>
      </c>
      <c r="I11" s="3"/>
      <c r="J11" s="3"/>
      <c r="K11" s="3">
        <f t="shared" si="1"/>
        <v>0</v>
      </c>
      <c r="L11" s="3"/>
      <c r="M11" s="3"/>
      <c r="N11" s="3">
        <f t="shared" si="2"/>
        <v>0</v>
      </c>
    </row>
    <row r="12" spans="3:14" x14ac:dyDescent="0.3">
      <c r="D12" s="3"/>
      <c r="E12" s="3"/>
      <c r="F12" s="3"/>
      <c r="G12" s="3">
        <f t="shared" si="0"/>
        <v>0</v>
      </c>
      <c r="H12" s="3"/>
      <c r="I12" s="3"/>
      <c r="J12" s="3"/>
      <c r="K12" s="3">
        <f t="shared" si="1"/>
        <v>0</v>
      </c>
      <c r="L12" s="3"/>
      <c r="M12" s="3"/>
      <c r="N12" s="3">
        <f t="shared" si="2"/>
        <v>0</v>
      </c>
    </row>
    <row r="13" spans="3:14" x14ac:dyDescent="0.3">
      <c r="D13" s="3"/>
      <c r="E13" s="3"/>
      <c r="F13" s="3"/>
      <c r="G13" s="3">
        <f t="shared" si="0"/>
        <v>0</v>
      </c>
      <c r="H13" s="3"/>
      <c r="I13" s="3"/>
      <c r="J13" s="3"/>
      <c r="K13" s="3">
        <f t="shared" si="1"/>
        <v>0</v>
      </c>
      <c r="L13" s="3"/>
      <c r="M13" s="3"/>
      <c r="N13" s="3">
        <f t="shared" si="2"/>
        <v>0</v>
      </c>
    </row>
    <row r="14" spans="3:14" x14ac:dyDescent="0.3">
      <c r="D14" s="3" t="s">
        <v>75</v>
      </c>
      <c r="E14" s="3"/>
      <c r="F14" s="3"/>
      <c r="G14" s="3">
        <f t="shared" si="0"/>
        <v>0</v>
      </c>
      <c r="H14" s="3" t="s">
        <v>88</v>
      </c>
      <c r="I14" s="3"/>
      <c r="J14" s="3"/>
      <c r="K14" s="3">
        <f t="shared" si="1"/>
        <v>0</v>
      </c>
      <c r="L14" s="3"/>
      <c r="M14" s="3"/>
      <c r="N14" s="3">
        <f t="shared" si="2"/>
        <v>0</v>
      </c>
    </row>
    <row r="15" spans="3:14" x14ac:dyDescent="0.3">
      <c r="D15" s="3"/>
      <c r="E15" s="3"/>
      <c r="F15" s="3"/>
      <c r="G15" s="3">
        <f t="shared" si="0"/>
        <v>0</v>
      </c>
      <c r="H15" s="3" t="s">
        <v>89</v>
      </c>
      <c r="I15" s="3"/>
      <c r="J15" s="3"/>
      <c r="K15" s="3">
        <f t="shared" si="1"/>
        <v>0</v>
      </c>
      <c r="L15" s="3"/>
      <c r="M15" s="3"/>
      <c r="N15" s="3">
        <f t="shared" si="2"/>
        <v>0</v>
      </c>
    </row>
    <row r="16" spans="3:14" x14ac:dyDescent="0.3">
      <c r="D16" s="3"/>
      <c r="E16" s="3"/>
      <c r="F16" s="3"/>
      <c r="G16" s="3">
        <f t="shared" si="0"/>
        <v>0</v>
      </c>
      <c r="H16" s="3"/>
      <c r="I16" s="3"/>
      <c r="J16" s="3"/>
      <c r="K16" s="3">
        <f t="shared" si="1"/>
        <v>0</v>
      </c>
      <c r="L16" s="3"/>
      <c r="M16" s="3"/>
      <c r="N16" s="3">
        <f t="shared" si="2"/>
        <v>0</v>
      </c>
    </row>
    <row r="17" spans="4:14" x14ac:dyDescent="0.3">
      <c r="D17" s="3"/>
      <c r="E17" s="3"/>
      <c r="F17" s="3"/>
      <c r="G17" s="3">
        <f t="shared" si="0"/>
        <v>0</v>
      </c>
      <c r="H17" s="3"/>
      <c r="I17" s="3"/>
      <c r="J17" s="3"/>
      <c r="K17" s="3">
        <f t="shared" si="1"/>
        <v>0</v>
      </c>
      <c r="L17" s="3"/>
      <c r="M17" s="3"/>
      <c r="N17" s="3">
        <f t="shared" si="2"/>
        <v>0</v>
      </c>
    </row>
    <row r="18" spans="4:14" x14ac:dyDescent="0.3">
      <c r="D18" s="3" t="s">
        <v>76</v>
      </c>
      <c r="E18" s="3"/>
      <c r="F18" s="3"/>
      <c r="G18" s="3">
        <f t="shared" si="0"/>
        <v>0</v>
      </c>
      <c r="H18" s="3" t="s">
        <v>88</v>
      </c>
      <c r="I18" s="3"/>
      <c r="J18" s="3"/>
      <c r="K18" s="3">
        <f t="shared" si="1"/>
        <v>0</v>
      </c>
      <c r="L18" s="3"/>
      <c r="M18" s="3"/>
      <c r="N18" s="3">
        <f t="shared" si="2"/>
        <v>0</v>
      </c>
    </row>
    <row r="19" spans="4:14" x14ac:dyDescent="0.3">
      <c r="D19" s="3"/>
      <c r="E19" s="3"/>
      <c r="F19" s="3"/>
      <c r="G19" s="3">
        <f t="shared" si="0"/>
        <v>0</v>
      </c>
      <c r="H19" s="3" t="s">
        <v>89</v>
      </c>
      <c r="I19" s="3"/>
      <c r="J19" s="3"/>
      <c r="K19" s="3">
        <f t="shared" si="1"/>
        <v>0</v>
      </c>
      <c r="L19" s="3"/>
      <c r="M19" s="3"/>
      <c r="N19" s="3">
        <f t="shared" si="2"/>
        <v>0</v>
      </c>
    </row>
    <row r="20" spans="4:14" x14ac:dyDescent="0.3">
      <c r="D20" s="3"/>
      <c r="E20" s="3"/>
      <c r="F20" s="3"/>
      <c r="G20" s="3">
        <f t="shared" si="0"/>
        <v>0</v>
      </c>
      <c r="H20" s="3"/>
      <c r="I20" s="3"/>
      <c r="J20" s="3"/>
      <c r="K20" s="3">
        <f t="shared" si="1"/>
        <v>0</v>
      </c>
      <c r="L20" s="3"/>
      <c r="M20" s="3"/>
      <c r="N20" s="3">
        <f t="shared" si="2"/>
        <v>0</v>
      </c>
    </row>
    <row r="21" spans="4:14" x14ac:dyDescent="0.3">
      <c r="D21" s="3" t="s">
        <v>76</v>
      </c>
      <c r="E21" s="3"/>
      <c r="F21" s="3"/>
      <c r="G21" s="3">
        <f t="shared" si="0"/>
        <v>0</v>
      </c>
      <c r="H21" s="3" t="s">
        <v>88</v>
      </c>
      <c r="I21" s="3"/>
      <c r="J21" s="3"/>
      <c r="K21" s="3">
        <f t="shared" si="1"/>
        <v>0</v>
      </c>
      <c r="L21" s="3"/>
      <c r="M21" s="3"/>
      <c r="N21" s="3">
        <f t="shared" si="2"/>
        <v>0</v>
      </c>
    </row>
    <row r="22" spans="4:14" x14ac:dyDescent="0.3">
      <c r="D22" s="3"/>
      <c r="E22" s="3"/>
      <c r="F22" s="3"/>
      <c r="G22" s="3">
        <f t="shared" si="0"/>
        <v>0</v>
      </c>
      <c r="H22" s="3" t="s">
        <v>89</v>
      </c>
      <c r="I22" s="3"/>
      <c r="J22" s="3"/>
      <c r="K22" s="3">
        <f t="shared" si="1"/>
        <v>0</v>
      </c>
      <c r="L22" s="3"/>
      <c r="M22" s="3"/>
      <c r="N22" s="3">
        <f t="shared" si="2"/>
        <v>0</v>
      </c>
    </row>
    <row r="23" spans="4:14" x14ac:dyDescent="0.3">
      <c r="D23" s="3"/>
      <c r="E23" s="3"/>
      <c r="F23" s="3"/>
      <c r="G23" s="3">
        <f t="shared" si="0"/>
        <v>0</v>
      </c>
      <c r="H23" s="3"/>
      <c r="I23" s="3"/>
      <c r="J23" s="3"/>
      <c r="K23" s="3">
        <f t="shared" si="1"/>
        <v>0</v>
      </c>
      <c r="L23" s="3"/>
      <c r="M23" s="3"/>
      <c r="N23" s="3">
        <f t="shared" si="2"/>
        <v>0</v>
      </c>
    </row>
    <row r="24" spans="4:14" x14ac:dyDescent="0.3">
      <c r="D24" s="3" t="s">
        <v>82</v>
      </c>
      <c r="E24" s="3">
        <v>1.65</v>
      </c>
      <c r="F24" s="3">
        <v>1.2</v>
      </c>
      <c r="G24" s="3">
        <f t="shared" si="0"/>
        <v>1.9799999999999998</v>
      </c>
      <c r="H24" s="3" t="s">
        <v>90</v>
      </c>
      <c r="I24" s="3"/>
      <c r="J24" s="3"/>
      <c r="K24" s="3">
        <f t="shared" si="1"/>
        <v>0</v>
      </c>
      <c r="L24" s="3"/>
      <c r="M24" s="3"/>
      <c r="N24" s="3">
        <f t="shared" si="2"/>
        <v>0</v>
      </c>
    </row>
    <row r="25" spans="4:14" x14ac:dyDescent="0.3">
      <c r="D25" s="3" t="s">
        <v>83</v>
      </c>
      <c r="E25" s="3"/>
      <c r="F25" s="3"/>
      <c r="G25" s="3">
        <f t="shared" si="0"/>
        <v>0</v>
      </c>
      <c r="H25" s="3" t="s">
        <v>90</v>
      </c>
      <c r="I25" s="3"/>
      <c r="J25" s="3"/>
      <c r="K25" s="3">
        <f t="shared" si="1"/>
        <v>0</v>
      </c>
      <c r="L25" s="3"/>
      <c r="M25" s="3"/>
      <c r="N25" s="3">
        <f t="shared" si="2"/>
        <v>0</v>
      </c>
    </row>
    <row r="26" spans="4:14" x14ac:dyDescent="0.3">
      <c r="D26" s="3" t="s">
        <v>84</v>
      </c>
      <c r="E26" s="3"/>
      <c r="F26" s="3"/>
      <c r="G26" s="3">
        <f t="shared" si="0"/>
        <v>0</v>
      </c>
      <c r="H26" s="3" t="s">
        <v>90</v>
      </c>
      <c r="I26" s="3"/>
      <c r="J26" s="3"/>
      <c r="K26" s="3">
        <f t="shared" si="1"/>
        <v>0</v>
      </c>
      <c r="L26" s="3"/>
      <c r="M26" s="3"/>
      <c r="N26" s="3">
        <f t="shared" si="2"/>
        <v>0</v>
      </c>
    </row>
    <row r="27" spans="4:14" x14ac:dyDescent="0.3">
      <c r="D27" s="3"/>
      <c r="E27" s="3"/>
      <c r="F27" s="3"/>
      <c r="G27" s="3">
        <f t="shared" si="0"/>
        <v>0</v>
      </c>
      <c r="H27" s="3"/>
      <c r="I27" s="3"/>
      <c r="J27" s="3"/>
      <c r="K27" s="3">
        <f t="shared" si="1"/>
        <v>0</v>
      </c>
      <c r="L27" s="3"/>
      <c r="M27" s="3"/>
      <c r="N27" s="3">
        <f t="shared" si="2"/>
        <v>0</v>
      </c>
    </row>
    <row r="28" spans="4:14" x14ac:dyDescent="0.3">
      <c r="D28" s="3" t="s">
        <v>78</v>
      </c>
      <c r="E28" s="3"/>
      <c r="F28" s="3"/>
      <c r="G28" s="3">
        <f t="shared" si="0"/>
        <v>0</v>
      </c>
      <c r="H28" s="3"/>
      <c r="I28" s="3"/>
      <c r="J28" s="3"/>
      <c r="K28" s="3">
        <f t="shared" si="1"/>
        <v>0</v>
      </c>
      <c r="L28" s="3"/>
      <c r="M28" s="3"/>
      <c r="N28" s="3">
        <f t="shared" si="2"/>
        <v>0</v>
      </c>
    </row>
    <row r="29" spans="4:14" x14ac:dyDescent="0.3">
      <c r="D29" s="3" t="s">
        <v>79</v>
      </c>
      <c r="E29" s="3"/>
      <c r="F29" s="3"/>
      <c r="G29" s="3">
        <f t="shared" si="0"/>
        <v>0</v>
      </c>
      <c r="H29" s="3"/>
      <c r="I29" s="3"/>
      <c r="J29" s="3"/>
      <c r="K29" s="3">
        <f t="shared" si="1"/>
        <v>0</v>
      </c>
      <c r="L29" s="3"/>
      <c r="M29" s="3"/>
      <c r="N29" s="3">
        <f t="shared" si="2"/>
        <v>0</v>
      </c>
    </row>
    <row r="30" spans="4:14" x14ac:dyDescent="0.3">
      <c r="D30" s="3" t="s">
        <v>80</v>
      </c>
      <c r="E30" s="3"/>
      <c r="F30" s="3"/>
      <c r="G30" s="3">
        <f t="shared" si="0"/>
        <v>0</v>
      </c>
      <c r="H30" s="3"/>
      <c r="I30" s="3"/>
      <c r="J30" s="3"/>
      <c r="K30" s="3">
        <f t="shared" si="1"/>
        <v>0</v>
      </c>
      <c r="L30" s="3"/>
      <c r="M30" s="3"/>
      <c r="N30" s="3">
        <f t="shared" si="2"/>
        <v>0</v>
      </c>
    </row>
    <row r="31" spans="4:14" x14ac:dyDescent="0.3">
      <c r="D31" s="3" t="s">
        <v>81</v>
      </c>
      <c r="E31" s="3"/>
      <c r="F31" s="3"/>
      <c r="G31" s="3">
        <f t="shared" si="0"/>
        <v>0</v>
      </c>
      <c r="H31" s="3"/>
      <c r="I31" s="3"/>
      <c r="J31" s="3"/>
      <c r="K31" s="3">
        <f t="shared" si="1"/>
        <v>0</v>
      </c>
      <c r="L31" s="3"/>
      <c r="M31" s="3"/>
      <c r="N31" s="3">
        <f t="shared" si="2"/>
        <v>0</v>
      </c>
    </row>
    <row r="32" spans="4:14" x14ac:dyDescent="0.3">
      <c r="D32" s="3"/>
      <c r="E32" s="3"/>
      <c r="F32" s="3"/>
      <c r="G32" s="3">
        <f t="shared" si="0"/>
        <v>0</v>
      </c>
      <c r="H32" s="3"/>
      <c r="I32" s="3"/>
      <c r="J32" s="3"/>
      <c r="K32" s="3">
        <f t="shared" si="1"/>
        <v>0</v>
      </c>
      <c r="L32" s="3"/>
      <c r="M32" s="3"/>
      <c r="N32" s="3">
        <f t="shared" si="2"/>
        <v>0</v>
      </c>
    </row>
    <row r="33" spans="4:14" x14ac:dyDescent="0.3">
      <c r="D33" s="3"/>
      <c r="E33" s="3"/>
      <c r="F33" s="3"/>
      <c r="G33" s="3">
        <f t="shared" si="0"/>
        <v>0</v>
      </c>
      <c r="H33" s="3"/>
      <c r="I33" s="3"/>
      <c r="J33" s="3"/>
      <c r="K33" s="3">
        <f t="shared" si="1"/>
        <v>0</v>
      </c>
      <c r="L33" s="3"/>
      <c r="M33" s="3"/>
      <c r="N33" s="3">
        <f t="shared" si="2"/>
        <v>0</v>
      </c>
    </row>
    <row r="34" spans="4:14" x14ac:dyDescent="0.3">
      <c r="D34" s="3"/>
      <c r="E34" s="3"/>
      <c r="F34" s="3"/>
      <c r="G34" s="3">
        <f t="shared" si="0"/>
        <v>0</v>
      </c>
      <c r="H34" s="3"/>
      <c r="I34" s="3"/>
      <c r="J34" s="3"/>
      <c r="K34" s="3">
        <f t="shared" si="1"/>
        <v>0</v>
      </c>
      <c r="L34" s="3"/>
      <c r="M34" s="3"/>
      <c r="N34" s="3">
        <f t="shared" si="2"/>
        <v>0</v>
      </c>
    </row>
    <row r="35" spans="4:14" x14ac:dyDescent="0.3">
      <c r="D35" s="3" t="s">
        <v>85</v>
      </c>
      <c r="E35" s="3"/>
      <c r="F35" s="3">
        <f>G35*10.764</f>
        <v>193.90269599999999</v>
      </c>
      <c r="G35" s="3">
        <f>SUM(G7:G34)</f>
        <v>18.013999999999999</v>
      </c>
      <c r="H35" s="3"/>
      <c r="I35" s="3"/>
      <c r="J35" s="3">
        <f>K35*10.764</f>
        <v>0</v>
      </c>
      <c r="K35" s="3">
        <f>SUM(K7:K34)</f>
        <v>0</v>
      </c>
      <c r="L35" s="3"/>
      <c r="M35" s="3">
        <f>N35*10.764</f>
        <v>0</v>
      </c>
      <c r="N35" s="3">
        <f>SUM(N7:N34)</f>
        <v>0</v>
      </c>
    </row>
    <row r="37" spans="4:14" x14ac:dyDescent="0.3">
      <c r="F37">
        <f>F35+J35</f>
        <v>193.90269599999999</v>
      </c>
    </row>
  </sheetData>
  <mergeCells count="4">
    <mergeCell ref="E3:F3"/>
    <mergeCell ref="E5:G5"/>
    <mergeCell ref="I5:K5"/>
    <mergeCell ref="L5:N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N37"/>
  <sheetViews>
    <sheetView topLeftCell="A19" workbookViewId="0">
      <selection activeCell="F37" sqref="F37"/>
    </sheetView>
  </sheetViews>
  <sheetFormatPr defaultRowHeight="14.4" x14ac:dyDescent="0.3"/>
  <sheetData>
    <row r="3" spans="3:14" x14ac:dyDescent="0.3">
      <c r="D3" s="6" t="s">
        <v>86</v>
      </c>
      <c r="E3" s="228"/>
      <c r="F3" s="228"/>
    </row>
    <row r="4" spans="3:14" x14ac:dyDescent="0.3">
      <c r="F4" s="5"/>
      <c r="G4" s="5"/>
      <c r="H4" s="5"/>
      <c r="I4" s="5"/>
      <c r="J4" s="5"/>
      <c r="K4" s="5"/>
    </row>
    <row r="5" spans="3:14" x14ac:dyDescent="0.3">
      <c r="C5" s="6" t="s">
        <v>87</v>
      </c>
      <c r="D5" s="4" t="s">
        <v>67</v>
      </c>
      <c r="E5" s="229" t="s">
        <v>68</v>
      </c>
      <c r="F5" s="229"/>
      <c r="G5" s="229"/>
      <c r="H5" s="7"/>
      <c r="I5" s="229" t="s">
        <v>69</v>
      </c>
      <c r="J5" s="229"/>
      <c r="K5" s="229"/>
      <c r="L5" s="229" t="s">
        <v>70</v>
      </c>
      <c r="M5" s="229"/>
      <c r="N5" s="229"/>
    </row>
    <row r="6" spans="3:14" x14ac:dyDescent="0.3">
      <c r="C6" s="6">
        <v>1</v>
      </c>
      <c r="D6" s="4"/>
      <c r="E6" s="4" t="s">
        <v>71</v>
      </c>
      <c r="F6" s="4" t="s">
        <v>72</v>
      </c>
      <c r="G6" s="4" t="s">
        <v>73</v>
      </c>
      <c r="H6" s="4"/>
      <c r="I6" s="4" t="s">
        <v>71</v>
      </c>
      <c r="J6" s="4" t="s">
        <v>72</v>
      </c>
      <c r="K6" s="4" t="s">
        <v>73</v>
      </c>
      <c r="L6" s="4" t="s">
        <v>71</v>
      </c>
      <c r="M6" s="4" t="s">
        <v>72</v>
      </c>
      <c r="N6" s="4" t="s">
        <v>73</v>
      </c>
    </row>
    <row r="7" spans="3:14" x14ac:dyDescent="0.3">
      <c r="D7" s="3" t="s">
        <v>74</v>
      </c>
      <c r="E7" s="3">
        <v>2.5</v>
      </c>
      <c r="F7" s="3">
        <v>3.8</v>
      </c>
      <c r="G7" s="3">
        <f>E7*F7</f>
        <v>9.5</v>
      </c>
      <c r="H7" s="3" t="s">
        <v>88</v>
      </c>
      <c r="I7" s="3"/>
      <c r="J7" s="3"/>
      <c r="K7" s="3">
        <f>I7*J7</f>
        <v>0</v>
      </c>
      <c r="L7" s="3"/>
      <c r="M7" s="3"/>
      <c r="N7" s="3">
        <f>L7*M7</f>
        <v>0</v>
      </c>
    </row>
    <row r="8" spans="3:14" x14ac:dyDescent="0.3">
      <c r="D8" s="3"/>
      <c r="E8" s="3">
        <v>2.0499999999999998</v>
      </c>
      <c r="F8" s="3">
        <v>1.6</v>
      </c>
      <c r="G8" s="3">
        <f t="shared" ref="G8:G34" si="0">E8*F8</f>
        <v>3.28</v>
      </c>
      <c r="H8" s="3" t="s">
        <v>89</v>
      </c>
      <c r="I8" s="3"/>
      <c r="J8" s="3"/>
      <c r="K8" s="3">
        <f t="shared" ref="K8:K34" si="1">I8*J8</f>
        <v>0</v>
      </c>
      <c r="L8" s="3"/>
      <c r="M8" s="3"/>
      <c r="N8" s="3">
        <f t="shared" ref="N8:N34" si="2">L8*M8</f>
        <v>0</v>
      </c>
    </row>
    <row r="9" spans="3:14" x14ac:dyDescent="0.3">
      <c r="D9" s="3"/>
      <c r="E9" s="3"/>
      <c r="F9" s="3"/>
      <c r="G9" s="3">
        <f t="shared" si="0"/>
        <v>0</v>
      </c>
      <c r="H9" s="3"/>
      <c r="I9" s="3"/>
      <c r="J9" s="3"/>
      <c r="K9" s="3">
        <f t="shared" si="1"/>
        <v>0</v>
      </c>
      <c r="L9" s="3"/>
      <c r="M9" s="3"/>
      <c r="N9" s="3">
        <f t="shared" si="2"/>
        <v>0</v>
      </c>
    </row>
    <row r="10" spans="3:14" x14ac:dyDescent="0.3">
      <c r="D10" s="3" t="s">
        <v>77</v>
      </c>
      <c r="E10" s="3">
        <v>2.4500000000000002</v>
      </c>
      <c r="F10" s="3">
        <v>2.75</v>
      </c>
      <c r="G10" s="3">
        <f t="shared" si="0"/>
        <v>6.7375000000000007</v>
      </c>
      <c r="H10" s="3" t="s">
        <v>88</v>
      </c>
      <c r="I10" s="3"/>
      <c r="J10" s="3"/>
      <c r="K10" s="3">
        <f t="shared" si="1"/>
        <v>0</v>
      </c>
      <c r="L10" s="3"/>
      <c r="M10" s="3"/>
      <c r="N10" s="3">
        <f t="shared" si="2"/>
        <v>0</v>
      </c>
    </row>
    <row r="11" spans="3:14" x14ac:dyDescent="0.3">
      <c r="D11" s="3"/>
      <c r="E11" s="3"/>
      <c r="F11" s="3"/>
      <c r="G11" s="3">
        <f t="shared" si="0"/>
        <v>0</v>
      </c>
      <c r="H11" s="3" t="s">
        <v>89</v>
      </c>
      <c r="I11" s="3"/>
      <c r="J11" s="3"/>
      <c r="K11" s="3">
        <f t="shared" si="1"/>
        <v>0</v>
      </c>
      <c r="L11" s="3"/>
      <c r="M11" s="3"/>
      <c r="N11" s="3">
        <f t="shared" si="2"/>
        <v>0</v>
      </c>
    </row>
    <row r="12" spans="3:14" x14ac:dyDescent="0.3">
      <c r="D12" s="3"/>
      <c r="E12" s="3"/>
      <c r="F12" s="3"/>
      <c r="G12" s="3">
        <f t="shared" si="0"/>
        <v>0</v>
      </c>
      <c r="H12" s="3"/>
      <c r="I12" s="3"/>
      <c r="J12" s="3"/>
      <c r="K12" s="3">
        <f t="shared" si="1"/>
        <v>0</v>
      </c>
      <c r="L12" s="3"/>
      <c r="M12" s="3"/>
      <c r="N12" s="3">
        <f t="shared" si="2"/>
        <v>0</v>
      </c>
    </row>
    <row r="13" spans="3:14" x14ac:dyDescent="0.3">
      <c r="D13" s="3"/>
      <c r="E13" s="3"/>
      <c r="F13" s="3"/>
      <c r="G13" s="3">
        <f t="shared" si="0"/>
        <v>0</v>
      </c>
      <c r="H13" s="3"/>
      <c r="I13" s="3"/>
      <c r="J13" s="3"/>
      <c r="K13" s="3">
        <f t="shared" si="1"/>
        <v>0</v>
      </c>
      <c r="L13" s="3"/>
      <c r="M13" s="3"/>
      <c r="N13" s="3">
        <f t="shared" si="2"/>
        <v>0</v>
      </c>
    </row>
    <row r="14" spans="3:14" x14ac:dyDescent="0.3">
      <c r="D14" s="3" t="s">
        <v>75</v>
      </c>
      <c r="E14" s="3"/>
      <c r="F14" s="3"/>
      <c r="G14" s="3">
        <f t="shared" si="0"/>
        <v>0</v>
      </c>
      <c r="H14" s="3" t="s">
        <v>88</v>
      </c>
      <c r="I14" s="3"/>
      <c r="J14" s="3"/>
      <c r="K14" s="3">
        <f t="shared" si="1"/>
        <v>0</v>
      </c>
      <c r="L14" s="3"/>
      <c r="M14" s="3"/>
      <c r="N14" s="3">
        <f t="shared" si="2"/>
        <v>0</v>
      </c>
    </row>
    <row r="15" spans="3:14" x14ac:dyDescent="0.3">
      <c r="D15" s="3"/>
      <c r="E15" s="3"/>
      <c r="F15" s="3"/>
      <c r="G15" s="3">
        <f t="shared" si="0"/>
        <v>0</v>
      </c>
      <c r="H15" s="3" t="s">
        <v>89</v>
      </c>
      <c r="I15" s="3"/>
      <c r="J15" s="3"/>
      <c r="K15" s="3">
        <f t="shared" si="1"/>
        <v>0</v>
      </c>
      <c r="L15" s="3"/>
      <c r="M15" s="3"/>
      <c r="N15" s="3">
        <f t="shared" si="2"/>
        <v>0</v>
      </c>
    </row>
    <row r="16" spans="3:14" x14ac:dyDescent="0.3">
      <c r="D16" s="3"/>
      <c r="E16" s="3"/>
      <c r="F16" s="3"/>
      <c r="G16" s="3">
        <f t="shared" si="0"/>
        <v>0</v>
      </c>
      <c r="H16" s="3"/>
      <c r="I16" s="3"/>
      <c r="J16" s="3"/>
      <c r="K16" s="3">
        <f t="shared" si="1"/>
        <v>0</v>
      </c>
      <c r="L16" s="3"/>
      <c r="M16" s="3"/>
      <c r="N16" s="3">
        <f t="shared" si="2"/>
        <v>0</v>
      </c>
    </row>
    <row r="17" spans="4:14" x14ac:dyDescent="0.3">
      <c r="D17" s="3"/>
      <c r="E17" s="3"/>
      <c r="F17" s="3"/>
      <c r="G17" s="3">
        <f t="shared" si="0"/>
        <v>0</v>
      </c>
      <c r="H17" s="3"/>
      <c r="I17" s="3"/>
      <c r="J17" s="3"/>
      <c r="K17" s="3">
        <f t="shared" si="1"/>
        <v>0</v>
      </c>
      <c r="L17" s="3"/>
      <c r="M17" s="3"/>
      <c r="N17" s="3">
        <f t="shared" si="2"/>
        <v>0</v>
      </c>
    </row>
    <row r="18" spans="4:14" x14ac:dyDescent="0.3">
      <c r="D18" s="3" t="s">
        <v>76</v>
      </c>
      <c r="E18" s="3"/>
      <c r="F18" s="3"/>
      <c r="G18" s="3">
        <f t="shared" si="0"/>
        <v>0</v>
      </c>
      <c r="H18" s="3" t="s">
        <v>88</v>
      </c>
      <c r="I18" s="3"/>
      <c r="J18" s="3"/>
      <c r="K18" s="3">
        <f t="shared" si="1"/>
        <v>0</v>
      </c>
      <c r="L18" s="3"/>
      <c r="M18" s="3"/>
      <c r="N18" s="3">
        <f t="shared" si="2"/>
        <v>0</v>
      </c>
    </row>
    <row r="19" spans="4:14" x14ac:dyDescent="0.3">
      <c r="D19" s="3"/>
      <c r="E19" s="3"/>
      <c r="F19" s="3"/>
      <c r="G19" s="3">
        <f t="shared" si="0"/>
        <v>0</v>
      </c>
      <c r="H19" s="3" t="s">
        <v>89</v>
      </c>
      <c r="I19" s="3"/>
      <c r="J19" s="3"/>
      <c r="K19" s="3">
        <f t="shared" si="1"/>
        <v>0</v>
      </c>
      <c r="L19" s="3"/>
      <c r="M19" s="3"/>
      <c r="N19" s="3">
        <f t="shared" si="2"/>
        <v>0</v>
      </c>
    </row>
    <row r="20" spans="4:14" x14ac:dyDescent="0.3">
      <c r="D20" s="3"/>
      <c r="E20" s="3"/>
      <c r="F20" s="3"/>
      <c r="G20" s="3">
        <f t="shared" si="0"/>
        <v>0</v>
      </c>
      <c r="H20" s="3"/>
      <c r="I20" s="3"/>
      <c r="J20" s="3"/>
      <c r="K20" s="3">
        <f t="shared" si="1"/>
        <v>0</v>
      </c>
      <c r="L20" s="3"/>
      <c r="M20" s="3"/>
      <c r="N20" s="3">
        <f t="shared" si="2"/>
        <v>0</v>
      </c>
    </row>
    <row r="21" spans="4:14" x14ac:dyDescent="0.3">
      <c r="D21" s="3" t="s">
        <v>76</v>
      </c>
      <c r="E21" s="3"/>
      <c r="F21" s="3"/>
      <c r="G21" s="3">
        <f t="shared" si="0"/>
        <v>0</v>
      </c>
      <c r="H21" s="3" t="s">
        <v>88</v>
      </c>
      <c r="I21" s="3"/>
      <c r="J21" s="3"/>
      <c r="K21" s="3">
        <f t="shared" si="1"/>
        <v>0</v>
      </c>
      <c r="L21" s="3"/>
      <c r="M21" s="3"/>
      <c r="N21" s="3">
        <f t="shared" si="2"/>
        <v>0</v>
      </c>
    </row>
    <row r="22" spans="4:14" x14ac:dyDescent="0.3">
      <c r="D22" s="3"/>
      <c r="E22" s="3"/>
      <c r="F22" s="3"/>
      <c r="G22" s="3">
        <f t="shared" si="0"/>
        <v>0</v>
      </c>
      <c r="H22" s="3" t="s">
        <v>89</v>
      </c>
      <c r="I22" s="3"/>
      <c r="J22" s="3"/>
      <c r="K22" s="3">
        <f t="shared" si="1"/>
        <v>0</v>
      </c>
      <c r="L22" s="3"/>
      <c r="M22" s="3"/>
      <c r="N22" s="3">
        <f t="shared" si="2"/>
        <v>0</v>
      </c>
    </row>
    <row r="23" spans="4:14" x14ac:dyDescent="0.3">
      <c r="D23" s="3"/>
      <c r="E23" s="3"/>
      <c r="F23" s="3"/>
      <c r="G23" s="3">
        <f t="shared" si="0"/>
        <v>0</v>
      </c>
      <c r="H23" s="3"/>
      <c r="I23" s="3"/>
      <c r="J23" s="3"/>
      <c r="K23" s="3">
        <f t="shared" si="1"/>
        <v>0</v>
      </c>
      <c r="L23" s="3"/>
      <c r="M23" s="3"/>
      <c r="N23" s="3">
        <f t="shared" si="2"/>
        <v>0</v>
      </c>
    </row>
    <row r="24" spans="4:14" x14ac:dyDescent="0.3">
      <c r="D24" s="3" t="s">
        <v>82</v>
      </c>
      <c r="E24" s="3">
        <v>1.95</v>
      </c>
      <c r="F24" s="3">
        <v>1.2</v>
      </c>
      <c r="G24" s="3">
        <f t="shared" si="0"/>
        <v>2.34</v>
      </c>
      <c r="H24" s="3" t="s">
        <v>90</v>
      </c>
      <c r="I24" s="3"/>
      <c r="J24" s="3"/>
      <c r="K24" s="3">
        <f t="shared" si="1"/>
        <v>0</v>
      </c>
      <c r="L24" s="3"/>
      <c r="M24" s="3"/>
      <c r="N24" s="3">
        <f t="shared" si="2"/>
        <v>0</v>
      </c>
    </row>
    <row r="25" spans="4:14" x14ac:dyDescent="0.3">
      <c r="D25" s="3" t="s">
        <v>83</v>
      </c>
      <c r="E25" s="3"/>
      <c r="F25" s="3"/>
      <c r="G25" s="3">
        <f t="shared" si="0"/>
        <v>0</v>
      </c>
      <c r="H25" s="3" t="s">
        <v>90</v>
      </c>
      <c r="I25" s="3"/>
      <c r="J25" s="3"/>
      <c r="K25" s="3">
        <f t="shared" si="1"/>
        <v>0</v>
      </c>
      <c r="L25" s="3"/>
      <c r="M25" s="3"/>
      <c r="N25" s="3">
        <f t="shared" si="2"/>
        <v>0</v>
      </c>
    </row>
    <row r="26" spans="4:14" x14ac:dyDescent="0.3">
      <c r="D26" s="3" t="s">
        <v>84</v>
      </c>
      <c r="E26" s="3"/>
      <c r="F26" s="3"/>
      <c r="G26" s="3">
        <f t="shared" si="0"/>
        <v>0</v>
      </c>
      <c r="H26" s="3" t="s">
        <v>90</v>
      </c>
      <c r="I26" s="3"/>
      <c r="J26" s="3"/>
      <c r="K26" s="3">
        <f t="shared" si="1"/>
        <v>0</v>
      </c>
      <c r="L26" s="3"/>
      <c r="M26" s="3"/>
      <c r="N26" s="3">
        <f t="shared" si="2"/>
        <v>0</v>
      </c>
    </row>
    <row r="27" spans="4:14" x14ac:dyDescent="0.3">
      <c r="D27" s="3"/>
      <c r="E27" s="3"/>
      <c r="F27" s="3"/>
      <c r="G27" s="3">
        <f t="shared" si="0"/>
        <v>0</v>
      </c>
      <c r="H27" s="3"/>
      <c r="I27" s="3"/>
      <c r="J27" s="3"/>
      <c r="K27" s="3">
        <f t="shared" si="1"/>
        <v>0</v>
      </c>
      <c r="L27" s="3"/>
      <c r="M27" s="3"/>
      <c r="N27" s="3">
        <f t="shared" si="2"/>
        <v>0</v>
      </c>
    </row>
    <row r="28" spans="4:14" x14ac:dyDescent="0.3">
      <c r="D28" s="3" t="s">
        <v>78</v>
      </c>
      <c r="E28" s="3"/>
      <c r="F28" s="3"/>
      <c r="G28" s="3">
        <f t="shared" si="0"/>
        <v>0</v>
      </c>
      <c r="H28" s="3"/>
      <c r="I28" s="3"/>
      <c r="J28" s="3"/>
      <c r="K28" s="3">
        <f t="shared" si="1"/>
        <v>0</v>
      </c>
      <c r="L28" s="3"/>
      <c r="M28" s="3"/>
      <c r="N28" s="3">
        <f t="shared" si="2"/>
        <v>0</v>
      </c>
    </row>
    <row r="29" spans="4:14" x14ac:dyDescent="0.3">
      <c r="D29" s="3" t="s">
        <v>79</v>
      </c>
      <c r="E29" s="3"/>
      <c r="F29" s="3"/>
      <c r="G29" s="3">
        <f t="shared" si="0"/>
        <v>0</v>
      </c>
      <c r="H29" s="3"/>
      <c r="I29" s="3"/>
      <c r="J29" s="3"/>
      <c r="K29" s="3">
        <f t="shared" si="1"/>
        <v>0</v>
      </c>
      <c r="L29" s="3"/>
      <c r="M29" s="3"/>
      <c r="N29" s="3">
        <f t="shared" si="2"/>
        <v>0</v>
      </c>
    </row>
    <row r="30" spans="4:14" x14ac:dyDescent="0.3">
      <c r="D30" s="3" t="s">
        <v>80</v>
      </c>
      <c r="E30" s="3"/>
      <c r="F30" s="3"/>
      <c r="G30" s="3">
        <f t="shared" si="0"/>
        <v>0</v>
      </c>
      <c r="H30" s="3"/>
      <c r="I30" s="3"/>
      <c r="J30" s="3"/>
      <c r="K30" s="3">
        <f t="shared" si="1"/>
        <v>0</v>
      </c>
      <c r="L30" s="3"/>
      <c r="M30" s="3"/>
      <c r="N30" s="3">
        <f t="shared" si="2"/>
        <v>0</v>
      </c>
    </row>
    <row r="31" spans="4:14" x14ac:dyDescent="0.3">
      <c r="D31" s="3" t="s">
        <v>81</v>
      </c>
      <c r="E31" s="3"/>
      <c r="F31" s="3"/>
      <c r="G31" s="3">
        <f t="shared" si="0"/>
        <v>0</v>
      </c>
      <c r="H31" s="3"/>
      <c r="I31" s="3"/>
      <c r="J31" s="3"/>
      <c r="K31" s="3">
        <f t="shared" si="1"/>
        <v>0</v>
      </c>
      <c r="L31" s="3"/>
      <c r="M31" s="3"/>
      <c r="N31" s="3">
        <f t="shared" si="2"/>
        <v>0</v>
      </c>
    </row>
    <row r="32" spans="4:14" x14ac:dyDescent="0.3">
      <c r="D32" s="3"/>
      <c r="E32" s="3"/>
      <c r="F32" s="3"/>
      <c r="G32" s="3">
        <f t="shared" si="0"/>
        <v>0</v>
      </c>
      <c r="H32" s="3"/>
      <c r="I32" s="3"/>
      <c r="J32" s="3"/>
      <c r="K32" s="3">
        <f t="shared" si="1"/>
        <v>0</v>
      </c>
      <c r="L32" s="3"/>
      <c r="M32" s="3"/>
      <c r="N32" s="3">
        <f t="shared" si="2"/>
        <v>0</v>
      </c>
    </row>
    <row r="33" spans="4:14" x14ac:dyDescent="0.3">
      <c r="D33" s="3"/>
      <c r="E33" s="3"/>
      <c r="F33" s="3"/>
      <c r="G33" s="3">
        <f t="shared" si="0"/>
        <v>0</v>
      </c>
      <c r="H33" s="3"/>
      <c r="I33" s="3"/>
      <c r="J33" s="3"/>
      <c r="K33" s="3">
        <f t="shared" si="1"/>
        <v>0</v>
      </c>
      <c r="L33" s="3"/>
      <c r="M33" s="3"/>
      <c r="N33" s="3">
        <f t="shared" si="2"/>
        <v>0</v>
      </c>
    </row>
    <row r="34" spans="4:14" x14ac:dyDescent="0.3">
      <c r="D34" s="3"/>
      <c r="E34" s="3"/>
      <c r="F34" s="3"/>
      <c r="G34" s="3">
        <f t="shared" si="0"/>
        <v>0</v>
      </c>
      <c r="H34" s="3"/>
      <c r="I34" s="3"/>
      <c r="J34" s="3"/>
      <c r="K34" s="3">
        <f t="shared" si="1"/>
        <v>0</v>
      </c>
      <c r="L34" s="3"/>
      <c r="M34" s="3"/>
      <c r="N34" s="3">
        <f t="shared" si="2"/>
        <v>0</v>
      </c>
    </row>
    <row r="35" spans="4:14" x14ac:dyDescent="0.3">
      <c r="D35" s="3" t="s">
        <v>85</v>
      </c>
      <c r="E35" s="3"/>
      <c r="F35" s="3">
        <f>G35*10.764</f>
        <v>235.27412999999996</v>
      </c>
      <c r="G35" s="3">
        <f>SUM(G7:G34)</f>
        <v>21.857499999999998</v>
      </c>
      <c r="H35" s="3"/>
      <c r="I35" s="3"/>
      <c r="J35" s="3">
        <f>K35*10.764</f>
        <v>0</v>
      </c>
      <c r="K35" s="3">
        <f>SUM(K7:K34)</f>
        <v>0</v>
      </c>
      <c r="L35" s="3"/>
      <c r="M35" s="3">
        <f>N35*10.764</f>
        <v>0</v>
      </c>
      <c r="N35" s="3">
        <f>SUM(N7:N34)</f>
        <v>0</v>
      </c>
    </row>
    <row r="37" spans="4:14" x14ac:dyDescent="0.3">
      <c r="F37">
        <f>F35+J35</f>
        <v>235.27412999999996</v>
      </c>
    </row>
  </sheetData>
  <mergeCells count="4">
    <mergeCell ref="E3:F3"/>
    <mergeCell ref="E5:G5"/>
    <mergeCell ref="I5:K5"/>
    <mergeCell ref="L5:N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C3:N37"/>
  <sheetViews>
    <sheetView topLeftCell="A22" workbookViewId="0">
      <selection activeCell="L41" sqref="L41"/>
    </sheetView>
  </sheetViews>
  <sheetFormatPr defaultRowHeight="14.4" x14ac:dyDescent="0.3"/>
  <sheetData>
    <row r="3" spans="3:14" x14ac:dyDescent="0.3">
      <c r="D3" s="6" t="s">
        <v>86</v>
      </c>
      <c r="E3" s="228"/>
      <c r="F3" s="228"/>
    </row>
    <row r="4" spans="3:14" x14ac:dyDescent="0.3">
      <c r="F4" s="5"/>
      <c r="G4" s="5"/>
      <c r="H4" s="5"/>
      <c r="I4" s="5"/>
      <c r="J4" s="5"/>
      <c r="K4" s="5"/>
    </row>
    <row r="5" spans="3:14" x14ac:dyDescent="0.3">
      <c r="C5" s="6" t="s">
        <v>87</v>
      </c>
      <c r="D5" s="4" t="s">
        <v>67</v>
      </c>
      <c r="E5" s="229" t="s">
        <v>68</v>
      </c>
      <c r="F5" s="229"/>
      <c r="G5" s="229"/>
      <c r="H5" s="7"/>
      <c r="I5" s="229" t="s">
        <v>69</v>
      </c>
      <c r="J5" s="229"/>
      <c r="K5" s="229"/>
      <c r="L5" s="229" t="s">
        <v>70</v>
      </c>
      <c r="M5" s="229"/>
      <c r="N5" s="229"/>
    </row>
    <row r="6" spans="3:14" x14ac:dyDescent="0.3">
      <c r="C6" s="6">
        <v>1</v>
      </c>
      <c r="D6" s="4"/>
      <c r="E6" s="4" t="s">
        <v>71</v>
      </c>
      <c r="F6" s="4" t="s">
        <v>72</v>
      </c>
      <c r="G6" s="4" t="s">
        <v>73</v>
      </c>
      <c r="H6" s="4"/>
      <c r="I6" s="4" t="s">
        <v>71</v>
      </c>
      <c r="J6" s="4" t="s">
        <v>72</v>
      </c>
      <c r="K6" s="4" t="s">
        <v>73</v>
      </c>
      <c r="L6" s="4" t="s">
        <v>71</v>
      </c>
      <c r="M6" s="4" t="s">
        <v>72</v>
      </c>
      <c r="N6" s="4" t="s">
        <v>73</v>
      </c>
    </row>
    <row r="7" spans="3:14" x14ac:dyDescent="0.3">
      <c r="D7" s="3" t="s">
        <v>74</v>
      </c>
      <c r="E7" s="3">
        <v>2.8</v>
      </c>
      <c r="F7" s="3">
        <v>3.3</v>
      </c>
      <c r="G7" s="3">
        <f>E7*F7</f>
        <v>9.2399999999999984</v>
      </c>
      <c r="H7" s="3" t="s">
        <v>88</v>
      </c>
      <c r="I7" s="3"/>
      <c r="J7" s="3"/>
      <c r="K7" s="3">
        <f>I7*J7</f>
        <v>0</v>
      </c>
      <c r="L7" s="3"/>
      <c r="M7" s="3"/>
      <c r="N7" s="3">
        <f>L7*M7</f>
        <v>0</v>
      </c>
    </row>
    <row r="8" spans="3:14" x14ac:dyDescent="0.3">
      <c r="D8" s="3"/>
      <c r="E8" s="3"/>
      <c r="F8" s="3"/>
      <c r="G8" s="3">
        <f t="shared" ref="G8:G34" si="0">E8*F8</f>
        <v>0</v>
      </c>
      <c r="H8" s="3" t="s">
        <v>89</v>
      </c>
      <c r="I8" s="3"/>
      <c r="J8" s="3"/>
      <c r="K8" s="3">
        <f t="shared" ref="K8:K34" si="1">I8*J8</f>
        <v>0</v>
      </c>
      <c r="L8" s="3"/>
      <c r="M8" s="3"/>
      <c r="N8" s="3">
        <f t="shared" ref="N8:N34" si="2">L8*M8</f>
        <v>0</v>
      </c>
    </row>
    <row r="9" spans="3:14" x14ac:dyDescent="0.3">
      <c r="D9" s="3"/>
      <c r="E9" s="3"/>
      <c r="F9" s="3"/>
      <c r="G9" s="3">
        <f t="shared" si="0"/>
        <v>0</v>
      </c>
      <c r="H9" s="3"/>
      <c r="I9" s="3"/>
      <c r="J9" s="3"/>
      <c r="K9" s="3">
        <f t="shared" si="1"/>
        <v>0</v>
      </c>
      <c r="L9" s="3"/>
      <c r="M9" s="3"/>
      <c r="N9" s="3">
        <f t="shared" si="2"/>
        <v>0</v>
      </c>
    </row>
    <row r="10" spans="3:14" x14ac:dyDescent="0.3">
      <c r="D10" s="3" t="s">
        <v>77</v>
      </c>
      <c r="E10" s="3">
        <v>1.8</v>
      </c>
      <c r="F10" s="3">
        <v>1.95</v>
      </c>
      <c r="G10" s="3">
        <f t="shared" si="0"/>
        <v>3.51</v>
      </c>
      <c r="H10" s="3" t="s">
        <v>88</v>
      </c>
      <c r="I10" s="3"/>
      <c r="J10" s="3"/>
      <c r="K10" s="3">
        <f t="shared" si="1"/>
        <v>0</v>
      </c>
      <c r="L10" s="3"/>
      <c r="M10" s="3"/>
      <c r="N10" s="3">
        <f t="shared" si="2"/>
        <v>0</v>
      </c>
    </row>
    <row r="11" spans="3:14" x14ac:dyDescent="0.3">
      <c r="D11" s="3"/>
      <c r="E11" s="3"/>
      <c r="F11" s="3"/>
      <c r="G11" s="3">
        <f t="shared" si="0"/>
        <v>0</v>
      </c>
      <c r="H11" s="3" t="s">
        <v>89</v>
      </c>
      <c r="I11" s="3"/>
      <c r="J11" s="3"/>
      <c r="K11" s="3">
        <f t="shared" si="1"/>
        <v>0</v>
      </c>
      <c r="L11" s="3"/>
      <c r="M11" s="3"/>
      <c r="N11" s="3">
        <f t="shared" si="2"/>
        <v>0</v>
      </c>
    </row>
    <row r="12" spans="3:14" x14ac:dyDescent="0.3">
      <c r="D12" s="3"/>
      <c r="E12" s="3"/>
      <c r="F12" s="3"/>
      <c r="G12" s="3">
        <f t="shared" si="0"/>
        <v>0</v>
      </c>
      <c r="H12" s="3"/>
      <c r="I12" s="3"/>
      <c r="J12" s="3"/>
      <c r="K12" s="3">
        <f t="shared" si="1"/>
        <v>0</v>
      </c>
      <c r="L12" s="3"/>
      <c r="M12" s="3"/>
      <c r="N12" s="3">
        <f t="shared" si="2"/>
        <v>0</v>
      </c>
    </row>
    <row r="13" spans="3:14" x14ac:dyDescent="0.3">
      <c r="D13" s="3"/>
      <c r="E13" s="3"/>
      <c r="F13" s="3"/>
      <c r="G13" s="3">
        <f t="shared" si="0"/>
        <v>0</v>
      </c>
      <c r="H13" s="3"/>
      <c r="I13" s="3"/>
      <c r="J13" s="3"/>
      <c r="K13" s="3">
        <f t="shared" si="1"/>
        <v>0</v>
      </c>
      <c r="L13" s="3"/>
      <c r="M13" s="3"/>
      <c r="N13" s="3">
        <f t="shared" si="2"/>
        <v>0</v>
      </c>
    </row>
    <row r="14" spans="3:14" x14ac:dyDescent="0.3">
      <c r="D14" s="3" t="s">
        <v>75</v>
      </c>
      <c r="E14" s="3"/>
      <c r="F14" s="3"/>
      <c r="G14" s="3">
        <f t="shared" si="0"/>
        <v>0</v>
      </c>
      <c r="H14" s="3" t="s">
        <v>88</v>
      </c>
      <c r="I14" s="3"/>
      <c r="J14" s="3"/>
      <c r="K14" s="3">
        <f t="shared" si="1"/>
        <v>0</v>
      </c>
      <c r="L14" s="3"/>
      <c r="M14" s="3"/>
      <c r="N14" s="3">
        <f t="shared" si="2"/>
        <v>0</v>
      </c>
    </row>
    <row r="15" spans="3:14" x14ac:dyDescent="0.3">
      <c r="D15" s="3"/>
      <c r="E15" s="3"/>
      <c r="F15" s="3"/>
      <c r="G15" s="3">
        <f t="shared" si="0"/>
        <v>0</v>
      </c>
      <c r="H15" s="3" t="s">
        <v>89</v>
      </c>
      <c r="I15" s="3"/>
      <c r="J15" s="3"/>
      <c r="K15" s="3">
        <f t="shared" si="1"/>
        <v>0</v>
      </c>
      <c r="L15" s="3"/>
      <c r="M15" s="3"/>
      <c r="N15" s="3">
        <f t="shared" si="2"/>
        <v>0</v>
      </c>
    </row>
    <row r="16" spans="3:14" x14ac:dyDescent="0.3">
      <c r="D16" s="3"/>
      <c r="E16" s="3"/>
      <c r="F16" s="3"/>
      <c r="G16" s="3">
        <f t="shared" si="0"/>
        <v>0</v>
      </c>
      <c r="H16" s="3"/>
      <c r="I16" s="3"/>
      <c r="J16" s="3"/>
      <c r="K16" s="3">
        <f t="shared" si="1"/>
        <v>0</v>
      </c>
      <c r="L16" s="3"/>
      <c r="M16" s="3"/>
      <c r="N16" s="3">
        <f t="shared" si="2"/>
        <v>0</v>
      </c>
    </row>
    <row r="17" spans="4:14" x14ac:dyDescent="0.3">
      <c r="D17" s="3"/>
      <c r="E17" s="3"/>
      <c r="F17" s="3"/>
      <c r="G17" s="3">
        <f t="shared" si="0"/>
        <v>0</v>
      </c>
      <c r="H17" s="3"/>
      <c r="I17" s="3"/>
      <c r="J17" s="3"/>
      <c r="K17" s="3">
        <f t="shared" si="1"/>
        <v>0</v>
      </c>
      <c r="L17" s="3"/>
      <c r="M17" s="3"/>
      <c r="N17" s="3">
        <f t="shared" si="2"/>
        <v>0</v>
      </c>
    </row>
    <row r="18" spans="4:14" x14ac:dyDescent="0.3">
      <c r="D18" s="3" t="s">
        <v>76</v>
      </c>
      <c r="E18" s="3"/>
      <c r="F18" s="3"/>
      <c r="G18" s="3">
        <f t="shared" si="0"/>
        <v>0</v>
      </c>
      <c r="H18" s="3" t="s">
        <v>88</v>
      </c>
      <c r="I18" s="3"/>
      <c r="J18" s="3"/>
      <c r="K18" s="3">
        <f t="shared" si="1"/>
        <v>0</v>
      </c>
      <c r="L18" s="3"/>
      <c r="M18" s="3"/>
      <c r="N18" s="3">
        <f t="shared" si="2"/>
        <v>0</v>
      </c>
    </row>
    <row r="19" spans="4:14" x14ac:dyDescent="0.3">
      <c r="D19" s="3"/>
      <c r="E19" s="3"/>
      <c r="F19" s="3"/>
      <c r="G19" s="3">
        <f t="shared" si="0"/>
        <v>0</v>
      </c>
      <c r="H19" s="3" t="s">
        <v>89</v>
      </c>
      <c r="I19" s="3"/>
      <c r="J19" s="3"/>
      <c r="K19" s="3">
        <f t="shared" si="1"/>
        <v>0</v>
      </c>
      <c r="L19" s="3"/>
      <c r="M19" s="3"/>
      <c r="N19" s="3">
        <f t="shared" si="2"/>
        <v>0</v>
      </c>
    </row>
    <row r="20" spans="4:14" x14ac:dyDescent="0.3">
      <c r="D20" s="3"/>
      <c r="E20" s="3"/>
      <c r="F20" s="3"/>
      <c r="G20" s="3">
        <f t="shared" si="0"/>
        <v>0</v>
      </c>
      <c r="H20" s="3"/>
      <c r="I20" s="3"/>
      <c r="J20" s="3"/>
      <c r="K20" s="3">
        <f t="shared" si="1"/>
        <v>0</v>
      </c>
      <c r="L20" s="3"/>
      <c r="M20" s="3"/>
      <c r="N20" s="3">
        <f t="shared" si="2"/>
        <v>0</v>
      </c>
    </row>
    <row r="21" spans="4:14" x14ac:dyDescent="0.3">
      <c r="D21" s="3" t="s">
        <v>76</v>
      </c>
      <c r="E21" s="3"/>
      <c r="F21" s="3"/>
      <c r="G21" s="3">
        <f t="shared" si="0"/>
        <v>0</v>
      </c>
      <c r="H21" s="3" t="s">
        <v>88</v>
      </c>
      <c r="I21" s="3"/>
      <c r="J21" s="3"/>
      <c r="K21" s="3">
        <f t="shared" si="1"/>
        <v>0</v>
      </c>
      <c r="L21" s="3"/>
      <c r="M21" s="3"/>
      <c r="N21" s="3">
        <f t="shared" si="2"/>
        <v>0</v>
      </c>
    </row>
    <row r="22" spans="4:14" x14ac:dyDescent="0.3">
      <c r="D22" s="3"/>
      <c r="E22" s="3"/>
      <c r="F22" s="3"/>
      <c r="G22" s="3">
        <f t="shared" si="0"/>
        <v>0</v>
      </c>
      <c r="H22" s="3" t="s">
        <v>89</v>
      </c>
      <c r="I22" s="3"/>
      <c r="J22" s="3"/>
      <c r="K22" s="3">
        <f t="shared" si="1"/>
        <v>0</v>
      </c>
      <c r="L22" s="3"/>
      <c r="M22" s="3"/>
      <c r="N22" s="3">
        <f t="shared" si="2"/>
        <v>0</v>
      </c>
    </row>
    <row r="23" spans="4:14" x14ac:dyDescent="0.3">
      <c r="D23" s="3"/>
      <c r="E23" s="3"/>
      <c r="F23" s="3"/>
      <c r="G23" s="3">
        <f t="shared" si="0"/>
        <v>0</v>
      </c>
      <c r="H23" s="3"/>
      <c r="I23" s="3"/>
      <c r="J23" s="3"/>
      <c r="K23" s="3">
        <f t="shared" si="1"/>
        <v>0</v>
      </c>
      <c r="L23" s="3"/>
      <c r="M23" s="3"/>
      <c r="N23" s="3">
        <f t="shared" si="2"/>
        <v>0</v>
      </c>
    </row>
    <row r="24" spans="4:14" x14ac:dyDescent="0.3">
      <c r="D24" s="3" t="s">
        <v>82</v>
      </c>
      <c r="E24" s="3">
        <v>1.8</v>
      </c>
      <c r="F24" s="3">
        <v>1.2</v>
      </c>
      <c r="G24" s="3">
        <f t="shared" si="0"/>
        <v>2.16</v>
      </c>
      <c r="H24" s="3" t="s">
        <v>90</v>
      </c>
      <c r="I24" s="3"/>
      <c r="J24" s="3"/>
      <c r="K24" s="3">
        <f t="shared" si="1"/>
        <v>0</v>
      </c>
      <c r="L24" s="3"/>
      <c r="M24" s="3"/>
      <c r="N24" s="3">
        <f t="shared" si="2"/>
        <v>0</v>
      </c>
    </row>
    <row r="25" spans="4:14" x14ac:dyDescent="0.3">
      <c r="D25" s="3" t="s">
        <v>83</v>
      </c>
      <c r="E25" s="3"/>
      <c r="F25" s="3"/>
      <c r="G25" s="3">
        <f t="shared" si="0"/>
        <v>0</v>
      </c>
      <c r="H25" s="3" t="s">
        <v>90</v>
      </c>
      <c r="I25" s="3"/>
      <c r="J25" s="3"/>
      <c r="K25" s="3">
        <f t="shared" si="1"/>
        <v>0</v>
      </c>
      <c r="L25" s="3"/>
      <c r="M25" s="3"/>
      <c r="N25" s="3">
        <f t="shared" si="2"/>
        <v>0</v>
      </c>
    </row>
    <row r="26" spans="4:14" x14ac:dyDescent="0.3">
      <c r="D26" s="3" t="s">
        <v>84</v>
      </c>
      <c r="E26" s="3"/>
      <c r="F26" s="3"/>
      <c r="G26" s="3">
        <f t="shared" si="0"/>
        <v>0</v>
      </c>
      <c r="H26" s="3" t="s">
        <v>90</v>
      </c>
      <c r="I26" s="3"/>
      <c r="J26" s="3"/>
      <c r="K26" s="3">
        <f t="shared" si="1"/>
        <v>0</v>
      </c>
      <c r="L26" s="3"/>
      <c r="M26" s="3"/>
      <c r="N26" s="3">
        <f t="shared" si="2"/>
        <v>0</v>
      </c>
    </row>
    <row r="27" spans="4:14" x14ac:dyDescent="0.3">
      <c r="D27" s="3"/>
      <c r="E27" s="3"/>
      <c r="F27" s="3"/>
      <c r="G27" s="3">
        <f t="shared" si="0"/>
        <v>0</v>
      </c>
      <c r="H27" s="3"/>
      <c r="I27" s="3"/>
      <c r="J27" s="3"/>
      <c r="K27" s="3">
        <f t="shared" si="1"/>
        <v>0</v>
      </c>
      <c r="L27" s="3"/>
      <c r="M27" s="3"/>
      <c r="N27" s="3">
        <f t="shared" si="2"/>
        <v>0</v>
      </c>
    </row>
    <row r="28" spans="4:14" x14ac:dyDescent="0.3">
      <c r="D28" s="3" t="s">
        <v>78</v>
      </c>
      <c r="E28" s="3"/>
      <c r="F28" s="3"/>
      <c r="G28" s="3">
        <f t="shared" si="0"/>
        <v>0</v>
      </c>
      <c r="H28" s="3"/>
      <c r="I28" s="3"/>
      <c r="J28" s="3"/>
      <c r="K28" s="3">
        <f t="shared" si="1"/>
        <v>0</v>
      </c>
      <c r="L28" s="3"/>
      <c r="M28" s="3"/>
      <c r="N28" s="3">
        <f t="shared" si="2"/>
        <v>0</v>
      </c>
    </row>
    <row r="29" spans="4:14" x14ac:dyDescent="0.3">
      <c r="D29" s="3" t="s">
        <v>79</v>
      </c>
      <c r="E29" s="3"/>
      <c r="F29" s="3"/>
      <c r="G29" s="3">
        <f t="shared" si="0"/>
        <v>0</v>
      </c>
      <c r="H29" s="3"/>
      <c r="I29" s="3"/>
      <c r="J29" s="3"/>
      <c r="K29" s="3">
        <f t="shared" si="1"/>
        <v>0</v>
      </c>
      <c r="L29" s="3"/>
      <c r="M29" s="3"/>
      <c r="N29" s="3">
        <f t="shared" si="2"/>
        <v>0</v>
      </c>
    </row>
    <row r="30" spans="4:14" x14ac:dyDescent="0.3">
      <c r="D30" s="3" t="s">
        <v>80</v>
      </c>
      <c r="E30" s="3"/>
      <c r="F30" s="3"/>
      <c r="G30" s="3">
        <f t="shared" si="0"/>
        <v>0</v>
      </c>
      <c r="H30" s="3"/>
      <c r="I30" s="3"/>
      <c r="J30" s="3"/>
      <c r="K30" s="3">
        <f t="shared" si="1"/>
        <v>0</v>
      </c>
      <c r="L30" s="3"/>
      <c r="M30" s="3"/>
      <c r="N30" s="3">
        <f t="shared" si="2"/>
        <v>0</v>
      </c>
    </row>
    <row r="31" spans="4:14" x14ac:dyDescent="0.3">
      <c r="D31" s="3" t="s">
        <v>81</v>
      </c>
      <c r="E31" s="3"/>
      <c r="F31" s="3"/>
      <c r="G31" s="3">
        <f t="shared" si="0"/>
        <v>0</v>
      </c>
      <c r="H31" s="3"/>
      <c r="I31" s="3"/>
      <c r="J31" s="3"/>
      <c r="K31" s="3">
        <f t="shared" si="1"/>
        <v>0</v>
      </c>
      <c r="L31" s="3"/>
      <c r="M31" s="3"/>
      <c r="N31" s="3">
        <f t="shared" si="2"/>
        <v>0</v>
      </c>
    </row>
    <row r="32" spans="4:14" x14ac:dyDescent="0.3">
      <c r="D32" s="3"/>
      <c r="E32" s="3"/>
      <c r="F32" s="3"/>
      <c r="G32" s="3">
        <f t="shared" si="0"/>
        <v>0</v>
      </c>
      <c r="H32" s="3"/>
      <c r="I32" s="3"/>
      <c r="J32" s="3"/>
      <c r="K32" s="3">
        <f t="shared" si="1"/>
        <v>0</v>
      </c>
      <c r="L32" s="3"/>
      <c r="M32" s="3"/>
      <c r="N32" s="3">
        <f t="shared" si="2"/>
        <v>0</v>
      </c>
    </row>
    <row r="33" spans="4:14" x14ac:dyDescent="0.3">
      <c r="D33" s="3"/>
      <c r="E33" s="3"/>
      <c r="F33" s="3"/>
      <c r="G33" s="3">
        <f t="shared" si="0"/>
        <v>0</v>
      </c>
      <c r="H33" s="3"/>
      <c r="I33" s="3"/>
      <c r="J33" s="3"/>
      <c r="K33" s="3">
        <f t="shared" si="1"/>
        <v>0</v>
      </c>
      <c r="L33" s="3"/>
      <c r="M33" s="3"/>
      <c r="N33" s="3">
        <f t="shared" si="2"/>
        <v>0</v>
      </c>
    </row>
    <row r="34" spans="4:14" x14ac:dyDescent="0.3">
      <c r="D34" s="3"/>
      <c r="E34" s="3"/>
      <c r="F34" s="3"/>
      <c r="G34" s="3">
        <f t="shared" si="0"/>
        <v>0</v>
      </c>
      <c r="H34" s="3"/>
      <c r="I34" s="3"/>
      <c r="J34" s="3"/>
      <c r="K34" s="3">
        <f t="shared" si="1"/>
        <v>0</v>
      </c>
      <c r="L34" s="3"/>
      <c r="M34" s="3"/>
      <c r="N34" s="3">
        <f t="shared" si="2"/>
        <v>0</v>
      </c>
    </row>
    <row r="35" spans="4:14" x14ac:dyDescent="0.3">
      <c r="D35" s="3" t="s">
        <v>85</v>
      </c>
      <c r="E35" s="3"/>
      <c r="F35" s="3">
        <f>G35*10.764</f>
        <v>160.49123999999998</v>
      </c>
      <c r="G35" s="3">
        <f>SUM(G7:G34)</f>
        <v>14.909999999999998</v>
      </c>
      <c r="H35" s="3"/>
      <c r="I35" s="3"/>
      <c r="J35" s="3">
        <f>K35*10.764</f>
        <v>0</v>
      </c>
      <c r="K35" s="3">
        <f>SUM(K7:K34)</f>
        <v>0</v>
      </c>
      <c r="L35" s="3"/>
      <c r="M35" s="3">
        <f>N35*10.764</f>
        <v>0</v>
      </c>
      <c r="N35" s="3">
        <f>SUM(N7:N34)</f>
        <v>0</v>
      </c>
    </row>
    <row r="37" spans="4:14" x14ac:dyDescent="0.3">
      <c r="F37">
        <f>F35+J35</f>
        <v>160.49123999999998</v>
      </c>
    </row>
  </sheetData>
  <mergeCells count="4">
    <mergeCell ref="E3:F3"/>
    <mergeCell ref="E5:G5"/>
    <mergeCell ref="I5:K5"/>
    <mergeCell ref="L5:N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Report</vt:lpstr>
      <vt:lpstr>VALUATION</vt:lpstr>
      <vt:lpstr>Wing A</vt:lpstr>
      <vt:lpstr>A-102</vt:lpstr>
      <vt:lpstr>A-101</vt:lpstr>
      <vt:lpstr>A-103</vt:lpstr>
      <vt:lpstr>A-001</vt:lpstr>
      <vt:lpstr>A-002</vt:lpstr>
      <vt:lpstr>A-003</vt:lpstr>
      <vt:lpstr>A-003 (2)</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Kunal Kadam</cp:lastModifiedBy>
  <cp:lastPrinted>2025-08-17T14:12:37Z</cp:lastPrinted>
  <dcterms:created xsi:type="dcterms:W3CDTF">2013-11-23T05:32:33Z</dcterms:created>
  <dcterms:modified xsi:type="dcterms:W3CDTF">2025-08-17T14:14:59Z</dcterms:modified>
</cp:coreProperties>
</file>