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855" tabRatio="896"/>
  </bookViews>
  <sheets>
    <sheet name="Sheet1" sheetId="1" r:id="rId1"/>
    <sheet name="Note" sheetId="24" r:id="rId2"/>
    <sheet name="C % of 1" sheetId="14" state="hidden" r:id="rId3"/>
    <sheet name="C % of A" sheetId="21" r:id="rId4"/>
    <sheet name="C % of B" sheetId="15" r:id="rId5"/>
    <sheet name="VALUATION" sheetId="23" r:id="rId6"/>
    <sheet name="Wing A" sheetId="11" r:id="rId7"/>
    <sheet name="C % of 3" sheetId="16" state="hidden" r:id="rId8"/>
    <sheet name="C % of 4" sheetId="18" state="hidden" r:id="rId9"/>
    <sheet name="C % of 4 I" sheetId="19" state="hidden" r:id="rId10"/>
    <sheet name="C % of 5" sheetId="20" state="hidden" r:id="rId11"/>
    <sheet name="Sheet3" sheetId="22" state="hidden" r:id="rId12"/>
  </sheets>
  <definedNames>
    <definedName name="_xlnm.Print_Area" localSheetId="0">Sheet1!$A$1:$J$241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L78" i="1" l="1"/>
  <c r="L77" i="1"/>
  <c r="L76" i="1"/>
  <c r="L75" i="1"/>
  <c r="L64" i="1"/>
  <c r="L63" i="1"/>
  <c r="L62" i="1"/>
  <c r="L61" i="1"/>
  <c r="I68" i="1"/>
  <c r="I54" i="1"/>
  <c r="L71" i="1" l="1"/>
  <c r="D77" i="1"/>
  <c r="D80" i="1"/>
  <c r="D78" i="1"/>
  <c r="D76" i="1"/>
  <c r="D74" i="1"/>
  <c r="L72" i="1"/>
  <c r="C71" i="1" s="1"/>
  <c r="D71" i="1" s="1"/>
  <c r="L70" i="1"/>
  <c r="L73" i="1"/>
  <c r="L74" i="1" s="1"/>
  <c r="L79" i="1" s="1"/>
  <c r="L80" i="1" s="1"/>
  <c r="C72" i="1" s="1"/>
  <c r="D79" i="1"/>
  <c r="D75" i="1"/>
  <c r="D73" i="1"/>
  <c r="D66" i="1"/>
  <c r="D64" i="1"/>
  <c r="D62" i="1"/>
  <c r="D60" i="1"/>
  <c r="L58" i="1"/>
  <c r="C57" i="1" s="1"/>
  <c r="D57" i="1" s="1"/>
  <c r="L56" i="1"/>
  <c r="D65" i="1"/>
  <c r="D61" i="1"/>
  <c r="L59" i="1"/>
  <c r="L60" i="1" s="1"/>
  <c r="L65" i="1" s="1"/>
  <c r="L66" i="1" s="1"/>
  <c r="C58" i="1" s="1"/>
  <c r="D63" i="1"/>
  <c r="C59" i="1"/>
  <c r="D59" i="1" s="1"/>
  <c r="L57" i="1"/>
  <c r="F71" i="1" l="1"/>
  <c r="K67" i="1" s="1"/>
  <c r="C69" i="1" s="1"/>
  <c r="D72" i="1"/>
  <c r="H71" i="1"/>
  <c r="F57" i="1"/>
  <c r="K53" i="1" s="1"/>
  <c r="C55" i="1" s="1"/>
  <c r="D58" i="1"/>
  <c r="H57" i="1"/>
  <c r="I122" i="1" l="1"/>
  <c r="I113" i="1"/>
  <c r="I97" i="1"/>
  <c r="I106" i="1"/>
  <c r="F6" i="23"/>
  <c r="G6" i="23"/>
  <c r="F7" i="23"/>
  <c r="G7" i="23" s="1"/>
  <c r="F8" i="23"/>
  <c r="G8" i="23" s="1"/>
  <c r="F9" i="23"/>
  <c r="G9" i="23" s="1"/>
  <c r="F10" i="23"/>
  <c r="G10" i="23" s="1"/>
  <c r="F11" i="23"/>
  <c r="G11" i="23" s="1"/>
  <c r="F12" i="23"/>
  <c r="G12" i="23" s="1"/>
  <c r="F13" i="23"/>
  <c r="G13" i="23" s="1"/>
  <c r="F14" i="23"/>
  <c r="G14" i="23" s="1"/>
  <c r="F15" i="23"/>
  <c r="G15" i="23" s="1"/>
  <c r="F16" i="23"/>
  <c r="G16" i="23" s="1"/>
  <c r="F17" i="23"/>
  <c r="G17" i="23" s="1"/>
  <c r="F18" i="23"/>
  <c r="G18" i="23" s="1"/>
  <c r="F5" i="23"/>
  <c r="G5" i="23" s="1"/>
  <c r="F19" i="23"/>
  <c r="E142" i="1"/>
  <c r="F38" i="1"/>
  <c r="F39" i="1" s="1"/>
  <c r="D48" i="1" s="1"/>
  <c r="F7" i="1"/>
  <c r="B16" i="21"/>
  <c r="E10" i="21" s="1"/>
  <c r="B14" i="21"/>
  <c r="E9" i="21" s="1"/>
  <c r="B12" i="21"/>
  <c r="E8" i="21" s="1"/>
  <c r="B10" i="21"/>
  <c r="L7" i="21" s="1"/>
  <c r="G17" i="21" s="1"/>
  <c r="B8" i="21"/>
  <c r="K7" i="21" s="1"/>
  <c r="G16" i="21" s="1"/>
  <c r="M6" i="21"/>
  <c r="F18" i="21" s="1"/>
  <c r="I6" i="21"/>
  <c r="I7" i="21" s="1"/>
  <c r="G14" i="21" s="1"/>
  <c r="B6" i="21"/>
  <c r="J7" i="21" s="1"/>
  <c r="G15" i="21" s="1"/>
  <c r="E4" i="21"/>
  <c r="D104" i="1"/>
  <c r="G104" i="1" s="1"/>
  <c r="D103" i="1"/>
  <c r="G103" i="1" s="1"/>
  <c r="D102" i="1"/>
  <c r="G102" i="1" s="1"/>
  <c r="D101" i="1"/>
  <c r="G101" i="1" s="1"/>
  <c r="D100" i="1"/>
  <c r="G100" i="1" s="1"/>
  <c r="D99" i="1"/>
  <c r="G99" i="1" s="1"/>
  <c r="D98" i="1"/>
  <c r="G98" i="1" s="1"/>
  <c r="D97" i="1"/>
  <c r="G97" i="1" s="1"/>
  <c r="D116" i="1"/>
  <c r="D115" i="1"/>
  <c r="D114" i="1"/>
  <c r="D113" i="1"/>
  <c r="G108" i="1"/>
  <c r="G107" i="1"/>
  <c r="G106" i="1"/>
  <c r="D111" i="1"/>
  <c r="D110" i="1"/>
  <c r="D109" i="1"/>
  <c r="D108" i="1"/>
  <c r="D107" i="1"/>
  <c r="D106" i="1"/>
  <c r="D128" i="1"/>
  <c r="D127" i="1"/>
  <c r="D126" i="1"/>
  <c r="D125" i="1"/>
  <c r="D124" i="1"/>
  <c r="D123" i="1"/>
  <c r="D122" i="1"/>
  <c r="F7" i="11"/>
  <c r="B16" i="20"/>
  <c r="O7" i="20" s="1"/>
  <c r="G20" i="20" s="1"/>
  <c r="B14" i="20"/>
  <c r="N7" i="20" s="1"/>
  <c r="G19" i="20" s="1"/>
  <c r="B12" i="20"/>
  <c r="D12" i="20" s="1"/>
  <c r="B10" i="20"/>
  <c r="E7" i="20" s="1"/>
  <c r="B8" i="20"/>
  <c r="K7" i="20" s="1"/>
  <c r="G16" i="20" s="1"/>
  <c r="I6" i="20"/>
  <c r="F14" i="20" s="1"/>
  <c r="B6" i="20"/>
  <c r="J6" i="20" s="1"/>
  <c r="F15" i="20" s="1"/>
  <c r="E4" i="20"/>
  <c r="I6" i="19"/>
  <c r="I7" i="19" s="1"/>
  <c r="G14" i="19" s="1"/>
  <c r="B6" i="19"/>
  <c r="E5" i="19" s="1"/>
  <c r="B8" i="19"/>
  <c r="K6" i="19" s="1"/>
  <c r="F16" i="19" s="1"/>
  <c r="B10" i="19"/>
  <c r="L7" i="19" s="1"/>
  <c r="G17" i="19" s="1"/>
  <c r="B12" i="19"/>
  <c r="M6" i="19" s="1"/>
  <c r="F18" i="19" s="1"/>
  <c r="B14" i="19"/>
  <c r="E9" i="19" s="1"/>
  <c r="B16" i="19"/>
  <c r="O7" i="19" s="1"/>
  <c r="G20" i="19" s="1"/>
  <c r="E4" i="19"/>
  <c r="I6" i="18"/>
  <c r="I7" i="18" s="1"/>
  <c r="G14" i="18" s="1"/>
  <c r="B6" i="18"/>
  <c r="J7" i="18" s="1"/>
  <c r="G15" i="18" s="1"/>
  <c r="B8" i="18"/>
  <c r="E6" i="18" s="1"/>
  <c r="B10" i="18"/>
  <c r="L7" i="18" s="1"/>
  <c r="G17" i="18" s="1"/>
  <c r="B12" i="18"/>
  <c r="E8" i="18" s="1"/>
  <c r="B14" i="18"/>
  <c r="N6" i="18" s="1"/>
  <c r="F19" i="18" s="1"/>
  <c r="B16" i="18"/>
  <c r="O7" i="18" s="1"/>
  <c r="G20" i="18" s="1"/>
  <c r="E4" i="18"/>
  <c r="E4" i="16"/>
  <c r="I6" i="16"/>
  <c r="I7" i="16" s="1"/>
  <c r="G14" i="16" s="1"/>
  <c r="B6" i="16"/>
  <c r="J6" i="16" s="1"/>
  <c r="F15" i="16" s="1"/>
  <c r="B8" i="16"/>
  <c r="K6" i="16" s="1"/>
  <c r="F16" i="16" s="1"/>
  <c r="B10" i="16"/>
  <c r="E7" i="16" s="1"/>
  <c r="B12" i="16"/>
  <c r="M6" i="16" s="1"/>
  <c r="F18" i="16" s="1"/>
  <c r="B14" i="16"/>
  <c r="N7" i="16" s="1"/>
  <c r="G19" i="16" s="1"/>
  <c r="B16" i="16"/>
  <c r="O7" i="16" s="1"/>
  <c r="G20" i="16" s="1"/>
  <c r="I6" i="15"/>
  <c r="I7" i="15" s="1"/>
  <c r="G14" i="15" s="1"/>
  <c r="B6" i="15"/>
  <c r="E5" i="15" s="1"/>
  <c r="B8" i="15"/>
  <c r="K7" i="15" s="1"/>
  <c r="G16" i="15" s="1"/>
  <c r="B10" i="15"/>
  <c r="L7" i="15" s="1"/>
  <c r="G17" i="15" s="1"/>
  <c r="B12" i="15"/>
  <c r="E8" i="15" s="1"/>
  <c r="M7" i="15"/>
  <c r="G18" i="15" s="1"/>
  <c r="B14" i="15"/>
  <c r="N7" i="15" s="1"/>
  <c r="G19" i="15" s="1"/>
  <c r="B16" i="15"/>
  <c r="O6" i="15" s="1"/>
  <c r="F20" i="15" s="1"/>
  <c r="E4" i="15"/>
  <c r="B16" i="14"/>
  <c r="E10" i="14" s="1"/>
  <c r="B14" i="14"/>
  <c r="E9" i="14" s="1"/>
  <c r="B12" i="14"/>
  <c r="E8" i="14" s="1"/>
  <c r="B10" i="14"/>
  <c r="L6" i="14" s="1"/>
  <c r="F17" i="14" s="1"/>
  <c r="B8" i="14"/>
  <c r="K6" i="14" s="1"/>
  <c r="F16" i="14" s="1"/>
  <c r="B6" i="14"/>
  <c r="J7" i="14" s="1"/>
  <c r="G15" i="14" s="1"/>
  <c r="E4" i="14"/>
  <c r="H44" i="1"/>
  <c r="D46" i="1" s="1"/>
  <c r="I6" i="14"/>
  <c r="I7" i="14" s="1"/>
  <c r="G14" i="14" s="1"/>
  <c r="H43" i="1"/>
  <c r="G90"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8" i="11"/>
  <c r="F9" i="11"/>
  <c r="F10" i="11"/>
  <c r="F11" i="11"/>
  <c r="F12" i="11"/>
  <c r="F13" i="11"/>
  <c r="F14" i="11"/>
  <c r="F15" i="11"/>
  <c r="F16" i="11"/>
  <c r="F17" i="11"/>
  <c r="F18" i="11"/>
  <c r="F19" i="11"/>
  <c r="F20" i="11"/>
  <c r="M33" i="11"/>
  <c r="J33" i="11"/>
  <c r="M32" i="11"/>
  <c r="J32" i="11"/>
  <c r="M31" i="11"/>
  <c r="J31" i="11"/>
  <c r="M30" i="11"/>
  <c r="J30" i="11"/>
  <c r="M6" i="11"/>
  <c r="J6" i="11"/>
  <c r="F6" i="11"/>
  <c r="K6" i="20"/>
  <c r="F16" i="20" s="1"/>
  <c r="J6" i="19"/>
  <c r="F15" i="19" s="1"/>
  <c r="K6" i="18"/>
  <c r="F16" i="18" s="1"/>
  <c r="N6" i="19"/>
  <c r="F19" i="19" s="1"/>
  <c r="M7" i="21"/>
  <c r="G18" i="21" s="1"/>
  <c r="D12" i="15"/>
  <c r="F14" i="15" l="1"/>
  <c r="N7" i="19"/>
  <c r="G19" i="19" s="1"/>
  <c r="M6" i="15"/>
  <c r="F18" i="15" s="1"/>
  <c r="N6" i="15"/>
  <c r="F19" i="15" s="1"/>
  <c r="D12" i="21"/>
  <c r="E10" i="18"/>
  <c r="O7" i="21"/>
  <c r="G20" i="21" s="1"/>
  <c r="N6" i="20"/>
  <c r="F19" i="20" s="1"/>
  <c r="K7" i="18"/>
  <c r="G16" i="18" s="1"/>
  <c r="J7" i="16"/>
  <c r="G15" i="16" s="1"/>
  <c r="D12" i="16"/>
  <c r="E5" i="16"/>
  <c r="E7" i="14"/>
  <c r="E6" i="21"/>
  <c r="J7" i="20"/>
  <c r="G15" i="20" s="1"/>
  <c r="K6" i="21"/>
  <c r="F16" i="21" s="1"/>
  <c r="M7" i="16"/>
  <c r="G18" i="16" s="1"/>
  <c r="E6" i="16"/>
  <c r="J7" i="19"/>
  <c r="G15" i="19" s="1"/>
  <c r="O7" i="14"/>
  <c r="G20" i="14" s="1"/>
  <c r="O6" i="14"/>
  <c r="F20" i="14" s="1"/>
  <c r="O6" i="16"/>
  <c r="F20" i="16" s="1"/>
  <c r="K7" i="16"/>
  <c r="G16" i="16" s="1"/>
  <c r="E10" i="16"/>
  <c r="K6" i="15"/>
  <c r="F16" i="15" s="1"/>
  <c r="J6" i="18"/>
  <c r="F15" i="18" s="1"/>
  <c r="F14" i="16"/>
  <c r="F14" i="18"/>
  <c r="E5" i="20"/>
  <c r="M7" i="14"/>
  <c r="G18" i="14" s="1"/>
  <c r="O6" i="21"/>
  <c r="F20" i="21" s="1"/>
  <c r="M7" i="18"/>
  <c r="G18" i="18" s="1"/>
  <c r="E6" i="15"/>
  <c r="E8" i="16"/>
  <c r="E6" i="19"/>
  <c r="G19" i="23"/>
  <c r="J7" i="15"/>
  <c r="G15" i="15" s="1"/>
  <c r="E6" i="20"/>
  <c r="J6" i="21"/>
  <c r="F15" i="21" s="1"/>
  <c r="M6" i="18"/>
  <c r="F18" i="18" s="1"/>
  <c r="E5" i="18"/>
  <c r="E5" i="14"/>
  <c r="E5" i="21"/>
  <c r="L6" i="19"/>
  <c r="F17" i="19" s="1"/>
  <c r="D12" i="18"/>
  <c r="O6" i="18"/>
  <c r="F20" i="18" s="1"/>
  <c r="E7" i="21"/>
  <c r="E7" i="19"/>
  <c r="J6" i="14"/>
  <c r="F15" i="14" s="1"/>
  <c r="E9" i="18"/>
  <c r="E10" i="15"/>
  <c r="L6" i="21"/>
  <c r="F17" i="21" s="1"/>
  <c r="N6" i="14"/>
  <c r="F19" i="14" s="1"/>
  <c r="E7" i="15"/>
  <c r="O6" i="19"/>
  <c r="F20" i="19" s="1"/>
  <c r="L6" i="20"/>
  <c r="F17" i="20" s="1"/>
  <c r="L7" i="20"/>
  <c r="G17" i="20" s="1"/>
  <c r="L7" i="16"/>
  <c r="G17" i="16" s="1"/>
  <c r="F34" i="11"/>
  <c r="E34" i="11" s="1"/>
  <c r="J34" i="11"/>
  <c r="I34" i="11" s="1"/>
  <c r="M34" i="11"/>
  <c r="L34" i="11" s="1"/>
  <c r="N7" i="14"/>
  <c r="G19" i="14" s="1"/>
  <c r="N6" i="16"/>
  <c r="F19" i="16" s="1"/>
  <c r="F14" i="19"/>
  <c r="F21" i="19" s="1"/>
  <c r="L6" i="15"/>
  <c r="F17" i="15" s="1"/>
  <c r="O7" i="15"/>
  <c r="G20" i="15" s="1"/>
  <c r="N7" i="18"/>
  <c r="G19" i="18" s="1"/>
  <c r="E6" i="14"/>
  <c r="K7" i="14"/>
  <c r="G16" i="14" s="1"/>
  <c r="E7" i="18"/>
  <c r="J6" i="15"/>
  <c r="F15" i="15" s="1"/>
  <c r="E9" i="16"/>
  <c r="E10" i="19"/>
  <c r="I7" i="20"/>
  <c r="G14" i="20" s="1"/>
  <c r="E9" i="20"/>
  <c r="E8" i="19"/>
  <c r="D12" i="19"/>
  <c r="E9" i="15"/>
  <c r="F14" i="14"/>
  <c r="D12" i="14"/>
  <c r="K7" i="19"/>
  <c r="G16" i="19" s="1"/>
  <c r="M7" i="20"/>
  <c r="G18" i="20" s="1"/>
  <c r="L6" i="18"/>
  <c r="F17" i="18" s="1"/>
  <c r="M7" i="19"/>
  <c r="G18" i="19" s="1"/>
  <c r="N6" i="21"/>
  <c r="F19" i="21" s="1"/>
  <c r="M6" i="20"/>
  <c r="F18" i="20" s="1"/>
  <c r="E10" i="20"/>
  <c r="F14" i="21"/>
  <c r="N7" i="21"/>
  <c r="G19" i="21" s="1"/>
  <c r="L7" i="14"/>
  <c r="G17" i="14" s="1"/>
  <c r="L6" i="16"/>
  <c r="F17" i="16" s="1"/>
  <c r="O6" i="20"/>
  <c r="F20" i="20" s="1"/>
  <c r="M6" i="14"/>
  <c r="F18" i="14" s="1"/>
  <c r="E8" i="20"/>
  <c r="G21" i="18" l="1"/>
  <c r="G21" i="21"/>
  <c r="F21" i="16"/>
  <c r="F21" i="18"/>
  <c r="F21" i="15"/>
  <c r="G21" i="15"/>
  <c r="G21" i="16"/>
  <c r="G21" i="20"/>
  <c r="F21" i="14"/>
  <c r="G21" i="14"/>
  <c r="F21" i="20"/>
  <c r="G21" i="19"/>
  <c r="F21" i="21"/>
</calcChain>
</file>

<file path=xl/sharedStrings.xml><?xml version="1.0" encoding="utf-8"?>
<sst xmlns="http://schemas.openxmlformats.org/spreadsheetml/2006/main" count="691" uniqueCount="250">
  <si>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</si>
  <si>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</si>
  <si>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</si>
  <si>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</si>
  <si>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</si>
  <si>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</si>
  <si>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</si>
  <si>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</si>
  <si>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</si>
  <si>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</si>
  <si>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</si>
  <si>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</si>
  <si>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</si>
  <si>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</si>
  <si>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</si>
  <si>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</si>
  <si>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</si>
  <si>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</si>
  <si>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</si>
  <si>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</si>
  <si>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</si>
  <si>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</si>
  <si>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</si>
  <si>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</si>
  <si>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</si>
  <si>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</si>
  <si>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</si>
  <si>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</si>
  <si>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</si>
  <si>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</si>
  <si>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</si>
  <si>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</si>
  <si>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</si>
  <si>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</si>
  <si>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</si>
  <si>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</si>
  <si>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</si>
  <si>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</si>
  <si>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</si>
  <si>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</si>
  <si>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</si>
  <si>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</si>
  <si>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</si>
  <si>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</si>
  <si>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</si>
  <si>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</si>
  <si>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</si>
  <si>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Expiry date: One year from date of issue</t>
  </si>
  <si>
    <t>Quality of construction: Good</t>
  </si>
  <si>
    <t>Violations Observed if any : NA</t>
  </si>
  <si>
    <t>NA</t>
  </si>
  <si>
    <t>South</t>
  </si>
  <si>
    <t xml:space="preserve">Distance from city centre: </t>
  </si>
  <si>
    <t>Plane</t>
  </si>
  <si>
    <t>Expiry date: NA</t>
  </si>
  <si>
    <t>Projected life of the structure: 60 Years After Completion</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</si>
  <si>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</si>
  <si>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</si>
  <si>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</si>
  <si>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</si>
  <si>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</si>
  <si>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</si>
  <si>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</si>
  <si>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</si>
  <si>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</si>
  <si>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</si>
  <si>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</si>
  <si>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</si>
  <si>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</si>
  <si>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</si>
  <si>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</si>
  <si>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</si>
  <si>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</si>
  <si>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</si>
  <si>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Development charges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</si>
  <si>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</si>
  <si>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</si>
  <si>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</si>
  <si>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</si>
  <si>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</si>
  <si>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</si>
  <si>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</si>
  <si>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</si>
  <si>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</si>
  <si>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</si>
  <si>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</si>
  <si>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</si>
  <si>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</si>
  <si>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</si>
  <si>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</si>
  <si>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</si>
  <si>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</si>
  <si>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</si>
  <si>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</si>
  <si>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</si>
  <si>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</si>
  <si>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</si>
  <si>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</si>
  <si>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</si>
  <si>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</si>
  <si>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</si>
  <si>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</si>
  <si>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</si>
  <si>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Recommended rate of the flat Per Sq. Ft. ( on Saleble area)</t>
  </si>
  <si>
    <t>Name / no of the Building</t>
  </si>
  <si>
    <t>Accessibility to the Project from the City:
(Proximity to civic amenities like school, hospital, market, etc.)</t>
  </si>
  <si>
    <t>Does property have Electricity / Water / Drainage Connection</t>
  </si>
  <si>
    <t>Date of Commencement of Construction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</si>
  <si>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</si>
  <si>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</si>
  <si>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</si>
  <si>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</si>
  <si>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</si>
  <si>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</si>
  <si>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</si>
  <si>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</si>
  <si>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</si>
  <si>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</si>
  <si>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</si>
  <si>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</si>
  <si>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</si>
  <si>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</si>
  <si>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</si>
  <si>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</si>
  <si>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</si>
  <si>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</si>
  <si>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</si>
  <si>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</si>
  <si>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</si>
  <si>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</si>
  <si>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</si>
  <si>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</si>
  <si>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Building No.1</t>
  </si>
  <si>
    <t>1BHK</t>
  </si>
  <si>
    <t>N</t>
  </si>
  <si>
    <t>Contect Details ( Name &amp; Contact No.)</t>
  </si>
  <si>
    <t>Type of Structure :RCC Frame Structure</t>
  </si>
  <si>
    <t>Middle Class</t>
  </si>
  <si>
    <t>Developing</t>
  </si>
  <si>
    <t>Approved Building Plan &amp; CC.</t>
  </si>
  <si>
    <t>2BHK</t>
  </si>
  <si>
    <t>RERA Number</t>
  </si>
  <si>
    <t xml:space="preserve">Approved usage of the Property: Residential + Commercial
(Restrictive Covenants in regard to Land Use, if any)                                                                                                                                                </t>
  </si>
  <si>
    <t>Date of approval: NA</t>
  </si>
  <si>
    <t xml:space="preserve">Approved no of units </t>
  </si>
  <si>
    <t>Carpet area (Sq.ft.)</t>
  </si>
  <si>
    <t>Paid FSI</t>
  </si>
  <si>
    <t>B WING</t>
  </si>
  <si>
    <t xml:space="preserve"> A WING</t>
  </si>
  <si>
    <t>P99000014145</t>
  </si>
  <si>
    <t>Gut  No</t>
  </si>
  <si>
    <t>164 &amp; 166</t>
  </si>
  <si>
    <t>Padghe</t>
  </si>
  <si>
    <t xml:space="preserve">Sarpada genesis MIDC road </t>
  </si>
  <si>
    <t>Palghar</t>
  </si>
  <si>
    <t>Shaligram Township</t>
  </si>
  <si>
    <t>Future Galaxy</t>
  </si>
  <si>
    <t>Under construction building</t>
  </si>
  <si>
    <t>open plot</t>
  </si>
  <si>
    <t xml:space="preserve">4)  The saleable area is as per builder's cost sheet </t>
  </si>
  <si>
    <t>Padghe/Palghar/ Gut no 164 &amp; 166/1372</t>
  </si>
  <si>
    <t>24/12/2014.</t>
  </si>
  <si>
    <t>Axis Goregaon</t>
  </si>
  <si>
    <t>Rajshree Realty</t>
  </si>
  <si>
    <t>Rajshree Residency</t>
  </si>
  <si>
    <t xml:space="preserve"> Rajshree Residency, Gut no.164 and 166, Shaligram Township, Sarpada Genesis MIDC road, Padgha, Umroli east, Palghar.</t>
  </si>
  <si>
    <t>Ground floor for Parking &amp; Commercial</t>
  </si>
  <si>
    <t>1st &amp; 2nd floor</t>
  </si>
  <si>
    <t>Open Terrace</t>
  </si>
  <si>
    <t>Ground for parking</t>
  </si>
  <si>
    <t>1st to raised 2nd floor(3rd Floor)</t>
  </si>
  <si>
    <t>Raised 2nd Floor(3rd Floor)</t>
  </si>
  <si>
    <t>Google Map :</t>
  </si>
  <si>
    <t>Shops = 8 &amp; Flats = 37</t>
  </si>
  <si>
    <t xml:space="preserve">O. Certificate No.: </t>
  </si>
  <si>
    <r>
      <t xml:space="preserve">Proposed Amenities : </t>
    </r>
    <r>
      <rPr>
        <sz val="11"/>
        <rFont val="Times New Roman"/>
        <family val="1"/>
      </rPr>
      <t>1.  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</si>
  <si>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 xml:space="preserve"> Builder Saleable area</t>
  </si>
  <si>
    <t xml:space="preserve">PHOTOGRAPHS OF PROPERTY </t>
  </si>
  <si>
    <t>:</t>
  </si>
  <si>
    <t>Recommended rate of the Shop Per Sq. Ft. ( on Saleble area)</t>
  </si>
  <si>
    <t>1,00,000/-</t>
  </si>
  <si>
    <r>
      <t xml:space="preserve">Flat No.
</t>
    </r>
    <r>
      <rPr>
        <b/>
        <sz val="9"/>
        <rFont val="Times New Roman"/>
        <family val="1"/>
      </rPr>
      <t>(As per Sale Plan)</t>
    </r>
  </si>
  <si>
    <r>
      <t xml:space="preserve">Flat No.
</t>
    </r>
    <r>
      <rPr>
        <b/>
        <sz val="9"/>
        <rFont val="Times New Roman"/>
        <family val="1"/>
      </rPr>
      <t>(As per Approved Plan)</t>
    </r>
  </si>
  <si>
    <t>Material laying at Site: Nothing</t>
  </si>
  <si>
    <t>15/10/2020.</t>
  </si>
  <si>
    <t>Market Research Data</t>
  </si>
  <si>
    <t>Source</t>
  </si>
  <si>
    <t>Distance from proposed property</t>
  </si>
  <si>
    <t>Net Carpet</t>
  </si>
  <si>
    <t>Saleable Area</t>
  </si>
  <si>
    <t>Rate on Saleable</t>
  </si>
  <si>
    <t>Market Value</t>
  </si>
  <si>
    <t>housing</t>
  </si>
  <si>
    <t>proptiger</t>
  </si>
  <si>
    <t>Average</t>
  </si>
  <si>
    <t xml:space="preserve">Valuation Adopted </t>
  </si>
  <si>
    <t>Dhanashree</t>
  </si>
  <si>
    <t>OLD APF</t>
  </si>
  <si>
    <t>Rate has not Changed</t>
  </si>
  <si>
    <t>Shop</t>
  </si>
  <si>
    <t>12/04/2021.</t>
  </si>
  <si>
    <t>Asmi</t>
  </si>
  <si>
    <t>Vishal</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</si>
  <si>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</si>
  <si>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</si>
  <si>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</si>
  <si>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</si>
  <si>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</si>
  <si>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</si>
  <si>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</si>
  <si>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</si>
  <si>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</si>
  <si>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</si>
  <si>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</si>
  <si>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</si>
  <si>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</si>
  <si>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</si>
  <si>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</si>
  <si>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</si>
  <si>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</si>
  <si>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</si>
  <si>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</si>
  <si>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</si>
  <si>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</si>
  <si>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</si>
  <si>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</si>
  <si>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</si>
  <si>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</si>
  <si>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</si>
  <si>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</si>
  <si>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</si>
  <si>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</si>
  <si>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</si>
  <si>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</si>
  <si>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</si>
  <si>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</si>
  <si>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+ 1st to 3rd Floor</t>
  </si>
  <si>
    <t>Padghe/Palghar/ Gut no 164 &amp; 166/1372
valid upto: G + 1st to 3th floor</t>
  </si>
  <si>
    <t>Wing B  = G + 1st to 3th floor</t>
  </si>
  <si>
    <t>Umroli East</t>
  </si>
  <si>
    <t>Wing A &amp; B</t>
  </si>
  <si>
    <t>0.5Km from Umroli Railway Station</t>
  </si>
  <si>
    <t>2 Wings</t>
  </si>
  <si>
    <t>Location Link</t>
  </si>
  <si>
    <t>19.7281538, 72.7299472</t>
  </si>
  <si>
    <t>https://goo.gl/maps/LVKjDGHhnmVteXkE9?coh=178572&amp;entry=tt</t>
  </si>
  <si>
    <t xml:space="preserve">Office No. 1031, Wing J, Akshar Business Park, Plot No. 03 Sector 25, Near APMC Market, Vashi, 
Navi Mumbai, Maharashtra 400703 TEL: 022-46090378/79/80
E mail : vsjcapf@gmail.com. Web site : www.vsjadon.com
</t>
  </si>
  <si>
    <t>Wing A = G + 1st to 3th floor
Wing B  = G + 1st to 3th floor</t>
  </si>
  <si>
    <t>As per RERA = 30/06/2027</t>
  </si>
  <si>
    <r>
      <t xml:space="preserve">Remarks:  
1. Wing A &amp; B = Construction work same as last visit dtd 08/05/2025.
2. We considered Flat saleable area as per builder area sheet.
3. We considered carpet area as per approved plan.
4. We considered shop saleable area loading 65% because the same has been taken by Builder on flats. 
5. Rate gvien as per market Inquire.
6. Recommended rate should be considered as all inclusive rate if other charges are not mentioned. (Excluding GST &amp; other government Taxes)
7. Car parking is subjected to authentic documentation.
8. As building have received CC on 24/12/2014, still building work is not completed.
</t>
    </r>
    <r>
      <rPr>
        <b/>
        <sz val="11"/>
        <color rgb="FFFF0000"/>
        <rFont val="Times New Roman"/>
        <family val="1"/>
      </rPr>
      <t>9. As per RERA, completion period of project Rajshree Residency is expired on 28/10/2024 but still project work is pending.</t>
    </r>
    <r>
      <rPr>
        <b/>
        <sz val="11"/>
        <rFont val="Times New Roman"/>
        <family val="1"/>
      </rPr>
      <t xml:space="preserve">
.
7. On site, we meet Mr.Abhijeet Dubey (Builder) - 8087740222.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</si>
</sst>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_(* #,##0_);_(* \(#,##0\);_(* &quot;-&quot;??_);_(@_)"/>
  </numFmts>
  <fonts count="26"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2"/>
      <name val="Times New Roman"/>
      <family val="1"/>
    </font>
    <font>
      <b/>
      <sz val="9"/>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2"/>
      <color theme="1"/>
      <name val="Times New Roman"/>
      <family val="1"/>
    </font>
    <font>
      <sz val="11"/>
      <color rgb="FFFF0000"/>
      <name val="Calibri"/>
      <family val="2"/>
    </font>
    <font>
      <sz val="12"/>
      <name val="Times New Roman"/>
      <family val="1"/>
    </font>
    <font>
      <sz val="11"/>
      <color rgb="FF000000"/>
      <name val="Times New Roman"/>
      <family val="1"/>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7" fillId="0" borderId="0" applyNumberFormat="0" applyFill="0" applyBorder="0" applyAlignment="0" applyProtection="0"/>
    <xf numFmtId="0" fontId="16" fillId="0" borderId="0"/>
    <xf numFmtId="0" fontId="16" fillId="0" borderId="0"/>
  </cellStyleXfs>
  <cellXfs count="184">
    <xf numFmtId="0" fontId="0" fillId="0" borderId="0" xfId="0"/>
    <xf numFmtId="0" fontId="4" fillId="0" borderId="2" xfId="0" applyFont="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8" fillId="0" borderId="2" xfId="0" applyFont="1" applyBorder="1"/>
    <xf numFmtId="0" fontId="0" fillId="0" borderId="3" xfId="0" applyBorder="1"/>
    <xf numFmtId="0" fontId="0" fillId="2" borderId="2" xfId="0" applyFill="1" applyBorder="1"/>
    <xf numFmtId="0" fontId="18"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8"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0" fillId="0" borderId="0" xfId="0" applyAlignment="1">
      <alignment horizontal="center" vertical="center"/>
    </xf>
    <xf numFmtId="1" fontId="0" fillId="0" borderId="0" xfId="0" applyNumberFormat="1"/>
    <xf numFmtId="1" fontId="0" fillId="0" borderId="0" xfId="0" applyNumberFormat="1" applyAlignment="1">
      <alignment horizontal="center" vertical="center"/>
    </xf>
    <xf numFmtId="1" fontId="18" fillId="0" borderId="2" xfId="0" applyNumberFormat="1" applyFont="1" applyBorder="1"/>
    <xf numFmtId="1" fontId="6" fillId="0" borderId="2" xfId="0" applyNumberFormat="1" applyFont="1" applyBorder="1" applyAlignment="1">
      <alignment horizontal="center" vertical="top"/>
    </xf>
    <xf numFmtId="1" fontId="13" fillId="0" borderId="2" xfId="5" applyNumberFormat="1" applyFont="1" applyBorder="1" applyAlignment="1">
      <alignment horizontal="center" vertical="top" wrapText="1"/>
    </xf>
    <xf numFmtId="0" fontId="1" fillId="0" borderId="0" xfId="3"/>
    <xf numFmtId="0" fontId="16" fillId="0" borderId="0" xfId="6"/>
    <xf numFmtId="0" fontId="18" fillId="0" borderId="2" xfId="6" applyFont="1" applyBorder="1" applyAlignment="1">
      <alignment horizontal="center" vertical="top" wrapText="1"/>
    </xf>
    <xf numFmtId="0" fontId="15" fillId="0" borderId="2" xfId="4" applyFont="1" applyBorder="1" applyAlignment="1">
      <alignment horizontal="center" vertical="top" wrapText="1"/>
    </xf>
    <xf numFmtId="0" fontId="16" fillId="0" borderId="2" xfId="6" applyBorder="1" applyAlignment="1">
      <alignment horizontal="left" vertical="center"/>
    </xf>
    <xf numFmtId="0" fontId="16" fillId="0" borderId="2" xfId="6" applyBorder="1" applyAlignment="1">
      <alignment horizontal="center" vertical="center"/>
    </xf>
    <xf numFmtId="1" fontId="16" fillId="0" borderId="2" xfId="6" applyNumberFormat="1" applyBorder="1" applyAlignment="1">
      <alignment horizontal="center" vertical="center"/>
    </xf>
    <xf numFmtId="165" fontId="16" fillId="0" borderId="2" xfId="1" applyNumberFormat="1" applyFont="1" applyBorder="1" applyAlignment="1">
      <alignment horizontal="right" vertical="center"/>
    </xf>
    <xf numFmtId="43" fontId="1" fillId="0" borderId="0" xfId="3" applyNumberFormat="1"/>
    <xf numFmtId="0" fontId="18" fillId="0" borderId="2" xfId="6" applyFont="1" applyBorder="1" applyAlignment="1">
      <alignment horizontal="center" vertical="center"/>
    </xf>
    <xf numFmtId="1" fontId="19" fillId="0" borderId="2" xfId="6" applyNumberFormat="1" applyFont="1" applyBorder="1" applyAlignment="1">
      <alignment horizontal="center" vertical="center"/>
    </xf>
    <xf numFmtId="0" fontId="1" fillId="0" borderId="2" xfId="3" applyBorder="1" applyAlignment="1">
      <alignment horizontal="center" vertical="center"/>
    </xf>
    <xf numFmtId="0" fontId="22" fillId="0" borderId="0" xfId="3" applyFont="1"/>
    <xf numFmtId="1" fontId="1" fillId="0" borderId="0" xfId="3" applyNumberFormat="1"/>
    <xf numFmtId="0" fontId="1" fillId="0" borderId="0" xfId="3" applyAlignment="1">
      <alignment wrapText="1"/>
    </xf>
    <xf numFmtId="0" fontId="21" fillId="0" borderId="0" xfId="5" applyFont="1" applyProtection="1">
      <protection hidden="1"/>
    </xf>
    <xf numFmtId="0" fontId="24" fillId="0" borderId="0" xfId="0" applyFont="1" applyProtection="1">
      <protection hidden="1"/>
    </xf>
    <xf numFmtId="0" fontId="23" fillId="0" borderId="2" xfId="5" applyFont="1" applyBorder="1" applyAlignment="1" applyProtection="1">
      <alignment horizontal="center" vertical="top"/>
      <protection locked="0"/>
    </xf>
    <xf numFmtId="0" fontId="23" fillId="0" borderId="18" xfId="5" applyFont="1" applyBorder="1" applyAlignment="1" applyProtection="1">
      <alignment horizontal="center" vertical="top"/>
      <protection locked="0"/>
    </xf>
    <xf numFmtId="0" fontId="23" fillId="0" borderId="1" xfId="5" applyFont="1" applyBorder="1" applyAlignment="1" applyProtection="1">
      <alignment horizontal="center" vertical="top"/>
      <protection locked="0"/>
    </xf>
    <xf numFmtId="0" fontId="23" fillId="0" borderId="2" xfId="5" applyFont="1" applyBorder="1" applyAlignment="1" applyProtection="1">
      <alignment horizontal="center" vertical="top" wrapText="1"/>
      <protection locked="0"/>
    </xf>
    <xf numFmtId="0" fontId="21" fillId="0" borderId="0" xfId="5" applyFont="1"/>
    <xf numFmtId="0" fontId="23" fillId="0" borderId="2" xfId="5" applyFont="1" applyBorder="1" applyAlignment="1" applyProtection="1">
      <alignment horizontal="center" wrapText="1"/>
      <protection locked="0"/>
    </xf>
    <xf numFmtId="1" fontId="23" fillId="0" borderId="2" xfId="5" applyNumberFormat="1" applyFont="1" applyBorder="1" applyAlignment="1" applyProtection="1">
      <alignment horizontal="center" wrapText="1"/>
      <protection locked="0"/>
    </xf>
    <xf numFmtId="1" fontId="0" fillId="0" borderId="0" xfId="0" applyNumberFormat="1" applyAlignment="1">
      <alignment horizontal="right"/>
    </xf>
    <xf numFmtId="0" fontId="23" fillId="0" borderId="23" xfId="5" applyFont="1" applyBorder="1" applyAlignment="1" applyProtection="1">
      <alignment horizontal="center" wrapText="1"/>
      <protection locked="0"/>
    </xf>
    <xf numFmtId="0" fontId="2" fillId="0" borderId="0" xfId="2"/>
    <xf numFmtId="0" fontId="21" fillId="0" borderId="2" xfId="0" applyFont="1" applyBorder="1" applyAlignment="1">
      <alignment horizontal="center"/>
    </xf>
    <xf numFmtId="0" fontId="20" fillId="0" borderId="0" xfId="0" applyFont="1"/>
    <xf numFmtId="0" fontId="3" fillId="0" borderId="0" xfId="0" applyFont="1" applyAlignment="1">
      <alignment horizontal="center" vertical="top" wrapText="1"/>
    </xf>
    <xf numFmtId="0" fontId="18" fillId="0" borderId="0" xfId="0" applyFont="1"/>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23" fillId="0" borderId="18" xfId="5" applyFont="1" applyBorder="1" applyAlignment="1" applyProtection="1">
      <alignment horizontal="center" vertical="top" wrapText="1"/>
      <protection locked="0"/>
    </xf>
    <xf numFmtId="0" fontId="23" fillId="0" borderId="1" xfId="5" applyFont="1" applyBorder="1" applyAlignment="1" applyProtection="1">
      <alignment horizontal="center" vertical="top" wrapText="1"/>
      <protection locked="0"/>
    </xf>
    <xf numFmtId="9" fontId="23" fillId="0" borderId="2" xfId="5" applyNumberFormat="1" applyFont="1" applyBorder="1" applyAlignment="1" applyProtection="1">
      <alignment horizontal="center" vertical="center" wrapText="1"/>
      <protection hidden="1"/>
    </xf>
    <xf numFmtId="9" fontId="23" fillId="0" borderId="23" xfId="5" applyNumberFormat="1" applyFont="1" applyBorder="1" applyAlignment="1" applyProtection="1">
      <alignment horizontal="center" vertical="center" wrapText="1"/>
      <protection hidden="1"/>
    </xf>
    <xf numFmtId="9" fontId="23" fillId="0" borderId="19" xfId="5" applyNumberFormat="1" applyFont="1" applyBorder="1" applyAlignment="1" applyProtection="1">
      <alignment horizontal="center" vertical="center" wrapText="1"/>
      <protection hidden="1"/>
    </xf>
    <xf numFmtId="9" fontId="23" fillId="0" borderId="24" xfId="5" applyNumberFormat="1" applyFont="1" applyBorder="1" applyAlignment="1" applyProtection="1">
      <alignment horizontal="center" vertical="center" wrapText="1"/>
      <protection hidden="1"/>
    </xf>
    <xf numFmtId="0" fontId="23" fillId="0" borderId="18" xfId="5" applyFont="1" applyBorder="1" applyAlignment="1" applyProtection="1">
      <alignment horizontal="center" vertical="top"/>
      <protection locked="0"/>
    </xf>
    <xf numFmtId="0" fontId="23" fillId="0" borderId="1" xfId="5" applyFont="1" applyBorder="1" applyAlignment="1" applyProtection="1">
      <alignment horizontal="center" vertical="top"/>
      <protection locked="0"/>
    </xf>
    <xf numFmtId="0" fontId="23" fillId="0" borderId="21" xfId="5" applyFont="1" applyBorder="1" applyAlignment="1" applyProtection="1">
      <alignment horizontal="center" vertical="top" wrapText="1"/>
      <protection locked="0"/>
    </xf>
    <xf numFmtId="0" fontId="23" fillId="0" borderId="22" xfId="5" applyFont="1" applyBorder="1" applyAlignment="1" applyProtection="1">
      <alignment horizontal="center" vertical="top" wrapText="1"/>
      <protection locked="0"/>
    </xf>
    <xf numFmtId="0" fontId="13" fillId="0" borderId="14" xfId="5" applyFont="1" applyBorder="1" applyAlignment="1" applyProtection="1">
      <alignment horizontal="center" vertical="top" wrapText="1"/>
      <protection locked="0"/>
    </xf>
    <xf numFmtId="0" fontId="13" fillId="0" borderId="15" xfId="5" applyFont="1" applyBorder="1" applyAlignment="1" applyProtection="1">
      <alignment horizontal="center" vertical="top" wrapText="1"/>
      <protection locked="0"/>
    </xf>
    <xf numFmtId="0" fontId="13" fillId="0" borderId="16" xfId="5" applyFont="1" applyBorder="1" applyAlignment="1" applyProtection="1">
      <alignment horizontal="left" vertical="top" wrapText="1"/>
      <protection locked="0"/>
    </xf>
    <xf numFmtId="0" fontId="13" fillId="0" borderId="17" xfId="5" applyFont="1" applyBorder="1" applyAlignment="1" applyProtection="1">
      <alignment horizontal="left" vertical="top" wrapText="1"/>
      <protection locked="0"/>
    </xf>
    <xf numFmtId="0" fontId="23" fillId="0" borderId="2" xfId="5" applyFont="1" applyBorder="1" applyAlignment="1" applyProtection="1">
      <alignment horizontal="center" vertical="top"/>
      <protection locked="0"/>
    </xf>
    <xf numFmtId="0" fontId="23" fillId="0" borderId="19" xfId="5" applyFont="1" applyBorder="1" applyAlignment="1" applyProtection="1">
      <alignment horizontal="center" vertical="top"/>
      <protection locked="0"/>
    </xf>
    <xf numFmtId="0" fontId="13" fillId="0" borderId="18" xfId="5" applyFont="1" applyBorder="1" applyAlignment="1" applyProtection="1">
      <alignment horizontal="left" vertical="top"/>
      <protection locked="0"/>
    </xf>
    <xf numFmtId="0" fontId="13" fillId="0" borderId="1" xfId="5" applyFont="1" applyBorder="1" applyAlignment="1" applyProtection="1">
      <alignment horizontal="left" vertical="top"/>
      <protection locked="0"/>
    </xf>
    <xf numFmtId="0" fontId="13" fillId="0" borderId="2" xfId="5" applyFont="1" applyBorder="1" applyAlignment="1" applyProtection="1">
      <alignment horizontal="left" vertical="top" wrapText="1"/>
      <protection locked="0"/>
    </xf>
    <xf numFmtId="0" fontId="13" fillId="0" borderId="19" xfId="5" applyFont="1" applyBorder="1" applyAlignment="1" applyProtection="1">
      <alignment horizontal="left" vertical="top" wrapText="1"/>
      <protection locked="0"/>
    </xf>
    <xf numFmtId="0" fontId="23" fillId="0" borderId="20" xfId="5" applyFont="1" applyBorder="1" applyAlignment="1" applyProtection="1">
      <alignment horizontal="center" vertical="top" wrapText="1"/>
      <protection locked="0"/>
    </xf>
    <xf numFmtId="0" fontId="23" fillId="0" borderId="5" xfId="5" applyFont="1" applyBorder="1" applyAlignment="1" applyProtection="1">
      <alignment horizontal="center" vertical="top" wrapText="1"/>
      <protection locked="0"/>
    </xf>
    <xf numFmtId="0" fontId="23" fillId="0" borderId="2" xfId="5" applyFont="1" applyBorder="1" applyAlignment="1" applyProtection="1">
      <alignment horizontal="center" vertical="top" wrapText="1"/>
      <protection locked="0"/>
    </xf>
    <xf numFmtId="0" fontId="23" fillId="0" borderId="19" xfId="5" applyFont="1" applyBorder="1" applyAlignment="1" applyProtection="1">
      <alignment horizontal="center" vertical="top" wrapText="1"/>
      <protection locked="0"/>
    </xf>
    <xf numFmtId="0" fontId="3" fillId="0" borderId="2" xfId="0" applyFont="1" applyBorder="1" applyAlignment="1">
      <alignment vertical="top"/>
    </xf>
    <xf numFmtId="0" fontId="0" fillId="0" borderId="2" xfId="0" applyBorder="1" applyAlignment="1">
      <alignment horizontal="left"/>
    </xf>
    <xf numFmtId="0" fontId="4" fillId="0" borderId="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9" fillId="0" borderId="2" xfId="0" applyFont="1" applyBorder="1" applyAlignment="1">
      <alignment horizontal="center" vertical="top" wrapText="1"/>
    </xf>
    <xf numFmtId="17" fontId="4" fillId="0" borderId="2" xfId="0" applyNumberFormat="1" applyFont="1" applyBorder="1" applyAlignment="1">
      <alignment horizontal="left" vertical="top"/>
    </xf>
    <xf numFmtId="0" fontId="4" fillId="0" borderId="2" xfId="0" applyFont="1" applyBorder="1" applyAlignment="1">
      <alignment horizontal="center" vertical="top"/>
    </xf>
    <xf numFmtId="0" fontId="5" fillId="0" borderId="1" xfId="0" applyFont="1" applyBorder="1" applyAlignment="1">
      <alignment horizontal="left" vertical="top"/>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1" xfId="0" applyFont="1" applyBorder="1" applyAlignment="1">
      <alignment horizontal="center" vertical="top"/>
    </xf>
    <xf numFmtId="0" fontId="4" fillId="0" borderId="6"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17" fillId="0" borderId="1" xfId="4" applyBorder="1" applyAlignment="1">
      <alignment horizontal="left" vertical="top"/>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10" fillId="0" borderId="2" xfId="0" applyNumberFormat="1" applyFont="1" applyBorder="1" applyAlignment="1">
      <alignment horizontal="center" vertical="center"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0" fontId="8" fillId="0" borderId="2" xfId="2" applyFont="1" applyBorder="1" applyAlignment="1">
      <alignment horizontal="left" vertical="top" wrapText="1"/>
    </xf>
    <xf numFmtId="0" fontId="5" fillId="0" borderId="1" xfId="0" applyFont="1" applyBorder="1" applyAlignment="1">
      <alignment vertical="top"/>
    </xf>
    <xf numFmtId="1" fontId="10" fillId="0" borderId="5"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11" fillId="0" borderId="1"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1" fontId="3" fillId="0" borderId="1"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1" fontId="6" fillId="0" borderId="2" xfId="0" applyNumberFormat="1" applyFont="1" applyBorder="1" applyAlignment="1">
      <alignment horizontal="center" vertical="center" wrapText="1"/>
    </xf>
    <xf numFmtId="0" fontId="7" fillId="0" borderId="1" xfId="0" applyFont="1" applyBorder="1" applyAlignment="1">
      <alignment horizontal="left" vertical="top"/>
    </xf>
    <xf numFmtId="0" fontId="8" fillId="0" borderId="7" xfId="0" applyFont="1" applyBorder="1" applyAlignment="1">
      <alignment vertical="top" wrapText="1"/>
    </xf>
    <xf numFmtId="0" fontId="8" fillId="0" borderId="13" xfId="0" applyFont="1" applyBorder="1" applyAlignment="1">
      <alignment vertical="top" wrapText="1"/>
    </xf>
    <xf numFmtId="0" fontId="8" fillId="0" borderId="8" xfId="0" applyFont="1" applyBorder="1" applyAlignment="1">
      <alignment vertical="top" wrapText="1"/>
    </xf>
    <xf numFmtId="0" fontId="18" fillId="0" borderId="2" xfId="6" applyFont="1" applyBorder="1" applyAlignment="1">
      <alignment horizontal="left"/>
    </xf>
    <xf numFmtId="0" fontId="0" fillId="2" borderId="2" xfId="0" applyFill="1" applyBorder="1" applyAlignment="1">
      <alignment horizontal="center" wrapText="1"/>
    </xf>
    <xf numFmtId="0" fontId="18" fillId="0" borderId="2" xfId="0" applyFont="1" applyBorder="1" applyAlignment="1">
      <alignment horizontal="center"/>
    </xf>
  </cellXfs>
  <cellStyles count="7">
    <cellStyle name="Comma 2" xfId="1"/>
    <cellStyle name="Excel Built-in Normal" xfId="2"/>
    <cellStyle name="Excel Built-in Normal 2" xfId="3"/>
    <cellStyle name="Hyperlink" xfId="4" builtinId="8"/>
    <cellStyle name="Normal" xfId="0" builtinId="0"/>
    <cellStyle name="Normal 3" xfId="5"/>
    <cellStyle name="Normal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733425</xdr:colOff>
      <xdr:row>199</xdr:row>
      <xdr:rowOff>75454</xdr:rowOff>
    </xdr:from>
    <xdr:to>
      <xdr:col>9</xdr:col>
      <xdr:colOff>371475</xdr:colOff>
      <xdr:row>219</xdr:row>
      <xdr:rowOff>56405</xdr:rowOff>
    </xdr:to>
    <xdr:pic>
      <xdr:nvPicPr>
        <xdr:cNvPr id="6085" name="Picture 512">
          <a:extLst>
            <a:ext uri="{FF2B5EF4-FFF2-40B4-BE49-F238E27FC236}">
              <a16:creationId xmlns:a16="http://schemas.microsoft.com/office/drawing/2014/main" xmlns="" id="{00000000-0008-0000-0000-0000C517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33425" y="36041854"/>
          <a:ext cx="5695950" cy="3663951"/>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733425</xdr:colOff>
      <xdr:row>220</xdr:row>
      <xdr:rowOff>24654</xdr:rowOff>
    </xdr:from>
    <xdr:to>
      <xdr:col>9</xdr:col>
      <xdr:colOff>342900</xdr:colOff>
      <xdr:row>238</xdr:row>
      <xdr:rowOff>180229</xdr:rowOff>
    </xdr:to>
    <xdr:pic>
      <xdr:nvPicPr>
        <xdr:cNvPr id="6086" name="Picture 513">
          <a:extLst>
            <a:ext uri="{FF2B5EF4-FFF2-40B4-BE49-F238E27FC236}">
              <a16:creationId xmlns:a16="http://schemas.microsoft.com/office/drawing/2014/main" xmlns="" id="{00000000-0008-0000-0000-0000C617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33425" y="39858204"/>
          <a:ext cx="5667375" cy="3470275"/>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442413</xdr:colOff>
      <xdr:row>141</xdr:row>
      <xdr:rowOff>155575</xdr:rowOff>
    </xdr:from>
    <xdr:to>
      <xdr:col>14</xdr:col>
      <xdr:colOff>89574</xdr:colOff>
      <xdr:row>143</xdr:row>
      <xdr:rowOff>8420</xdr:rowOff>
    </xdr:to>
    <xdr:sp macro="" textlink="">
      <xdr:nvSpPr>
        <xdr:cNvPr id="25" name="TextBox 24">
          <a:extLst>
            <a:ext uri="{FF2B5EF4-FFF2-40B4-BE49-F238E27FC236}">
              <a16:creationId xmlns:a16="http://schemas.microsoft.com/office/drawing/2014/main" xmlns="" id="{00000000-0008-0000-0000-000019000000}"/>
            </a:ext>
          </a:extLst>
        </xdr:cNvPr>
        <xdr:cNvSpPr txBox="1"/>
      </xdr:nvSpPr>
      <xdr:spPr>
        <a:xfrm>
          <a:off x="9805488" y="31588075"/>
          <a:ext cx="256761" cy="233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xdr:from>
      <xdr:col>10</xdr:col>
      <xdr:colOff>680720</xdr:colOff>
      <xdr:row>138</xdr:row>
      <xdr:rowOff>31750</xdr:rowOff>
    </xdr:from>
    <xdr:to>
      <xdr:col>19</xdr:col>
      <xdr:colOff>540031</xdr:colOff>
      <xdr:row>184</xdr:row>
      <xdr:rowOff>18209</xdr:rowOff>
    </xdr:to>
    <xdr:grpSp>
      <xdr:nvGrpSpPr>
        <xdr:cNvPr id="2" name="Group 1">
          <a:extLst>
            <a:ext uri="{FF2B5EF4-FFF2-40B4-BE49-F238E27FC236}">
              <a16:creationId xmlns:a16="http://schemas.microsoft.com/office/drawing/2014/main" xmlns="" id="{00000000-0008-0000-0000-000002000000}"/>
            </a:ext>
          </a:extLst>
        </xdr:cNvPr>
        <xdr:cNvGrpSpPr/>
      </xdr:nvGrpSpPr>
      <xdr:grpSpPr>
        <a:xfrm>
          <a:off x="7748270" y="27768550"/>
          <a:ext cx="6364886" cy="7396909"/>
          <a:chOff x="368300" y="28181300"/>
          <a:chExt cx="6534431" cy="7178469"/>
        </a:xfrm>
      </xdr:grpSpPr>
      <xdr:pic>
        <xdr:nvPicPr>
          <xdr:cNvPr id="24" name="Picture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354713" y="34279769"/>
            <a:ext cx="2398268" cy="1080000"/>
          </a:xfrm>
          <a:prstGeom prst="rect">
            <a:avLst/>
          </a:prstGeom>
          <a:ln>
            <a:solidFill>
              <a:schemeClr val="tx1"/>
            </a:solidFill>
          </a:ln>
        </xdr:spPr>
      </xdr:pic>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75814" y="28181300"/>
            <a:ext cx="1322686" cy="2160000"/>
          </a:xfrm>
          <a:prstGeom prst="rect">
            <a:avLst/>
          </a:prstGeom>
          <a:ln>
            <a:solidFill>
              <a:schemeClr val="tx1"/>
            </a:solidFill>
          </a:ln>
        </xdr:spPr>
      </xdr:pic>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245622" y="28181300"/>
            <a:ext cx="1322686" cy="2160000"/>
          </a:xfrm>
          <a:prstGeom prst="rect">
            <a:avLst/>
          </a:prstGeom>
          <a:ln>
            <a:solidFill>
              <a:schemeClr val="tx1"/>
            </a:solidFill>
          </a:ln>
        </xdr:spPr>
      </xdr:pic>
      <xdr:pic>
        <xdr:nvPicPr>
          <xdr:cNvPr id="34" name="Picture 33">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712259" y="28181300"/>
            <a:ext cx="1322686" cy="2160000"/>
          </a:xfrm>
          <a:prstGeom prst="rect">
            <a:avLst/>
          </a:prstGeom>
          <a:ln>
            <a:solidFill>
              <a:schemeClr val="tx1"/>
            </a:solidFill>
          </a:ln>
        </xdr:spPr>
      </xdr:pic>
      <xdr:pic>
        <xdr:nvPicPr>
          <xdr:cNvPr id="35" name="Picture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712259" y="32714246"/>
            <a:ext cx="3190472" cy="1440000"/>
          </a:xfrm>
          <a:prstGeom prst="rect">
            <a:avLst/>
          </a:prstGeom>
          <a:ln>
            <a:solidFill>
              <a:schemeClr val="tx1"/>
            </a:solidFill>
          </a:ln>
        </xdr:spPr>
      </xdr:pic>
      <xdr:pic>
        <xdr:nvPicPr>
          <xdr:cNvPr id="36" name="Picture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43305" y="30447773"/>
            <a:ext cx="1322686" cy="2160000"/>
          </a:xfrm>
          <a:prstGeom prst="rect">
            <a:avLst/>
          </a:prstGeom>
          <a:ln>
            <a:solidFill>
              <a:schemeClr val="tx1"/>
            </a:solidFill>
          </a:ln>
        </xdr:spPr>
      </xdr:pic>
      <xdr:pic>
        <xdr:nvPicPr>
          <xdr:cNvPr id="37" name="Picture 36">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718528" y="30447773"/>
            <a:ext cx="1322686" cy="2160000"/>
          </a:xfrm>
          <a:prstGeom prst="rect">
            <a:avLst/>
          </a:prstGeom>
          <a:ln>
            <a:solidFill>
              <a:schemeClr val="tx1"/>
            </a:solidFill>
          </a:ln>
        </xdr:spPr>
      </xdr:pic>
      <xdr:pic>
        <xdr:nvPicPr>
          <xdr:cNvPr id="38" name="Picture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68300" y="32714246"/>
            <a:ext cx="3197691" cy="1440000"/>
          </a:xfrm>
          <a:prstGeom prst="rect">
            <a:avLst/>
          </a:prstGeom>
          <a:ln>
            <a:solidFill>
              <a:schemeClr val="tx1"/>
            </a:solidFill>
          </a:ln>
        </xdr:spPr>
      </xdr:pic>
      <xdr:pic>
        <xdr:nvPicPr>
          <xdr:cNvPr id="39" name="Picture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178896" y="30447773"/>
            <a:ext cx="1322686" cy="2160000"/>
          </a:xfrm>
          <a:prstGeom prst="rect">
            <a:avLst/>
          </a:prstGeom>
          <a:ln>
            <a:solidFill>
              <a:schemeClr val="tx1"/>
            </a:solidFill>
          </a:ln>
        </xdr:spPr>
      </xdr:pic>
      <xdr:pic>
        <xdr:nvPicPr>
          <xdr:cNvPr id="40" name="Picture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178896" y="28181300"/>
            <a:ext cx="1322686" cy="2160000"/>
          </a:xfrm>
          <a:prstGeom prst="rect">
            <a:avLst/>
          </a:prstGeom>
          <a:ln>
            <a:solidFill>
              <a:schemeClr val="tx1"/>
            </a:solidFill>
          </a:ln>
        </xdr:spPr>
      </xdr:pic>
      <xdr:pic>
        <xdr:nvPicPr>
          <xdr:cNvPr id="41" name="Picture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775814" y="30447773"/>
            <a:ext cx="1322686" cy="2160000"/>
          </a:xfrm>
          <a:prstGeom prst="rect">
            <a:avLst/>
          </a:prstGeom>
          <a:ln>
            <a:solidFill>
              <a:schemeClr val="tx1"/>
            </a:solidFill>
          </a:ln>
        </xdr:spPr>
      </xdr:pic>
    </xdr:grpSp>
    <xdr:clientData/>
  </xdr:twoCellAnchor>
  <xdr:twoCellAnchor>
    <xdr:from>
      <xdr:col>0</xdr:col>
      <xdr:colOff>739140</xdr:colOff>
      <xdr:row>142</xdr:row>
      <xdr:rowOff>152400</xdr:rowOff>
    </xdr:from>
    <xdr:to>
      <xdr:col>9</xdr:col>
      <xdr:colOff>545156</xdr:colOff>
      <xdr:row>196</xdr:row>
      <xdr:rowOff>41205</xdr:rowOff>
    </xdr:to>
    <xdr:grpSp>
      <xdr:nvGrpSpPr>
        <xdr:cNvPr id="3" name="Group 2">
          <a:extLst>
            <a:ext uri="{FF2B5EF4-FFF2-40B4-BE49-F238E27FC236}">
              <a16:creationId xmlns:a16="http://schemas.microsoft.com/office/drawing/2014/main" xmlns="" id="{1935CD6F-6C22-EF41-7470-BD47CF3A49A0}"/>
            </a:ext>
          </a:extLst>
        </xdr:cNvPr>
        <xdr:cNvGrpSpPr/>
      </xdr:nvGrpSpPr>
      <xdr:grpSpPr>
        <a:xfrm>
          <a:off x="739140" y="28689300"/>
          <a:ext cx="5568641" cy="7413555"/>
          <a:chOff x="348887" y="198098"/>
          <a:chExt cx="5741996" cy="7127805"/>
        </a:xfrm>
      </xdr:grpSpPr>
      <xdr:grpSp>
        <xdr:nvGrpSpPr>
          <xdr:cNvPr id="4" name="Group 3">
            <a:extLst>
              <a:ext uri="{FF2B5EF4-FFF2-40B4-BE49-F238E27FC236}">
                <a16:creationId xmlns:a16="http://schemas.microsoft.com/office/drawing/2014/main" xmlns="" id="{0FA239D4-BF24-3AC6-1421-6ECF9E374A56}"/>
              </a:ext>
            </a:extLst>
          </xdr:cNvPr>
          <xdr:cNvGrpSpPr/>
        </xdr:nvGrpSpPr>
        <xdr:grpSpPr>
          <a:xfrm>
            <a:off x="1263125" y="2825108"/>
            <a:ext cx="3913520" cy="2520000"/>
            <a:chOff x="1666567" y="2825108"/>
            <a:chExt cx="3913520" cy="2520000"/>
          </a:xfrm>
        </xdr:grpSpPr>
        <xdr:pic>
          <xdr:nvPicPr>
            <xdr:cNvPr id="13" name="Picture 12">
              <a:extLst>
                <a:ext uri="{FF2B5EF4-FFF2-40B4-BE49-F238E27FC236}">
                  <a16:creationId xmlns:a16="http://schemas.microsoft.com/office/drawing/2014/main" xmlns="" id="{A264C06E-7EB6-E1E2-CA25-ED8F44F0D02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692056" y="2825108"/>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xmlns="" id="{537363FA-BA6F-F7EF-4F87-EDCE1AA6CCB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66567" y="2825108"/>
              <a:ext cx="188803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xmlns="" id="{D107A29B-676E-0926-5ABA-00448CDBCA58}"/>
              </a:ext>
            </a:extLst>
          </xdr:cNvPr>
          <xdr:cNvGrpSpPr/>
        </xdr:nvGrpSpPr>
        <xdr:grpSpPr>
          <a:xfrm>
            <a:off x="348887" y="5525903"/>
            <a:ext cx="5741996" cy="1800000"/>
            <a:chOff x="512423" y="5525903"/>
            <a:chExt cx="5741996" cy="1800000"/>
          </a:xfrm>
        </xdr:grpSpPr>
        <xdr:pic>
          <xdr:nvPicPr>
            <xdr:cNvPr id="9" name="Picture 8">
              <a:extLst>
                <a:ext uri="{FF2B5EF4-FFF2-40B4-BE49-F238E27FC236}">
                  <a16:creationId xmlns:a16="http://schemas.microsoft.com/office/drawing/2014/main" xmlns="" id="{623886DF-232F-A1EB-45D9-0AC2B1137FE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441357" y="5525903"/>
              <a:ext cx="1348594" cy="1800000"/>
            </a:xfrm>
            <a:prstGeom prst="rect">
              <a:avLst/>
            </a:prstGeom>
            <a:ln>
              <a:solidFill>
                <a:schemeClr val="tx1"/>
              </a:solidFill>
            </a:ln>
          </xdr:spPr>
        </xdr:pic>
        <xdr:pic>
          <xdr:nvPicPr>
            <xdr:cNvPr id="10" name="Picture 9">
              <a:extLst>
                <a:ext uri="{FF2B5EF4-FFF2-40B4-BE49-F238E27FC236}">
                  <a16:creationId xmlns:a16="http://schemas.microsoft.com/office/drawing/2014/main" xmlns="" id="{28186107-BEA6-72A5-49FD-33159126C26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05825" y="5525903"/>
              <a:ext cx="1348594" cy="1800000"/>
            </a:xfrm>
            <a:prstGeom prst="rect">
              <a:avLst/>
            </a:prstGeom>
            <a:ln>
              <a:solidFill>
                <a:schemeClr val="tx1"/>
              </a:solidFill>
            </a:ln>
          </xdr:spPr>
        </xdr:pic>
        <xdr:pic>
          <xdr:nvPicPr>
            <xdr:cNvPr id="11" name="Picture 10">
              <a:extLst>
                <a:ext uri="{FF2B5EF4-FFF2-40B4-BE49-F238E27FC236}">
                  <a16:creationId xmlns:a16="http://schemas.microsoft.com/office/drawing/2014/main" xmlns="" id="{F59F9E00-38A5-DEA3-2B67-ECBD69ED40B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2423" y="5525903"/>
              <a:ext cx="1348593" cy="1800000"/>
            </a:xfrm>
            <a:prstGeom prst="rect">
              <a:avLst/>
            </a:prstGeom>
            <a:ln>
              <a:solidFill>
                <a:schemeClr val="tx1"/>
              </a:solidFill>
            </a:ln>
          </xdr:spPr>
        </xdr:pic>
        <xdr:pic>
          <xdr:nvPicPr>
            <xdr:cNvPr id="12" name="Picture 11">
              <a:extLst>
                <a:ext uri="{FF2B5EF4-FFF2-40B4-BE49-F238E27FC236}">
                  <a16:creationId xmlns:a16="http://schemas.microsoft.com/office/drawing/2014/main" xmlns="" id="{E5B0E089-AD4A-4FAF-B1B3-31F5E22B783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976890" y="5525903"/>
              <a:ext cx="1348593" cy="180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xmlns="" id="{86E648F9-0DF5-F0E5-FB4B-CEC74ABC4FCE}"/>
              </a:ext>
            </a:extLst>
          </xdr:cNvPr>
          <xdr:cNvGrpSpPr/>
        </xdr:nvGrpSpPr>
        <xdr:grpSpPr>
          <a:xfrm>
            <a:off x="522518" y="198098"/>
            <a:ext cx="5394735" cy="2520000"/>
            <a:chOff x="185352" y="198098"/>
            <a:chExt cx="5394735" cy="2520000"/>
          </a:xfrm>
        </xdr:grpSpPr>
        <xdr:pic>
          <xdr:nvPicPr>
            <xdr:cNvPr id="7" name="Picture 6">
              <a:extLst>
                <a:ext uri="{FF2B5EF4-FFF2-40B4-BE49-F238E27FC236}">
                  <a16:creationId xmlns:a16="http://schemas.microsoft.com/office/drawing/2014/main" xmlns="" id="{54F51CC7-9A33-945B-D746-7CB89D68F8D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85352" y="198098"/>
              <a:ext cx="3356889" cy="2520000"/>
            </a:xfrm>
            <a:prstGeom prst="rect">
              <a:avLst/>
            </a:prstGeom>
            <a:ln>
              <a:solidFill>
                <a:schemeClr val="tx1"/>
              </a:solidFill>
            </a:ln>
          </xdr:spPr>
        </xdr:pic>
        <xdr:pic>
          <xdr:nvPicPr>
            <xdr:cNvPr id="8" name="Picture 7">
              <a:extLst>
                <a:ext uri="{FF2B5EF4-FFF2-40B4-BE49-F238E27FC236}">
                  <a16:creationId xmlns:a16="http://schemas.microsoft.com/office/drawing/2014/main" xmlns="" id="{F4143F34-A137-B72F-E842-663AC7500C8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692056" y="198098"/>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8</xdr:col>
      <xdr:colOff>9525</xdr:colOff>
      <xdr:row>23</xdr:row>
      <xdr:rowOff>161925</xdr:rowOff>
    </xdr:to>
    <xdr:pic>
      <xdr:nvPicPr>
        <xdr:cNvPr id="4124" name="Picture 1">
          <a:extLst>
            <a:ext uri="{FF2B5EF4-FFF2-40B4-BE49-F238E27FC236}">
              <a16:creationId xmlns:a16="http://schemas.microsoft.com/office/drawing/2014/main" xmlns="" id="{00000000-0008-0000-0100-00001C1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171700" y="571500"/>
          <a:ext cx="3057525"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13</xdr:row>
      <xdr:rowOff>0</xdr:rowOff>
    </xdr:from>
    <xdr:to>
      <xdr:col>10</xdr:col>
      <xdr:colOff>400050</xdr:colOff>
      <xdr:row>23</xdr:row>
      <xdr:rowOff>66675</xdr:rowOff>
    </xdr:to>
    <xdr:pic>
      <xdr:nvPicPr>
        <xdr:cNvPr id="2275" name="Picture 1">
          <a:extLst>
            <a:ext uri="{FF2B5EF4-FFF2-40B4-BE49-F238E27FC236}">
              <a16:creationId xmlns:a16="http://schemas.microsoft.com/office/drawing/2014/main" xmlns="" id="{00000000-0008-0000-0300-0000E30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048250" y="2667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xdr:colOff>
      <xdr:row>13</xdr:row>
      <xdr:rowOff>19050</xdr:rowOff>
    </xdr:from>
    <xdr:to>
      <xdr:col>15</xdr:col>
      <xdr:colOff>447675</xdr:colOff>
      <xdr:row>23</xdr:row>
      <xdr:rowOff>85725</xdr:rowOff>
    </xdr:to>
    <xdr:pic>
      <xdr:nvPicPr>
        <xdr:cNvPr id="2276" name="Picture 2">
          <a:extLst>
            <a:ext uri="{FF2B5EF4-FFF2-40B4-BE49-F238E27FC236}">
              <a16:creationId xmlns:a16="http://schemas.microsoft.com/office/drawing/2014/main" xmlns="" id="{00000000-0008-0000-0300-0000E40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886575" y="2686050"/>
          <a:ext cx="28765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6</xdr:col>
      <xdr:colOff>352425</xdr:colOff>
      <xdr:row>39</xdr:row>
      <xdr:rowOff>171450</xdr:rowOff>
    </xdr:to>
    <xdr:pic>
      <xdr:nvPicPr>
        <xdr:cNvPr id="3461" name="Picture 1">
          <a:extLst>
            <a:ext uri="{FF2B5EF4-FFF2-40B4-BE49-F238E27FC236}">
              <a16:creationId xmlns:a16="http://schemas.microsoft.com/office/drawing/2014/main" xmlns="" id="{00000000-0008-0000-0500-0000850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4000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6</xdr:col>
      <xdr:colOff>352425</xdr:colOff>
      <xdr:row>59</xdr:row>
      <xdr:rowOff>171450</xdr:rowOff>
    </xdr:to>
    <xdr:pic>
      <xdr:nvPicPr>
        <xdr:cNvPr id="3462" name="Picture 2">
          <a:extLst>
            <a:ext uri="{FF2B5EF4-FFF2-40B4-BE49-F238E27FC236}">
              <a16:creationId xmlns:a16="http://schemas.microsoft.com/office/drawing/2014/main" xmlns="" id="{00000000-0008-0000-0500-0000860D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7810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21</xdr:row>
      <xdr:rowOff>0</xdr:rowOff>
    </xdr:from>
    <xdr:to>
      <xdr:col>16</xdr:col>
      <xdr:colOff>209550</xdr:colOff>
      <xdr:row>39</xdr:row>
      <xdr:rowOff>171450</xdr:rowOff>
    </xdr:to>
    <xdr:pic>
      <xdr:nvPicPr>
        <xdr:cNvPr id="3463" name="Picture 3">
          <a:extLst>
            <a:ext uri="{FF2B5EF4-FFF2-40B4-BE49-F238E27FC236}">
              <a16:creationId xmlns:a16="http://schemas.microsoft.com/office/drawing/2014/main" xmlns="" id="{00000000-0008-0000-0500-0000870D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91425" y="4000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41</xdr:row>
      <xdr:rowOff>0</xdr:rowOff>
    </xdr:from>
    <xdr:to>
      <xdr:col>16</xdr:col>
      <xdr:colOff>209550</xdr:colOff>
      <xdr:row>59</xdr:row>
      <xdr:rowOff>171450</xdr:rowOff>
    </xdr:to>
    <xdr:pic>
      <xdr:nvPicPr>
        <xdr:cNvPr id="3464" name="Picture 4">
          <a:extLst>
            <a:ext uri="{FF2B5EF4-FFF2-40B4-BE49-F238E27FC236}">
              <a16:creationId xmlns:a16="http://schemas.microsoft.com/office/drawing/2014/main" xmlns="" id="{00000000-0008-0000-0500-0000880D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91425" y="7810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LVKjDGHhnmVteXkE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8"/>
  <sheetViews>
    <sheetView tabSelected="1" view="pageBreakPreview" zoomScaleNormal="100" zoomScaleSheetLayoutView="100" workbookViewId="0">
      <selection activeCell="L13" sqref="L13"/>
    </sheetView>
  </sheetViews>
  <sheetFormatPr defaultRowHeight="15" x14ac:dyDescent="0.25"/>
  <cols>
    <col min="1" max="1" width="11.7109375" customWidth="1"/>
    <col min="2" max="2" width="11.42578125" customWidth="1"/>
    <col min="3" max="3" width="10.7109375" customWidth="1"/>
    <col min="4" max="4" width="7.28515625" customWidth="1"/>
    <col min="5" max="5" width="5.5703125" customWidth="1"/>
    <col min="6" max="6" width="9" customWidth="1"/>
    <col min="7" max="8" width="9.7109375" customWidth="1"/>
    <col min="9" max="9" width="11.28515625" customWidth="1"/>
    <col min="10" max="10" width="19.5703125" customWidth="1"/>
    <col min="11" max="11" width="24.42578125" customWidth="1"/>
  </cols>
  <sheetData>
    <row r="1" spans="1:10" ht="43.9" customHeight="1" x14ac:dyDescent="0.25">
      <c r="A1" s="168" t="s">
        <v>246</v>
      </c>
      <c r="B1" s="169"/>
      <c r="C1" s="169"/>
      <c r="D1" s="169"/>
      <c r="E1" s="169"/>
      <c r="F1" s="169"/>
      <c r="G1" s="169"/>
      <c r="H1" s="169"/>
      <c r="I1" s="169"/>
      <c r="J1" s="170"/>
    </row>
    <row r="2" spans="1:10" x14ac:dyDescent="0.25">
      <c r="A2" s="109" t="s">
        <v>44</v>
      </c>
      <c r="B2" s="110"/>
      <c r="C2" s="110"/>
      <c r="D2" s="110"/>
      <c r="E2" s="110"/>
      <c r="F2" s="110"/>
      <c r="G2" s="110"/>
      <c r="H2" s="110"/>
      <c r="I2" s="110"/>
      <c r="J2" s="111"/>
    </row>
    <row r="3" spans="1:10" x14ac:dyDescent="0.25">
      <c r="A3" s="99" t="s">
        <v>0</v>
      </c>
      <c r="B3" s="83"/>
      <c r="C3" s="83"/>
      <c r="D3" s="83"/>
      <c r="E3" s="84"/>
      <c r="F3" s="112" t="str">
        <f ca="1">TEXT(TODAY(),"DD/MM/YYYY")</f>
        <v>03/09/2025</v>
      </c>
      <c r="G3" s="113"/>
      <c r="H3" s="113"/>
      <c r="I3" s="113"/>
      <c r="J3" s="114"/>
    </row>
    <row r="4" spans="1:10" x14ac:dyDescent="0.25">
      <c r="A4" s="99" t="s">
        <v>1</v>
      </c>
      <c r="B4" s="83"/>
      <c r="C4" s="83"/>
      <c r="D4" s="83"/>
      <c r="E4" s="84"/>
      <c r="F4" s="82" t="s">
        <v>162</v>
      </c>
      <c r="G4" s="94"/>
      <c r="H4" s="94"/>
      <c r="I4" s="94"/>
      <c r="J4" s="95"/>
    </row>
    <row r="5" spans="1:10" x14ac:dyDescent="0.25">
      <c r="A5" s="99" t="s">
        <v>2</v>
      </c>
      <c r="B5" s="83"/>
      <c r="C5" s="83"/>
      <c r="D5" s="83"/>
      <c r="E5" s="84"/>
      <c r="F5" s="112">
        <v>45881</v>
      </c>
      <c r="G5" s="113"/>
      <c r="H5" s="113"/>
      <c r="I5" s="113"/>
      <c r="J5" s="114"/>
    </row>
    <row r="6" spans="1:10" x14ac:dyDescent="0.25">
      <c r="A6" s="99" t="s">
        <v>3</v>
      </c>
      <c r="B6" s="83"/>
      <c r="C6" s="83"/>
      <c r="D6" s="83"/>
      <c r="E6" s="84"/>
      <c r="F6" s="51" t="s">
        <v>163</v>
      </c>
      <c r="G6" s="52"/>
      <c r="H6" s="52"/>
      <c r="I6" s="52"/>
      <c r="J6" s="53"/>
    </row>
    <row r="7" spans="1:10" x14ac:dyDescent="0.25">
      <c r="A7" s="99" t="s">
        <v>4</v>
      </c>
      <c r="B7" s="83"/>
      <c r="C7" s="83"/>
      <c r="D7" s="83"/>
      <c r="E7" s="84"/>
      <c r="F7" s="51" t="str">
        <f>F6</f>
        <v>Rajshree Realty</v>
      </c>
      <c r="G7" s="52"/>
      <c r="H7" s="52"/>
      <c r="I7" s="52"/>
      <c r="J7" s="53"/>
    </row>
    <row r="8" spans="1:10" x14ac:dyDescent="0.25">
      <c r="A8" s="99" t="s">
        <v>5</v>
      </c>
      <c r="B8" s="83"/>
      <c r="C8" s="83"/>
      <c r="D8" s="83"/>
      <c r="E8" s="84"/>
      <c r="F8" s="100" t="s">
        <v>164</v>
      </c>
      <c r="G8" s="101"/>
      <c r="H8" s="101"/>
      <c r="I8" s="101"/>
      <c r="J8" s="102"/>
    </row>
    <row r="9" spans="1:10" x14ac:dyDescent="0.25">
      <c r="A9" s="82" t="s">
        <v>135</v>
      </c>
      <c r="B9" s="83"/>
      <c r="C9" s="83"/>
      <c r="D9" s="83"/>
      <c r="E9" s="84"/>
      <c r="F9" s="82">
        <v>8087740222</v>
      </c>
      <c r="G9" s="94"/>
      <c r="H9" s="94"/>
      <c r="I9" s="94"/>
      <c r="J9" s="95"/>
    </row>
    <row r="10" spans="1:10" x14ac:dyDescent="0.25">
      <c r="A10" s="82" t="s">
        <v>104</v>
      </c>
      <c r="B10" s="94"/>
      <c r="C10" s="94"/>
      <c r="D10" s="94"/>
      <c r="E10" s="95"/>
      <c r="F10" s="82" t="s">
        <v>240</v>
      </c>
      <c r="G10" s="94"/>
      <c r="H10" s="94"/>
      <c r="I10" s="94"/>
      <c r="J10" s="95"/>
    </row>
    <row r="11" spans="1:10" x14ac:dyDescent="0.25">
      <c r="A11" s="99" t="s">
        <v>6</v>
      </c>
      <c r="B11" s="83"/>
      <c r="C11" s="83"/>
      <c r="D11" s="83"/>
      <c r="E11" s="84"/>
      <c r="F11" s="51" t="s">
        <v>139</v>
      </c>
      <c r="G11" s="52"/>
      <c r="H11" s="52"/>
      <c r="I11" s="52"/>
      <c r="J11" s="53"/>
    </row>
    <row r="12" spans="1:10" x14ac:dyDescent="0.25">
      <c r="A12" s="82" t="s">
        <v>141</v>
      </c>
      <c r="B12" s="83"/>
      <c r="C12" s="83"/>
      <c r="D12" s="83"/>
      <c r="E12" s="84"/>
      <c r="F12" s="51" t="s">
        <v>149</v>
      </c>
      <c r="G12" s="52"/>
      <c r="H12" s="52"/>
      <c r="I12" s="52"/>
      <c r="J12" s="53"/>
    </row>
    <row r="13" spans="1:10" ht="30" customHeight="1" x14ac:dyDescent="0.25">
      <c r="A13" s="55" t="s">
        <v>61</v>
      </c>
      <c r="B13" s="55"/>
      <c r="C13" s="51" t="s">
        <v>165</v>
      </c>
      <c r="D13" s="52"/>
      <c r="E13" s="52"/>
      <c r="F13" s="52"/>
      <c r="G13" s="52"/>
      <c r="H13" s="52"/>
      <c r="I13" s="52"/>
      <c r="J13" s="53"/>
    </row>
    <row r="14" spans="1:10" x14ac:dyDescent="0.25">
      <c r="A14" s="55" t="s">
        <v>150</v>
      </c>
      <c r="B14" s="55"/>
      <c r="C14" s="51" t="s">
        <v>151</v>
      </c>
      <c r="D14" s="52"/>
      <c r="E14" s="53"/>
      <c r="F14" s="54" t="s">
        <v>62</v>
      </c>
      <c r="G14" s="54"/>
      <c r="H14" s="52" t="s">
        <v>152</v>
      </c>
      <c r="I14" s="52"/>
      <c r="J14" s="53"/>
    </row>
    <row r="15" spans="1:10" x14ac:dyDescent="0.25">
      <c r="A15" s="55" t="s">
        <v>7</v>
      </c>
      <c r="B15" s="55"/>
      <c r="C15" s="51" t="s">
        <v>153</v>
      </c>
      <c r="D15" s="52"/>
      <c r="E15" s="53"/>
      <c r="F15" s="54" t="s">
        <v>63</v>
      </c>
      <c r="G15" s="54"/>
      <c r="H15" s="52" t="s">
        <v>154</v>
      </c>
      <c r="I15" s="52"/>
      <c r="J15" s="53"/>
    </row>
    <row r="16" spans="1:10" x14ac:dyDescent="0.25">
      <c r="A16" s="55" t="s">
        <v>8</v>
      </c>
      <c r="B16" s="55"/>
      <c r="C16" s="51" t="s">
        <v>239</v>
      </c>
      <c r="D16" s="52"/>
      <c r="E16" s="53"/>
      <c r="F16" s="54" t="s">
        <v>64</v>
      </c>
      <c r="G16" s="54"/>
      <c r="H16" s="52">
        <v>401404</v>
      </c>
      <c r="I16" s="52"/>
      <c r="J16" s="53"/>
    </row>
    <row r="17" spans="1:10" ht="32.25" customHeight="1" x14ac:dyDescent="0.25">
      <c r="A17" s="55" t="s">
        <v>65</v>
      </c>
      <c r="B17" s="55"/>
      <c r="C17" s="51" t="s">
        <v>155</v>
      </c>
      <c r="D17" s="52"/>
      <c r="E17" s="53"/>
      <c r="F17" s="54" t="s">
        <v>52</v>
      </c>
      <c r="G17" s="54"/>
      <c r="H17" s="52" t="s">
        <v>241</v>
      </c>
      <c r="I17" s="52"/>
      <c r="J17" s="53"/>
    </row>
    <row r="18" spans="1:10" ht="15" customHeight="1" x14ac:dyDescent="0.25">
      <c r="A18" s="85" t="s">
        <v>105</v>
      </c>
      <c r="B18" s="86"/>
      <c r="C18" s="86"/>
      <c r="D18" s="86"/>
      <c r="E18" s="87"/>
      <c r="F18" s="103" t="s">
        <v>59</v>
      </c>
      <c r="G18" s="104"/>
      <c r="H18" s="104"/>
      <c r="I18" s="104"/>
      <c r="J18" s="105"/>
    </row>
    <row r="19" spans="1:10" x14ac:dyDescent="0.25">
      <c r="A19" s="88"/>
      <c r="B19" s="89"/>
      <c r="C19" s="89"/>
      <c r="D19" s="89"/>
      <c r="E19" s="90"/>
      <c r="F19" s="106"/>
      <c r="G19" s="107"/>
      <c r="H19" s="107"/>
      <c r="I19" s="107"/>
      <c r="J19" s="108"/>
    </row>
    <row r="20" spans="1:10" ht="15" customHeight="1" x14ac:dyDescent="0.25">
      <c r="A20" s="85" t="s">
        <v>106</v>
      </c>
      <c r="B20" s="127"/>
      <c r="C20" s="127"/>
      <c r="D20" s="127"/>
      <c r="E20" s="128"/>
      <c r="F20" s="85" t="s">
        <v>46</v>
      </c>
      <c r="G20" s="86"/>
      <c r="H20" s="86"/>
      <c r="I20" s="86"/>
      <c r="J20" s="87"/>
    </row>
    <row r="21" spans="1:10" x14ac:dyDescent="0.25">
      <c r="A21" s="99" t="s">
        <v>9</v>
      </c>
      <c r="B21" s="83"/>
      <c r="C21" s="83"/>
      <c r="D21" s="83"/>
      <c r="E21" s="84"/>
      <c r="F21" s="115" t="s">
        <v>137</v>
      </c>
      <c r="G21" s="116"/>
      <c r="H21" s="116"/>
      <c r="I21" s="116"/>
      <c r="J21" s="117"/>
    </row>
    <row r="22" spans="1:10" x14ac:dyDescent="0.25">
      <c r="A22" s="99" t="s">
        <v>10</v>
      </c>
      <c r="B22" s="83"/>
      <c r="C22" s="83"/>
      <c r="D22" s="83"/>
      <c r="E22" s="84"/>
      <c r="F22" s="122" t="s">
        <v>53</v>
      </c>
      <c r="G22" s="123"/>
      <c r="H22" s="123"/>
      <c r="I22" s="123"/>
      <c r="J22" s="124"/>
    </row>
    <row r="23" spans="1:10" x14ac:dyDescent="0.25">
      <c r="A23" s="99" t="s">
        <v>11</v>
      </c>
      <c r="B23" s="83"/>
      <c r="C23" s="83"/>
      <c r="D23" s="83"/>
      <c r="E23" s="84"/>
      <c r="F23" s="115" t="s">
        <v>138</v>
      </c>
      <c r="G23" s="116"/>
      <c r="H23" s="116"/>
      <c r="I23" s="116"/>
      <c r="J23" s="117"/>
    </row>
    <row r="24" spans="1:10" x14ac:dyDescent="0.25">
      <c r="A24" s="99" t="s">
        <v>27</v>
      </c>
      <c r="B24" s="83"/>
      <c r="C24" s="83"/>
      <c r="D24" s="83"/>
      <c r="E24" s="84"/>
      <c r="F24" s="122" t="s">
        <v>66</v>
      </c>
      <c r="G24" s="125"/>
      <c r="H24" s="125"/>
      <c r="I24" s="125"/>
      <c r="J24" s="126"/>
    </row>
    <row r="25" spans="1:10" x14ac:dyDescent="0.25">
      <c r="A25" s="120" t="s">
        <v>12</v>
      </c>
      <c r="B25" s="121"/>
      <c r="C25" s="120" t="s">
        <v>13</v>
      </c>
      <c r="D25" s="121"/>
      <c r="E25" s="118" t="s">
        <v>14</v>
      </c>
      <c r="F25" s="121"/>
      <c r="G25" s="118" t="s">
        <v>51</v>
      </c>
      <c r="H25" s="119"/>
      <c r="I25" s="120" t="s">
        <v>15</v>
      </c>
      <c r="J25" s="121"/>
    </row>
    <row r="26" spans="1:10" x14ac:dyDescent="0.25">
      <c r="A26" s="118" t="s">
        <v>16</v>
      </c>
      <c r="B26" s="119"/>
      <c r="C26" s="118" t="s">
        <v>50</v>
      </c>
      <c r="D26" s="119"/>
      <c r="E26" s="118" t="s">
        <v>50</v>
      </c>
      <c r="F26" s="119"/>
      <c r="G26" s="118" t="s">
        <v>50</v>
      </c>
      <c r="H26" s="119"/>
      <c r="I26" s="118" t="s">
        <v>50</v>
      </c>
      <c r="J26" s="119"/>
    </row>
    <row r="27" spans="1:10" ht="30" customHeight="1" x14ac:dyDescent="0.25">
      <c r="A27" s="120" t="s">
        <v>17</v>
      </c>
      <c r="B27" s="121"/>
      <c r="C27" s="118" t="s">
        <v>158</v>
      </c>
      <c r="D27" s="119"/>
      <c r="E27" s="118" t="s">
        <v>156</v>
      </c>
      <c r="F27" s="119"/>
      <c r="G27" s="91" t="s">
        <v>157</v>
      </c>
      <c r="H27" s="93"/>
      <c r="I27" s="118" t="s">
        <v>158</v>
      </c>
      <c r="J27" s="119"/>
    </row>
    <row r="28" spans="1:10" x14ac:dyDescent="0.25">
      <c r="A28" s="82" t="s">
        <v>58</v>
      </c>
      <c r="B28" s="94"/>
      <c r="C28" s="94"/>
      <c r="D28" s="94"/>
      <c r="E28" s="94"/>
      <c r="F28" s="94"/>
      <c r="G28" s="94"/>
      <c r="H28" s="94"/>
      <c r="I28" s="94"/>
      <c r="J28" s="95"/>
    </row>
    <row r="29" spans="1:10" x14ac:dyDescent="0.25">
      <c r="A29" s="82" t="s">
        <v>136</v>
      </c>
      <c r="B29" s="94"/>
      <c r="C29" s="94"/>
      <c r="D29" s="94"/>
      <c r="E29" s="94"/>
      <c r="F29" s="94"/>
      <c r="G29" s="94"/>
      <c r="H29" s="94"/>
      <c r="I29" s="94"/>
      <c r="J29" s="95"/>
    </row>
    <row r="30" spans="1:10" x14ac:dyDescent="0.25">
      <c r="A30" s="82" t="s">
        <v>40</v>
      </c>
      <c r="B30" s="95"/>
      <c r="C30" s="82" t="s">
        <v>244</v>
      </c>
      <c r="D30" s="94"/>
      <c r="E30" s="94"/>
      <c r="F30" s="94"/>
      <c r="G30" s="94"/>
      <c r="H30" s="94"/>
      <c r="I30" s="94"/>
      <c r="J30" s="95"/>
    </row>
    <row r="31" spans="1:10" x14ac:dyDescent="0.25">
      <c r="A31" s="82" t="s">
        <v>243</v>
      </c>
      <c r="B31" s="95"/>
      <c r="C31" s="129" t="s">
        <v>245</v>
      </c>
      <c r="D31" s="94"/>
      <c r="E31" s="94"/>
      <c r="F31" s="94"/>
      <c r="G31" s="94"/>
      <c r="H31" s="94"/>
      <c r="I31" s="94"/>
      <c r="J31" s="95"/>
    </row>
    <row r="32" spans="1:10" x14ac:dyDescent="0.25">
      <c r="A32" s="100" t="s">
        <v>18</v>
      </c>
      <c r="B32" s="101"/>
      <c r="C32" s="101"/>
      <c r="D32" s="101"/>
      <c r="E32" s="101"/>
      <c r="F32" s="101"/>
      <c r="G32" s="101"/>
      <c r="H32" s="101"/>
      <c r="I32" s="101"/>
      <c r="J32" s="102"/>
    </row>
    <row r="33" spans="1:10" ht="15" customHeight="1" x14ac:dyDescent="0.25">
      <c r="A33" s="85" t="s">
        <v>142</v>
      </c>
      <c r="B33" s="86"/>
      <c r="C33" s="86"/>
      <c r="D33" s="86"/>
      <c r="E33" s="86"/>
      <c r="F33" s="86"/>
      <c r="G33" s="86"/>
      <c r="H33" s="86"/>
      <c r="I33" s="86"/>
      <c r="J33" s="87"/>
    </row>
    <row r="34" spans="1:10" x14ac:dyDescent="0.25">
      <c r="A34" s="88"/>
      <c r="B34" s="89"/>
      <c r="C34" s="89"/>
      <c r="D34" s="89"/>
      <c r="E34" s="89"/>
      <c r="F34" s="89"/>
      <c r="G34" s="89"/>
      <c r="H34" s="89"/>
      <c r="I34" s="89"/>
      <c r="J34" s="90"/>
    </row>
    <row r="35" spans="1:10" x14ac:dyDescent="0.25">
      <c r="A35" s="82" t="s">
        <v>67</v>
      </c>
      <c r="B35" s="83"/>
      <c r="C35" s="83"/>
      <c r="D35" s="83"/>
      <c r="E35" s="84"/>
      <c r="F35" s="82">
        <v>12726.08</v>
      </c>
      <c r="G35" s="94"/>
      <c r="H35" s="94"/>
      <c r="I35" s="94"/>
      <c r="J35" s="95"/>
    </row>
    <row r="36" spans="1:10" x14ac:dyDescent="0.25">
      <c r="A36" s="99" t="s">
        <v>19</v>
      </c>
      <c r="B36" s="83"/>
      <c r="C36" s="83"/>
      <c r="D36" s="83"/>
      <c r="E36" s="84"/>
      <c r="F36" s="82">
        <v>0.75</v>
      </c>
      <c r="G36" s="94"/>
      <c r="H36" s="94"/>
      <c r="I36" s="94"/>
      <c r="J36" s="95"/>
    </row>
    <row r="37" spans="1:10" x14ac:dyDescent="0.25">
      <c r="A37" s="82" t="s">
        <v>146</v>
      </c>
      <c r="B37" s="83"/>
      <c r="C37" s="83"/>
      <c r="D37" s="83"/>
      <c r="E37" s="84"/>
      <c r="F37" s="82">
        <v>0</v>
      </c>
      <c r="G37" s="94"/>
      <c r="H37" s="94"/>
      <c r="I37" s="94"/>
      <c r="J37" s="95"/>
    </row>
    <row r="38" spans="1:10" x14ac:dyDescent="0.25">
      <c r="A38" s="99" t="s">
        <v>20</v>
      </c>
      <c r="B38" s="83"/>
      <c r="C38" s="83"/>
      <c r="D38" s="83"/>
      <c r="E38" s="84"/>
      <c r="F38" s="82">
        <f>F36+F37</f>
        <v>0.75</v>
      </c>
      <c r="G38" s="94"/>
      <c r="H38" s="94"/>
      <c r="I38" s="94"/>
      <c r="J38" s="95"/>
    </row>
    <row r="39" spans="1:10" x14ac:dyDescent="0.25">
      <c r="A39" s="82" t="s">
        <v>68</v>
      </c>
      <c r="B39" s="83"/>
      <c r="C39" s="83"/>
      <c r="D39" s="83"/>
      <c r="E39" s="84"/>
      <c r="F39" s="82">
        <f>F35*F38</f>
        <v>9544.56</v>
      </c>
      <c r="G39" s="94"/>
      <c r="H39" s="94"/>
      <c r="I39" s="94"/>
      <c r="J39" s="95"/>
    </row>
    <row r="40" spans="1:10" x14ac:dyDescent="0.25">
      <c r="A40" s="82" t="s">
        <v>21</v>
      </c>
      <c r="B40" s="83"/>
      <c r="C40" s="83"/>
      <c r="D40" s="83"/>
      <c r="E40" s="84"/>
      <c r="F40" s="82" t="s">
        <v>242</v>
      </c>
      <c r="G40" s="94"/>
      <c r="H40" s="94"/>
      <c r="I40" s="94"/>
      <c r="J40" s="95"/>
    </row>
    <row r="41" spans="1:10" x14ac:dyDescent="0.25">
      <c r="A41" s="100" t="s">
        <v>70</v>
      </c>
      <c r="B41" s="101"/>
      <c r="C41" s="101"/>
      <c r="D41" s="101"/>
      <c r="E41" s="101"/>
      <c r="F41" s="101"/>
      <c r="G41" s="101"/>
      <c r="H41" s="101"/>
      <c r="I41" s="101"/>
      <c r="J41" s="102"/>
    </row>
    <row r="42" spans="1:10" ht="16.5" customHeight="1" x14ac:dyDescent="0.25">
      <c r="A42" s="51" t="s">
        <v>69</v>
      </c>
      <c r="B42" s="53"/>
      <c r="C42" s="82" t="s">
        <v>160</v>
      </c>
      <c r="D42" s="94"/>
      <c r="E42" s="94"/>
      <c r="F42" s="95"/>
      <c r="G42" s="1" t="s">
        <v>60</v>
      </c>
      <c r="H42" s="82" t="s">
        <v>161</v>
      </c>
      <c r="I42" s="94"/>
      <c r="J42" s="95"/>
    </row>
    <row r="43" spans="1:10" x14ac:dyDescent="0.25">
      <c r="A43" s="82" t="s">
        <v>71</v>
      </c>
      <c r="B43" s="95"/>
      <c r="C43" s="82" t="s">
        <v>160</v>
      </c>
      <c r="D43" s="94"/>
      <c r="E43" s="94"/>
      <c r="F43" s="95"/>
      <c r="G43" s="1" t="s">
        <v>60</v>
      </c>
      <c r="H43" s="82" t="str">
        <f>H42</f>
        <v>24/12/2014.</v>
      </c>
      <c r="I43" s="94"/>
      <c r="J43" s="95"/>
    </row>
    <row r="44" spans="1:10" ht="43.5" customHeight="1" x14ac:dyDescent="0.25">
      <c r="A44" s="54" t="s">
        <v>107</v>
      </c>
      <c r="B44" s="54"/>
      <c r="C44" s="54" t="s">
        <v>237</v>
      </c>
      <c r="D44" s="54"/>
      <c r="E44" s="54"/>
      <c r="F44" s="54"/>
      <c r="G44" s="1" t="s">
        <v>60</v>
      </c>
      <c r="H44" s="55" t="str">
        <f>H42</f>
        <v>24/12/2014.</v>
      </c>
      <c r="I44" s="55" t="s">
        <v>47</v>
      </c>
      <c r="J44" s="55"/>
    </row>
    <row r="45" spans="1:10" x14ac:dyDescent="0.25">
      <c r="A45" s="55" t="s">
        <v>174</v>
      </c>
      <c r="B45" s="55"/>
      <c r="C45" s="55" t="s">
        <v>50</v>
      </c>
      <c r="D45" s="55"/>
      <c r="E45" s="55"/>
      <c r="F45" s="55" t="s">
        <v>143</v>
      </c>
      <c r="G45" s="1" t="s">
        <v>60</v>
      </c>
      <c r="H45" s="55" t="s">
        <v>50</v>
      </c>
      <c r="I45" s="55" t="s">
        <v>54</v>
      </c>
      <c r="J45" s="55"/>
    </row>
    <row r="46" spans="1:10" x14ac:dyDescent="0.25">
      <c r="A46" s="55" t="s">
        <v>75</v>
      </c>
      <c r="B46" s="55"/>
      <c r="C46" s="55"/>
      <c r="D46" s="98" t="str">
        <f>H44</f>
        <v>24/12/2014.</v>
      </c>
      <c r="E46" s="98"/>
      <c r="F46" s="55" t="s">
        <v>72</v>
      </c>
      <c r="G46" s="81"/>
      <c r="H46" s="97" t="s">
        <v>248</v>
      </c>
      <c r="I46" s="55"/>
      <c r="J46" s="55"/>
    </row>
    <row r="47" spans="1:10" x14ac:dyDescent="0.25">
      <c r="A47" s="80" t="s">
        <v>22</v>
      </c>
      <c r="B47" s="80"/>
      <c r="C47" s="80"/>
      <c r="D47" s="80"/>
      <c r="E47" s="80"/>
      <c r="F47" s="80"/>
      <c r="G47" s="80"/>
      <c r="H47" s="80"/>
      <c r="I47" s="80"/>
      <c r="J47" s="80"/>
    </row>
    <row r="48" spans="1:10" x14ac:dyDescent="0.25">
      <c r="A48" s="55" t="s">
        <v>102</v>
      </c>
      <c r="B48" s="55"/>
      <c r="C48" s="55"/>
      <c r="D48" s="98">
        <f>F39</f>
        <v>9544.56</v>
      </c>
      <c r="E48" s="98"/>
      <c r="F48" s="96" t="s">
        <v>144</v>
      </c>
      <c r="G48" s="96"/>
      <c r="H48" s="96" t="s">
        <v>173</v>
      </c>
      <c r="I48" s="96"/>
      <c r="J48" s="96"/>
    </row>
    <row r="49" spans="1:12" x14ac:dyDescent="0.25">
      <c r="A49" s="1" t="s">
        <v>73</v>
      </c>
      <c r="B49" s="1"/>
      <c r="C49" s="54" t="s">
        <v>236</v>
      </c>
      <c r="D49" s="54"/>
      <c r="E49" s="54"/>
      <c r="F49" s="55" t="s">
        <v>56</v>
      </c>
      <c r="G49" s="55"/>
      <c r="H49" s="55"/>
      <c r="I49" s="55"/>
      <c r="J49" s="55"/>
    </row>
    <row r="50" spans="1:12" x14ac:dyDescent="0.25">
      <c r="A50" s="82" t="s">
        <v>48</v>
      </c>
      <c r="B50" s="94"/>
      <c r="C50" s="94"/>
      <c r="D50" s="95"/>
      <c r="E50" s="91" t="s">
        <v>55</v>
      </c>
      <c r="F50" s="92"/>
      <c r="G50" s="92"/>
      <c r="H50" s="92"/>
      <c r="I50" s="92"/>
      <c r="J50" s="93"/>
    </row>
    <row r="51" spans="1:12" x14ac:dyDescent="0.25">
      <c r="A51" s="82" t="s">
        <v>183</v>
      </c>
      <c r="B51" s="94"/>
      <c r="C51" s="94"/>
      <c r="D51" s="94"/>
      <c r="E51" s="94"/>
      <c r="F51" s="94"/>
      <c r="G51" s="94"/>
      <c r="H51" s="94"/>
      <c r="I51" s="94"/>
      <c r="J51" s="95"/>
    </row>
    <row r="52" spans="1:12" ht="15" customHeight="1" thickBot="1" x14ac:dyDescent="0.3">
      <c r="A52" s="171" t="s">
        <v>43</v>
      </c>
      <c r="B52" s="172"/>
      <c r="C52" s="172"/>
      <c r="D52" s="172"/>
      <c r="E52" s="172"/>
      <c r="F52" s="172"/>
      <c r="G52" s="172"/>
      <c r="H52" s="172"/>
      <c r="I52" s="172"/>
      <c r="J52" s="173"/>
    </row>
    <row r="53" spans="1:12" ht="32.25" customHeight="1" x14ac:dyDescent="0.25">
      <c r="A53" s="66" t="s">
        <v>203</v>
      </c>
      <c r="B53" s="67"/>
      <c r="C53" s="68" t="s">
        <v>247</v>
      </c>
      <c r="D53" s="68"/>
      <c r="E53" s="68"/>
      <c r="F53" s="68"/>
      <c r="G53" s="68"/>
      <c r="H53" s="68"/>
      <c r="I53" s="68"/>
      <c r="J53" s="69"/>
      <c r="K53" s="35"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Excavation work Completed. Plinth work completed, RCC Slab, Brickwork, Internal Plaster, External Plaster, Flooring upto 2 Floor, Painting upto 2 Floor Completed</v>
      </c>
      <c r="L53" s="35"/>
    </row>
    <row r="54" spans="1:12" ht="15.75" x14ac:dyDescent="0.25">
      <c r="A54" s="38" t="s">
        <v>204</v>
      </c>
      <c r="B54" s="39">
        <v>0</v>
      </c>
      <c r="C54" s="37" t="s">
        <v>205</v>
      </c>
      <c r="D54" s="37">
        <v>1</v>
      </c>
      <c r="E54" s="70" t="s">
        <v>206</v>
      </c>
      <c r="F54" s="70"/>
      <c r="G54" s="37">
        <v>0</v>
      </c>
      <c r="H54" s="37" t="s">
        <v>207</v>
      </c>
      <c r="I54" s="70">
        <f ca="1">--TRIM(RIGHT(SUBSTITUTE(LEFT(C53,_xlfn.AGGREGATE(16,6,FIND({0,1,2,3,4,5,6,7,8,9},C53,ROW(INDIRECT("1:"&amp;LEN(C53)))),1))," ",REPT(" ",LEN(C53))),LEN(C53)))</f>
        <v>3</v>
      </c>
      <c r="J54" s="71"/>
      <c r="K54" s="35"/>
      <c r="L54" s="35"/>
    </row>
    <row r="55" spans="1:12" ht="35.65" customHeight="1" x14ac:dyDescent="0.25">
      <c r="A55" s="72" t="s">
        <v>208</v>
      </c>
      <c r="B55" s="73"/>
      <c r="C55" s="74" t="str">
        <f ca="1">K53</f>
        <v>Excavation work Completed. Plinth work completed, RCC Slab, Brickwork, Internal Plaster, External Plaster, Flooring upto 2 Floor, Painting upto 2 Floor Completed</v>
      </c>
      <c r="D55" s="74"/>
      <c r="E55" s="74"/>
      <c r="F55" s="74"/>
      <c r="G55" s="74"/>
      <c r="H55" s="74"/>
      <c r="I55" s="74"/>
      <c r="J55" s="75"/>
      <c r="K55" s="35" t="s">
        <v>209</v>
      </c>
      <c r="L55" s="35"/>
    </row>
    <row r="56" spans="1:12" ht="15.75" customHeight="1" x14ac:dyDescent="0.25">
      <c r="A56" s="76" t="s">
        <v>32</v>
      </c>
      <c r="B56" s="77"/>
      <c r="C56" s="40" t="s">
        <v>210</v>
      </c>
      <c r="D56" s="78" t="s">
        <v>211</v>
      </c>
      <c r="E56" s="78"/>
      <c r="F56" s="78" t="s">
        <v>212</v>
      </c>
      <c r="G56" s="78"/>
      <c r="H56" s="78" t="s">
        <v>213</v>
      </c>
      <c r="I56" s="78"/>
      <c r="J56" s="79"/>
      <c r="K56" s="36" t="s">
        <v>214</v>
      </c>
      <c r="L56" s="41">
        <f ca="1">I54*25%</f>
        <v>0.75</v>
      </c>
    </row>
    <row r="57" spans="1:12" ht="15.75" customHeight="1" x14ac:dyDescent="0.25">
      <c r="A57" s="56" t="s">
        <v>215</v>
      </c>
      <c r="B57" s="57"/>
      <c r="C57" s="42">
        <f ca="1">L58</f>
        <v>3</v>
      </c>
      <c r="D57" s="58">
        <f ca="1">((100/I54)*C57)/100</f>
        <v>1</v>
      </c>
      <c r="E57" s="58"/>
      <c r="F57" s="58">
        <f ca="1">(((C58/I54*10)+(40/(D54+G54+I54)*C59)+(7.5/(I54)*C60)+(7.5/(I54)*C61)+(10/I54*C62)+(10/I54*C63)+(5/I54*C64)+(5/I54*C65)+(5/I54*C66))/100)</f>
        <v>0.85</v>
      </c>
      <c r="G57" s="58"/>
      <c r="H57" s="58">
        <f ca="1">((((C57/I54)*20)+((C58/I54)*25)+(30/(I54+G54+D54)*C59)+(5/I54*C60)+(5/I54*C61)+(5/I54*C62)+(5/I54*C63)+(0/I54*C64)+(0/I54*C65)+(5/I54*C66))/100)</f>
        <v>0.93333333333333324</v>
      </c>
      <c r="I57" s="58"/>
      <c r="J57" s="60"/>
      <c r="K57" s="36" t="s">
        <v>216</v>
      </c>
      <c r="L57" s="36">
        <f ca="1">I54*50%</f>
        <v>1.5</v>
      </c>
    </row>
    <row r="58" spans="1:12" ht="15.75" x14ac:dyDescent="0.25">
      <c r="A58" s="56" t="s">
        <v>33</v>
      </c>
      <c r="B58" s="57"/>
      <c r="C58" s="43">
        <f ca="1">L66</f>
        <v>3</v>
      </c>
      <c r="D58" s="58">
        <f ca="1">((100/I54)*C58)/100</f>
        <v>1</v>
      </c>
      <c r="E58" s="58"/>
      <c r="F58" s="58"/>
      <c r="G58" s="58"/>
      <c r="H58" s="58"/>
      <c r="I58" s="58"/>
      <c r="J58" s="60"/>
      <c r="K58" s="36" t="s">
        <v>217</v>
      </c>
      <c r="L58" s="36">
        <f ca="1">I54</f>
        <v>3</v>
      </c>
    </row>
    <row r="59" spans="1:12" ht="15.75" customHeight="1" x14ac:dyDescent="0.25">
      <c r="A59" s="62" t="s">
        <v>218</v>
      </c>
      <c r="B59" s="63"/>
      <c r="C59" s="43">
        <f ca="1">D54+I54</f>
        <v>4</v>
      </c>
      <c r="D59" s="58">
        <f ca="1">((100/(D54+G54+I54))*C59)/100</f>
        <v>1</v>
      </c>
      <c r="E59" s="58"/>
      <c r="F59" s="58"/>
      <c r="G59" s="58"/>
      <c r="H59" s="58"/>
      <c r="I59" s="58"/>
      <c r="J59" s="60"/>
      <c r="K59" s="36" t="s">
        <v>219</v>
      </c>
      <c r="L59" s="15">
        <f ca="1">(IF(B54&gt;1,(I54/(B54+2)),I54/4))</f>
        <v>0.75</v>
      </c>
    </row>
    <row r="60" spans="1:12" ht="15.75" customHeight="1" x14ac:dyDescent="0.25">
      <c r="A60" s="56" t="s">
        <v>220</v>
      </c>
      <c r="B60" s="57" t="s">
        <v>221</v>
      </c>
      <c r="C60" s="42">
        <v>3</v>
      </c>
      <c r="D60" s="58">
        <f ca="1">((100/I54)*C60)/100</f>
        <v>1</v>
      </c>
      <c r="E60" s="58"/>
      <c r="F60" s="58"/>
      <c r="G60" s="58"/>
      <c r="H60" s="58"/>
      <c r="I60" s="58"/>
      <c r="J60" s="60"/>
      <c r="K60" s="36" t="s">
        <v>222</v>
      </c>
      <c r="L60" s="15">
        <f ca="1">(IF(B54&gt;1,(I54/(B54+2)+L59),I54/4+L59))</f>
        <v>1.5</v>
      </c>
    </row>
    <row r="61" spans="1:12" ht="15.75" customHeight="1" x14ac:dyDescent="0.25">
      <c r="A61" s="56" t="s">
        <v>223</v>
      </c>
      <c r="B61" s="57" t="s">
        <v>221</v>
      </c>
      <c r="C61" s="42">
        <v>3</v>
      </c>
      <c r="D61" s="58">
        <f ca="1">((100/I54)*C61)/100</f>
        <v>1</v>
      </c>
      <c r="E61" s="58"/>
      <c r="F61" s="58"/>
      <c r="G61" s="58"/>
      <c r="H61" s="58"/>
      <c r="I61" s="58"/>
      <c r="J61" s="60"/>
      <c r="K61" s="36" t="s">
        <v>224</v>
      </c>
      <c r="L61" s="15">
        <f>(IF(B54&gt;1,(I54/(B54+2)+L60),0))</f>
        <v>0</v>
      </c>
    </row>
    <row r="62" spans="1:12" ht="15.75" customHeight="1" x14ac:dyDescent="0.25">
      <c r="A62" s="56" t="s">
        <v>225</v>
      </c>
      <c r="B62" s="57" t="s">
        <v>226</v>
      </c>
      <c r="C62" s="42">
        <v>3</v>
      </c>
      <c r="D62" s="58">
        <f ca="1">((100/(I54))*C62)/100</f>
        <v>1</v>
      </c>
      <c r="E62" s="58"/>
      <c r="F62" s="58"/>
      <c r="G62" s="58"/>
      <c r="H62" s="58"/>
      <c r="I62" s="58"/>
      <c r="J62" s="60"/>
      <c r="K62" s="36" t="s">
        <v>227</v>
      </c>
      <c r="L62" s="15">
        <f>(IF(B54&gt;2,(I54/(B54+2)+L61),0))</f>
        <v>0</v>
      </c>
    </row>
    <row r="63" spans="1:12" ht="15.75" customHeight="1" x14ac:dyDescent="0.25">
      <c r="A63" s="56" t="s">
        <v>228</v>
      </c>
      <c r="B63" s="57" t="s">
        <v>228</v>
      </c>
      <c r="C63" s="42">
        <v>2</v>
      </c>
      <c r="D63" s="58">
        <f ca="1">((100/I54)*C63)/100</f>
        <v>0.66666666666666674</v>
      </c>
      <c r="E63" s="58"/>
      <c r="F63" s="58"/>
      <c r="G63" s="58"/>
      <c r="H63" s="58"/>
      <c r="I63" s="58"/>
      <c r="J63" s="60"/>
      <c r="K63" s="36" t="s">
        <v>229</v>
      </c>
      <c r="L63" s="44">
        <f>(IF(B54&gt;3,(I54/(B54+2)+L62),0))</f>
        <v>0</v>
      </c>
    </row>
    <row r="64" spans="1:12" ht="15.75" customHeight="1" x14ac:dyDescent="0.25">
      <c r="A64" s="56" t="s">
        <v>230</v>
      </c>
      <c r="B64" s="57"/>
      <c r="C64" s="42">
        <v>2</v>
      </c>
      <c r="D64" s="58">
        <f ca="1">((100/I54)*C64)/100</f>
        <v>0.66666666666666674</v>
      </c>
      <c r="E64" s="58"/>
      <c r="F64" s="58"/>
      <c r="G64" s="58"/>
      <c r="H64" s="58"/>
      <c r="I64" s="58"/>
      <c r="J64" s="60"/>
      <c r="K64" s="36" t="s">
        <v>231</v>
      </c>
      <c r="L64" s="15">
        <f>(IF(B54&gt;4,(I54/(B54+2)+L63),0))</f>
        <v>0</v>
      </c>
    </row>
    <row r="65" spans="1:12" ht="15.75" customHeight="1" x14ac:dyDescent="0.25">
      <c r="A65" s="56" t="s">
        <v>232</v>
      </c>
      <c r="B65" s="57" t="s">
        <v>232</v>
      </c>
      <c r="C65" s="42">
        <v>0</v>
      </c>
      <c r="D65" s="58">
        <f ca="1">((100/(I54))*C65)/100</f>
        <v>0</v>
      </c>
      <c r="E65" s="58"/>
      <c r="F65" s="58"/>
      <c r="G65" s="58"/>
      <c r="H65" s="58"/>
      <c r="I65" s="58"/>
      <c r="J65" s="60"/>
      <c r="K65" s="36" t="s">
        <v>233</v>
      </c>
      <c r="L65" s="15">
        <f ca="1">(IF(B54=1,(I54/(B54+3)+L60),IF(B54=0,(I54/4+L60),IF(B54&gt;1,0))))</f>
        <v>2.25</v>
      </c>
    </row>
    <row r="66" spans="1:12" ht="16.5" customHeight="1" thickBot="1" x14ac:dyDescent="0.3">
      <c r="A66" s="64" t="s">
        <v>234</v>
      </c>
      <c r="B66" s="65"/>
      <c r="C66" s="45">
        <v>0</v>
      </c>
      <c r="D66" s="59">
        <f ca="1">((100/(I54))*C66)/100</f>
        <v>0</v>
      </c>
      <c r="E66" s="59"/>
      <c r="F66" s="59"/>
      <c r="G66" s="59"/>
      <c r="H66" s="59"/>
      <c r="I66" s="59"/>
      <c r="J66" s="61"/>
      <c r="K66" s="36" t="s">
        <v>235</v>
      </c>
      <c r="L66" s="15">
        <f ca="1">(IF(B54&gt;1.5,(I54/(B54+2)+L60+MAX(0,L61-L60)+MAX(0,L62-L61)+MAX(0,L63-L62)+MAX(0,L64-L63)+MAX(0,L65-L64)),IF(B54=1,(I54/(B54+3)+L65),IF(B54=0,I54/4+L65))))</f>
        <v>3</v>
      </c>
    </row>
    <row r="67" spans="1:12" ht="15.75" hidden="1" customHeight="1" x14ac:dyDescent="0.25">
      <c r="A67" s="66" t="s">
        <v>203</v>
      </c>
      <c r="B67" s="67"/>
      <c r="C67" s="68" t="s">
        <v>238</v>
      </c>
      <c r="D67" s="68"/>
      <c r="E67" s="68"/>
      <c r="F67" s="68"/>
      <c r="G67" s="68"/>
      <c r="H67" s="68"/>
      <c r="I67" s="68"/>
      <c r="J67" s="69"/>
      <c r="K67" s="35"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Excavation work Completed. Plinth work completed, RCC Slab, Brickwork, Internal Plaster, External Plaster upto 2 Floor, Flooring upto 2 Floor, Painting upto 2 Floor Completed</v>
      </c>
      <c r="L67" s="35"/>
    </row>
    <row r="68" spans="1:12" ht="15.75" hidden="1" x14ac:dyDescent="0.25">
      <c r="A68" s="38" t="s">
        <v>204</v>
      </c>
      <c r="B68" s="39">
        <v>0</v>
      </c>
      <c r="C68" s="37" t="s">
        <v>205</v>
      </c>
      <c r="D68" s="37">
        <v>1</v>
      </c>
      <c r="E68" s="70" t="s">
        <v>206</v>
      </c>
      <c r="F68" s="70"/>
      <c r="G68" s="37">
        <v>0</v>
      </c>
      <c r="H68" s="37" t="s">
        <v>207</v>
      </c>
      <c r="I68" s="70">
        <f ca="1">--TRIM(RIGHT(SUBSTITUTE(LEFT(C67,_xlfn.AGGREGATE(16,6,FIND({0,1,2,3,4,5,6,7,8,9},C67,ROW(INDIRECT("1:"&amp;LEN(C67)))),1))," ",REPT(" ",LEN(C67))),LEN(C67)))</f>
        <v>3</v>
      </c>
      <c r="J68" s="71"/>
      <c r="K68" s="35"/>
      <c r="L68" s="35"/>
    </row>
    <row r="69" spans="1:12" ht="46.9" hidden="1" customHeight="1" x14ac:dyDescent="0.25">
      <c r="A69" s="72" t="s">
        <v>208</v>
      </c>
      <c r="B69" s="73"/>
      <c r="C69" s="74" t="str">
        <f ca="1">K67</f>
        <v>Excavation work Completed. Plinth work completed, RCC Slab, Brickwork, Internal Plaster, External Plaster upto 2 Floor, Flooring upto 2 Floor, Painting upto 2 Floor Completed</v>
      </c>
      <c r="D69" s="74"/>
      <c r="E69" s="74"/>
      <c r="F69" s="74"/>
      <c r="G69" s="74"/>
      <c r="H69" s="74"/>
      <c r="I69" s="74"/>
      <c r="J69" s="75"/>
      <c r="K69" s="35" t="s">
        <v>209</v>
      </c>
      <c r="L69" s="35"/>
    </row>
    <row r="70" spans="1:12" ht="15.75" hidden="1" customHeight="1" x14ac:dyDescent="0.25">
      <c r="A70" s="76" t="s">
        <v>32</v>
      </c>
      <c r="B70" s="77"/>
      <c r="C70" s="40" t="s">
        <v>210</v>
      </c>
      <c r="D70" s="78" t="s">
        <v>211</v>
      </c>
      <c r="E70" s="78"/>
      <c r="F70" s="78" t="s">
        <v>212</v>
      </c>
      <c r="G70" s="78"/>
      <c r="H70" s="78" t="s">
        <v>213</v>
      </c>
      <c r="I70" s="78"/>
      <c r="J70" s="79"/>
      <c r="K70" s="36" t="s">
        <v>214</v>
      </c>
      <c r="L70" s="41">
        <f ca="1">I68*25%</f>
        <v>0.75</v>
      </c>
    </row>
    <row r="71" spans="1:12" ht="15.75" hidden="1" customHeight="1" x14ac:dyDescent="0.25">
      <c r="A71" s="56" t="s">
        <v>215</v>
      </c>
      <c r="B71" s="57"/>
      <c r="C71" s="42">
        <f ca="1">L72</f>
        <v>3</v>
      </c>
      <c r="D71" s="58">
        <f ca="1">((100/I68)*C71)/100</f>
        <v>1</v>
      </c>
      <c r="E71" s="58"/>
      <c r="F71" s="58">
        <f ca="1">(((C72/I68*10)+(40/(D68+G68+I68)*C73)+(7.5/(I68)*C74)+(7.5/(I68)*C75)+(10/I68*C76)+(10/I68*C77)+(5/I68*C78)+(5/I68*C79)+(5/I68*C80))/100)</f>
        <v>0.81666666666666676</v>
      </c>
      <c r="G71" s="58"/>
      <c r="H71" s="58">
        <f ca="1">((((C71/I68)*20)+((C72/I68)*25)+(30/(I68+G68+D68)*C73)+(5/I68*C74)+(5/I68*C75)+(5/I68*C76)+(5/I68*C77)+(0/I68*C78)+(0/I68*C79)+(5/I68*C80))/100)</f>
        <v>0.91666666666666652</v>
      </c>
      <c r="I71" s="58"/>
      <c r="J71" s="60"/>
      <c r="K71" s="36" t="s">
        <v>216</v>
      </c>
      <c r="L71" s="36">
        <f ca="1">I68*50%</f>
        <v>1.5</v>
      </c>
    </row>
    <row r="72" spans="1:12" ht="15.75" hidden="1" x14ac:dyDescent="0.25">
      <c r="A72" s="56" t="s">
        <v>33</v>
      </c>
      <c r="B72" s="57"/>
      <c r="C72" s="43">
        <f ca="1">L80</f>
        <v>3</v>
      </c>
      <c r="D72" s="58">
        <f ca="1">((100/I68)*C72)/100</f>
        <v>1</v>
      </c>
      <c r="E72" s="58"/>
      <c r="F72" s="58"/>
      <c r="G72" s="58"/>
      <c r="H72" s="58"/>
      <c r="I72" s="58"/>
      <c r="J72" s="60"/>
      <c r="K72" s="36" t="s">
        <v>217</v>
      </c>
      <c r="L72" s="36">
        <f ca="1">I68</f>
        <v>3</v>
      </c>
    </row>
    <row r="73" spans="1:12" ht="15.75" hidden="1" customHeight="1" x14ac:dyDescent="0.25">
      <c r="A73" s="62" t="s">
        <v>218</v>
      </c>
      <c r="B73" s="63"/>
      <c r="C73" s="43">
        <v>4</v>
      </c>
      <c r="D73" s="58">
        <f ca="1">((100/(D68+G68+I68))*C73)/100</f>
        <v>1</v>
      </c>
      <c r="E73" s="58"/>
      <c r="F73" s="58"/>
      <c r="G73" s="58"/>
      <c r="H73" s="58"/>
      <c r="I73" s="58"/>
      <c r="J73" s="60"/>
      <c r="K73" s="36" t="s">
        <v>219</v>
      </c>
      <c r="L73" s="15">
        <f ca="1">(IF(B68&gt;1,(I68/(B68+2)),I68/4))</f>
        <v>0.75</v>
      </c>
    </row>
    <row r="74" spans="1:12" ht="15.75" hidden="1" customHeight="1" x14ac:dyDescent="0.25">
      <c r="A74" s="56" t="s">
        <v>220</v>
      </c>
      <c r="B74" s="57" t="s">
        <v>221</v>
      </c>
      <c r="C74" s="42">
        <v>3</v>
      </c>
      <c r="D74" s="58">
        <f ca="1">((100/I68)*C74)/100</f>
        <v>1</v>
      </c>
      <c r="E74" s="58"/>
      <c r="F74" s="58"/>
      <c r="G74" s="58"/>
      <c r="H74" s="58"/>
      <c r="I74" s="58"/>
      <c r="J74" s="60"/>
      <c r="K74" s="36" t="s">
        <v>222</v>
      </c>
      <c r="L74" s="15">
        <f ca="1">(IF(B68&gt;1,(I68/(B68+2)+L73),I68/4+L73))</f>
        <v>1.5</v>
      </c>
    </row>
    <row r="75" spans="1:12" ht="15.75" hidden="1" customHeight="1" x14ac:dyDescent="0.25">
      <c r="A75" s="56" t="s">
        <v>223</v>
      </c>
      <c r="B75" s="57" t="s">
        <v>221</v>
      </c>
      <c r="C75" s="42">
        <v>3</v>
      </c>
      <c r="D75" s="58">
        <f ca="1">((100/I68)*C75)/100</f>
        <v>1</v>
      </c>
      <c r="E75" s="58"/>
      <c r="F75" s="58"/>
      <c r="G75" s="58"/>
      <c r="H75" s="58"/>
      <c r="I75" s="58"/>
      <c r="J75" s="60"/>
      <c r="K75" s="36" t="s">
        <v>224</v>
      </c>
      <c r="L75" s="15">
        <f>(IF(B68&gt;1,(I68/(B68+2)+L74),0))</f>
        <v>0</v>
      </c>
    </row>
    <row r="76" spans="1:12" ht="15.75" hidden="1" customHeight="1" x14ac:dyDescent="0.25">
      <c r="A76" s="56" t="s">
        <v>225</v>
      </c>
      <c r="B76" s="57" t="s">
        <v>226</v>
      </c>
      <c r="C76" s="42">
        <v>2</v>
      </c>
      <c r="D76" s="58">
        <f ca="1">((100/(I68))*C76)/100</f>
        <v>0.66666666666666674</v>
      </c>
      <c r="E76" s="58"/>
      <c r="F76" s="58"/>
      <c r="G76" s="58"/>
      <c r="H76" s="58"/>
      <c r="I76" s="58"/>
      <c r="J76" s="60"/>
      <c r="K76" s="36" t="s">
        <v>227</v>
      </c>
      <c r="L76" s="15">
        <f>(IF(B68&gt;2,(I68/(B68+2)+L75),0))</f>
        <v>0</v>
      </c>
    </row>
    <row r="77" spans="1:12" ht="15.75" hidden="1" customHeight="1" x14ac:dyDescent="0.25">
      <c r="A77" s="56" t="s">
        <v>228</v>
      </c>
      <c r="B77" s="57" t="s">
        <v>228</v>
      </c>
      <c r="C77" s="42">
        <v>2</v>
      </c>
      <c r="D77" s="58">
        <f ca="1">((100/I68)*C77)/100</f>
        <v>0.66666666666666674</v>
      </c>
      <c r="E77" s="58"/>
      <c r="F77" s="58"/>
      <c r="G77" s="58"/>
      <c r="H77" s="58"/>
      <c r="I77" s="58"/>
      <c r="J77" s="60"/>
      <c r="K77" s="36" t="s">
        <v>229</v>
      </c>
      <c r="L77" s="44">
        <f>(IF(B68&gt;3,(I68/(B68+2)+L76),0))</f>
        <v>0</v>
      </c>
    </row>
    <row r="78" spans="1:12" ht="15.75" hidden="1" customHeight="1" x14ac:dyDescent="0.25">
      <c r="A78" s="56" t="s">
        <v>230</v>
      </c>
      <c r="B78" s="57"/>
      <c r="C78" s="42">
        <v>2</v>
      </c>
      <c r="D78" s="58">
        <f ca="1">((100/I68)*C78)/100</f>
        <v>0.66666666666666674</v>
      </c>
      <c r="E78" s="58"/>
      <c r="F78" s="58"/>
      <c r="G78" s="58"/>
      <c r="H78" s="58"/>
      <c r="I78" s="58"/>
      <c r="J78" s="60"/>
      <c r="K78" s="36" t="s">
        <v>231</v>
      </c>
      <c r="L78" s="15">
        <f>(IF(B68&gt;4,(I68/(B68+2)+L77),0))</f>
        <v>0</v>
      </c>
    </row>
    <row r="79" spans="1:12" ht="15.75" hidden="1" customHeight="1" x14ac:dyDescent="0.25">
      <c r="A79" s="56" t="s">
        <v>232</v>
      </c>
      <c r="B79" s="57" t="s">
        <v>232</v>
      </c>
      <c r="C79" s="42">
        <v>0</v>
      </c>
      <c r="D79" s="58">
        <f ca="1">((100/(I68))*C79)/100</f>
        <v>0</v>
      </c>
      <c r="E79" s="58"/>
      <c r="F79" s="58"/>
      <c r="G79" s="58"/>
      <c r="H79" s="58"/>
      <c r="I79" s="58"/>
      <c r="J79" s="60"/>
      <c r="K79" s="36" t="s">
        <v>233</v>
      </c>
      <c r="L79" s="15">
        <f ca="1">(IF(B68=1,(I68/(B68+3)+L74),IF(B68=0,(I68/4+L74),IF(B68&gt;1,0))))</f>
        <v>2.25</v>
      </c>
    </row>
    <row r="80" spans="1:12" ht="16.5" hidden="1" customHeight="1" thickBot="1" x14ac:dyDescent="0.3">
      <c r="A80" s="64" t="s">
        <v>234</v>
      </c>
      <c r="B80" s="65"/>
      <c r="C80" s="45">
        <v>0</v>
      </c>
      <c r="D80" s="59">
        <f ca="1">((100/(I68))*C80)/100</f>
        <v>0</v>
      </c>
      <c r="E80" s="59"/>
      <c r="F80" s="59"/>
      <c r="G80" s="59"/>
      <c r="H80" s="59"/>
      <c r="I80" s="59"/>
      <c r="J80" s="61"/>
      <c r="K80" s="36" t="s">
        <v>235</v>
      </c>
      <c r="L80" s="15">
        <f ca="1">(IF(B68&gt;1.5,(I68/(B68+2)+L74+MAX(0,L75-L74)+MAX(0,L76-L75)+MAX(0,L77-L76)+MAX(0,L78-L77)+MAX(0,L79-L78)),IF(B68=1,(I68/(B68+3)+L79),IF(B68=0,I68/4+L79))))</f>
        <v>3</v>
      </c>
    </row>
    <row r="81" spans="1:10" x14ac:dyDescent="0.25">
      <c r="A81" s="82" t="s">
        <v>57</v>
      </c>
      <c r="B81" s="94"/>
      <c r="C81" s="94"/>
      <c r="D81" s="94"/>
      <c r="E81" s="94"/>
      <c r="F81" s="94"/>
      <c r="G81" s="94"/>
      <c r="H81" s="94"/>
      <c r="I81" s="94"/>
      <c r="J81" s="95"/>
    </row>
    <row r="82" spans="1:10" x14ac:dyDescent="0.25">
      <c r="A82" s="82" t="s">
        <v>49</v>
      </c>
      <c r="B82" s="94"/>
      <c r="C82" s="94"/>
      <c r="D82" s="94"/>
      <c r="E82" s="94"/>
      <c r="F82" s="94"/>
      <c r="G82" s="94"/>
      <c r="H82" s="94"/>
      <c r="I82" s="94"/>
      <c r="J82" s="95"/>
    </row>
    <row r="83" spans="1:10" ht="15" customHeight="1" x14ac:dyDescent="0.25">
      <c r="A83" s="178" t="s">
        <v>175</v>
      </c>
      <c r="B83" s="179"/>
      <c r="C83" s="179"/>
      <c r="D83" s="179"/>
      <c r="E83" s="179"/>
      <c r="F83" s="179"/>
      <c r="G83" s="179"/>
      <c r="H83" s="179"/>
      <c r="I83" s="179"/>
      <c r="J83" s="180"/>
    </row>
    <row r="84" spans="1:10" x14ac:dyDescent="0.25">
      <c r="A84" s="177" t="s">
        <v>23</v>
      </c>
      <c r="B84" s="160"/>
      <c r="C84" s="160"/>
      <c r="D84" s="160"/>
      <c r="E84" s="160"/>
      <c r="F84" s="160"/>
      <c r="G84" s="160"/>
      <c r="H84" s="160"/>
      <c r="I84" s="160"/>
      <c r="J84" s="161"/>
    </row>
    <row r="85" spans="1:10" x14ac:dyDescent="0.25">
      <c r="A85" s="82" t="s">
        <v>103</v>
      </c>
      <c r="B85" s="83"/>
      <c r="C85" s="83"/>
      <c r="D85" s="83"/>
      <c r="E85" s="83"/>
      <c r="F85" s="84"/>
      <c r="G85" s="100">
        <v>3500</v>
      </c>
      <c r="H85" s="101"/>
      <c r="I85" s="101"/>
      <c r="J85" s="102"/>
    </row>
    <row r="86" spans="1:10" x14ac:dyDescent="0.25">
      <c r="A86" s="82" t="s">
        <v>179</v>
      </c>
      <c r="B86" s="83"/>
      <c r="C86" s="83"/>
      <c r="D86" s="83"/>
      <c r="E86" s="83"/>
      <c r="F86" s="84"/>
      <c r="G86" s="82">
        <v>5500</v>
      </c>
      <c r="H86" s="94"/>
      <c r="I86" s="94"/>
      <c r="J86" s="95"/>
    </row>
    <row r="87" spans="1:10" x14ac:dyDescent="0.25">
      <c r="A87" s="82" t="s">
        <v>76</v>
      </c>
      <c r="B87" s="94"/>
      <c r="C87" s="94"/>
      <c r="D87" s="94"/>
      <c r="E87" s="94"/>
      <c r="F87" s="95"/>
      <c r="G87" s="51" t="s">
        <v>180</v>
      </c>
      <c r="H87" s="52"/>
      <c r="I87" s="52"/>
      <c r="J87" s="53"/>
    </row>
    <row r="88" spans="1:10" x14ac:dyDescent="0.25">
      <c r="A88" s="82" t="s">
        <v>98</v>
      </c>
      <c r="B88" s="83"/>
      <c r="C88" s="83"/>
      <c r="D88" s="83"/>
      <c r="E88" s="83"/>
      <c r="F88" s="84"/>
      <c r="G88" s="51" t="s">
        <v>180</v>
      </c>
      <c r="H88" s="52"/>
      <c r="I88" s="52"/>
      <c r="J88" s="53"/>
    </row>
    <row r="89" spans="1:10" hidden="1" x14ac:dyDescent="0.25">
      <c r="A89" s="82" t="s">
        <v>74</v>
      </c>
      <c r="B89" s="94"/>
      <c r="C89" s="94"/>
      <c r="D89" s="94"/>
      <c r="E89" s="94"/>
      <c r="F89" s="95"/>
      <c r="G89" s="51" t="s">
        <v>50</v>
      </c>
      <c r="H89" s="52"/>
      <c r="I89" s="52"/>
      <c r="J89" s="53"/>
    </row>
    <row r="90" spans="1:10" s="46" customFormat="1" x14ac:dyDescent="0.25">
      <c r="A90" s="100" t="s">
        <v>108</v>
      </c>
      <c r="B90" s="160"/>
      <c r="C90" s="160"/>
      <c r="D90" s="160"/>
      <c r="E90" s="160"/>
      <c r="F90" s="161"/>
      <c r="G90" s="82">
        <f>G85*0.8</f>
        <v>2800</v>
      </c>
      <c r="H90" s="94"/>
      <c r="I90" s="94"/>
      <c r="J90" s="95"/>
    </row>
    <row r="91" spans="1:10" s="46" customFormat="1" ht="18.75" x14ac:dyDescent="0.25">
      <c r="A91" s="162" t="s">
        <v>109</v>
      </c>
      <c r="B91" s="163"/>
      <c r="C91" s="163"/>
      <c r="D91" s="163"/>
      <c r="E91" s="163"/>
      <c r="F91" s="163"/>
      <c r="G91" s="163"/>
      <c r="H91" s="163"/>
      <c r="I91" s="163"/>
      <c r="J91" s="164"/>
    </row>
    <row r="92" spans="1:10" x14ac:dyDescent="0.25">
      <c r="A92" s="109" t="s">
        <v>45</v>
      </c>
      <c r="B92" s="110"/>
      <c r="C92" s="110"/>
      <c r="D92" s="110"/>
      <c r="E92" s="110"/>
      <c r="F92" s="110"/>
      <c r="G92" s="110"/>
      <c r="H92" s="110"/>
      <c r="I92" s="110"/>
      <c r="J92" s="111"/>
    </row>
    <row r="93" spans="1:10" ht="51.75" x14ac:dyDescent="0.25">
      <c r="A93" s="19" t="s">
        <v>181</v>
      </c>
      <c r="B93" s="19" t="s">
        <v>182</v>
      </c>
      <c r="C93" s="18" t="s">
        <v>28</v>
      </c>
      <c r="D93" s="174" t="s">
        <v>145</v>
      </c>
      <c r="E93" s="175"/>
      <c r="F93" s="9" t="s">
        <v>29</v>
      </c>
      <c r="G93" s="9" t="s">
        <v>176</v>
      </c>
      <c r="H93" s="2" t="s">
        <v>30</v>
      </c>
      <c r="I93" s="132" t="s">
        <v>110</v>
      </c>
      <c r="J93" s="134"/>
    </row>
    <row r="94" spans="1:10" ht="15.75" x14ac:dyDescent="0.25">
      <c r="A94" s="132" t="s">
        <v>132</v>
      </c>
      <c r="B94" s="133"/>
      <c r="C94" s="133"/>
      <c r="D94" s="133"/>
      <c r="E94" s="133"/>
      <c r="F94" s="133"/>
      <c r="G94" s="133"/>
      <c r="H94" s="133"/>
      <c r="I94" s="133"/>
      <c r="J94" s="134"/>
    </row>
    <row r="95" spans="1:10" ht="15.75" x14ac:dyDescent="0.25">
      <c r="A95" s="142" t="s">
        <v>148</v>
      </c>
      <c r="B95" s="143"/>
      <c r="C95" s="143"/>
      <c r="D95" s="143"/>
      <c r="E95" s="143"/>
      <c r="F95" s="143"/>
      <c r="G95" s="143"/>
      <c r="H95" s="143"/>
      <c r="I95" s="143"/>
      <c r="J95" s="144"/>
    </row>
    <row r="96" spans="1:10" ht="15.75" x14ac:dyDescent="0.25">
      <c r="A96" s="142" t="s">
        <v>166</v>
      </c>
      <c r="B96" s="143"/>
      <c r="C96" s="143"/>
      <c r="D96" s="143"/>
      <c r="E96" s="143"/>
      <c r="F96" s="143"/>
      <c r="G96" s="143"/>
      <c r="H96" s="143"/>
      <c r="I96" s="143"/>
      <c r="J96" s="144"/>
    </row>
    <row r="97" spans="1:10" ht="15.75" customHeight="1" x14ac:dyDescent="0.25">
      <c r="A97" s="130">
        <v>1</v>
      </c>
      <c r="B97" s="131"/>
      <c r="C97" s="8" t="s">
        <v>199</v>
      </c>
      <c r="D97" s="130">
        <f>(10.37)*10.764</f>
        <v>111.62267999999999</v>
      </c>
      <c r="E97" s="131"/>
      <c r="F97" s="8">
        <v>0</v>
      </c>
      <c r="G97" s="8">
        <f>D97*1.65</f>
        <v>184.17742199999998</v>
      </c>
      <c r="H97" s="8" t="s">
        <v>134</v>
      </c>
      <c r="I97" s="136" t="str">
        <f>A96</f>
        <v>Ground floor for Parking &amp; Commercial</v>
      </c>
      <c r="J97" s="137"/>
    </row>
    <row r="98" spans="1:10" ht="15.75" customHeight="1" x14ac:dyDescent="0.25">
      <c r="A98" s="130">
        <v>2</v>
      </c>
      <c r="B98" s="131"/>
      <c r="C98" s="8" t="s">
        <v>199</v>
      </c>
      <c r="D98" s="130">
        <f>13.54*10.764</f>
        <v>145.74455999999998</v>
      </c>
      <c r="E98" s="131"/>
      <c r="F98" s="8">
        <v>0</v>
      </c>
      <c r="G98" s="8">
        <f t="shared" ref="G98:G104" si="0">D98*1.65</f>
        <v>240.47852399999996</v>
      </c>
      <c r="H98" s="8" t="s">
        <v>134</v>
      </c>
      <c r="I98" s="138"/>
      <c r="J98" s="139"/>
    </row>
    <row r="99" spans="1:10" ht="15.75" x14ac:dyDescent="0.25">
      <c r="A99" s="130">
        <v>3</v>
      </c>
      <c r="B99" s="131"/>
      <c r="C99" s="8" t="s">
        <v>199</v>
      </c>
      <c r="D99" s="130">
        <f>(9.98)*10.764</f>
        <v>107.42471999999999</v>
      </c>
      <c r="E99" s="131"/>
      <c r="F99" s="8">
        <v>0</v>
      </c>
      <c r="G99" s="8">
        <f t="shared" si="0"/>
        <v>177.25078799999997</v>
      </c>
      <c r="H99" s="8" t="s">
        <v>134</v>
      </c>
      <c r="I99" s="138"/>
      <c r="J99" s="139"/>
    </row>
    <row r="100" spans="1:10" ht="15.75" x14ac:dyDescent="0.25">
      <c r="A100" s="130">
        <v>4</v>
      </c>
      <c r="B100" s="131"/>
      <c r="C100" s="8" t="s">
        <v>199</v>
      </c>
      <c r="D100" s="130">
        <f>(13.06)*10.764</f>
        <v>140.57784000000001</v>
      </c>
      <c r="E100" s="131"/>
      <c r="F100" s="8">
        <v>0</v>
      </c>
      <c r="G100" s="8">
        <f t="shared" si="0"/>
        <v>231.95343600000001</v>
      </c>
      <c r="H100" s="8" t="s">
        <v>134</v>
      </c>
      <c r="I100" s="138"/>
      <c r="J100" s="139"/>
    </row>
    <row r="101" spans="1:10" ht="15.75" x14ac:dyDescent="0.25">
      <c r="A101" s="130">
        <v>5</v>
      </c>
      <c r="B101" s="131"/>
      <c r="C101" s="8" t="s">
        <v>199</v>
      </c>
      <c r="D101" s="130">
        <f>(16.36)*10.764</f>
        <v>176.09903999999997</v>
      </c>
      <c r="E101" s="131"/>
      <c r="F101" s="8">
        <v>0</v>
      </c>
      <c r="G101" s="8">
        <f t="shared" si="0"/>
        <v>290.56341599999996</v>
      </c>
      <c r="H101" s="8" t="s">
        <v>134</v>
      </c>
      <c r="I101" s="138"/>
      <c r="J101" s="139"/>
    </row>
    <row r="102" spans="1:10" ht="15.75" x14ac:dyDescent="0.25">
      <c r="A102" s="130">
        <v>6</v>
      </c>
      <c r="B102" s="131"/>
      <c r="C102" s="8" t="s">
        <v>199</v>
      </c>
      <c r="D102" s="130">
        <f>(12.79)*10.764</f>
        <v>137.67155999999997</v>
      </c>
      <c r="E102" s="131"/>
      <c r="F102" s="8">
        <v>0</v>
      </c>
      <c r="G102" s="8">
        <f t="shared" si="0"/>
        <v>227.15807399999994</v>
      </c>
      <c r="H102" s="8" t="s">
        <v>134</v>
      </c>
      <c r="I102" s="138"/>
      <c r="J102" s="139"/>
    </row>
    <row r="103" spans="1:10" ht="15.75" x14ac:dyDescent="0.25">
      <c r="A103" s="130">
        <v>7</v>
      </c>
      <c r="B103" s="131"/>
      <c r="C103" s="8" t="s">
        <v>199</v>
      </c>
      <c r="D103" s="130">
        <f>(15.47)*10.764</f>
        <v>166.51908</v>
      </c>
      <c r="E103" s="131"/>
      <c r="F103" s="8">
        <v>0</v>
      </c>
      <c r="G103" s="8">
        <f t="shared" si="0"/>
        <v>274.75648200000001</v>
      </c>
      <c r="H103" s="8" t="s">
        <v>134</v>
      </c>
      <c r="I103" s="138"/>
      <c r="J103" s="139"/>
    </row>
    <row r="104" spans="1:10" ht="15.75" x14ac:dyDescent="0.25">
      <c r="A104" s="130">
        <v>8</v>
      </c>
      <c r="B104" s="131"/>
      <c r="C104" s="8" t="s">
        <v>199</v>
      </c>
      <c r="D104" s="130">
        <f>(16.36)*10.764</f>
        <v>176.09903999999997</v>
      </c>
      <c r="E104" s="131"/>
      <c r="F104" s="8">
        <v>0</v>
      </c>
      <c r="G104" s="8">
        <f t="shared" si="0"/>
        <v>290.56341599999996</v>
      </c>
      <c r="H104" s="8" t="s">
        <v>134</v>
      </c>
      <c r="I104" s="140"/>
      <c r="J104" s="141"/>
    </row>
    <row r="105" spans="1:10" ht="19.5" customHeight="1" x14ac:dyDescent="0.25">
      <c r="A105" s="176" t="s">
        <v>167</v>
      </c>
      <c r="B105" s="176"/>
      <c r="C105" s="176"/>
      <c r="D105" s="176"/>
      <c r="E105" s="176"/>
      <c r="F105" s="176"/>
      <c r="G105" s="176"/>
      <c r="H105" s="176"/>
      <c r="I105" s="176"/>
      <c r="J105" s="176"/>
    </row>
    <row r="106" spans="1:10" ht="15.75" x14ac:dyDescent="0.25">
      <c r="A106" s="47">
        <v>6</v>
      </c>
      <c r="B106" s="8">
        <v>1</v>
      </c>
      <c r="C106" s="8" t="s">
        <v>133</v>
      </c>
      <c r="D106" s="135">
        <f>(31.97)*10.764</f>
        <v>344.12507999999997</v>
      </c>
      <c r="E106" s="135"/>
      <c r="F106" s="8">
        <v>0</v>
      </c>
      <c r="G106" s="8">
        <f>570</f>
        <v>570</v>
      </c>
      <c r="H106" s="8" t="s">
        <v>134</v>
      </c>
      <c r="I106" s="135" t="str">
        <f>A105</f>
        <v>1st &amp; 2nd floor</v>
      </c>
      <c r="J106" s="135"/>
    </row>
    <row r="107" spans="1:10" ht="15.75" x14ac:dyDescent="0.25">
      <c r="A107" s="47">
        <v>5</v>
      </c>
      <c r="B107" s="8">
        <v>2</v>
      </c>
      <c r="C107" s="8" t="s">
        <v>133</v>
      </c>
      <c r="D107" s="135">
        <f>(33.11)*10.764</f>
        <v>356.39603999999997</v>
      </c>
      <c r="E107" s="135"/>
      <c r="F107" s="8">
        <v>0</v>
      </c>
      <c r="G107" s="8">
        <f>590</f>
        <v>590</v>
      </c>
      <c r="H107" s="8" t="s">
        <v>134</v>
      </c>
      <c r="I107" s="135"/>
      <c r="J107" s="135"/>
    </row>
    <row r="108" spans="1:10" ht="15.75" x14ac:dyDescent="0.25">
      <c r="A108" s="47">
        <v>4</v>
      </c>
      <c r="B108" s="8">
        <v>3</v>
      </c>
      <c r="C108" s="8" t="s">
        <v>133</v>
      </c>
      <c r="D108" s="135">
        <f>(33.11)*10.764</f>
        <v>356.39603999999997</v>
      </c>
      <c r="E108" s="135"/>
      <c r="F108" s="8">
        <v>0</v>
      </c>
      <c r="G108" s="8">
        <f>590</f>
        <v>590</v>
      </c>
      <c r="H108" s="8" t="s">
        <v>134</v>
      </c>
      <c r="I108" s="135"/>
      <c r="J108" s="135"/>
    </row>
    <row r="109" spans="1:10" ht="15.75" x14ac:dyDescent="0.25">
      <c r="A109" s="47">
        <v>3</v>
      </c>
      <c r="B109" s="8">
        <v>4</v>
      </c>
      <c r="C109" s="8" t="s">
        <v>140</v>
      </c>
      <c r="D109" s="135">
        <f>(48.05)*10.764</f>
        <v>517.21019999999999</v>
      </c>
      <c r="E109" s="135"/>
      <c r="F109" s="8">
        <v>0</v>
      </c>
      <c r="G109" s="8">
        <v>855</v>
      </c>
      <c r="H109" s="8" t="s">
        <v>134</v>
      </c>
      <c r="I109" s="135"/>
      <c r="J109" s="135"/>
    </row>
    <row r="110" spans="1:10" ht="15.75" x14ac:dyDescent="0.25">
      <c r="A110" s="47">
        <v>2</v>
      </c>
      <c r="B110" s="8">
        <v>5</v>
      </c>
      <c r="C110" s="8" t="s">
        <v>140</v>
      </c>
      <c r="D110" s="135">
        <f>(48.05)*10.764</f>
        <v>517.21019999999999</v>
      </c>
      <c r="E110" s="135"/>
      <c r="F110" s="8">
        <v>0</v>
      </c>
      <c r="G110" s="8">
        <v>855</v>
      </c>
      <c r="H110" s="8" t="s">
        <v>134</v>
      </c>
      <c r="I110" s="135"/>
      <c r="J110" s="135"/>
    </row>
    <row r="111" spans="1:10" ht="15.75" x14ac:dyDescent="0.25">
      <c r="A111" s="47">
        <v>1</v>
      </c>
      <c r="B111" s="8">
        <v>6</v>
      </c>
      <c r="C111" s="8" t="s">
        <v>133</v>
      </c>
      <c r="D111" s="135">
        <f>31.91*10.764</f>
        <v>343.47924</v>
      </c>
      <c r="E111" s="135"/>
      <c r="F111" s="8">
        <v>0</v>
      </c>
      <c r="G111" s="8">
        <v>570</v>
      </c>
      <c r="H111" s="8" t="s">
        <v>134</v>
      </c>
      <c r="I111" s="135"/>
      <c r="J111" s="135"/>
    </row>
    <row r="112" spans="1:10" ht="15.75" x14ac:dyDescent="0.25">
      <c r="A112" s="132" t="s">
        <v>171</v>
      </c>
      <c r="B112" s="133"/>
      <c r="C112" s="133"/>
      <c r="D112" s="133"/>
      <c r="E112" s="133"/>
      <c r="F112" s="133"/>
      <c r="G112" s="133"/>
      <c r="H112" s="133"/>
      <c r="I112" s="133"/>
      <c r="J112" s="134"/>
    </row>
    <row r="113" spans="1:10" ht="15.75" customHeight="1" x14ac:dyDescent="0.25">
      <c r="A113" s="47">
        <v>6</v>
      </c>
      <c r="B113" s="8">
        <v>1</v>
      </c>
      <c r="C113" s="8" t="s">
        <v>133</v>
      </c>
      <c r="D113" s="130">
        <f>(31.97)*10.764</f>
        <v>344.12507999999997</v>
      </c>
      <c r="E113" s="131"/>
      <c r="F113" s="8">
        <v>0</v>
      </c>
      <c r="G113" s="8">
        <v>570</v>
      </c>
      <c r="H113" s="8" t="s">
        <v>134</v>
      </c>
      <c r="I113" s="136" t="str">
        <f>A112</f>
        <v>Raised 2nd Floor(3rd Floor)</v>
      </c>
      <c r="J113" s="137"/>
    </row>
    <row r="114" spans="1:10" ht="15.75" x14ac:dyDescent="0.25">
      <c r="A114" s="47">
        <v>5</v>
      </c>
      <c r="B114" s="8">
        <v>2</v>
      </c>
      <c r="C114" s="8" t="s">
        <v>133</v>
      </c>
      <c r="D114" s="130">
        <f>33.11*10.764</f>
        <v>356.39603999999997</v>
      </c>
      <c r="E114" s="131"/>
      <c r="F114" s="8">
        <v>0</v>
      </c>
      <c r="G114" s="8">
        <v>590</v>
      </c>
      <c r="H114" s="8" t="s">
        <v>134</v>
      </c>
      <c r="I114" s="138"/>
      <c r="J114" s="139"/>
    </row>
    <row r="115" spans="1:10" ht="15.75" x14ac:dyDescent="0.25">
      <c r="A115" s="47">
        <v>4</v>
      </c>
      <c r="B115" s="8">
        <v>3</v>
      </c>
      <c r="C115" s="8" t="s">
        <v>133</v>
      </c>
      <c r="D115" s="130">
        <f>33.11*10.764</f>
        <v>356.39603999999997</v>
      </c>
      <c r="E115" s="131"/>
      <c r="F115" s="8">
        <v>0</v>
      </c>
      <c r="G115" s="8">
        <v>590</v>
      </c>
      <c r="H115" s="8" t="s">
        <v>134</v>
      </c>
      <c r="I115" s="138"/>
      <c r="J115" s="139"/>
    </row>
    <row r="116" spans="1:10" ht="15.75" x14ac:dyDescent="0.25">
      <c r="A116" s="47">
        <v>3</v>
      </c>
      <c r="B116" s="8">
        <v>4</v>
      </c>
      <c r="C116" s="8" t="s">
        <v>140</v>
      </c>
      <c r="D116" s="130">
        <f>48.05*10.764</f>
        <v>517.21019999999999</v>
      </c>
      <c r="E116" s="131"/>
      <c r="F116" s="8">
        <v>0</v>
      </c>
      <c r="G116" s="8">
        <v>855</v>
      </c>
      <c r="H116" s="8" t="s">
        <v>134</v>
      </c>
      <c r="I116" s="138"/>
      <c r="J116" s="139"/>
    </row>
    <row r="117" spans="1:10" ht="15.75" x14ac:dyDescent="0.25">
      <c r="A117" s="47">
        <v>2</v>
      </c>
      <c r="B117" s="8">
        <v>5</v>
      </c>
      <c r="C117" s="130" t="s">
        <v>168</v>
      </c>
      <c r="D117" s="147"/>
      <c r="E117" s="147"/>
      <c r="F117" s="147"/>
      <c r="G117" s="147"/>
      <c r="H117" s="131"/>
      <c r="I117" s="138"/>
      <c r="J117" s="139"/>
    </row>
    <row r="118" spans="1:10" ht="15.75" x14ac:dyDescent="0.25">
      <c r="A118" s="47">
        <v>1</v>
      </c>
      <c r="B118" s="8">
        <v>6</v>
      </c>
      <c r="C118" s="130" t="s">
        <v>168</v>
      </c>
      <c r="D118" s="147"/>
      <c r="E118" s="147"/>
      <c r="F118" s="147"/>
      <c r="G118" s="147"/>
      <c r="H118" s="131"/>
      <c r="I118" s="140"/>
      <c r="J118" s="141"/>
    </row>
    <row r="119" spans="1:10" ht="15.75" x14ac:dyDescent="0.25">
      <c r="A119" s="132" t="s">
        <v>147</v>
      </c>
      <c r="B119" s="133"/>
      <c r="C119" s="133"/>
      <c r="D119" s="133"/>
      <c r="E119" s="133"/>
      <c r="F119" s="133"/>
      <c r="G119" s="133"/>
      <c r="H119" s="133"/>
      <c r="I119" s="133"/>
      <c r="J119" s="134"/>
    </row>
    <row r="120" spans="1:10" ht="15.75" x14ac:dyDescent="0.25">
      <c r="A120" s="148" t="s">
        <v>169</v>
      </c>
      <c r="B120" s="149"/>
      <c r="C120" s="149"/>
      <c r="D120" s="149"/>
      <c r="E120" s="149"/>
      <c r="F120" s="149"/>
      <c r="G120" s="149"/>
      <c r="H120" s="149"/>
      <c r="I120" s="149"/>
      <c r="J120" s="150"/>
    </row>
    <row r="121" spans="1:10" ht="15.75" x14ac:dyDescent="0.25">
      <c r="A121" s="142" t="s">
        <v>170</v>
      </c>
      <c r="B121" s="143"/>
      <c r="C121" s="143"/>
      <c r="D121" s="143"/>
      <c r="E121" s="143"/>
      <c r="F121" s="143"/>
      <c r="G121" s="143"/>
      <c r="H121" s="143"/>
      <c r="I121" s="143"/>
      <c r="J121" s="144"/>
    </row>
    <row r="122" spans="1:10" ht="15.75" x14ac:dyDescent="0.25">
      <c r="A122" s="47">
        <v>7</v>
      </c>
      <c r="B122" s="47">
        <v>1</v>
      </c>
      <c r="C122" s="8" t="s">
        <v>133</v>
      </c>
      <c r="D122" s="130">
        <f>(32.52)*10.764</f>
        <v>350.04527999999999</v>
      </c>
      <c r="E122" s="131"/>
      <c r="F122" s="8">
        <v>0</v>
      </c>
      <c r="G122" s="8">
        <v>580</v>
      </c>
      <c r="H122" s="8" t="s">
        <v>134</v>
      </c>
      <c r="I122" s="136" t="str">
        <f>A121</f>
        <v>1st to raised 2nd floor(3rd Floor)</v>
      </c>
      <c r="J122" s="137"/>
    </row>
    <row r="123" spans="1:10" ht="15.75" x14ac:dyDescent="0.25">
      <c r="A123" s="47">
        <v>6</v>
      </c>
      <c r="B123" s="47">
        <v>2</v>
      </c>
      <c r="C123" s="8" t="s">
        <v>133</v>
      </c>
      <c r="D123" s="130">
        <f>(28.33)*10.764</f>
        <v>304.94411999999994</v>
      </c>
      <c r="E123" s="131"/>
      <c r="F123" s="8">
        <v>0</v>
      </c>
      <c r="G123" s="8">
        <v>510</v>
      </c>
      <c r="H123" s="8" t="s">
        <v>134</v>
      </c>
      <c r="I123" s="138"/>
      <c r="J123" s="139"/>
    </row>
    <row r="124" spans="1:10" ht="15.75" x14ac:dyDescent="0.25">
      <c r="A124" s="47">
        <v>5</v>
      </c>
      <c r="B124" s="47">
        <v>3</v>
      </c>
      <c r="C124" s="8" t="s">
        <v>133</v>
      </c>
      <c r="D124" s="130">
        <f>(28.33)*10.764</f>
        <v>304.94411999999994</v>
      </c>
      <c r="E124" s="131"/>
      <c r="F124" s="8">
        <v>0</v>
      </c>
      <c r="G124" s="8">
        <v>510</v>
      </c>
      <c r="H124" s="8" t="s">
        <v>134</v>
      </c>
      <c r="I124" s="138"/>
      <c r="J124" s="139"/>
    </row>
    <row r="125" spans="1:10" ht="15.75" x14ac:dyDescent="0.25">
      <c r="A125" s="47">
        <v>4</v>
      </c>
      <c r="B125" s="47">
        <v>4</v>
      </c>
      <c r="C125" s="8" t="s">
        <v>133</v>
      </c>
      <c r="D125" s="130">
        <f>(26.25)*10.764</f>
        <v>282.55500000000001</v>
      </c>
      <c r="E125" s="131"/>
      <c r="F125" s="8">
        <v>0</v>
      </c>
      <c r="G125" s="8">
        <v>470</v>
      </c>
      <c r="H125" s="8" t="s">
        <v>134</v>
      </c>
      <c r="I125" s="138"/>
      <c r="J125" s="139"/>
    </row>
    <row r="126" spans="1:10" ht="15.75" x14ac:dyDescent="0.25">
      <c r="A126" s="47">
        <v>3</v>
      </c>
      <c r="B126" s="47">
        <v>5</v>
      </c>
      <c r="C126" s="8" t="s">
        <v>133</v>
      </c>
      <c r="D126" s="130">
        <f>(26.25)*10.764</f>
        <v>282.55500000000001</v>
      </c>
      <c r="E126" s="131"/>
      <c r="F126" s="8">
        <v>0</v>
      </c>
      <c r="G126" s="8">
        <v>470</v>
      </c>
      <c r="H126" s="8" t="s">
        <v>134</v>
      </c>
      <c r="I126" s="138"/>
      <c r="J126" s="139"/>
    </row>
    <row r="127" spans="1:10" ht="15.75" x14ac:dyDescent="0.25">
      <c r="A127" s="47">
        <v>2</v>
      </c>
      <c r="B127" s="47">
        <v>6</v>
      </c>
      <c r="C127" s="8" t="s">
        <v>133</v>
      </c>
      <c r="D127" s="130">
        <f>(28.33)*10.764</f>
        <v>304.94411999999994</v>
      </c>
      <c r="E127" s="131"/>
      <c r="F127" s="8">
        <v>0</v>
      </c>
      <c r="G127" s="8">
        <v>510</v>
      </c>
      <c r="H127" s="8" t="s">
        <v>134</v>
      </c>
      <c r="I127" s="138"/>
      <c r="J127" s="139"/>
    </row>
    <row r="128" spans="1:10" ht="15.75" x14ac:dyDescent="0.25">
      <c r="A128" s="47">
        <v>1</v>
      </c>
      <c r="B128" s="47">
        <v>7</v>
      </c>
      <c r="C128" s="8" t="s">
        <v>133</v>
      </c>
      <c r="D128" s="130">
        <f>(30.16)*10.764</f>
        <v>324.64223999999996</v>
      </c>
      <c r="E128" s="131"/>
      <c r="F128" s="8">
        <v>0</v>
      </c>
      <c r="G128" s="8">
        <v>540</v>
      </c>
      <c r="H128" s="8" t="s">
        <v>134</v>
      </c>
      <c r="I128" s="140"/>
      <c r="J128" s="141"/>
    </row>
    <row r="129" spans="1:10" x14ac:dyDescent="0.25">
      <c r="A129" s="145" t="s">
        <v>249</v>
      </c>
      <c r="B129" s="145"/>
      <c r="C129" s="145"/>
      <c r="D129" s="145"/>
      <c r="E129" s="145"/>
      <c r="F129" s="145"/>
      <c r="G129" s="145"/>
      <c r="H129" s="145"/>
      <c r="I129" s="145"/>
      <c r="J129" s="145"/>
    </row>
    <row r="130" spans="1:10" ht="129" customHeight="1" x14ac:dyDescent="0.25">
      <c r="A130" s="145"/>
      <c r="B130" s="145"/>
      <c r="C130" s="145"/>
      <c r="D130" s="145"/>
      <c r="E130" s="145"/>
      <c r="F130" s="145"/>
      <c r="G130" s="145"/>
      <c r="H130" s="145"/>
      <c r="I130" s="145"/>
      <c r="J130" s="145"/>
    </row>
    <row r="131" spans="1:10" x14ac:dyDescent="0.25">
      <c r="A131" s="146" t="s">
        <v>24</v>
      </c>
      <c r="B131" s="125"/>
      <c r="C131" s="125"/>
      <c r="D131" s="125"/>
      <c r="E131" s="125"/>
      <c r="F131" s="125"/>
      <c r="G131" s="125"/>
      <c r="H131" s="125"/>
      <c r="I131" s="125"/>
      <c r="J131" s="126"/>
    </row>
    <row r="132" spans="1:10" ht="16.5" customHeight="1" x14ac:dyDescent="0.25">
      <c r="A132" s="99" t="s">
        <v>31</v>
      </c>
      <c r="B132" s="83"/>
      <c r="C132" s="83"/>
      <c r="D132" s="83"/>
      <c r="E132" s="83"/>
      <c r="F132" s="83"/>
      <c r="G132" s="83"/>
      <c r="H132" s="83"/>
      <c r="I132" s="83"/>
      <c r="J132" s="84"/>
    </row>
    <row r="133" spans="1:10" x14ac:dyDescent="0.25">
      <c r="A133" s="146" t="s">
        <v>26</v>
      </c>
      <c r="B133" s="125"/>
      <c r="C133" s="125"/>
      <c r="D133" s="125"/>
      <c r="E133" s="125"/>
      <c r="F133" s="125"/>
      <c r="G133" s="125"/>
      <c r="H133" s="125"/>
      <c r="I133" s="125"/>
      <c r="J133" s="126"/>
    </row>
    <row r="134" spans="1:10" x14ac:dyDescent="0.25">
      <c r="A134" s="82" t="s">
        <v>36</v>
      </c>
      <c r="B134" s="94"/>
      <c r="C134" s="94"/>
      <c r="D134" s="94"/>
      <c r="E134" s="94"/>
      <c r="F134" s="94"/>
      <c r="G134" s="94"/>
      <c r="H134" s="94"/>
      <c r="I134" s="94"/>
      <c r="J134" s="95"/>
    </row>
    <row r="135" spans="1:10" x14ac:dyDescent="0.25">
      <c r="A135" s="165" t="s">
        <v>159</v>
      </c>
      <c r="B135" s="166"/>
      <c r="C135" s="166"/>
      <c r="D135" s="166"/>
      <c r="E135" s="166"/>
      <c r="F135" s="166"/>
      <c r="G135" s="166"/>
      <c r="H135" s="166"/>
      <c r="I135" s="166"/>
      <c r="J135" s="167"/>
    </row>
    <row r="136" spans="1:10" ht="15" customHeight="1" x14ac:dyDescent="0.25">
      <c r="A136" s="82" t="s">
        <v>37</v>
      </c>
      <c r="B136" s="94"/>
      <c r="C136" s="94"/>
      <c r="D136" s="94"/>
      <c r="E136" s="94"/>
      <c r="F136" s="94"/>
      <c r="G136" s="94"/>
      <c r="H136" s="94"/>
      <c r="I136" s="94"/>
      <c r="J136" s="95"/>
    </row>
    <row r="137" spans="1:10" x14ac:dyDescent="0.25">
      <c r="A137" s="82" t="s">
        <v>38</v>
      </c>
      <c r="B137" s="94"/>
      <c r="C137" s="94"/>
      <c r="D137" s="94"/>
      <c r="E137" s="94"/>
      <c r="F137" s="94"/>
      <c r="G137" s="94"/>
      <c r="H137" s="94"/>
      <c r="I137" s="94"/>
      <c r="J137" s="95"/>
    </row>
    <row r="138" spans="1:10" x14ac:dyDescent="0.25">
      <c r="A138" s="51" t="s">
        <v>39</v>
      </c>
      <c r="B138" s="52"/>
      <c r="C138" s="52"/>
      <c r="D138" s="52"/>
      <c r="E138" s="52"/>
      <c r="F138" s="52"/>
      <c r="G138" s="52"/>
      <c r="H138" s="52"/>
      <c r="I138" s="52"/>
      <c r="J138" s="53"/>
    </row>
    <row r="139" spans="1:10" x14ac:dyDescent="0.25">
      <c r="A139" s="151" t="s">
        <v>25</v>
      </c>
      <c r="B139" s="152"/>
      <c r="C139" s="152"/>
      <c r="D139" s="152"/>
      <c r="E139" s="152"/>
      <c r="F139" s="152"/>
      <c r="G139" s="152"/>
      <c r="H139" s="152"/>
      <c r="I139" s="152"/>
      <c r="J139" s="153"/>
    </row>
    <row r="140" spans="1:10" x14ac:dyDescent="0.25">
      <c r="A140" s="154"/>
      <c r="B140" s="155"/>
      <c r="C140" s="155"/>
      <c r="D140" s="155"/>
      <c r="E140" s="155"/>
      <c r="F140" s="155"/>
      <c r="G140" s="155"/>
      <c r="H140" s="155"/>
      <c r="I140" s="155"/>
      <c r="J140" s="156"/>
    </row>
    <row r="141" spans="1:10" ht="18" customHeight="1" x14ac:dyDescent="0.25">
      <c r="A141" s="157"/>
      <c r="B141" s="158"/>
      <c r="C141" s="158"/>
      <c r="D141" s="158"/>
      <c r="E141" s="158"/>
      <c r="F141" s="158"/>
      <c r="G141" s="158"/>
      <c r="H141" s="158"/>
      <c r="I141" s="158"/>
      <c r="J141" s="159"/>
    </row>
    <row r="142" spans="1:10" x14ac:dyDescent="0.25">
      <c r="A142" s="48" t="s">
        <v>177</v>
      </c>
      <c r="B142" s="48"/>
      <c r="C142" s="48"/>
      <c r="D142" s="48" t="s">
        <v>178</v>
      </c>
      <c r="E142" s="48" t="str">
        <f>F8</f>
        <v>Rajshree Residency</v>
      </c>
      <c r="F142" s="48"/>
      <c r="G142" s="48"/>
      <c r="H142" s="49"/>
      <c r="I142" s="49"/>
      <c r="J142" s="49"/>
    </row>
    <row r="143" spans="1:10" x14ac:dyDescent="0.25">
      <c r="H143" s="49"/>
      <c r="I143" s="49"/>
      <c r="J143" s="49"/>
    </row>
    <row r="144" spans="1:10" x14ac:dyDescent="0.25">
      <c r="A144" s="49"/>
      <c r="C144" s="49"/>
      <c r="D144" s="49"/>
      <c r="E144" s="49"/>
      <c r="F144" s="49"/>
      <c r="H144" s="49"/>
      <c r="I144" s="49"/>
      <c r="J144" s="49"/>
    </row>
    <row r="145" spans="1:10" x14ac:dyDescent="0.25">
      <c r="A145" s="49"/>
      <c r="C145" s="49"/>
      <c r="D145" s="49"/>
      <c r="E145" s="49"/>
      <c r="F145" s="49"/>
      <c r="H145" s="49"/>
      <c r="I145" s="49"/>
      <c r="J145" s="49"/>
    </row>
    <row r="146" spans="1:10" x14ac:dyDescent="0.25">
      <c r="A146" s="49"/>
      <c r="C146" s="49"/>
      <c r="D146" s="49"/>
      <c r="E146" s="49"/>
      <c r="F146" s="49"/>
      <c r="H146" s="49"/>
      <c r="I146" s="49"/>
      <c r="J146" s="49"/>
    </row>
    <row r="147" spans="1:10" x14ac:dyDescent="0.25">
      <c r="A147" s="49"/>
      <c r="C147" s="49"/>
      <c r="D147" s="49"/>
      <c r="E147" s="49"/>
      <c r="F147" s="49"/>
      <c r="H147" s="49"/>
      <c r="I147" s="49"/>
      <c r="J147" s="49"/>
    </row>
    <row r="148" spans="1:10" x14ac:dyDescent="0.25">
      <c r="A148" s="49"/>
      <c r="C148" s="49"/>
      <c r="D148" s="49"/>
      <c r="E148" s="49"/>
      <c r="F148" s="49"/>
      <c r="H148" s="49"/>
      <c r="I148" s="49"/>
      <c r="J148" s="49"/>
    </row>
    <row r="149" spans="1:10" x14ac:dyDescent="0.25">
      <c r="A149" s="49"/>
      <c r="C149" s="49"/>
      <c r="D149" s="49"/>
      <c r="E149" s="49"/>
      <c r="F149" s="49"/>
      <c r="H149" s="49"/>
      <c r="I149" s="49"/>
      <c r="J149" s="49"/>
    </row>
    <row r="150" spans="1:10" x14ac:dyDescent="0.25">
      <c r="A150" s="49"/>
      <c r="C150" s="49"/>
      <c r="D150" s="49"/>
      <c r="E150" s="49"/>
      <c r="F150" s="49"/>
      <c r="H150" s="49"/>
      <c r="I150" s="49"/>
      <c r="J150" s="49"/>
    </row>
    <row r="151" spans="1:10" x14ac:dyDescent="0.25">
      <c r="A151" s="49"/>
      <c r="C151" s="49"/>
      <c r="D151" s="49"/>
      <c r="E151" s="49"/>
      <c r="F151" s="49"/>
      <c r="H151" s="49"/>
      <c r="I151" s="49"/>
      <c r="J151" s="49"/>
    </row>
    <row r="152" spans="1:10" x14ac:dyDescent="0.25">
      <c r="A152" s="49"/>
      <c r="C152" s="49"/>
      <c r="D152" s="49"/>
      <c r="E152" s="49"/>
      <c r="F152" s="49"/>
      <c r="H152" s="49"/>
      <c r="I152" s="49"/>
      <c r="J152" s="49"/>
    </row>
    <row r="153" spans="1:10" x14ac:dyDescent="0.25">
      <c r="A153" s="49"/>
      <c r="C153" s="49"/>
      <c r="D153" s="49"/>
      <c r="E153" s="49"/>
      <c r="F153" s="49"/>
      <c r="H153" s="49"/>
      <c r="I153" s="49"/>
      <c r="J153" s="49"/>
    </row>
    <row r="154" spans="1:10" x14ac:dyDescent="0.25">
      <c r="A154" s="49"/>
      <c r="B154" s="49"/>
      <c r="C154" s="49"/>
      <c r="D154" s="49"/>
      <c r="E154" s="49"/>
      <c r="F154" s="49"/>
      <c r="G154" s="49"/>
      <c r="H154" s="49"/>
      <c r="I154" s="49"/>
      <c r="J154" s="49"/>
    </row>
    <row r="155" spans="1:10" x14ac:dyDescent="0.25">
      <c r="A155" s="49"/>
      <c r="B155" s="49"/>
      <c r="C155" s="49"/>
      <c r="D155" s="49"/>
      <c r="E155" s="49"/>
      <c r="F155" s="49"/>
      <c r="G155" s="49"/>
      <c r="H155" s="49"/>
      <c r="I155" s="49"/>
      <c r="J155" s="49"/>
    </row>
    <row r="156" spans="1:10" x14ac:dyDescent="0.25">
      <c r="A156" s="49"/>
      <c r="B156" s="49"/>
      <c r="C156" s="49"/>
      <c r="D156" s="49"/>
      <c r="E156" s="49"/>
      <c r="F156" s="49"/>
      <c r="G156" s="49"/>
      <c r="H156" s="49"/>
      <c r="I156" s="49"/>
      <c r="J156" s="49"/>
    </row>
    <row r="157" spans="1:10" x14ac:dyDescent="0.25">
      <c r="A157" s="49"/>
      <c r="B157" s="49"/>
      <c r="C157" s="49"/>
      <c r="D157" s="49"/>
      <c r="E157" s="49"/>
      <c r="F157" s="49"/>
      <c r="G157" s="49"/>
      <c r="H157" s="49"/>
      <c r="I157" s="49"/>
      <c r="J157" s="49"/>
    </row>
    <row r="158" spans="1:10" x14ac:dyDescent="0.25">
      <c r="A158" s="49"/>
      <c r="B158" s="49"/>
      <c r="C158" s="49"/>
      <c r="D158" s="49"/>
      <c r="E158" s="49"/>
      <c r="F158" s="49"/>
      <c r="G158" s="49"/>
      <c r="H158" s="49"/>
      <c r="I158" s="49"/>
      <c r="J158" s="49"/>
    </row>
    <row r="159" spans="1:10" x14ac:dyDescent="0.25">
      <c r="A159" s="49"/>
      <c r="B159" s="49"/>
      <c r="C159" s="49"/>
      <c r="D159" s="49"/>
      <c r="E159" s="49"/>
      <c r="F159" s="49"/>
      <c r="G159" s="49"/>
      <c r="H159" s="49"/>
      <c r="I159" s="49"/>
      <c r="J159" s="49"/>
    </row>
    <row r="160" spans="1:10" x14ac:dyDescent="0.25">
      <c r="A160" s="49"/>
      <c r="B160" s="49"/>
      <c r="C160" s="49"/>
      <c r="D160" s="49"/>
      <c r="E160" s="49"/>
      <c r="F160" s="49"/>
      <c r="G160" s="49"/>
      <c r="H160" s="49"/>
      <c r="I160" s="49"/>
      <c r="J160" s="49"/>
    </row>
    <row r="161" spans="1:10" x14ac:dyDescent="0.25">
      <c r="A161" s="49"/>
      <c r="B161" s="49"/>
      <c r="C161" s="49"/>
      <c r="D161" s="49"/>
      <c r="E161" s="49"/>
      <c r="F161" s="49"/>
      <c r="G161" s="49"/>
      <c r="H161" s="49"/>
      <c r="I161" s="49"/>
      <c r="J161" s="49"/>
    </row>
    <row r="162" spans="1:10" x14ac:dyDescent="0.25">
      <c r="A162" s="49"/>
      <c r="B162" s="49"/>
      <c r="C162" s="49"/>
      <c r="D162" s="49"/>
      <c r="E162" s="49"/>
      <c r="F162" s="49"/>
      <c r="G162" s="49"/>
      <c r="H162" s="49"/>
      <c r="I162" s="49"/>
      <c r="J162" s="49"/>
    </row>
    <row r="163" spans="1:10" x14ac:dyDescent="0.25">
      <c r="A163" s="49"/>
      <c r="B163" s="49"/>
      <c r="C163" s="49"/>
      <c r="D163" s="49"/>
      <c r="E163" s="49"/>
      <c r="F163" s="49"/>
      <c r="G163" s="49"/>
      <c r="H163" s="49"/>
      <c r="I163" s="49"/>
      <c r="J163" s="49"/>
    </row>
    <row r="164" spans="1:10" x14ac:dyDescent="0.25">
      <c r="A164" s="49"/>
      <c r="B164" s="49"/>
      <c r="C164" s="49"/>
      <c r="D164" s="49"/>
      <c r="E164" s="49"/>
      <c r="F164" s="49"/>
      <c r="G164" s="49"/>
      <c r="H164" s="49"/>
      <c r="I164" s="49"/>
      <c r="J164" s="49"/>
    </row>
    <row r="165" spans="1:10" x14ac:dyDescent="0.25">
      <c r="A165" s="49"/>
      <c r="B165" s="49"/>
      <c r="C165" s="49"/>
      <c r="D165" s="49"/>
      <c r="E165" s="49"/>
      <c r="F165" s="49"/>
      <c r="G165" s="49"/>
      <c r="H165" s="49"/>
      <c r="I165" s="49"/>
      <c r="J165" s="49"/>
    </row>
    <row r="166" spans="1:10" x14ac:dyDescent="0.25">
      <c r="A166" s="49"/>
      <c r="B166" s="49"/>
      <c r="C166" s="49"/>
      <c r="D166" s="49"/>
      <c r="E166" s="49"/>
      <c r="F166" s="49"/>
      <c r="G166" s="49"/>
      <c r="H166" s="49"/>
      <c r="I166" s="49"/>
      <c r="J166" s="49"/>
    </row>
    <row r="167" spans="1:10" x14ac:dyDescent="0.25">
      <c r="A167" s="49"/>
      <c r="B167" s="49"/>
      <c r="C167" s="49"/>
      <c r="D167" s="49"/>
      <c r="E167" s="49"/>
      <c r="F167" s="49"/>
      <c r="G167" s="49"/>
      <c r="H167" s="49"/>
      <c r="I167" s="49"/>
      <c r="J167" s="49"/>
    </row>
    <row r="168" spans="1:10" x14ac:dyDescent="0.25">
      <c r="A168" s="49"/>
      <c r="B168" s="49"/>
      <c r="C168" s="49"/>
      <c r="D168" s="49"/>
      <c r="E168" s="49"/>
      <c r="F168" s="49"/>
      <c r="G168" s="49"/>
      <c r="H168" s="49"/>
      <c r="I168" s="49"/>
      <c r="J168" s="49"/>
    </row>
    <row r="169" spans="1:10" x14ac:dyDescent="0.25">
      <c r="A169" s="49"/>
      <c r="B169" s="49"/>
      <c r="C169" s="49"/>
      <c r="D169" s="49"/>
      <c r="E169" s="49"/>
      <c r="F169" s="49"/>
      <c r="G169" s="49"/>
      <c r="H169" s="49"/>
      <c r="I169" s="49"/>
      <c r="J169" s="49"/>
    </row>
    <row r="170" spans="1:10" s="48" customFormat="1" ht="14.25" x14ac:dyDescent="0.2"/>
    <row r="174" spans="1:10" ht="13.5" customHeight="1" x14ac:dyDescent="0.25"/>
    <row r="175" spans="1:10" ht="13.5" customHeight="1" x14ac:dyDescent="0.25"/>
    <row r="176" spans="1:10" hidden="1" x14ac:dyDescent="0.25"/>
    <row r="177" hidden="1" x14ac:dyDescent="0.25"/>
    <row r="178" hidden="1" x14ac:dyDescent="0.25"/>
    <row r="179" hidden="1" x14ac:dyDescent="0.25"/>
    <row r="180" hidden="1" x14ac:dyDescent="0.25"/>
    <row r="181" hidden="1" x14ac:dyDescent="0.25"/>
    <row r="182" hidden="1" x14ac:dyDescent="0.25"/>
    <row r="184" s="48" customFormat="1" ht="14.25" x14ac:dyDescent="0.2"/>
    <row r="188" ht="13.5" customHeight="1" x14ac:dyDescent="0.25"/>
    <row r="189" ht="13.5" customHeight="1" x14ac:dyDescent="0.25"/>
    <row r="190" hidden="1" x14ac:dyDescent="0.25"/>
    <row r="191" hidden="1" x14ac:dyDescent="0.25"/>
    <row r="192" hidden="1" x14ac:dyDescent="0.25"/>
    <row r="193" spans="1:1" hidden="1" x14ac:dyDescent="0.25"/>
    <row r="194" spans="1:1" hidden="1" x14ac:dyDescent="0.25"/>
    <row r="195" spans="1:1" hidden="1" x14ac:dyDescent="0.25"/>
    <row r="196" spans="1:1" hidden="1" x14ac:dyDescent="0.25"/>
    <row r="198" spans="1:1" x14ac:dyDescent="0.25">
      <c r="A198" s="50" t="s">
        <v>172</v>
      </c>
    </row>
  </sheetData>
  <mergeCells count="256">
    <mergeCell ref="A105:J105"/>
    <mergeCell ref="F10:J10"/>
    <mergeCell ref="G87:J87"/>
    <mergeCell ref="G85:J85"/>
    <mergeCell ref="G89:J89"/>
    <mergeCell ref="A85:F85"/>
    <mergeCell ref="A88:F88"/>
    <mergeCell ref="A84:J84"/>
    <mergeCell ref="A10:E10"/>
    <mergeCell ref="F49:J49"/>
    <mergeCell ref="A53:B53"/>
    <mergeCell ref="C53:J53"/>
    <mergeCell ref="E54:F54"/>
    <mergeCell ref="I54:J54"/>
    <mergeCell ref="A55:B55"/>
    <mergeCell ref="C55:J55"/>
    <mergeCell ref="A98:B98"/>
    <mergeCell ref="D98:E98"/>
    <mergeCell ref="A81:J81"/>
    <mergeCell ref="A82:J82"/>
    <mergeCell ref="A83:J83"/>
    <mergeCell ref="D101:E101"/>
    <mergeCell ref="D100:E100"/>
    <mergeCell ref="A103:B103"/>
    <mergeCell ref="D103:E103"/>
    <mergeCell ref="A101:B101"/>
    <mergeCell ref="D102:E102"/>
    <mergeCell ref="A100:B100"/>
    <mergeCell ref="A1:J1"/>
    <mergeCell ref="A52:J52"/>
    <mergeCell ref="A42:B42"/>
    <mergeCell ref="F40:J40"/>
    <mergeCell ref="F39:J39"/>
    <mergeCell ref="A44:B44"/>
    <mergeCell ref="A87:F87"/>
    <mergeCell ref="D93:E93"/>
    <mergeCell ref="A28:J28"/>
    <mergeCell ref="A29:J29"/>
    <mergeCell ref="A36:E36"/>
    <mergeCell ref="A51:J51"/>
    <mergeCell ref="A89:F89"/>
    <mergeCell ref="H56:J56"/>
    <mergeCell ref="A57:B57"/>
    <mergeCell ref="D57:E57"/>
    <mergeCell ref="F57:G66"/>
    <mergeCell ref="H57:J66"/>
    <mergeCell ref="A58:B58"/>
    <mergeCell ref="D58:E58"/>
    <mergeCell ref="A139:J141"/>
    <mergeCell ref="A90:F90"/>
    <mergeCell ref="G90:J90"/>
    <mergeCell ref="A91:J91"/>
    <mergeCell ref="A92:J92"/>
    <mergeCell ref="D125:E125"/>
    <mergeCell ref="A136:J136"/>
    <mergeCell ref="D106:E106"/>
    <mergeCell ref="A135:J135"/>
    <mergeCell ref="I93:J93"/>
    <mergeCell ref="A132:J132"/>
    <mergeCell ref="A133:J133"/>
    <mergeCell ref="A119:J119"/>
    <mergeCell ref="A121:J121"/>
    <mergeCell ref="A137:J137"/>
    <mergeCell ref="D126:E126"/>
    <mergeCell ref="A97:B97"/>
    <mergeCell ref="D123:E123"/>
    <mergeCell ref="D111:E111"/>
    <mergeCell ref="D114:E114"/>
    <mergeCell ref="A138:J138"/>
    <mergeCell ref="I106:J111"/>
    <mergeCell ref="D128:E128"/>
    <mergeCell ref="D124:E124"/>
    <mergeCell ref="A129:J130"/>
    <mergeCell ref="A134:J134"/>
    <mergeCell ref="A131:J131"/>
    <mergeCell ref="D115:E115"/>
    <mergeCell ref="D107:E107"/>
    <mergeCell ref="D109:E109"/>
    <mergeCell ref="C118:H118"/>
    <mergeCell ref="I113:J118"/>
    <mergeCell ref="I122:J128"/>
    <mergeCell ref="D122:E122"/>
    <mergeCell ref="D116:E116"/>
    <mergeCell ref="D113:E113"/>
    <mergeCell ref="D127:E127"/>
    <mergeCell ref="A120:J120"/>
    <mergeCell ref="C117:H117"/>
    <mergeCell ref="D110:E110"/>
    <mergeCell ref="A112:J112"/>
    <mergeCell ref="A59:B59"/>
    <mergeCell ref="D59:E59"/>
    <mergeCell ref="A60:B60"/>
    <mergeCell ref="D60:E60"/>
    <mergeCell ref="A61:B61"/>
    <mergeCell ref="A65:B65"/>
    <mergeCell ref="D65:E65"/>
    <mergeCell ref="A66:B66"/>
    <mergeCell ref="D66:E66"/>
    <mergeCell ref="D99:E99"/>
    <mergeCell ref="A94:J94"/>
    <mergeCell ref="A56:B56"/>
    <mergeCell ref="D56:E56"/>
    <mergeCell ref="F56:G56"/>
    <mergeCell ref="D61:E61"/>
    <mergeCell ref="D108:E108"/>
    <mergeCell ref="D104:E104"/>
    <mergeCell ref="I97:J104"/>
    <mergeCell ref="D97:E97"/>
    <mergeCell ref="A102:B102"/>
    <mergeCell ref="A104:B104"/>
    <mergeCell ref="A99:B99"/>
    <mergeCell ref="A95:J95"/>
    <mergeCell ref="A96:J96"/>
    <mergeCell ref="G86:J86"/>
    <mergeCell ref="A86:F86"/>
    <mergeCell ref="G88:J88"/>
    <mergeCell ref="A62:B62"/>
    <mergeCell ref="D62:E62"/>
    <mergeCell ref="A63:B63"/>
    <mergeCell ref="D63:E63"/>
    <mergeCell ref="A64:B64"/>
    <mergeCell ref="D64:E64"/>
    <mergeCell ref="A27:B27"/>
    <mergeCell ref="C27:D27"/>
    <mergeCell ref="A30:B30"/>
    <mergeCell ref="E27:F27"/>
    <mergeCell ref="G27:H27"/>
    <mergeCell ref="H42:J42"/>
    <mergeCell ref="H43:J43"/>
    <mergeCell ref="A43:B43"/>
    <mergeCell ref="A37:E37"/>
    <mergeCell ref="A40:E40"/>
    <mergeCell ref="C43:F43"/>
    <mergeCell ref="A39:E39"/>
    <mergeCell ref="C42:F42"/>
    <mergeCell ref="F38:J38"/>
    <mergeCell ref="I27:J27"/>
    <mergeCell ref="F36:J36"/>
    <mergeCell ref="F37:J37"/>
    <mergeCell ref="F35:J35"/>
    <mergeCell ref="C31:J31"/>
    <mergeCell ref="C30:J30"/>
    <mergeCell ref="A31:B31"/>
    <mergeCell ref="A32:J32"/>
    <mergeCell ref="F21:J21"/>
    <mergeCell ref="C13:J13"/>
    <mergeCell ref="A12:E12"/>
    <mergeCell ref="F12:J12"/>
    <mergeCell ref="I26:J26"/>
    <mergeCell ref="A25:B25"/>
    <mergeCell ref="C25:D25"/>
    <mergeCell ref="E25:F25"/>
    <mergeCell ref="G25:H25"/>
    <mergeCell ref="F22:J22"/>
    <mergeCell ref="C17:E17"/>
    <mergeCell ref="C26:D26"/>
    <mergeCell ref="E26:F26"/>
    <mergeCell ref="G26:H26"/>
    <mergeCell ref="A26:B26"/>
    <mergeCell ref="A23:E23"/>
    <mergeCell ref="A24:E24"/>
    <mergeCell ref="F23:J23"/>
    <mergeCell ref="A21:E21"/>
    <mergeCell ref="A22:E22"/>
    <mergeCell ref="I25:J25"/>
    <mergeCell ref="F24:J24"/>
    <mergeCell ref="A20:E20"/>
    <mergeCell ref="F20:J20"/>
    <mergeCell ref="A2:J2"/>
    <mergeCell ref="A3:E3"/>
    <mergeCell ref="F3:J3"/>
    <mergeCell ref="A4:E4"/>
    <mergeCell ref="F4:J4"/>
    <mergeCell ref="A6:E6"/>
    <mergeCell ref="F6:J6"/>
    <mergeCell ref="A5:E5"/>
    <mergeCell ref="F5:J5"/>
    <mergeCell ref="A7:E7"/>
    <mergeCell ref="F7:J7"/>
    <mergeCell ref="A11:E11"/>
    <mergeCell ref="F17:G17"/>
    <mergeCell ref="A18:E19"/>
    <mergeCell ref="A13:B13"/>
    <mergeCell ref="H17:J17"/>
    <mergeCell ref="F18:J19"/>
    <mergeCell ref="A9:E9"/>
    <mergeCell ref="F8:J8"/>
    <mergeCell ref="F11:J11"/>
    <mergeCell ref="A8:E8"/>
    <mergeCell ref="F9:J9"/>
    <mergeCell ref="A17:B17"/>
    <mergeCell ref="A14:B14"/>
    <mergeCell ref="C14:E14"/>
    <mergeCell ref="F14:G14"/>
    <mergeCell ref="H14:J14"/>
    <mergeCell ref="A15:B15"/>
    <mergeCell ref="A47:J47"/>
    <mergeCell ref="C44:F44"/>
    <mergeCell ref="A46:C46"/>
    <mergeCell ref="F46:G46"/>
    <mergeCell ref="H44:J44"/>
    <mergeCell ref="A35:E35"/>
    <mergeCell ref="A33:J34"/>
    <mergeCell ref="H45:J45"/>
    <mergeCell ref="E50:J50"/>
    <mergeCell ref="A50:D50"/>
    <mergeCell ref="H48:J48"/>
    <mergeCell ref="F48:G48"/>
    <mergeCell ref="A45:B45"/>
    <mergeCell ref="C45:F45"/>
    <mergeCell ref="H46:J46"/>
    <mergeCell ref="D48:E48"/>
    <mergeCell ref="D46:E46"/>
    <mergeCell ref="A48:C48"/>
    <mergeCell ref="C49:E49"/>
    <mergeCell ref="A38:E38"/>
    <mergeCell ref="A41:J41"/>
    <mergeCell ref="D78:E78"/>
    <mergeCell ref="A79:B79"/>
    <mergeCell ref="D79:E79"/>
    <mergeCell ref="A80:B80"/>
    <mergeCell ref="D80:E80"/>
    <mergeCell ref="A67:B67"/>
    <mergeCell ref="C67:J67"/>
    <mergeCell ref="E68:F68"/>
    <mergeCell ref="I68:J68"/>
    <mergeCell ref="A69:B69"/>
    <mergeCell ref="C69:J69"/>
    <mergeCell ref="A70:B70"/>
    <mergeCell ref="D70:E70"/>
    <mergeCell ref="F70:G70"/>
    <mergeCell ref="H70:J70"/>
    <mergeCell ref="C15:E15"/>
    <mergeCell ref="F15:G15"/>
    <mergeCell ref="H15:J15"/>
    <mergeCell ref="A16:B16"/>
    <mergeCell ref="C16:E16"/>
    <mergeCell ref="F16:G16"/>
    <mergeCell ref="H16:J16"/>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78:B78"/>
  </mergeCells>
  <phoneticPr fontId="0" type="noConversion"/>
  <hyperlinks>
    <hyperlink ref="C31" r:id="rId1"/>
  </hyperlinks>
  <printOptions horizontalCentered="1"/>
  <pageMargins left="0.43307086614173229" right="0.43307086614173229" top="0.86614173228346458" bottom="1.1811023622047245" header="0.19685039370078741" footer="0.19685039370078741"/>
  <pageSetup paperSize="9" scale="88" fitToHeight="0" orientation="portrait" r:id="rId2"/>
  <headerFooter>
    <oddHeader>&amp;C&amp;G</oddHeader>
    <oddFooter>&amp;L&amp;"Times New Roman,Bold"Ref No: &amp;F&amp;C&amp;G&amp;R&amp;P</oddFooter>
  </headerFooter>
  <rowBreaks count="2" manualBreakCount="2">
    <brk id="141" max="16383" man="1"/>
    <brk id="197"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I16" sqref="I16"/>
    </sheetView>
  </sheetViews>
  <sheetFormatPr defaultRowHeight="15" x14ac:dyDescent="0.25"/>
  <cols>
    <col min="2" max="2" width="11.7109375" customWidth="1"/>
    <col min="5" max="5" width="9.28515625" style="14"/>
  </cols>
  <sheetData>
    <row r="2" spans="1:15" x14ac:dyDescent="0.25">
      <c r="A2" t="s">
        <v>111</v>
      </c>
      <c r="B2" s="10" t="s">
        <v>131</v>
      </c>
      <c r="C2" s="10">
        <v>7</v>
      </c>
    </row>
    <row r="3" spans="1:15" x14ac:dyDescent="0.25">
      <c r="A3" t="s">
        <v>114</v>
      </c>
      <c r="B3" t="s">
        <v>112</v>
      </c>
      <c r="C3" t="s">
        <v>113</v>
      </c>
    </row>
    <row r="4" spans="1:15" x14ac:dyDescent="0.25">
      <c r="B4" s="3">
        <v>10</v>
      </c>
      <c r="C4" s="3">
        <v>10</v>
      </c>
      <c r="E4" s="14">
        <f>(100/B4)*C4</f>
        <v>100</v>
      </c>
    </row>
    <row r="5" spans="1:15" x14ac:dyDescent="0.25">
      <c r="A5" t="s">
        <v>115</v>
      </c>
      <c r="B5" t="s">
        <v>116</v>
      </c>
      <c r="C5" t="s">
        <v>117</v>
      </c>
      <c r="E5" s="16">
        <f>(100/B6)*C6</f>
        <v>25</v>
      </c>
      <c r="I5" s="3" t="s">
        <v>118</v>
      </c>
      <c r="J5" s="3" t="s">
        <v>119</v>
      </c>
      <c r="K5" s="3" t="s">
        <v>120</v>
      </c>
      <c r="L5" s="3" t="s">
        <v>35</v>
      </c>
      <c r="M5" s="3" t="s">
        <v>41</v>
      </c>
      <c r="N5" s="3" t="s">
        <v>121</v>
      </c>
      <c r="O5" s="3" t="s">
        <v>42</v>
      </c>
    </row>
    <row r="6" spans="1:15" x14ac:dyDescent="0.25">
      <c r="B6" s="3">
        <f>C2+1</f>
        <v>8</v>
      </c>
      <c r="C6" s="3">
        <v>2</v>
      </c>
      <c r="E6" s="16">
        <f>(100/B8)*C8</f>
        <v>0</v>
      </c>
      <c r="F6" s="11" t="s">
        <v>122</v>
      </c>
      <c r="I6" s="11">
        <f>C4</f>
        <v>10</v>
      </c>
      <c r="J6" s="11">
        <f>40/B6*C6</f>
        <v>10</v>
      </c>
      <c r="K6" s="11">
        <f>15/B8*C8</f>
        <v>0</v>
      </c>
      <c r="L6" s="11">
        <f>10/B10*C10</f>
        <v>0</v>
      </c>
      <c r="M6" s="11">
        <f>10/B12*C12</f>
        <v>0</v>
      </c>
      <c r="N6" s="11">
        <f>5/B14*C14</f>
        <v>0</v>
      </c>
      <c r="O6" s="11">
        <f>5/B16*C16</f>
        <v>0</v>
      </c>
    </row>
    <row r="7" spans="1:15" x14ac:dyDescent="0.25">
      <c r="A7" t="s">
        <v>123</v>
      </c>
      <c r="B7" t="s">
        <v>124</v>
      </c>
      <c r="C7" t="s">
        <v>125</v>
      </c>
      <c r="E7" s="16">
        <f>(100/B10)*C10</f>
        <v>0</v>
      </c>
      <c r="F7" s="3" t="s">
        <v>126</v>
      </c>
      <c r="G7" s="3"/>
      <c r="H7" s="3"/>
      <c r="I7" s="3">
        <f>I6+20</f>
        <v>30</v>
      </c>
      <c r="J7" s="3">
        <f>30/B6*C6</f>
        <v>7.5</v>
      </c>
      <c r="K7" s="3">
        <f>15/B8*C8</f>
        <v>0</v>
      </c>
      <c r="L7" s="3">
        <f>10/B10*C10</f>
        <v>0</v>
      </c>
      <c r="M7" s="3">
        <f>5/B12*C12</f>
        <v>0</v>
      </c>
      <c r="N7" s="3">
        <f>5/B14*C14</f>
        <v>0</v>
      </c>
      <c r="O7" s="3">
        <f>5/B16*C16</f>
        <v>0</v>
      </c>
    </row>
    <row r="8" spans="1:15" x14ac:dyDescent="0.25">
      <c r="B8" s="3">
        <f>C2</f>
        <v>7</v>
      </c>
      <c r="C8" s="3">
        <v>0</v>
      </c>
      <c r="E8" s="16">
        <f>(100/B12)*C12</f>
        <v>0</v>
      </c>
    </row>
    <row r="9" spans="1:15" x14ac:dyDescent="0.25">
      <c r="A9" t="s">
        <v>127</v>
      </c>
      <c r="B9" t="s">
        <v>124</v>
      </c>
      <c r="C9" t="s">
        <v>125</v>
      </c>
      <c r="E9" s="16">
        <f>(100/B14)*C14</f>
        <v>0</v>
      </c>
    </row>
    <row r="10" spans="1:15" x14ac:dyDescent="0.25">
      <c r="B10" s="3">
        <f>C2</f>
        <v>7</v>
      </c>
      <c r="C10" s="3">
        <v>0</v>
      </c>
      <c r="E10" s="16">
        <f>(100/B16)*C16</f>
        <v>0</v>
      </c>
    </row>
    <row r="11" spans="1:15" x14ac:dyDescent="0.25">
      <c r="A11" t="s">
        <v>41</v>
      </c>
      <c r="B11" t="s">
        <v>124</v>
      </c>
      <c r="C11" t="s">
        <v>125</v>
      </c>
    </row>
    <row r="12" spans="1:15" x14ac:dyDescent="0.25">
      <c r="B12" s="3">
        <f>C2</f>
        <v>7</v>
      </c>
      <c r="C12" s="3">
        <v>0</v>
      </c>
      <c r="D12" s="15">
        <f>(100/B12)*C12</f>
        <v>0</v>
      </c>
      <c r="L12" t="s">
        <v>129</v>
      </c>
    </row>
    <row r="13" spans="1:15" ht="30" x14ac:dyDescent="0.25">
      <c r="A13" s="12" t="s">
        <v>121</v>
      </c>
      <c r="B13" t="s">
        <v>124</v>
      </c>
      <c r="C13" t="s">
        <v>125</v>
      </c>
      <c r="E13" s="3"/>
      <c r="F13" s="3" t="s">
        <v>122</v>
      </c>
      <c r="G13" s="3" t="s">
        <v>128</v>
      </c>
      <c r="L13" t="s">
        <v>129</v>
      </c>
    </row>
    <row r="14" spans="1:15" x14ac:dyDescent="0.25">
      <c r="B14" s="3">
        <f>C2</f>
        <v>7</v>
      </c>
      <c r="C14" s="3">
        <v>0</v>
      </c>
      <c r="E14" s="3" t="s">
        <v>33</v>
      </c>
      <c r="F14" s="3">
        <f>I6</f>
        <v>10</v>
      </c>
      <c r="G14" s="3">
        <f>I7</f>
        <v>30</v>
      </c>
    </row>
    <row r="15" spans="1:15" x14ac:dyDescent="0.25">
      <c r="A15" t="s">
        <v>42</v>
      </c>
      <c r="B15" t="s">
        <v>124</v>
      </c>
      <c r="C15" t="s">
        <v>125</v>
      </c>
      <c r="E15" s="3" t="s">
        <v>34</v>
      </c>
      <c r="F15" s="3">
        <f>J6</f>
        <v>10</v>
      </c>
      <c r="G15" s="3">
        <f>J7</f>
        <v>7.5</v>
      </c>
    </row>
    <row r="16" spans="1:15" x14ac:dyDescent="0.25">
      <c r="B16" s="3">
        <f>C2</f>
        <v>7</v>
      </c>
      <c r="C16" s="3">
        <v>0</v>
      </c>
      <c r="E16" s="3" t="s">
        <v>120</v>
      </c>
      <c r="F16" s="3">
        <f>K6</f>
        <v>0</v>
      </c>
      <c r="G16" s="3">
        <f>K7</f>
        <v>0</v>
      </c>
    </row>
    <row r="17" spans="5:7" x14ac:dyDescent="0.25">
      <c r="E17" s="3" t="s">
        <v>35</v>
      </c>
      <c r="F17" s="3">
        <f>L6</f>
        <v>0</v>
      </c>
      <c r="G17" s="3">
        <f>L7</f>
        <v>0</v>
      </c>
    </row>
    <row r="18" spans="5:7" x14ac:dyDescent="0.25">
      <c r="E18" s="3" t="s">
        <v>41</v>
      </c>
      <c r="F18" s="3">
        <f>M6</f>
        <v>0</v>
      </c>
      <c r="G18" s="3">
        <f>M7</f>
        <v>0</v>
      </c>
    </row>
    <row r="19" spans="5:7" ht="30" x14ac:dyDescent="0.25">
      <c r="E19" s="13" t="s">
        <v>121</v>
      </c>
      <c r="F19" s="3">
        <f>N6</f>
        <v>0</v>
      </c>
      <c r="G19" s="3">
        <f>N7</f>
        <v>0</v>
      </c>
    </row>
    <row r="20" spans="5:7" x14ac:dyDescent="0.25">
      <c r="E20" s="3" t="s">
        <v>42</v>
      </c>
      <c r="F20" s="3">
        <f>O6</f>
        <v>0</v>
      </c>
      <c r="G20" s="3">
        <f>O7</f>
        <v>0</v>
      </c>
    </row>
    <row r="21" spans="5:7" x14ac:dyDescent="0.25">
      <c r="E21" s="3" t="s">
        <v>130</v>
      </c>
      <c r="F21" s="17">
        <f>F14+F15+F16+F17+F18+F19+F20</f>
        <v>20</v>
      </c>
      <c r="G21" s="17">
        <f>G14+G15+G16+G17+G18+G19+G20</f>
        <v>37.5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H10" sqref="H10"/>
    </sheetView>
  </sheetViews>
  <sheetFormatPr defaultRowHeight="15" x14ac:dyDescent="0.25"/>
  <cols>
    <col min="2" max="2" width="11.7109375" customWidth="1"/>
    <col min="5" max="5" width="9.28515625" style="14"/>
  </cols>
  <sheetData>
    <row r="2" spans="1:15" x14ac:dyDescent="0.25">
      <c r="A2" t="s">
        <v>111</v>
      </c>
      <c r="B2" s="10" t="s">
        <v>131</v>
      </c>
      <c r="C2" s="10">
        <v>7</v>
      </c>
    </row>
    <row r="3" spans="1:15" x14ac:dyDescent="0.25">
      <c r="A3" t="s">
        <v>114</v>
      </c>
      <c r="B3" t="s">
        <v>112</v>
      </c>
      <c r="C3" t="s">
        <v>113</v>
      </c>
    </row>
    <row r="4" spans="1:15" x14ac:dyDescent="0.25">
      <c r="B4" s="3">
        <v>10</v>
      </c>
      <c r="C4" s="3">
        <v>10</v>
      </c>
      <c r="E4" s="14">
        <f>(100/B4)*C4</f>
        <v>100</v>
      </c>
    </row>
    <row r="5" spans="1:15" x14ac:dyDescent="0.25">
      <c r="A5" t="s">
        <v>115</v>
      </c>
      <c r="B5" t="s">
        <v>116</v>
      </c>
      <c r="C5" t="s">
        <v>117</v>
      </c>
      <c r="E5" s="16">
        <f>(100/B6)*C6</f>
        <v>37.5</v>
      </c>
      <c r="I5" s="3" t="s">
        <v>118</v>
      </c>
      <c r="J5" s="3" t="s">
        <v>119</v>
      </c>
      <c r="K5" s="3" t="s">
        <v>120</v>
      </c>
      <c r="L5" s="3" t="s">
        <v>35</v>
      </c>
      <c r="M5" s="3" t="s">
        <v>41</v>
      </c>
      <c r="N5" s="3" t="s">
        <v>121</v>
      </c>
      <c r="O5" s="3" t="s">
        <v>42</v>
      </c>
    </row>
    <row r="6" spans="1:15" x14ac:dyDescent="0.25">
      <c r="B6" s="3">
        <f>C2+1</f>
        <v>8</v>
      </c>
      <c r="C6" s="3">
        <v>3</v>
      </c>
      <c r="E6" s="16">
        <f>(100/B8)*C8</f>
        <v>0</v>
      </c>
      <c r="F6" s="11" t="s">
        <v>122</v>
      </c>
      <c r="I6" s="11">
        <f>C4</f>
        <v>10</v>
      </c>
      <c r="J6" s="11">
        <f>40/B6*C6</f>
        <v>15</v>
      </c>
      <c r="K6" s="11">
        <f>15/B8*C8</f>
        <v>0</v>
      </c>
      <c r="L6" s="11">
        <f>10/B10*C10</f>
        <v>0</v>
      </c>
      <c r="M6" s="11">
        <f>10/B12*C12</f>
        <v>0</v>
      </c>
      <c r="N6" s="11">
        <f>5/B14*C14</f>
        <v>0</v>
      </c>
      <c r="O6" s="11">
        <f>5/B16*C16</f>
        <v>0</v>
      </c>
    </row>
    <row r="7" spans="1:15" x14ac:dyDescent="0.25">
      <c r="A7" t="s">
        <v>123</v>
      </c>
      <c r="B7" t="s">
        <v>124</v>
      </c>
      <c r="C7" t="s">
        <v>125</v>
      </c>
      <c r="E7" s="16">
        <f>(100/B10)*C10</f>
        <v>0</v>
      </c>
      <c r="F7" s="3" t="s">
        <v>126</v>
      </c>
      <c r="G7" s="3"/>
      <c r="H7" s="3"/>
      <c r="I7" s="3">
        <f>I6+20</f>
        <v>30</v>
      </c>
      <c r="J7" s="3">
        <f>30/B6*C6</f>
        <v>11.25</v>
      </c>
      <c r="K7" s="3">
        <f>15/B8*C8</f>
        <v>0</v>
      </c>
      <c r="L7" s="3">
        <f>10/B10*C10</f>
        <v>0</v>
      </c>
      <c r="M7" s="3">
        <f>5/B12*C12</f>
        <v>0</v>
      </c>
      <c r="N7" s="3">
        <f>5/B14*C14</f>
        <v>0</v>
      </c>
      <c r="O7" s="3">
        <f>5/B16*C16</f>
        <v>0</v>
      </c>
    </row>
    <row r="8" spans="1:15" x14ac:dyDescent="0.25">
      <c r="B8" s="3">
        <f>C2</f>
        <v>7</v>
      </c>
      <c r="C8" s="3">
        <v>0</v>
      </c>
      <c r="E8" s="16">
        <f>(100/B12)*C12</f>
        <v>0</v>
      </c>
    </row>
    <row r="9" spans="1:15" x14ac:dyDescent="0.25">
      <c r="A9" t="s">
        <v>127</v>
      </c>
      <c r="B9" t="s">
        <v>124</v>
      </c>
      <c r="C9" t="s">
        <v>125</v>
      </c>
      <c r="E9" s="16">
        <f>(100/B14)*C14</f>
        <v>0</v>
      </c>
    </row>
    <row r="10" spans="1:15" x14ac:dyDescent="0.25">
      <c r="B10" s="3">
        <f>C2</f>
        <v>7</v>
      </c>
      <c r="C10" s="3">
        <v>0</v>
      </c>
      <c r="E10" s="16">
        <f>(100/B16)*C16</f>
        <v>0</v>
      </c>
    </row>
    <row r="11" spans="1:15" x14ac:dyDescent="0.25">
      <c r="A11" t="s">
        <v>41</v>
      </c>
      <c r="B11" t="s">
        <v>124</v>
      </c>
      <c r="C11" t="s">
        <v>125</v>
      </c>
    </row>
    <row r="12" spans="1:15" x14ac:dyDescent="0.25">
      <c r="B12" s="3">
        <f>C2</f>
        <v>7</v>
      </c>
      <c r="C12" s="3">
        <v>0</v>
      </c>
      <c r="D12" s="15">
        <f>(100/B12)*C12</f>
        <v>0</v>
      </c>
      <c r="L12" t="s">
        <v>129</v>
      </c>
    </row>
    <row r="13" spans="1:15" ht="30" x14ac:dyDescent="0.25">
      <c r="A13" s="12" t="s">
        <v>121</v>
      </c>
      <c r="B13" t="s">
        <v>124</v>
      </c>
      <c r="C13" t="s">
        <v>125</v>
      </c>
      <c r="E13" s="3"/>
      <c r="F13" s="3" t="s">
        <v>122</v>
      </c>
      <c r="G13" s="3" t="s">
        <v>128</v>
      </c>
      <c r="L13" t="s">
        <v>129</v>
      </c>
    </row>
    <row r="14" spans="1:15" x14ac:dyDescent="0.25">
      <c r="B14" s="3">
        <f>C2</f>
        <v>7</v>
      </c>
      <c r="C14" s="3">
        <v>0</v>
      </c>
      <c r="E14" s="3" t="s">
        <v>33</v>
      </c>
      <c r="F14" s="3">
        <f>I6</f>
        <v>10</v>
      </c>
      <c r="G14" s="3">
        <f>I7</f>
        <v>30</v>
      </c>
    </row>
    <row r="15" spans="1:15" x14ac:dyDescent="0.25">
      <c r="A15" t="s">
        <v>42</v>
      </c>
      <c r="B15" t="s">
        <v>124</v>
      </c>
      <c r="C15" t="s">
        <v>125</v>
      </c>
      <c r="E15" s="3" t="s">
        <v>34</v>
      </c>
      <c r="F15" s="3">
        <f>J6</f>
        <v>15</v>
      </c>
      <c r="G15" s="3">
        <f>J7</f>
        <v>11.25</v>
      </c>
    </row>
    <row r="16" spans="1:15" x14ac:dyDescent="0.25">
      <c r="B16" s="3">
        <f>C2</f>
        <v>7</v>
      </c>
      <c r="C16" s="3">
        <v>0</v>
      </c>
      <c r="E16" s="3" t="s">
        <v>120</v>
      </c>
      <c r="F16" s="3">
        <f>K6</f>
        <v>0</v>
      </c>
      <c r="G16" s="3">
        <f>K7</f>
        <v>0</v>
      </c>
    </row>
    <row r="17" spans="5:7" x14ac:dyDescent="0.25">
      <c r="E17" s="3" t="s">
        <v>35</v>
      </c>
      <c r="F17" s="3">
        <f>L6</f>
        <v>0</v>
      </c>
      <c r="G17" s="3">
        <f>L7</f>
        <v>0</v>
      </c>
    </row>
    <row r="18" spans="5:7" x14ac:dyDescent="0.25">
      <c r="E18" s="3" t="s">
        <v>41</v>
      </c>
      <c r="F18" s="3">
        <f>M6</f>
        <v>0</v>
      </c>
      <c r="G18" s="3">
        <f>M7</f>
        <v>0</v>
      </c>
    </row>
    <row r="19" spans="5:7" ht="30" x14ac:dyDescent="0.25">
      <c r="E19" s="13" t="s">
        <v>121</v>
      </c>
      <c r="F19" s="3">
        <f>N6</f>
        <v>0</v>
      </c>
      <c r="G19" s="3">
        <f>N7</f>
        <v>0</v>
      </c>
    </row>
    <row r="20" spans="5:7" x14ac:dyDescent="0.25">
      <c r="E20" s="3" t="s">
        <v>42</v>
      </c>
      <c r="F20" s="3">
        <f>O6</f>
        <v>0</v>
      </c>
      <c r="G20" s="3">
        <f>O7</f>
        <v>0</v>
      </c>
    </row>
    <row r="21" spans="5:7" x14ac:dyDescent="0.25">
      <c r="E21" s="3" t="s">
        <v>130</v>
      </c>
      <c r="F21" s="17">
        <f>F14+F15+F16+F17+F18+F19+F20</f>
        <v>25</v>
      </c>
      <c r="G21" s="17">
        <f>G14+G15+G16+G17+G18+G19+G20</f>
        <v>41.25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D4" sqref="D4"/>
    </sheetView>
  </sheetViews>
  <sheetFormatPr defaultRowHeight="15" x14ac:dyDescent="0.25"/>
  <cols>
    <col min="1" max="1" width="11.42578125" customWidth="1"/>
    <col min="2" max="2" width="12" customWidth="1"/>
  </cols>
  <sheetData>
    <row r="1" spans="1:3" x14ac:dyDescent="0.25">
      <c r="A1" t="s">
        <v>184</v>
      </c>
      <c r="B1" t="s">
        <v>196</v>
      </c>
      <c r="C1" t="s">
        <v>197</v>
      </c>
    </row>
    <row r="2" spans="1:3" x14ac:dyDescent="0.25">
      <c r="C2" t="s">
        <v>198</v>
      </c>
    </row>
    <row r="4" spans="1:3" x14ac:dyDescent="0.25">
      <c r="A4" t="s">
        <v>200</v>
      </c>
      <c r="B4" t="s">
        <v>201</v>
      </c>
      <c r="C4" t="s">
        <v>202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4" zoomScaleNormal="100" workbookViewId="0">
      <selection activeCell="C14" sqref="C14"/>
    </sheetView>
  </sheetViews>
  <sheetFormatPr defaultRowHeight="15" x14ac:dyDescent="0.25"/>
  <cols>
    <col min="2" max="2" width="11.7109375" customWidth="1"/>
    <col min="5" max="5" width="9.28515625" style="14"/>
  </cols>
  <sheetData>
    <row r="2" spans="1:15" x14ac:dyDescent="0.25">
      <c r="A2" t="s">
        <v>111</v>
      </c>
      <c r="B2" s="10" t="s">
        <v>131</v>
      </c>
      <c r="C2" s="10">
        <v>4</v>
      </c>
    </row>
    <row r="3" spans="1:15" x14ac:dyDescent="0.25">
      <c r="A3" t="s">
        <v>114</v>
      </c>
      <c r="B3" t="s">
        <v>112</v>
      </c>
      <c r="C3" t="s">
        <v>113</v>
      </c>
    </row>
    <row r="4" spans="1:15" x14ac:dyDescent="0.25">
      <c r="B4" s="3">
        <v>10</v>
      </c>
      <c r="C4" s="3">
        <v>0</v>
      </c>
      <c r="E4" s="14">
        <f>(100/B4)*C4</f>
        <v>0</v>
      </c>
    </row>
    <row r="5" spans="1:15" x14ac:dyDescent="0.25">
      <c r="A5" t="s">
        <v>115</v>
      </c>
      <c r="B5" t="s">
        <v>116</v>
      </c>
      <c r="C5" t="s">
        <v>117</v>
      </c>
      <c r="E5" s="16">
        <f>(100/B6)*C6</f>
        <v>0</v>
      </c>
      <c r="I5" s="3" t="s">
        <v>118</v>
      </c>
      <c r="J5" s="3" t="s">
        <v>119</v>
      </c>
      <c r="K5" s="3" t="s">
        <v>120</v>
      </c>
      <c r="L5" s="3" t="s">
        <v>35</v>
      </c>
      <c r="M5" s="3" t="s">
        <v>41</v>
      </c>
      <c r="N5" s="3" t="s">
        <v>121</v>
      </c>
      <c r="O5" s="3" t="s">
        <v>42</v>
      </c>
    </row>
    <row r="6" spans="1:15" x14ac:dyDescent="0.25">
      <c r="B6" s="3">
        <f>C2+1</f>
        <v>5</v>
      </c>
      <c r="C6" s="3">
        <v>0</v>
      </c>
      <c r="E6" s="16">
        <f>(100/B8)*C8</f>
        <v>0</v>
      </c>
      <c r="F6" s="11" t="s">
        <v>122</v>
      </c>
      <c r="I6" s="11">
        <f>C4</f>
        <v>0</v>
      </c>
      <c r="J6" s="11">
        <f>40/B6*C6</f>
        <v>0</v>
      </c>
      <c r="K6" s="11">
        <f>15/B8*C8</f>
        <v>0</v>
      </c>
      <c r="L6" s="11">
        <f>10/B10*C10</f>
        <v>0</v>
      </c>
      <c r="M6" s="11">
        <f>10/B12*C12</f>
        <v>0</v>
      </c>
      <c r="N6" s="11">
        <f>5/B14*C14</f>
        <v>0</v>
      </c>
      <c r="O6" s="11">
        <f>5/B16*C16</f>
        <v>0</v>
      </c>
    </row>
    <row r="7" spans="1:15" x14ac:dyDescent="0.25">
      <c r="A7" t="s">
        <v>123</v>
      </c>
      <c r="B7" t="s">
        <v>124</v>
      </c>
      <c r="C7" t="s">
        <v>125</v>
      </c>
      <c r="E7" s="16">
        <f>(100/B10)*C10</f>
        <v>0</v>
      </c>
      <c r="F7" s="3" t="s">
        <v>126</v>
      </c>
      <c r="G7" s="3"/>
      <c r="H7" s="3"/>
      <c r="I7" s="3">
        <f>I6+20</f>
        <v>20</v>
      </c>
      <c r="J7" s="3">
        <f>30/B6*C6</f>
        <v>0</v>
      </c>
      <c r="K7" s="3">
        <f>15/B8*C8</f>
        <v>0</v>
      </c>
      <c r="L7" s="3">
        <f>10/B10*C10</f>
        <v>0</v>
      </c>
      <c r="M7" s="3">
        <f>5/B12*C12</f>
        <v>0</v>
      </c>
      <c r="N7" s="3">
        <f>5/B14*C14</f>
        <v>0</v>
      </c>
      <c r="O7" s="3">
        <f>5/B16*C16</f>
        <v>0</v>
      </c>
    </row>
    <row r="8" spans="1:15" x14ac:dyDescent="0.25">
      <c r="B8" s="3">
        <f>C2</f>
        <v>4</v>
      </c>
      <c r="C8" s="3">
        <v>0</v>
      </c>
      <c r="E8" s="16">
        <f>(100/B12)*C12</f>
        <v>0</v>
      </c>
    </row>
    <row r="9" spans="1:15" x14ac:dyDescent="0.25">
      <c r="A9" t="s">
        <v>127</v>
      </c>
      <c r="B9" t="s">
        <v>124</v>
      </c>
      <c r="C9" t="s">
        <v>125</v>
      </c>
      <c r="E9" s="16">
        <f>(100/B14)*C14</f>
        <v>0</v>
      </c>
    </row>
    <row r="10" spans="1:15" x14ac:dyDescent="0.25">
      <c r="B10" s="3">
        <f>C2</f>
        <v>4</v>
      </c>
      <c r="C10" s="3">
        <v>0</v>
      </c>
      <c r="E10" s="16">
        <f>(100/B16)*C16</f>
        <v>0</v>
      </c>
    </row>
    <row r="11" spans="1:15" x14ac:dyDescent="0.25">
      <c r="A11" t="s">
        <v>41</v>
      </c>
      <c r="B11" t="s">
        <v>124</v>
      </c>
      <c r="C11" t="s">
        <v>125</v>
      </c>
    </row>
    <row r="12" spans="1:15" x14ac:dyDescent="0.25">
      <c r="B12" s="3">
        <f>C2</f>
        <v>4</v>
      </c>
      <c r="C12" s="3">
        <v>0</v>
      </c>
      <c r="D12" s="15">
        <f>(100/B12)*C12</f>
        <v>0</v>
      </c>
      <c r="L12" t="s">
        <v>129</v>
      </c>
    </row>
    <row r="13" spans="1:15" ht="30" x14ac:dyDescent="0.25">
      <c r="A13" s="12" t="s">
        <v>121</v>
      </c>
      <c r="B13" t="s">
        <v>124</v>
      </c>
      <c r="C13" t="s">
        <v>125</v>
      </c>
      <c r="E13" s="3"/>
      <c r="F13" s="3" t="s">
        <v>122</v>
      </c>
      <c r="G13" s="3" t="s">
        <v>128</v>
      </c>
      <c r="L13" t="s">
        <v>129</v>
      </c>
    </row>
    <row r="14" spans="1:15" x14ac:dyDescent="0.25">
      <c r="B14" s="3">
        <f>C2</f>
        <v>4</v>
      </c>
      <c r="C14" s="3">
        <v>0</v>
      </c>
      <c r="E14" s="3" t="s">
        <v>33</v>
      </c>
      <c r="F14" s="3">
        <f>I6</f>
        <v>0</v>
      </c>
      <c r="G14" s="3">
        <f>I7</f>
        <v>20</v>
      </c>
    </row>
    <row r="15" spans="1:15" x14ac:dyDescent="0.25">
      <c r="A15" t="s">
        <v>42</v>
      </c>
      <c r="B15" t="s">
        <v>124</v>
      </c>
      <c r="C15" t="s">
        <v>125</v>
      </c>
      <c r="E15" s="3" t="s">
        <v>34</v>
      </c>
      <c r="F15" s="3">
        <f>J6</f>
        <v>0</v>
      </c>
      <c r="G15" s="3">
        <f>J7</f>
        <v>0</v>
      </c>
    </row>
    <row r="16" spans="1:15" x14ac:dyDescent="0.25">
      <c r="B16" s="3">
        <f>C2</f>
        <v>4</v>
      </c>
      <c r="C16" s="3">
        <v>0</v>
      </c>
      <c r="E16" s="3" t="s">
        <v>120</v>
      </c>
      <c r="F16" s="3">
        <f>K6</f>
        <v>0</v>
      </c>
      <c r="G16" s="3">
        <f>K7</f>
        <v>0</v>
      </c>
    </row>
    <row r="17" spans="5:7" x14ac:dyDescent="0.25">
      <c r="E17" s="3" t="s">
        <v>35</v>
      </c>
      <c r="F17" s="3">
        <f>L6</f>
        <v>0</v>
      </c>
      <c r="G17" s="3">
        <f>L7</f>
        <v>0</v>
      </c>
    </row>
    <row r="18" spans="5:7" x14ac:dyDescent="0.25">
      <c r="E18" s="3" t="s">
        <v>41</v>
      </c>
      <c r="F18" s="3">
        <f>M6</f>
        <v>0</v>
      </c>
      <c r="G18" s="3">
        <f>M7</f>
        <v>0</v>
      </c>
    </row>
    <row r="19" spans="5:7" ht="30" x14ac:dyDescent="0.25">
      <c r="E19" s="13" t="s">
        <v>121</v>
      </c>
      <c r="F19" s="3">
        <f>N6</f>
        <v>0</v>
      </c>
      <c r="G19" s="3">
        <f>N7</f>
        <v>0</v>
      </c>
    </row>
    <row r="20" spans="5:7" x14ac:dyDescent="0.25">
      <c r="E20" s="3" t="s">
        <v>42</v>
      </c>
      <c r="F20" s="3">
        <f>O6</f>
        <v>0</v>
      </c>
      <c r="G20" s="3">
        <f>O7</f>
        <v>0</v>
      </c>
    </row>
    <row r="21" spans="5:7" x14ac:dyDescent="0.25">
      <c r="E21" s="3" t="s">
        <v>130</v>
      </c>
      <c r="F21" s="17">
        <f>F14+F15+F16+F17+F18+F19+F20</f>
        <v>0</v>
      </c>
      <c r="G21" s="17">
        <f>G14+G15+G16+G17+G18+G19+G20</f>
        <v>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zoomScaleNormal="100" workbookViewId="0">
      <selection activeCell="C8" sqref="C8"/>
    </sheetView>
  </sheetViews>
  <sheetFormatPr defaultRowHeight="15" x14ac:dyDescent="0.25"/>
  <cols>
    <col min="2" max="2" width="11.7109375" customWidth="1"/>
    <col min="5" max="5" width="9.28515625" style="14"/>
  </cols>
  <sheetData>
    <row r="2" spans="1:15" x14ac:dyDescent="0.25">
      <c r="A2" t="s">
        <v>111</v>
      </c>
      <c r="B2" s="10" t="s">
        <v>131</v>
      </c>
      <c r="C2" s="10">
        <v>3</v>
      </c>
    </row>
    <row r="3" spans="1:15" x14ac:dyDescent="0.25">
      <c r="A3" t="s">
        <v>114</v>
      </c>
      <c r="B3" t="s">
        <v>112</v>
      </c>
      <c r="C3" t="s">
        <v>113</v>
      </c>
    </row>
    <row r="4" spans="1:15" x14ac:dyDescent="0.25">
      <c r="B4" s="3">
        <v>10</v>
      </c>
      <c r="C4" s="3">
        <v>10</v>
      </c>
      <c r="E4" s="14">
        <f>(100/B4)*C4</f>
        <v>100</v>
      </c>
    </row>
    <row r="5" spans="1:15" x14ac:dyDescent="0.25">
      <c r="A5" t="s">
        <v>115</v>
      </c>
      <c r="B5" t="s">
        <v>116</v>
      </c>
      <c r="C5" t="s">
        <v>117</v>
      </c>
      <c r="E5" s="16">
        <f>(100/B6)*C6</f>
        <v>100</v>
      </c>
      <c r="I5" s="3" t="s">
        <v>118</v>
      </c>
      <c r="J5" s="3" t="s">
        <v>119</v>
      </c>
      <c r="K5" s="3" t="s">
        <v>120</v>
      </c>
      <c r="L5" s="3" t="s">
        <v>35</v>
      </c>
      <c r="M5" s="3" t="s">
        <v>41</v>
      </c>
      <c r="N5" s="3" t="s">
        <v>121</v>
      </c>
      <c r="O5" s="3" t="s">
        <v>42</v>
      </c>
    </row>
    <row r="6" spans="1:15" x14ac:dyDescent="0.25">
      <c r="B6" s="3">
        <f>C2+1</f>
        <v>4</v>
      </c>
      <c r="C6" s="3">
        <v>4</v>
      </c>
      <c r="E6" s="16">
        <f>(100/B8)*C8</f>
        <v>33.333333333333336</v>
      </c>
      <c r="F6" s="11" t="s">
        <v>122</v>
      </c>
      <c r="I6" s="11">
        <f>C4</f>
        <v>10</v>
      </c>
      <c r="J6" s="11">
        <f>40/B6*C6</f>
        <v>40</v>
      </c>
      <c r="K6" s="11">
        <f>15/B8*C8</f>
        <v>5</v>
      </c>
      <c r="L6" s="11">
        <f>10/B10*C10</f>
        <v>0</v>
      </c>
      <c r="M6" s="11">
        <f>10/B12*C12</f>
        <v>0</v>
      </c>
      <c r="N6" s="11">
        <f>5/B14*C14</f>
        <v>0</v>
      </c>
      <c r="O6" s="11">
        <f>5/B16*C16</f>
        <v>0</v>
      </c>
    </row>
    <row r="7" spans="1:15" x14ac:dyDescent="0.25">
      <c r="A7" t="s">
        <v>123</v>
      </c>
      <c r="B7" t="s">
        <v>124</v>
      </c>
      <c r="C7" t="s">
        <v>125</v>
      </c>
      <c r="E7" s="16">
        <f>(100/B10)*C10</f>
        <v>0</v>
      </c>
      <c r="F7" s="3" t="s">
        <v>126</v>
      </c>
      <c r="G7" s="3"/>
      <c r="H7" s="3"/>
      <c r="I7" s="3">
        <f>I6+20</f>
        <v>30</v>
      </c>
      <c r="J7" s="3">
        <f>30/B6*C6</f>
        <v>30</v>
      </c>
      <c r="K7" s="3">
        <f>15/B8*C8</f>
        <v>5</v>
      </c>
      <c r="L7" s="3">
        <f>10/B10*C10</f>
        <v>0</v>
      </c>
      <c r="M7" s="3">
        <f>5/B12*C12</f>
        <v>0</v>
      </c>
      <c r="N7" s="3">
        <f>5/B14*C14</f>
        <v>0</v>
      </c>
      <c r="O7" s="3">
        <f>5/B16*C16</f>
        <v>0</v>
      </c>
    </row>
    <row r="8" spans="1:15" x14ac:dyDescent="0.25">
      <c r="B8" s="3">
        <f>C2</f>
        <v>3</v>
      </c>
      <c r="C8" s="3">
        <v>1</v>
      </c>
      <c r="E8" s="16">
        <f>(100/B12)*C12</f>
        <v>0</v>
      </c>
    </row>
    <row r="9" spans="1:15" x14ac:dyDescent="0.25">
      <c r="A9" t="s">
        <v>127</v>
      </c>
      <c r="B9" t="s">
        <v>124</v>
      </c>
      <c r="C9" t="s">
        <v>125</v>
      </c>
      <c r="E9" s="16">
        <f>(100/B14)*C14</f>
        <v>0</v>
      </c>
    </row>
    <row r="10" spans="1:15" x14ac:dyDescent="0.25">
      <c r="B10" s="3">
        <f>C2</f>
        <v>3</v>
      </c>
      <c r="C10" s="3">
        <v>0</v>
      </c>
      <c r="E10" s="16">
        <f>(100/B16)*C16</f>
        <v>0</v>
      </c>
    </row>
    <row r="11" spans="1:15" x14ac:dyDescent="0.25">
      <c r="A11" t="s">
        <v>41</v>
      </c>
      <c r="B11" t="s">
        <v>124</v>
      </c>
      <c r="C11" t="s">
        <v>125</v>
      </c>
    </row>
    <row r="12" spans="1:15" x14ac:dyDescent="0.25">
      <c r="B12" s="3">
        <f>C2</f>
        <v>3</v>
      </c>
      <c r="C12" s="3">
        <v>0</v>
      </c>
      <c r="D12" s="15">
        <f>(100/B12)*C12</f>
        <v>0</v>
      </c>
      <c r="L12" t="s">
        <v>129</v>
      </c>
    </row>
    <row r="13" spans="1:15" ht="30" x14ac:dyDescent="0.25">
      <c r="A13" s="12" t="s">
        <v>121</v>
      </c>
      <c r="B13" t="s">
        <v>124</v>
      </c>
      <c r="C13" t="s">
        <v>125</v>
      </c>
      <c r="E13" s="3"/>
      <c r="F13" s="3" t="s">
        <v>122</v>
      </c>
      <c r="G13" s="3" t="s">
        <v>128</v>
      </c>
      <c r="L13" t="s">
        <v>129</v>
      </c>
    </row>
    <row r="14" spans="1:15" x14ac:dyDescent="0.25">
      <c r="B14" s="3">
        <f>C2</f>
        <v>3</v>
      </c>
      <c r="C14" s="3">
        <v>0</v>
      </c>
      <c r="E14" s="3" t="s">
        <v>33</v>
      </c>
      <c r="F14" s="3">
        <f>I6</f>
        <v>10</v>
      </c>
      <c r="G14" s="3">
        <f>I7</f>
        <v>30</v>
      </c>
    </row>
    <row r="15" spans="1:15" x14ac:dyDescent="0.25">
      <c r="A15" t="s">
        <v>42</v>
      </c>
      <c r="B15" t="s">
        <v>124</v>
      </c>
      <c r="C15" t="s">
        <v>125</v>
      </c>
      <c r="E15" s="3" t="s">
        <v>34</v>
      </c>
      <c r="F15" s="3">
        <f>J6</f>
        <v>40</v>
      </c>
      <c r="G15" s="3">
        <f>J7</f>
        <v>30</v>
      </c>
    </row>
    <row r="16" spans="1:15" x14ac:dyDescent="0.25">
      <c r="B16" s="3">
        <f>C2</f>
        <v>3</v>
      </c>
      <c r="C16" s="3">
        <v>0</v>
      </c>
      <c r="E16" s="3" t="s">
        <v>120</v>
      </c>
      <c r="F16" s="3">
        <f>K6</f>
        <v>5</v>
      </c>
      <c r="G16" s="3">
        <f>K7</f>
        <v>5</v>
      </c>
    </row>
    <row r="17" spans="5:7" x14ac:dyDescent="0.25">
      <c r="E17" s="3" t="s">
        <v>35</v>
      </c>
      <c r="F17" s="3">
        <f>L6</f>
        <v>0</v>
      </c>
      <c r="G17" s="3">
        <f>L7</f>
        <v>0</v>
      </c>
    </row>
    <row r="18" spans="5:7" x14ac:dyDescent="0.25">
      <c r="E18" s="3" t="s">
        <v>41</v>
      </c>
      <c r="F18" s="3">
        <f>M6</f>
        <v>0</v>
      </c>
      <c r="G18" s="3">
        <f>M7</f>
        <v>0</v>
      </c>
    </row>
    <row r="19" spans="5:7" ht="30" x14ac:dyDescent="0.25">
      <c r="E19" s="13" t="s">
        <v>121</v>
      </c>
      <c r="F19" s="3">
        <f>N6</f>
        <v>0</v>
      </c>
      <c r="G19" s="3">
        <f>N7</f>
        <v>0</v>
      </c>
    </row>
    <row r="20" spans="5:7" x14ac:dyDescent="0.25">
      <c r="E20" s="3" t="s">
        <v>42</v>
      </c>
      <c r="F20" s="3">
        <f>O6</f>
        <v>0</v>
      </c>
      <c r="G20" s="3">
        <f>O7</f>
        <v>0</v>
      </c>
    </row>
    <row r="21" spans="5:7" x14ac:dyDescent="0.25">
      <c r="E21" s="3" t="s">
        <v>130</v>
      </c>
      <c r="F21" s="17">
        <f>F14+F15+F16+F17+F18+F19+F20</f>
        <v>55</v>
      </c>
      <c r="G21" s="17">
        <f>G14+G15+G16+G17+G18+G19+G20</f>
        <v>65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7" workbookViewId="0">
      <selection activeCell="C6" sqref="C6"/>
    </sheetView>
  </sheetViews>
  <sheetFormatPr defaultRowHeight="15" x14ac:dyDescent="0.25"/>
  <cols>
    <col min="2" max="2" width="11.7109375" customWidth="1"/>
    <col min="5" max="5" width="9.28515625" style="14"/>
  </cols>
  <sheetData>
    <row r="2" spans="1:15" x14ac:dyDescent="0.25">
      <c r="A2" t="s">
        <v>111</v>
      </c>
      <c r="B2" s="10" t="s">
        <v>131</v>
      </c>
      <c r="C2" s="10">
        <v>3</v>
      </c>
    </row>
    <row r="3" spans="1:15" x14ac:dyDescent="0.25">
      <c r="A3" t="s">
        <v>114</v>
      </c>
      <c r="B3" t="s">
        <v>112</v>
      </c>
      <c r="C3" t="s">
        <v>113</v>
      </c>
    </row>
    <row r="4" spans="1:15" x14ac:dyDescent="0.25">
      <c r="B4" s="3">
        <v>10</v>
      </c>
      <c r="C4" s="3">
        <v>10</v>
      </c>
      <c r="E4" s="14">
        <f>(100/B4)*C4</f>
        <v>100</v>
      </c>
    </row>
    <row r="5" spans="1:15" x14ac:dyDescent="0.25">
      <c r="A5" t="s">
        <v>115</v>
      </c>
      <c r="B5" t="s">
        <v>116</v>
      </c>
      <c r="C5" t="s">
        <v>117</v>
      </c>
      <c r="E5" s="16">
        <f>(100/B6)*C6</f>
        <v>50</v>
      </c>
      <c r="I5" s="3" t="s">
        <v>118</v>
      </c>
      <c r="J5" s="3" t="s">
        <v>119</v>
      </c>
      <c r="K5" s="3" t="s">
        <v>120</v>
      </c>
      <c r="L5" s="3" t="s">
        <v>35</v>
      </c>
      <c r="M5" s="3" t="s">
        <v>41</v>
      </c>
      <c r="N5" s="3" t="s">
        <v>121</v>
      </c>
      <c r="O5" s="3" t="s">
        <v>42</v>
      </c>
    </row>
    <row r="6" spans="1:15" x14ac:dyDescent="0.25">
      <c r="B6" s="3">
        <f>C2+1</f>
        <v>4</v>
      </c>
      <c r="C6" s="3">
        <v>2</v>
      </c>
      <c r="E6" s="16">
        <f>(100/B8)*C8</f>
        <v>0</v>
      </c>
      <c r="F6" s="11" t="s">
        <v>122</v>
      </c>
      <c r="I6" s="11">
        <f>C4</f>
        <v>10</v>
      </c>
      <c r="J6" s="11">
        <f>40/B6*C6</f>
        <v>20</v>
      </c>
      <c r="K6" s="11">
        <f>15/B8*C8</f>
        <v>0</v>
      </c>
      <c r="L6" s="11">
        <f>10/B10*C10</f>
        <v>0</v>
      </c>
      <c r="M6" s="11">
        <f>10/B12*C12</f>
        <v>0</v>
      </c>
      <c r="N6" s="11">
        <f>5/B14*C14</f>
        <v>0</v>
      </c>
      <c r="O6" s="11">
        <f>5/B16*C16</f>
        <v>0</v>
      </c>
    </row>
    <row r="7" spans="1:15" x14ac:dyDescent="0.25">
      <c r="A7" t="s">
        <v>123</v>
      </c>
      <c r="B7" t="s">
        <v>124</v>
      </c>
      <c r="C7" t="s">
        <v>125</v>
      </c>
      <c r="E7" s="16">
        <f>(100/B10)*C10</f>
        <v>0</v>
      </c>
      <c r="F7" s="3" t="s">
        <v>126</v>
      </c>
      <c r="G7" s="3"/>
      <c r="H7" s="3"/>
      <c r="I7" s="3">
        <f>I6+20</f>
        <v>30</v>
      </c>
      <c r="J7" s="3">
        <f>30/B6*C6</f>
        <v>15</v>
      </c>
      <c r="K7" s="3">
        <f>15/B8*C8</f>
        <v>0</v>
      </c>
      <c r="L7" s="3">
        <f>10/B10*C10</f>
        <v>0</v>
      </c>
      <c r="M7" s="3">
        <f>5/B12*C12</f>
        <v>0</v>
      </c>
      <c r="N7" s="3">
        <f>5/B14*C14</f>
        <v>0</v>
      </c>
      <c r="O7" s="3">
        <f>5/B16*C16</f>
        <v>0</v>
      </c>
    </row>
    <row r="8" spans="1:15" x14ac:dyDescent="0.25">
      <c r="B8" s="3">
        <f>C2</f>
        <v>3</v>
      </c>
      <c r="C8" s="3">
        <v>0</v>
      </c>
      <c r="E8" s="16">
        <f>(100/B12)*C12</f>
        <v>0</v>
      </c>
    </row>
    <row r="9" spans="1:15" x14ac:dyDescent="0.25">
      <c r="A9" t="s">
        <v>127</v>
      </c>
      <c r="B9" t="s">
        <v>124</v>
      </c>
      <c r="C9" t="s">
        <v>125</v>
      </c>
      <c r="E9" s="16">
        <f>(100/B14)*C14</f>
        <v>0</v>
      </c>
    </row>
    <row r="10" spans="1:15" x14ac:dyDescent="0.25">
      <c r="B10" s="3">
        <f>C2</f>
        <v>3</v>
      </c>
      <c r="C10" s="3">
        <v>0</v>
      </c>
      <c r="E10" s="16">
        <f>(100/B16)*C16</f>
        <v>0</v>
      </c>
    </row>
    <row r="11" spans="1:15" x14ac:dyDescent="0.25">
      <c r="A11" t="s">
        <v>41</v>
      </c>
      <c r="B11" t="s">
        <v>124</v>
      </c>
      <c r="C11" t="s">
        <v>125</v>
      </c>
    </row>
    <row r="12" spans="1:15" x14ac:dyDescent="0.25">
      <c r="B12" s="3">
        <f>C2</f>
        <v>3</v>
      </c>
      <c r="C12" s="3">
        <v>0</v>
      </c>
      <c r="D12" s="15">
        <f>(100/B12)*C12</f>
        <v>0</v>
      </c>
      <c r="L12" t="s">
        <v>129</v>
      </c>
    </row>
    <row r="13" spans="1:15" ht="30" x14ac:dyDescent="0.25">
      <c r="A13" s="12" t="s">
        <v>121</v>
      </c>
      <c r="B13" t="s">
        <v>124</v>
      </c>
      <c r="C13" t="s">
        <v>125</v>
      </c>
      <c r="E13" s="3"/>
      <c r="F13" s="3" t="s">
        <v>122</v>
      </c>
      <c r="G13" s="3" t="s">
        <v>128</v>
      </c>
      <c r="L13" t="s">
        <v>129</v>
      </c>
    </row>
    <row r="14" spans="1:15" x14ac:dyDescent="0.25">
      <c r="B14" s="3">
        <f>C2</f>
        <v>3</v>
      </c>
      <c r="C14" s="3">
        <v>0</v>
      </c>
      <c r="E14" s="3" t="s">
        <v>33</v>
      </c>
      <c r="F14" s="3">
        <f>I6</f>
        <v>10</v>
      </c>
      <c r="G14" s="3">
        <f>I7</f>
        <v>30</v>
      </c>
    </row>
    <row r="15" spans="1:15" x14ac:dyDescent="0.25">
      <c r="A15" t="s">
        <v>42</v>
      </c>
      <c r="B15" t="s">
        <v>124</v>
      </c>
      <c r="C15" t="s">
        <v>125</v>
      </c>
      <c r="E15" s="3" t="s">
        <v>34</v>
      </c>
      <c r="F15" s="3">
        <f>J6</f>
        <v>20</v>
      </c>
      <c r="G15" s="3">
        <f>J7</f>
        <v>15</v>
      </c>
    </row>
    <row r="16" spans="1:15" x14ac:dyDescent="0.25">
      <c r="B16" s="3">
        <f>C2</f>
        <v>3</v>
      </c>
      <c r="C16" s="3">
        <v>0</v>
      </c>
      <c r="E16" s="3" t="s">
        <v>120</v>
      </c>
      <c r="F16" s="3">
        <f>K6</f>
        <v>0</v>
      </c>
      <c r="G16" s="3">
        <f>K7</f>
        <v>0</v>
      </c>
    </row>
    <row r="17" spans="5:7" x14ac:dyDescent="0.25">
      <c r="E17" s="3" t="s">
        <v>35</v>
      </c>
      <c r="F17" s="3">
        <f>L6</f>
        <v>0</v>
      </c>
      <c r="G17" s="3">
        <f>L7</f>
        <v>0</v>
      </c>
    </row>
    <row r="18" spans="5:7" x14ac:dyDescent="0.25">
      <c r="E18" s="3" t="s">
        <v>41</v>
      </c>
      <c r="F18" s="3">
        <f>M6</f>
        <v>0</v>
      </c>
      <c r="G18" s="3">
        <f>M7</f>
        <v>0</v>
      </c>
    </row>
    <row r="19" spans="5:7" ht="30" x14ac:dyDescent="0.25">
      <c r="E19" s="13" t="s">
        <v>121</v>
      </c>
      <c r="F19" s="3">
        <f>N6</f>
        <v>0</v>
      </c>
      <c r="G19" s="3">
        <f>N7</f>
        <v>0</v>
      </c>
    </row>
    <row r="20" spans="5:7" x14ac:dyDescent="0.25">
      <c r="E20" s="3" t="s">
        <v>42</v>
      </c>
      <c r="F20" s="3">
        <f>O6</f>
        <v>0</v>
      </c>
      <c r="G20" s="3">
        <f>O7</f>
        <v>0</v>
      </c>
    </row>
    <row r="21" spans="5:7" x14ac:dyDescent="0.25">
      <c r="E21" s="3" t="s">
        <v>130</v>
      </c>
      <c r="F21" s="17">
        <f>F14+F15+F16+F17+F18+F19+F20</f>
        <v>30</v>
      </c>
      <c r="G21" s="17">
        <f>G14+G15+G16+G17+G18+G19+G20</f>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G18" sqref="G18"/>
    </sheetView>
  </sheetViews>
  <sheetFormatPr defaultColWidth="8.7109375" defaultRowHeight="15" x14ac:dyDescent="0.25"/>
  <cols>
    <col min="1" max="1" width="8.7109375" style="20"/>
    <col min="2" max="2" width="22.28515625" style="20" customWidth="1"/>
    <col min="3" max="3" width="37" style="20" customWidth="1"/>
    <col min="4" max="5" width="11.42578125" style="20" customWidth="1"/>
    <col min="6" max="6" width="14" style="20" customWidth="1"/>
    <col min="7" max="7" width="20" style="20" customWidth="1"/>
    <col min="8" max="8" width="16.42578125" style="20" customWidth="1"/>
    <col min="9" max="9" width="8.7109375" style="20"/>
    <col min="10" max="10" width="9.7109375" style="20" bestFit="1" customWidth="1"/>
    <col min="11" max="16384" width="8.7109375" style="20"/>
  </cols>
  <sheetData>
    <row r="1" spans="1:10" ht="15" customHeight="1" x14ac:dyDescent="0.25"/>
    <row r="2" spans="1:10" ht="15" customHeight="1" x14ac:dyDescent="0.25">
      <c r="A2" s="21"/>
      <c r="B2" s="21"/>
      <c r="C2" s="21"/>
      <c r="D2" s="21"/>
      <c r="E2" s="21"/>
      <c r="F2" s="21"/>
      <c r="G2" s="21"/>
      <c r="H2" s="21"/>
    </row>
    <row r="3" spans="1:10" ht="15.75" customHeight="1" x14ac:dyDescent="0.25">
      <c r="A3" s="21"/>
      <c r="B3" s="181" t="s">
        <v>185</v>
      </c>
      <c r="C3" s="181"/>
      <c r="D3" s="181"/>
      <c r="E3" s="181"/>
      <c r="F3" s="181"/>
      <c r="G3" s="181"/>
      <c r="H3" s="181"/>
    </row>
    <row r="4" spans="1:10" ht="14.25" customHeight="1" x14ac:dyDescent="0.25">
      <c r="A4" s="21"/>
      <c r="B4" s="22" t="s">
        <v>186</v>
      </c>
      <c r="C4" s="22" t="s">
        <v>187</v>
      </c>
      <c r="D4" s="22" t="s">
        <v>97</v>
      </c>
      <c r="E4" s="22" t="s">
        <v>188</v>
      </c>
      <c r="F4" s="22" t="s">
        <v>189</v>
      </c>
      <c r="G4" s="22" t="s">
        <v>190</v>
      </c>
      <c r="H4" s="22" t="s">
        <v>191</v>
      </c>
    </row>
    <row r="5" spans="1:10" ht="15" customHeight="1" x14ac:dyDescent="0.25">
      <c r="A5" s="21"/>
      <c r="B5" s="23" t="s">
        <v>192</v>
      </c>
      <c r="C5" s="24" t="s">
        <v>164</v>
      </c>
      <c r="D5" s="25" t="s">
        <v>133</v>
      </c>
      <c r="E5" s="25">
        <v>270</v>
      </c>
      <c r="F5" s="26">
        <f>E5*1.45</f>
        <v>391.5</v>
      </c>
      <c r="G5" s="26">
        <f>H5/F5</f>
        <v>2873.5632183908046</v>
      </c>
      <c r="H5" s="27">
        <v>1125000</v>
      </c>
      <c r="J5" s="28"/>
    </row>
    <row r="6" spans="1:10" x14ac:dyDescent="0.25">
      <c r="A6" s="21"/>
      <c r="B6" s="23" t="s">
        <v>192</v>
      </c>
      <c r="C6" s="24" t="s">
        <v>164</v>
      </c>
      <c r="D6" s="25" t="s">
        <v>133</v>
      </c>
      <c r="E6" s="25">
        <v>295</v>
      </c>
      <c r="F6" s="26">
        <f t="shared" ref="F6:F18" si="0">E6*1.45</f>
        <v>427.75</v>
      </c>
      <c r="G6" s="26">
        <f t="shared" ref="G6:G18" si="1">H6/F6</f>
        <v>2873.1735827001753</v>
      </c>
      <c r="H6" s="27">
        <v>1229000</v>
      </c>
      <c r="J6" s="28"/>
    </row>
    <row r="7" spans="1:10" x14ac:dyDescent="0.25">
      <c r="A7" s="21"/>
      <c r="B7" s="23" t="s">
        <v>192</v>
      </c>
      <c r="C7" s="24" t="s">
        <v>164</v>
      </c>
      <c r="D7" s="25" t="s">
        <v>133</v>
      </c>
      <c r="E7" s="25">
        <v>315</v>
      </c>
      <c r="F7" s="26">
        <f t="shared" si="0"/>
        <v>456.75</v>
      </c>
      <c r="G7" s="26">
        <f t="shared" si="1"/>
        <v>2874.6579091406679</v>
      </c>
      <c r="H7" s="27">
        <v>1313000</v>
      </c>
      <c r="J7" s="28"/>
    </row>
    <row r="8" spans="1:10" x14ac:dyDescent="0.25">
      <c r="A8" s="21"/>
      <c r="B8" s="23" t="s">
        <v>192</v>
      </c>
      <c r="C8" s="24" t="s">
        <v>164</v>
      </c>
      <c r="D8" s="25" t="s">
        <v>133</v>
      </c>
      <c r="E8" s="25">
        <v>328</v>
      </c>
      <c r="F8" s="26">
        <f t="shared" si="0"/>
        <v>475.59999999999997</v>
      </c>
      <c r="G8" s="26">
        <f t="shared" si="1"/>
        <v>2874.2640874684612</v>
      </c>
      <c r="H8" s="27">
        <v>1367000</v>
      </c>
      <c r="J8" s="28"/>
    </row>
    <row r="9" spans="1:10" x14ac:dyDescent="0.25">
      <c r="A9" s="21"/>
      <c r="B9" s="23" t="s">
        <v>192</v>
      </c>
      <c r="C9" s="24" t="s">
        <v>164</v>
      </c>
      <c r="D9" s="25" t="s">
        <v>133</v>
      </c>
      <c r="E9" s="25">
        <v>337</v>
      </c>
      <c r="F9" s="26">
        <f t="shared" si="0"/>
        <v>488.65</v>
      </c>
      <c r="G9" s="26">
        <f t="shared" si="1"/>
        <v>2873.2221426378801</v>
      </c>
      <c r="H9" s="27">
        <v>1404000</v>
      </c>
      <c r="J9" s="28"/>
    </row>
    <row r="10" spans="1:10" x14ac:dyDescent="0.25">
      <c r="A10" s="21"/>
      <c r="B10" s="23" t="s">
        <v>192</v>
      </c>
      <c r="C10" s="24" t="s">
        <v>164</v>
      </c>
      <c r="D10" s="25" t="s">
        <v>133</v>
      </c>
      <c r="E10" s="25">
        <v>338</v>
      </c>
      <c r="F10" s="26">
        <f t="shared" si="0"/>
        <v>490.09999999999997</v>
      </c>
      <c r="G10" s="26">
        <f t="shared" si="1"/>
        <v>2872.8830850846766</v>
      </c>
      <c r="H10" s="27">
        <v>1408000</v>
      </c>
      <c r="J10" s="28"/>
    </row>
    <row r="11" spans="1:10" x14ac:dyDescent="0.25">
      <c r="A11" s="21"/>
      <c r="B11" s="23" t="s">
        <v>192</v>
      </c>
      <c r="C11" s="24" t="s">
        <v>164</v>
      </c>
      <c r="D11" s="25" t="s">
        <v>133</v>
      </c>
      <c r="E11" s="25">
        <v>343</v>
      </c>
      <c r="F11" s="26">
        <f t="shared" si="0"/>
        <v>497.34999999999997</v>
      </c>
      <c r="G11" s="26">
        <f t="shared" si="1"/>
        <v>2873.2281089775815</v>
      </c>
      <c r="H11" s="27">
        <v>1429000</v>
      </c>
      <c r="J11" s="28"/>
    </row>
    <row r="12" spans="1:10" x14ac:dyDescent="0.25">
      <c r="A12" s="21"/>
      <c r="B12" s="23" t="s">
        <v>192</v>
      </c>
      <c r="C12" s="24" t="s">
        <v>164</v>
      </c>
      <c r="D12" s="25" t="s">
        <v>133</v>
      </c>
      <c r="E12" s="25">
        <v>445</v>
      </c>
      <c r="F12" s="26">
        <f t="shared" si="0"/>
        <v>645.25</v>
      </c>
      <c r="G12" s="26">
        <f t="shared" si="1"/>
        <v>2873.304920573421</v>
      </c>
      <c r="H12" s="27">
        <v>1854000</v>
      </c>
      <c r="J12" s="28"/>
    </row>
    <row r="13" spans="1:10" x14ac:dyDescent="0.25">
      <c r="A13" s="21"/>
      <c r="B13" s="23" t="s">
        <v>192</v>
      </c>
      <c r="C13" s="24" t="s">
        <v>164</v>
      </c>
      <c r="D13" s="25" t="s">
        <v>133</v>
      </c>
      <c r="E13" s="25">
        <v>499</v>
      </c>
      <c r="F13" s="26">
        <f t="shared" si="0"/>
        <v>723.55</v>
      </c>
      <c r="G13" s="26">
        <f t="shared" si="1"/>
        <v>2873.3328726418354</v>
      </c>
      <c r="H13" s="27">
        <v>2079000</v>
      </c>
      <c r="J13" s="28"/>
    </row>
    <row r="14" spans="1:10" x14ac:dyDescent="0.25">
      <c r="A14" s="21"/>
      <c r="B14" s="23" t="s">
        <v>193</v>
      </c>
      <c r="C14" s="24" t="s">
        <v>164</v>
      </c>
      <c r="D14" s="25" t="s">
        <v>133</v>
      </c>
      <c r="E14" s="25">
        <v>328</v>
      </c>
      <c r="F14" s="26">
        <f t="shared" si="0"/>
        <v>475.59999999999997</v>
      </c>
      <c r="G14" s="26">
        <f t="shared" si="1"/>
        <v>2874.2640874684612</v>
      </c>
      <c r="H14" s="27">
        <v>1367000</v>
      </c>
      <c r="J14" s="28"/>
    </row>
    <row r="15" spans="1:10" x14ac:dyDescent="0.25">
      <c r="A15" s="21"/>
      <c r="B15" s="23" t="s">
        <v>193</v>
      </c>
      <c r="C15" s="24" t="s">
        <v>164</v>
      </c>
      <c r="D15" s="25" t="s">
        <v>133</v>
      </c>
      <c r="E15" s="25">
        <v>295</v>
      </c>
      <c r="F15" s="26">
        <f t="shared" si="0"/>
        <v>427.75</v>
      </c>
      <c r="G15" s="26">
        <f t="shared" si="1"/>
        <v>2873.1735827001753</v>
      </c>
      <c r="H15" s="27">
        <v>1229000</v>
      </c>
      <c r="J15" s="28"/>
    </row>
    <row r="16" spans="1:10" x14ac:dyDescent="0.25">
      <c r="A16" s="21"/>
      <c r="B16" s="23" t="s">
        <v>193</v>
      </c>
      <c r="C16" s="24" t="s">
        <v>164</v>
      </c>
      <c r="D16" s="25" t="s">
        <v>133</v>
      </c>
      <c r="E16" s="25">
        <v>315</v>
      </c>
      <c r="F16" s="26">
        <f t="shared" si="0"/>
        <v>456.75</v>
      </c>
      <c r="G16" s="26">
        <f t="shared" si="1"/>
        <v>2874.6579091406679</v>
      </c>
      <c r="H16" s="27">
        <v>1313000</v>
      </c>
      <c r="J16" s="28"/>
    </row>
    <row r="17" spans="1:10" x14ac:dyDescent="0.25">
      <c r="A17" s="21"/>
      <c r="B17" s="23" t="s">
        <v>193</v>
      </c>
      <c r="C17" s="24" t="s">
        <v>164</v>
      </c>
      <c r="D17" s="25" t="s">
        <v>133</v>
      </c>
      <c r="E17" s="25">
        <v>445</v>
      </c>
      <c r="F17" s="26">
        <f t="shared" si="0"/>
        <v>645.25</v>
      </c>
      <c r="G17" s="26">
        <f t="shared" si="1"/>
        <v>2873.304920573421</v>
      </c>
      <c r="H17" s="27">
        <v>1854000</v>
      </c>
      <c r="J17" s="28"/>
    </row>
    <row r="18" spans="1:10" x14ac:dyDescent="0.25">
      <c r="A18" s="21"/>
      <c r="B18" s="23" t="s">
        <v>193</v>
      </c>
      <c r="C18" s="24" t="s">
        <v>164</v>
      </c>
      <c r="D18" s="25" t="s">
        <v>133</v>
      </c>
      <c r="E18" s="25">
        <v>499</v>
      </c>
      <c r="F18" s="26">
        <f t="shared" si="0"/>
        <v>723.55</v>
      </c>
      <c r="G18" s="26">
        <f t="shared" si="1"/>
        <v>2873.3328726418354</v>
      </c>
      <c r="H18" s="27">
        <v>2079000</v>
      </c>
      <c r="J18" s="28"/>
    </row>
    <row r="19" spans="1:10" ht="15" customHeight="1" x14ac:dyDescent="0.25">
      <c r="A19" s="21"/>
      <c r="B19" s="29" t="s">
        <v>194</v>
      </c>
      <c r="C19" s="25"/>
      <c r="D19" s="25"/>
      <c r="E19" s="25">
        <v>0</v>
      </c>
      <c r="F19" s="26">
        <f>E19*1.5</f>
        <v>0</v>
      </c>
      <c r="G19" s="30">
        <f>AVERAGE(G5:G18)</f>
        <v>2873.5973785814335</v>
      </c>
      <c r="H19" s="25"/>
      <c r="J19" s="28"/>
    </row>
    <row r="20" spans="1:10" ht="15" customHeight="1" x14ac:dyDescent="0.25">
      <c r="B20" s="29" t="s">
        <v>195</v>
      </c>
      <c r="C20" s="25"/>
      <c r="D20" s="25"/>
      <c r="E20" s="25"/>
      <c r="F20" s="31"/>
      <c r="G20" s="29">
        <v>2900</v>
      </c>
      <c r="H20" s="29"/>
      <c r="I20" s="32"/>
      <c r="J20" s="28"/>
    </row>
    <row r="21" spans="1:10" ht="15" customHeight="1" x14ac:dyDescent="0.25">
      <c r="G21" s="33"/>
    </row>
    <row r="22" spans="1:10" x14ac:dyDescent="0.25">
      <c r="G22" s="33"/>
    </row>
    <row r="23" spans="1:10" x14ac:dyDescent="0.25">
      <c r="G23" s="33"/>
    </row>
    <row r="24" spans="1:10" x14ac:dyDescent="0.25">
      <c r="G24" s="33"/>
    </row>
    <row r="25" spans="1:10" x14ac:dyDescent="0.25">
      <c r="G25" s="33"/>
    </row>
    <row r="26" spans="1:10" x14ac:dyDescent="0.25">
      <c r="G26" s="33"/>
    </row>
    <row r="27" spans="1:10" x14ac:dyDescent="0.25">
      <c r="G27" s="33"/>
    </row>
    <row r="28" spans="1:10" x14ac:dyDescent="0.25">
      <c r="G28" s="33"/>
    </row>
    <row r="29" spans="1:10" x14ac:dyDescent="0.25">
      <c r="G29" s="33"/>
    </row>
    <row r="30" spans="1:10" x14ac:dyDescent="0.25">
      <c r="B30" s="34"/>
      <c r="G30" s="33"/>
    </row>
  </sheetData>
  <mergeCells count="1">
    <mergeCell ref="B3:H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topLeftCell="A13" workbookViewId="0">
      <selection activeCell="E12" sqref="E12"/>
    </sheetView>
  </sheetViews>
  <sheetFormatPr defaultRowHeight="15" x14ac:dyDescent="0.25"/>
  <sheetData>
    <row r="2" spans="2:13" x14ac:dyDescent="0.25">
      <c r="C2" s="6" t="s">
        <v>96</v>
      </c>
      <c r="D2" s="182"/>
      <c r="E2" s="182"/>
    </row>
    <row r="3" spans="2:13" x14ac:dyDescent="0.25">
      <c r="E3" s="5"/>
      <c r="F3" s="5"/>
      <c r="G3" s="5"/>
      <c r="H3" s="5"/>
      <c r="I3" s="5"/>
      <c r="J3" s="5"/>
    </row>
    <row r="4" spans="2:13" x14ac:dyDescent="0.25">
      <c r="B4" s="6" t="s">
        <v>97</v>
      </c>
      <c r="C4" s="4" t="s">
        <v>77</v>
      </c>
      <c r="D4" s="183" t="s">
        <v>78</v>
      </c>
      <c r="E4" s="183"/>
      <c r="F4" s="183"/>
      <c r="G4" s="7"/>
      <c r="H4" s="183" t="s">
        <v>79</v>
      </c>
      <c r="I4" s="183"/>
      <c r="J4" s="183"/>
      <c r="K4" s="183" t="s">
        <v>80</v>
      </c>
      <c r="L4" s="183"/>
      <c r="M4" s="183"/>
    </row>
    <row r="5" spans="2:13" x14ac:dyDescent="0.25">
      <c r="B5" s="6">
        <v>1</v>
      </c>
      <c r="C5" s="4"/>
      <c r="D5" s="4" t="s">
        <v>81</v>
      </c>
      <c r="E5" s="4" t="s">
        <v>82</v>
      </c>
      <c r="F5" s="4" t="s">
        <v>83</v>
      </c>
      <c r="G5" s="4"/>
      <c r="H5" s="4" t="s">
        <v>81</v>
      </c>
      <c r="I5" s="4" t="s">
        <v>82</v>
      </c>
      <c r="J5" s="4" t="s">
        <v>83</v>
      </c>
      <c r="K5" s="4" t="s">
        <v>81</v>
      </c>
      <c r="L5" s="4" t="s">
        <v>82</v>
      </c>
      <c r="M5" s="4" t="s">
        <v>83</v>
      </c>
    </row>
    <row r="6" spans="2:13" x14ac:dyDescent="0.25">
      <c r="C6" s="3" t="s">
        <v>84</v>
      </c>
      <c r="D6" s="3">
        <v>2.6</v>
      </c>
      <c r="E6" s="3">
        <v>3.05</v>
      </c>
      <c r="F6" s="3">
        <f>D6*E6</f>
        <v>7.93</v>
      </c>
      <c r="G6" s="3" t="s">
        <v>99</v>
      </c>
      <c r="H6" s="3"/>
      <c r="I6" s="3"/>
      <c r="J6" s="3">
        <f>H6*I6</f>
        <v>0</v>
      </c>
      <c r="K6" s="3"/>
      <c r="L6" s="3"/>
      <c r="M6" s="3">
        <f>K6*L6</f>
        <v>0</v>
      </c>
    </row>
    <row r="7" spans="2:13" x14ac:dyDescent="0.25">
      <c r="C7" s="3"/>
      <c r="D7" s="3">
        <v>2.15</v>
      </c>
      <c r="E7" s="3">
        <v>2.75</v>
      </c>
      <c r="F7" s="3">
        <f>D7*E7</f>
        <v>5.9124999999999996</v>
      </c>
      <c r="G7" s="3" t="s">
        <v>100</v>
      </c>
      <c r="H7" s="3"/>
      <c r="I7" s="3"/>
      <c r="J7" s="3">
        <f t="shared" ref="J7:J29" si="0">H7*I7</f>
        <v>0</v>
      </c>
      <c r="K7" s="3"/>
      <c r="L7" s="3"/>
      <c r="M7" s="3">
        <f t="shared" ref="M7:M29" si="1">K7*L7</f>
        <v>0</v>
      </c>
    </row>
    <row r="8" spans="2:13" x14ac:dyDescent="0.25">
      <c r="C8" s="3"/>
      <c r="D8" s="3">
        <v>1.2</v>
      </c>
      <c r="E8" s="3">
        <v>0.95</v>
      </c>
      <c r="F8" s="3">
        <f t="shared" ref="F8:F33" si="2">D8*E8</f>
        <v>1.1399999999999999</v>
      </c>
      <c r="G8" s="3"/>
      <c r="H8" s="3"/>
      <c r="I8" s="3"/>
      <c r="J8" s="3">
        <f t="shared" si="0"/>
        <v>0</v>
      </c>
      <c r="K8" s="3"/>
      <c r="L8" s="3"/>
      <c r="M8" s="3">
        <f t="shared" si="1"/>
        <v>0</v>
      </c>
    </row>
    <row r="9" spans="2:13" x14ac:dyDescent="0.25">
      <c r="C9" s="3" t="s">
        <v>87</v>
      </c>
      <c r="D9" s="3">
        <v>1.2</v>
      </c>
      <c r="E9" s="3">
        <v>1.6</v>
      </c>
      <c r="F9" s="3">
        <f t="shared" si="2"/>
        <v>1.92</v>
      </c>
      <c r="G9" s="3" t="s">
        <v>99</v>
      </c>
      <c r="H9" s="3"/>
      <c r="I9" s="3"/>
      <c r="J9" s="3">
        <f t="shared" si="0"/>
        <v>0</v>
      </c>
      <c r="K9" s="3"/>
      <c r="L9" s="3"/>
      <c r="M9" s="3">
        <f t="shared" si="1"/>
        <v>0</v>
      </c>
    </row>
    <row r="10" spans="2:13" x14ac:dyDescent="0.25">
      <c r="C10" s="3"/>
      <c r="D10" s="3">
        <v>2.65</v>
      </c>
      <c r="E10" s="3">
        <v>3.2</v>
      </c>
      <c r="F10" s="3">
        <f t="shared" si="2"/>
        <v>8.48</v>
      </c>
      <c r="G10" s="3" t="s">
        <v>100</v>
      </c>
      <c r="H10" s="3"/>
      <c r="I10" s="3"/>
      <c r="J10" s="3">
        <f t="shared" si="0"/>
        <v>0</v>
      </c>
      <c r="K10" s="3"/>
      <c r="L10" s="3"/>
      <c r="M10" s="3">
        <f t="shared" si="1"/>
        <v>0</v>
      </c>
    </row>
    <row r="11" spans="2:13" x14ac:dyDescent="0.25">
      <c r="C11" s="3"/>
      <c r="D11" s="3">
        <v>0.9</v>
      </c>
      <c r="E11" s="3">
        <v>2.65</v>
      </c>
      <c r="F11" s="3">
        <f t="shared" si="2"/>
        <v>2.3849999999999998</v>
      </c>
      <c r="G11" s="3"/>
      <c r="H11" s="3"/>
      <c r="I11" s="3"/>
      <c r="J11" s="3">
        <f t="shared" si="0"/>
        <v>0</v>
      </c>
      <c r="K11" s="3"/>
      <c r="L11" s="3"/>
      <c r="M11" s="3">
        <f t="shared" si="1"/>
        <v>0</v>
      </c>
    </row>
    <row r="12" spans="2:13" x14ac:dyDescent="0.25">
      <c r="C12" s="3"/>
      <c r="D12" s="3"/>
      <c r="E12" s="3"/>
      <c r="F12" s="3">
        <f t="shared" si="2"/>
        <v>0</v>
      </c>
      <c r="G12" s="3"/>
      <c r="H12" s="3"/>
      <c r="I12" s="3"/>
      <c r="J12" s="3">
        <f t="shared" si="0"/>
        <v>0</v>
      </c>
      <c r="K12" s="3"/>
      <c r="L12" s="3"/>
      <c r="M12" s="3">
        <f t="shared" si="1"/>
        <v>0</v>
      </c>
    </row>
    <row r="13" spans="2:13" x14ac:dyDescent="0.25">
      <c r="C13" s="3" t="s">
        <v>85</v>
      </c>
      <c r="D13" s="3"/>
      <c r="E13" s="3"/>
      <c r="F13" s="3">
        <f t="shared" si="2"/>
        <v>0</v>
      </c>
      <c r="G13" s="3" t="s">
        <v>99</v>
      </c>
      <c r="H13" s="3"/>
      <c r="I13" s="3"/>
      <c r="J13" s="3">
        <f t="shared" si="0"/>
        <v>0</v>
      </c>
      <c r="K13" s="3"/>
      <c r="L13" s="3"/>
      <c r="M13" s="3">
        <f t="shared" si="1"/>
        <v>0</v>
      </c>
    </row>
    <row r="14" spans="2:13" x14ac:dyDescent="0.25">
      <c r="C14" s="3"/>
      <c r="D14" s="3"/>
      <c r="E14" s="3"/>
      <c r="F14" s="3">
        <f t="shared" si="2"/>
        <v>0</v>
      </c>
      <c r="G14" s="3" t="s">
        <v>100</v>
      </c>
      <c r="H14" s="3"/>
      <c r="I14" s="3"/>
      <c r="J14" s="3">
        <f t="shared" si="0"/>
        <v>0</v>
      </c>
      <c r="K14" s="3"/>
      <c r="L14" s="3"/>
      <c r="M14" s="3">
        <f t="shared" si="1"/>
        <v>0</v>
      </c>
    </row>
    <row r="15" spans="2:13" x14ac:dyDescent="0.25">
      <c r="C15" s="3"/>
      <c r="D15" s="3"/>
      <c r="E15" s="3"/>
      <c r="F15" s="3">
        <f t="shared" si="2"/>
        <v>0</v>
      </c>
      <c r="G15" s="3"/>
      <c r="H15" s="3"/>
      <c r="I15" s="3"/>
      <c r="J15" s="3">
        <f t="shared" si="0"/>
        <v>0</v>
      </c>
      <c r="K15" s="3"/>
      <c r="L15" s="3"/>
      <c r="M15" s="3">
        <f t="shared" si="1"/>
        <v>0</v>
      </c>
    </row>
    <row r="16" spans="2:13" x14ac:dyDescent="0.25">
      <c r="C16" s="3"/>
      <c r="D16" s="3"/>
      <c r="E16" s="3"/>
      <c r="F16" s="3">
        <f t="shared" si="2"/>
        <v>0</v>
      </c>
      <c r="G16" s="3"/>
      <c r="H16" s="3"/>
      <c r="I16" s="3"/>
      <c r="J16" s="3">
        <f t="shared" si="0"/>
        <v>0</v>
      </c>
      <c r="K16" s="3"/>
      <c r="L16" s="3"/>
      <c r="M16" s="3">
        <f t="shared" si="1"/>
        <v>0</v>
      </c>
    </row>
    <row r="17" spans="3:13" x14ac:dyDescent="0.25">
      <c r="C17" s="3" t="s">
        <v>86</v>
      </c>
      <c r="D17" s="3"/>
      <c r="E17" s="3"/>
      <c r="F17" s="3">
        <f t="shared" si="2"/>
        <v>0</v>
      </c>
      <c r="G17" s="3" t="s">
        <v>99</v>
      </c>
      <c r="H17" s="3"/>
      <c r="I17" s="3"/>
      <c r="J17" s="3">
        <f t="shared" si="0"/>
        <v>0</v>
      </c>
      <c r="K17" s="3"/>
      <c r="L17" s="3"/>
      <c r="M17" s="3">
        <f t="shared" si="1"/>
        <v>0</v>
      </c>
    </row>
    <row r="18" spans="3:13" x14ac:dyDescent="0.25">
      <c r="C18" s="3"/>
      <c r="D18" s="3"/>
      <c r="E18" s="3"/>
      <c r="F18" s="3">
        <f t="shared" si="2"/>
        <v>0</v>
      </c>
      <c r="G18" s="3" t="s">
        <v>100</v>
      </c>
      <c r="H18" s="3"/>
      <c r="I18" s="3"/>
      <c r="J18" s="3">
        <f t="shared" si="0"/>
        <v>0</v>
      </c>
      <c r="K18" s="3"/>
      <c r="L18" s="3"/>
      <c r="M18" s="3">
        <f t="shared" si="1"/>
        <v>0</v>
      </c>
    </row>
    <row r="19" spans="3:13" x14ac:dyDescent="0.25">
      <c r="C19" s="3"/>
      <c r="D19" s="3"/>
      <c r="E19" s="3"/>
      <c r="F19" s="3">
        <f t="shared" si="2"/>
        <v>0</v>
      </c>
      <c r="G19" s="3"/>
      <c r="H19" s="3"/>
      <c r="I19" s="3"/>
      <c r="J19" s="3">
        <f t="shared" si="0"/>
        <v>0</v>
      </c>
      <c r="K19" s="3"/>
      <c r="L19" s="3"/>
      <c r="M19" s="3">
        <f t="shared" si="1"/>
        <v>0</v>
      </c>
    </row>
    <row r="20" spans="3:13" x14ac:dyDescent="0.25">
      <c r="C20" s="3" t="s">
        <v>86</v>
      </c>
      <c r="D20" s="3"/>
      <c r="E20" s="3"/>
      <c r="F20" s="3">
        <f t="shared" si="2"/>
        <v>0</v>
      </c>
      <c r="G20" s="3" t="s">
        <v>99</v>
      </c>
      <c r="H20" s="3"/>
      <c r="I20" s="3"/>
      <c r="J20" s="3">
        <f t="shared" si="0"/>
        <v>0</v>
      </c>
      <c r="K20" s="3"/>
      <c r="L20" s="3"/>
      <c r="M20" s="3">
        <f t="shared" si="1"/>
        <v>0</v>
      </c>
    </row>
    <row r="21" spans="3:13" x14ac:dyDescent="0.25">
      <c r="C21" s="3"/>
      <c r="D21" s="3"/>
      <c r="E21" s="3"/>
      <c r="F21" s="3">
        <f t="shared" si="2"/>
        <v>0</v>
      </c>
      <c r="G21" s="3" t="s">
        <v>100</v>
      </c>
      <c r="H21" s="3"/>
      <c r="I21" s="3"/>
      <c r="J21" s="3">
        <f t="shared" si="0"/>
        <v>0</v>
      </c>
      <c r="K21" s="3"/>
      <c r="L21" s="3"/>
      <c r="M21" s="3">
        <f t="shared" si="1"/>
        <v>0</v>
      </c>
    </row>
    <row r="22" spans="3:13" x14ac:dyDescent="0.25">
      <c r="C22" s="3"/>
      <c r="D22" s="3"/>
      <c r="E22" s="3"/>
      <c r="F22" s="3">
        <f t="shared" si="2"/>
        <v>0</v>
      </c>
      <c r="G22" s="3"/>
      <c r="H22" s="3"/>
      <c r="I22" s="3"/>
      <c r="J22" s="3">
        <f t="shared" si="0"/>
        <v>0</v>
      </c>
      <c r="K22" s="3"/>
      <c r="L22" s="3"/>
      <c r="M22" s="3">
        <f t="shared" si="1"/>
        <v>0</v>
      </c>
    </row>
    <row r="23" spans="3:13" x14ac:dyDescent="0.25">
      <c r="C23" s="3" t="s">
        <v>92</v>
      </c>
      <c r="D23" s="3"/>
      <c r="E23" s="3"/>
      <c r="F23" s="3">
        <f t="shared" si="2"/>
        <v>0</v>
      </c>
      <c r="G23" s="3" t="s">
        <v>101</v>
      </c>
      <c r="H23" s="3"/>
      <c r="I23" s="3"/>
      <c r="J23" s="3">
        <f t="shared" si="0"/>
        <v>0</v>
      </c>
      <c r="K23" s="3"/>
      <c r="L23" s="3"/>
      <c r="M23" s="3">
        <f t="shared" si="1"/>
        <v>0</v>
      </c>
    </row>
    <row r="24" spans="3:13" x14ac:dyDescent="0.25">
      <c r="C24" s="3" t="s">
        <v>93</v>
      </c>
      <c r="D24" s="3"/>
      <c r="E24" s="3"/>
      <c r="F24" s="3">
        <f t="shared" si="2"/>
        <v>0</v>
      </c>
      <c r="G24" s="3" t="s">
        <v>101</v>
      </c>
      <c r="H24" s="3"/>
      <c r="I24" s="3"/>
      <c r="J24" s="3">
        <f t="shared" si="0"/>
        <v>0</v>
      </c>
      <c r="K24" s="3"/>
      <c r="L24" s="3"/>
      <c r="M24" s="3">
        <f t="shared" si="1"/>
        <v>0</v>
      </c>
    </row>
    <row r="25" spans="3:13" x14ac:dyDescent="0.25">
      <c r="C25" s="3" t="s">
        <v>94</v>
      </c>
      <c r="D25" s="3"/>
      <c r="E25" s="3"/>
      <c r="F25" s="3">
        <f t="shared" si="2"/>
        <v>0</v>
      </c>
      <c r="G25" s="3" t="s">
        <v>101</v>
      </c>
      <c r="H25" s="3"/>
      <c r="I25" s="3"/>
      <c r="J25" s="3">
        <f t="shared" si="0"/>
        <v>0</v>
      </c>
      <c r="K25" s="3"/>
      <c r="L25" s="3"/>
      <c r="M25" s="3">
        <f t="shared" si="1"/>
        <v>0</v>
      </c>
    </row>
    <row r="26" spans="3:13" x14ac:dyDescent="0.25">
      <c r="C26" s="3"/>
      <c r="D26" s="3"/>
      <c r="E26" s="3"/>
      <c r="F26" s="3">
        <f t="shared" si="2"/>
        <v>0</v>
      </c>
      <c r="G26" s="3"/>
      <c r="H26" s="3"/>
      <c r="I26" s="3"/>
      <c r="J26" s="3">
        <f t="shared" si="0"/>
        <v>0</v>
      </c>
      <c r="K26" s="3"/>
      <c r="L26" s="3"/>
      <c r="M26" s="3">
        <f t="shared" si="1"/>
        <v>0</v>
      </c>
    </row>
    <row r="27" spans="3:13" x14ac:dyDescent="0.25">
      <c r="C27" s="3" t="s">
        <v>88</v>
      </c>
      <c r="D27" s="3"/>
      <c r="E27" s="3"/>
      <c r="F27" s="3">
        <f t="shared" si="2"/>
        <v>0</v>
      </c>
      <c r="G27" s="3"/>
      <c r="H27" s="3"/>
      <c r="I27" s="3"/>
      <c r="J27" s="3">
        <f t="shared" si="0"/>
        <v>0</v>
      </c>
      <c r="K27" s="3"/>
      <c r="L27" s="3"/>
      <c r="M27" s="3">
        <f t="shared" si="1"/>
        <v>0</v>
      </c>
    </row>
    <row r="28" spans="3:13" x14ac:dyDescent="0.25">
      <c r="C28" s="3" t="s">
        <v>89</v>
      </c>
      <c r="D28" s="3"/>
      <c r="E28" s="3"/>
      <c r="F28" s="3">
        <f t="shared" si="2"/>
        <v>0</v>
      </c>
      <c r="G28" s="3"/>
      <c r="H28" s="3"/>
      <c r="I28" s="3"/>
      <c r="J28" s="3">
        <f t="shared" si="0"/>
        <v>0</v>
      </c>
      <c r="K28" s="3"/>
      <c r="L28" s="3"/>
      <c r="M28" s="3">
        <f t="shared" si="1"/>
        <v>0</v>
      </c>
    </row>
    <row r="29" spans="3:13" x14ac:dyDescent="0.25">
      <c r="C29" s="3" t="s">
        <v>90</v>
      </c>
      <c r="D29" s="3"/>
      <c r="E29" s="3"/>
      <c r="F29" s="3">
        <f t="shared" si="2"/>
        <v>0</v>
      </c>
      <c r="G29" s="3"/>
      <c r="H29" s="3"/>
      <c r="I29" s="3"/>
      <c r="J29" s="3">
        <f t="shared" si="0"/>
        <v>0</v>
      </c>
      <c r="K29" s="3"/>
      <c r="L29" s="3"/>
      <c r="M29" s="3">
        <f t="shared" si="1"/>
        <v>0</v>
      </c>
    </row>
    <row r="30" spans="3:13" x14ac:dyDescent="0.25">
      <c r="C30" s="3" t="s">
        <v>91</v>
      </c>
      <c r="D30" s="3"/>
      <c r="E30" s="3"/>
      <c r="F30" s="3">
        <f t="shared" si="2"/>
        <v>0</v>
      </c>
      <c r="G30" s="3"/>
      <c r="H30" s="3"/>
      <c r="I30" s="3"/>
      <c r="J30" s="3">
        <f>H30*I30</f>
        <v>0</v>
      </c>
      <c r="K30" s="3"/>
      <c r="L30" s="3"/>
      <c r="M30" s="3">
        <f>K30*L30</f>
        <v>0</v>
      </c>
    </row>
    <row r="31" spans="3:13" x14ac:dyDescent="0.25">
      <c r="C31" s="3"/>
      <c r="D31" s="3"/>
      <c r="E31" s="3"/>
      <c r="F31" s="3">
        <f t="shared" si="2"/>
        <v>0</v>
      </c>
      <c r="G31" s="3"/>
      <c r="H31" s="3"/>
      <c r="I31" s="3"/>
      <c r="J31" s="3">
        <f>H31*I31</f>
        <v>0</v>
      </c>
      <c r="K31" s="3"/>
      <c r="L31" s="3"/>
      <c r="M31" s="3">
        <f>K31*L31</f>
        <v>0</v>
      </c>
    </row>
    <row r="32" spans="3:13" x14ac:dyDescent="0.25">
      <c r="C32" s="3"/>
      <c r="D32" s="3"/>
      <c r="E32" s="3"/>
      <c r="F32" s="3">
        <f t="shared" si="2"/>
        <v>0</v>
      </c>
      <c r="G32" s="3"/>
      <c r="H32" s="3"/>
      <c r="I32" s="3"/>
      <c r="J32" s="3">
        <f>H32*I32</f>
        <v>0</v>
      </c>
      <c r="K32" s="3"/>
      <c r="L32" s="3"/>
      <c r="M32" s="3">
        <f>K32*L32</f>
        <v>0</v>
      </c>
    </row>
    <row r="33" spans="3:13" x14ac:dyDescent="0.25">
      <c r="C33" s="3"/>
      <c r="D33" s="3"/>
      <c r="E33" s="3"/>
      <c r="F33" s="3">
        <f t="shared" si="2"/>
        <v>0</v>
      </c>
      <c r="G33" s="3"/>
      <c r="H33" s="3"/>
      <c r="I33" s="3"/>
      <c r="J33" s="3">
        <f>H33*I33</f>
        <v>0</v>
      </c>
      <c r="K33" s="3"/>
      <c r="L33" s="3"/>
      <c r="M33" s="3">
        <f>K33*L33</f>
        <v>0</v>
      </c>
    </row>
    <row r="34" spans="3:13" x14ac:dyDescent="0.25">
      <c r="C34" s="3" t="s">
        <v>95</v>
      </c>
      <c r="D34" s="3"/>
      <c r="E34" s="3">
        <f>F34*10.764</f>
        <v>298.88936999999999</v>
      </c>
      <c r="F34" s="3">
        <f>SUM(F6:F33)</f>
        <v>27.767499999999998</v>
      </c>
      <c r="G34" s="3"/>
      <c r="H34" s="3"/>
      <c r="I34" s="3">
        <f>J34*10.764</f>
        <v>0</v>
      </c>
      <c r="J34" s="3">
        <f>SUM(J6:J33)</f>
        <v>0</v>
      </c>
      <c r="K34" s="3"/>
      <c r="L34" s="3">
        <f>M34*10.764</f>
        <v>0</v>
      </c>
      <c r="M34" s="3">
        <f>SUM(M6:M33)</f>
        <v>0</v>
      </c>
    </row>
  </sheetData>
  <mergeCells count="4">
    <mergeCell ref="D2:E2"/>
    <mergeCell ref="D4:F4"/>
    <mergeCell ref="H4:J4"/>
    <mergeCell ref="K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9" sqref="C9"/>
    </sheetView>
  </sheetViews>
  <sheetFormatPr defaultRowHeight="15" x14ac:dyDescent="0.25"/>
  <cols>
    <col min="2" max="2" width="11.7109375" customWidth="1"/>
    <col min="5" max="5" width="9.28515625" style="14"/>
  </cols>
  <sheetData>
    <row r="2" spans="1:15" x14ac:dyDescent="0.25">
      <c r="A2" t="s">
        <v>111</v>
      </c>
      <c r="B2" s="10" t="s">
        <v>131</v>
      </c>
      <c r="C2" s="10">
        <v>7</v>
      </c>
    </row>
    <row r="3" spans="1:15" x14ac:dyDescent="0.25">
      <c r="A3" t="s">
        <v>114</v>
      </c>
      <c r="B3" t="s">
        <v>112</v>
      </c>
      <c r="C3" t="s">
        <v>113</v>
      </c>
    </row>
    <row r="4" spans="1:15" x14ac:dyDescent="0.25">
      <c r="B4" s="3">
        <v>10</v>
      </c>
      <c r="C4" s="3">
        <v>10</v>
      </c>
      <c r="E4" s="14">
        <f>(100/B4)*C4</f>
        <v>100</v>
      </c>
    </row>
    <row r="5" spans="1:15" x14ac:dyDescent="0.25">
      <c r="A5" t="s">
        <v>115</v>
      </c>
      <c r="B5" t="s">
        <v>116</v>
      </c>
      <c r="C5" t="s">
        <v>117</v>
      </c>
      <c r="E5" s="16">
        <f>(100/B6)*C6</f>
        <v>100</v>
      </c>
      <c r="I5" s="3" t="s">
        <v>118</v>
      </c>
      <c r="J5" s="3" t="s">
        <v>119</v>
      </c>
      <c r="K5" s="3" t="s">
        <v>120</v>
      </c>
      <c r="L5" s="3" t="s">
        <v>35</v>
      </c>
      <c r="M5" s="3" t="s">
        <v>41</v>
      </c>
      <c r="N5" s="3" t="s">
        <v>121</v>
      </c>
      <c r="O5" s="3" t="s">
        <v>42</v>
      </c>
    </row>
    <row r="6" spans="1:15" x14ac:dyDescent="0.25">
      <c r="B6" s="3">
        <f>C2+1</f>
        <v>8</v>
      </c>
      <c r="C6" s="3">
        <v>8</v>
      </c>
      <c r="E6" s="16">
        <f>(100/B8)*C8</f>
        <v>100</v>
      </c>
      <c r="F6" s="11" t="s">
        <v>122</v>
      </c>
      <c r="I6" s="11">
        <f>C4</f>
        <v>10</v>
      </c>
      <c r="J6" s="11">
        <f>40/B6*C6</f>
        <v>40</v>
      </c>
      <c r="K6" s="11">
        <f>15/B8*C8</f>
        <v>15</v>
      </c>
      <c r="L6" s="11">
        <f>10/B10*C10</f>
        <v>0</v>
      </c>
      <c r="M6" s="11">
        <f>10/B12*C12</f>
        <v>0</v>
      </c>
      <c r="N6" s="11">
        <f>5/B14*C14</f>
        <v>0</v>
      </c>
      <c r="O6" s="11">
        <f>5/B16*C16</f>
        <v>0</v>
      </c>
    </row>
    <row r="7" spans="1:15" x14ac:dyDescent="0.25">
      <c r="A7" t="s">
        <v>123</v>
      </c>
      <c r="B7" t="s">
        <v>124</v>
      </c>
      <c r="C7" t="s">
        <v>125</v>
      </c>
      <c r="E7" s="16">
        <f>(100/B10)*C10</f>
        <v>0</v>
      </c>
      <c r="F7" s="3" t="s">
        <v>126</v>
      </c>
      <c r="G7" s="3"/>
      <c r="H7" s="3"/>
      <c r="I7" s="3">
        <f>I6+20</f>
        <v>30</v>
      </c>
      <c r="J7" s="3">
        <f>30/B6*C6</f>
        <v>30</v>
      </c>
      <c r="K7" s="3">
        <f>15/B8*C8</f>
        <v>15</v>
      </c>
      <c r="L7" s="3">
        <f>10/B10*C10</f>
        <v>0</v>
      </c>
      <c r="M7" s="3">
        <f>5/B12*C12</f>
        <v>0</v>
      </c>
      <c r="N7" s="3">
        <f>5/B14*C14</f>
        <v>0</v>
      </c>
      <c r="O7" s="3">
        <f>5/B16*C16</f>
        <v>0</v>
      </c>
    </row>
    <row r="8" spans="1:15" x14ac:dyDescent="0.25">
      <c r="B8" s="3">
        <f>C2</f>
        <v>7</v>
      </c>
      <c r="C8" s="3">
        <v>7</v>
      </c>
      <c r="E8" s="16">
        <f>(100/B12)*C12</f>
        <v>0</v>
      </c>
    </row>
    <row r="9" spans="1:15" x14ac:dyDescent="0.25">
      <c r="A9" t="s">
        <v>127</v>
      </c>
      <c r="B9" t="s">
        <v>124</v>
      </c>
      <c r="C9" t="s">
        <v>125</v>
      </c>
      <c r="E9" s="16">
        <f>(100/B14)*C14</f>
        <v>0</v>
      </c>
    </row>
    <row r="10" spans="1:15" x14ac:dyDescent="0.25">
      <c r="B10" s="3">
        <f>C2</f>
        <v>7</v>
      </c>
      <c r="C10" s="3">
        <v>0</v>
      </c>
      <c r="E10" s="16">
        <f>(100/B16)*C16</f>
        <v>0</v>
      </c>
    </row>
    <row r="11" spans="1:15" x14ac:dyDescent="0.25">
      <c r="A11" t="s">
        <v>41</v>
      </c>
      <c r="B11" t="s">
        <v>124</v>
      </c>
      <c r="C11" t="s">
        <v>125</v>
      </c>
    </row>
    <row r="12" spans="1:15" x14ac:dyDescent="0.25">
      <c r="B12" s="3">
        <f>C2</f>
        <v>7</v>
      </c>
      <c r="C12" s="3">
        <v>0</v>
      </c>
      <c r="D12" s="15">
        <f>(100/B12)*C12</f>
        <v>0</v>
      </c>
      <c r="L12" t="s">
        <v>129</v>
      </c>
    </row>
    <row r="13" spans="1:15" ht="30" x14ac:dyDescent="0.25">
      <c r="A13" s="12" t="s">
        <v>121</v>
      </c>
      <c r="B13" t="s">
        <v>124</v>
      </c>
      <c r="C13" t="s">
        <v>125</v>
      </c>
      <c r="E13" s="3"/>
      <c r="F13" s="3" t="s">
        <v>122</v>
      </c>
      <c r="G13" s="3" t="s">
        <v>128</v>
      </c>
      <c r="L13" t="s">
        <v>129</v>
      </c>
    </row>
    <row r="14" spans="1:15" x14ac:dyDescent="0.25">
      <c r="B14" s="3">
        <f>C2</f>
        <v>7</v>
      </c>
      <c r="C14" s="3">
        <v>0</v>
      </c>
      <c r="E14" s="3" t="s">
        <v>33</v>
      </c>
      <c r="F14" s="3">
        <f>I6</f>
        <v>10</v>
      </c>
      <c r="G14" s="3">
        <f>I7</f>
        <v>30</v>
      </c>
    </row>
    <row r="15" spans="1:15" x14ac:dyDescent="0.25">
      <c r="A15" t="s">
        <v>42</v>
      </c>
      <c r="B15" t="s">
        <v>124</v>
      </c>
      <c r="C15" t="s">
        <v>125</v>
      </c>
      <c r="E15" s="3" t="s">
        <v>34</v>
      </c>
      <c r="F15" s="3">
        <f>J6</f>
        <v>40</v>
      </c>
      <c r="G15" s="3">
        <f>J7</f>
        <v>30</v>
      </c>
    </row>
    <row r="16" spans="1:15" x14ac:dyDescent="0.25">
      <c r="B16" s="3">
        <f>C2</f>
        <v>7</v>
      </c>
      <c r="C16" s="3">
        <v>0</v>
      </c>
      <c r="E16" s="3" t="s">
        <v>120</v>
      </c>
      <c r="F16" s="3">
        <f>K6</f>
        <v>15</v>
      </c>
      <c r="G16" s="3">
        <f>K7</f>
        <v>15</v>
      </c>
    </row>
    <row r="17" spans="5:7" x14ac:dyDescent="0.25">
      <c r="E17" s="3" t="s">
        <v>35</v>
      </c>
      <c r="F17" s="3">
        <f>L6</f>
        <v>0</v>
      </c>
      <c r="G17" s="3">
        <f>L7</f>
        <v>0</v>
      </c>
    </row>
    <row r="18" spans="5:7" x14ac:dyDescent="0.25">
      <c r="E18" s="3" t="s">
        <v>41</v>
      </c>
      <c r="F18" s="3">
        <f>M6</f>
        <v>0</v>
      </c>
      <c r="G18" s="3">
        <f>M7</f>
        <v>0</v>
      </c>
    </row>
    <row r="19" spans="5:7" ht="30" x14ac:dyDescent="0.25">
      <c r="E19" s="13" t="s">
        <v>121</v>
      </c>
      <c r="F19" s="3">
        <f>N6</f>
        <v>0</v>
      </c>
      <c r="G19" s="3">
        <f>N7</f>
        <v>0</v>
      </c>
    </row>
    <row r="20" spans="5:7" x14ac:dyDescent="0.25">
      <c r="E20" s="3" t="s">
        <v>42</v>
      </c>
      <c r="F20" s="3">
        <f>O6</f>
        <v>0</v>
      </c>
      <c r="G20" s="3">
        <f>O7</f>
        <v>0</v>
      </c>
    </row>
    <row r="21" spans="5:7" x14ac:dyDescent="0.25">
      <c r="E21" s="3" t="s">
        <v>130</v>
      </c>
      <c r="F21" s="17">
        <f>F14+F15+F16+F17+F18+F19+F20</f>
        <v>65</v>
      </c>
      <c r="G21" s="17">
        <f>G14+G15+G16+G17+G18+G19+G20</f>
        <v>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6" sqref="C6"/>
    </sheetView>
  </sheetViews>
  <sheetFormatPr defaultRowHeight="15" x14ac:dyDescent="0.25"/>
  <cols>
    <col min="2" max="2" width="11.7109375" customWidth="1"/>
    <col min="5" max="5" width="9.28515625" style="14"/>
  </cols>
  <sheetData>
    <row r="2" spans="1:15" x14ac:dyDescent="0.25">
      <c r="A2" t="s">
        <v>111</v>
      </c>
      <c r="B2" s="10" t="s">
        <v>131</v>
      </c>
      <c r="C2" s="10">
        <v>7</v>
      </c>
    </row>
    <row r="3" spans="1:15" x14ac:dyDescent="0.25">
      <c r="A3" t="s">
        <v>114</v>
      </c>
      <c r="B3" t="s">
        <v>112</v>
      </c>
      <c r="C3" t="s">
        <v>113</v>
      </c>
    </row>
    <row r="4" spans="1:15" x14ac:dyDescent="0.25">
      <c r="B4" s="3">
        <v>10</v>
      </c>
      <c r="C4" s="3">
        <v>10</v>
      </c>
      <c r="E4" s="14">
        <f>(100/B4)*C4</f>
        <v>100</v>
      </c>
    </row>
    <row r="5" spans="1:15" x14ac:dyDescent="0.25">
      <c r="A5" t="s">
        <v>115</v>
      </c>
      <c r="B5" t="s">
        <v>116</v>
      </c>
      <c r="C5" t="s">
        <v>117</v>
      </c>
      <c r="E5" s="16">
        <f>(100/B6)*C6</f>
        <v>75</v>
      </c>
      <c r="I5" s="3" t="s">
        <v>118</v>
      </c>
      <c r="J5" s="3" t="s">
        <v>119</v>
      </c>
      <c r="K5" s="3" t="s">
        <v>120</v>
      </c>
      <c r="L5" s="3" t="s">
        <v>35</v>
      </c>
      <c r="M5" s="3" t="s">
        <v>41</v>
      </c>
      <c r="N5" s="3" t="s">
        <v>121</v>
      </c>
      <c r="O5" s="3" t="s">
        <v>42</v>
      </c>
    </row>
    <row r="6" spans="1:15" x14ac:dyDescent="0.25">
      <c r="B6" s="3">
        <f>C2+1</f>
        <v>8</v>
      </c>
      <c r="C6" s="3">
        <v>6</v>
      </c>
      <c r="E6" s="16">
        <f>(100/B8)*C8</f>
        <v>0</v>
      </c>
      <c r="F6" s="11" t="s">
        <v>122</v>
      </c>
      <c r="I6" s="11">
        <f>C4</f>
        <v>10</v>
      </c>
      <c r="J6" s="11">
        <f>40/B6*C6</f>
        <v>30</v>
      </c>
      <c r="K6" s="11">
        <f>15/B8*C8</f>
        <v>0</v>
      </c>
      <c r="L6" s="11">
        <f>10/B10*C10</f>
        <v>0</v>
      </c>
      <c r="M6" s="11">
        <f>10/B12*C12</f>
        <v>0</v>
      </c>
      <c r="N6" s="11">
        <f>5/B14*C14</f>
        <v>0</v>
      </c>
      <c r="O6" s="11">
        <f>5/B16*C16</f>
        <v>0</v>
      </c>
    </row>
    <row r="7" spans="1:15" x14ac:dyDescent="0.25">
      <c r="A7" t="s">
        <v>123</v>
      </c>
      <c r="B7" t="s">
        <v>124</v>
      </c>
      <c r="C7" t="s">
        <v>125</v>
      </c>
      <c r="E7" s="16">
        <f>(100/B10)*C10</f>
        <v>0</v>
      </c>
      <c r="F7" s="3" t="s">
        <v>126</v>
      </c>
      <c r="G7" s="3"/>
      <c r="H7" s="3"/>
      <c r="I7" s="3">
        <f>I6+20</f>
        <v>30</v>
      </c>
      <c r="J7" s="3">
        <f>30/B6*C6</f>
        <v>22.5</v>
      </c>
      <c r="K7" s="3">
        <f>15/B8*C8</f>
        <v>0</v>
      </c>
      <c r="L7" s="3">
        <f>10/B10*C10</f>
        <v>0</v>
      </c>
      <c r="M7" s="3">
        <f>5/B12*C12</f>
        <v>0</v>
      </c>
      <c r="N7" s="3">
        <f>5/B14*C14</f>
        <v>0</v>
      </c>
      <c r="O7" s="3">
        <f>5/B16*C16</f>
        <v>0</v>
      </c>
    </row>
    <row r="8" spans="1:15" x14ac:dyDescent="0.25">
      <c r="B8" s="3">
        <f>C2</f>
        <v>7</v>
      </c>
      <c r="C8" s="3">
        <v>0</v>
      </c>
      <c r="E8" s="16">
        <f>(100/B12)*C12</f>
        <v>0</v>
      </c>
    </row>
    <row r="9" spans="1:15" x14ac:dyDescent="0.25">
      <c r="A9" t="s">
        <v>127</v>
      </c>
      <c r="B9" t="s">
        <v>124</v>
      </c>
      <c r="C9" t="s">
        <v>125</v>
      </c>
      <c r="E9" s="16">
        <f>(100/B14)*C14</f>
        <v>0</v>
      </c>
    </row>
    <row r="10" spans="1:15" x14ac:dyDescent="0.25">
      <c r="B10" s="3">
        <f>C2</f>
        <v>7</v>
      </c>
      <c r="C10" s="3">
        <v>0</v>
      </c>
      <c r="E10" s="16">
        <f>(100/B16)*C16</f>
        <v>0</v>
      </c>
    </row>
    <row r="11" spans="1:15" x14ac:dyDescent="0.25">
      <c r="A11" t="s">
        <v>41</v>
      </c>
      <c r="B11" t="s">
        <v>124</v>
      </c>
      <c r="C11" t="s">
        <v>125</v>
      </c>
    </row>
    <row r="12" spans="1:15" x14ac:dyDescent="0.25">
      <c r="B12" s="3">
        <f>C2</f>
        <v>7</v>
      </c>
      <c r="C12" s="3">
        <v>0</v>
      </c>
      <c r="D12" s="15">
        <f>(100/B12)*C12</f>
        <v>0</v>
      </c>
      <c r="L12" t="s">
        <v>129</v>
      </c>
    </row>
    <row r="13" spans="1:15" ht="30" x14ac:dyDescent="0.25">
      <c r="A13" s="12" t="s">
        <v>121</v>
      </c>
      <c r="B13" t="s">
        <v>124</v>
      </c>
      <c r="C13" t="s">
        <v>125</v>
      </c>
      <c r="E13" s="3"/>
      <c r="F13" s="3" t="s">
        <v>122</v>
      </c>
      <c r="G13" s="3" t="s">
        <v>128</v>
      </c>
      <c r="L13" t="s">
        <v>129</v>
      </c>
    </row>
    <row r="14" spans="1:15" x14ac:dyDescent="0.25">
      <c r="B14" s="3">
        <f>C2</f>
        <v>7</v>
      </c>
      <c r="C14" s="3">
        <v>0</v>
      </c>
      <c r="E14" s="3" t="s">
        <v>33</v>
      </c>
      <c r="F14" s="3">
        <f>I6</f>
        <v>10</v>
      </c>
      <c r="G14" s="3">
        <f>I7</f>
        <v>30</v>
      </c>
    </row>
    <row r="15" spans="1:15" x14ac:dyDescent="0.25">
      <c r="A15" t="s">
        <v>42</v>
      </c>
      <c r="B15" t="s">
        <v>124</v>
      </c>
      <c r="C15" t="s">
        <v>125</v>
      </c>
      <c r="E15" s="3" t="s">
        <v>34</v>
      </c>
      <c r="F15" s="3">
        <f>J6</f>
        <v>30</v>
      </c>
      <c r="G15" s="3">
        <f>J7</f>
        <v>22.5</v>
      </c>
    </row>
    <row r="16" spans="1:15" x14ac:dyDescent="0.25">
      <c r="B16" s="3">
        <f>C2</f>
        <v>7</v>
      </c>
      <c r="C16" s="3">
        <v>0</v>
      </c>
      <c r="E16" s="3" t="s">
        <v>120</v>
      </c>
      <c r="F16" s="3">
        <f>K6</f>
        <v>0</v>
      </c>
      <c r="G16" s="3">
        <f>K7</f>
        <v>0</v>
      </c>
    </row>
    <row r="17" spans="5:7" x14ac:dyDescent="0.25">
      <c r="E17" s="3" t="s">
        <v>35</v>
      </c>
      <c r="F17" s="3">
        <f>L6</f>
        <v>0</v>
      </c>
      <c r="G17" s="3">
        <f>L7</f>
        <v>0</v>
      </c>
    </row>
    <row r="18" spans="5:7" x14ac:dyDescent="0.25">
      <c r="E18" s="3" t="s">
        <v>41</v>
      </c>
      <c r="F18" s="3">
        <f>M6</f>
        <v>0</v>
      </c>
      <c r="G18" s="3">
        <f>M7</f>
        <v>0</v>
      </c>
    </row>
    <row r="19" spans="5:7" ht="30" x14ac:dyDescent="0.25">
      <c r="E19" s="13" t="s">
        <v>121</v>
      </c>
      <c r="F19" s="3">
        <f>N6</f>
        <v>0</v>
      </c>
      <c r="G19" s="3">
        <f>N7</f>
        <v>0</v>
      </c>
    </row>
    <row r="20" spans="5:7" x14ac:dyDescent="0.25">
      <c r="E20" s="3" t="s">
        <v>42</v>
      </c>
      <c r="F20" s="3">
        <f>O6</f>
        <v>0</v>
      </c>
      <c r="G20" s="3">
        <f>O7</f>
        <v>0</v>
      </c>
    </row>
    <row r="21" spans="5:7" x14ac:dyDescent="0.25">
      <c r="E21" s="3" t="s">
        <v>130</v>
      </c>
      <c r="F21" s="17">
        <f>F14+F15+F16+F17+F18+F19+F20</f>
        <v>40</v>
      </c>
      <c r="G21" s="17">
        <f>G14+G15+G16+G17+G18+G19+G20</f>
        <v>52.5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Sheet1</vt:lpstr>
      <vt:lpstr>Note</vt:lpstr>
      <vt:lpstr>C % of 1</vt:lpstr>
      <vt:lpstr>C % of A</vt:lpstr>
      <vt:lpstr>C % of B</vt:lpstr>
      <vt:lpstr>VALUATION</vt:lpstr>
      <vt:lpstr>Wing A</vt:lpstr>
      <vt:lpstr>C % of 3</vt:lpstr>
      <vt:lpstr>C % of 4</vt:lpstr>
      <vt:lpstr>C % of 4 I</vt:lpstr>
      <vt:lpstr>C % of 5</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PC-51</cp:lastModifiedBy>
  <cp:lastPrinted>2025-09-03T11:16:23Z</cp:lastPrinted>
  <dcterms:created xsi:type="dcterms:W3CDTF">2013-11-23T05:32:33Z</dcterms:created>
  <dcterms:modified xsi:type="dcterms:W3CDTF">2025-09-03T11:17:36Z</dcterms:modified>
</cp:coreProperties>
</file>