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K:\VSJ Work\Aug 25\Axis Dump\"/>
    </mc:Choice>
  </mc:AlternateContent>
  <xr:revisionPtr revIDLastSave="0" documentId="13_ncr:1_{355DF279-205B-46D1-8AC2-33CF579EFB6C}" xr6:coauthVersionLast="47" xr6:coauthVersionMax="47" xr10:uidLastSave="{00000000-0000-0000-0000-000000000000}"/>
  <bookViews>
    <workbookView xWindow="-108" yWindow="-108" windowWidth="23256" windowHeight="12456" tabRatio="724" xr2:uid="{00000000-000D-0000-FFFF-FFFF00000000}"/>
  </bookViews>
  <sheets>
    <sheet name="Sheet1" sheetId="1" r:id="rId1"/>
    <sheet name="VALUATION" sheetId="23" r:id="rId2"/>
    <sheet name="NOTE" sheetId="24" r:id="rId3"/>
    <sheet name="PB2" sheetId="21" r:id="rId4"/>
    <sheet name="GB &amp; JB" sheetId="22" r:id="rId5"/>
    <sheet name="HB3" sheetId="14" r:id="rId6"/>
    <sheet name="PBC" sheetId="20" r:id="rId7"/>
    <sheet name="Wing A" sheetId="11" r:id="rId8"/>
    <sheet name="Construction % (2)" sheetId="18" state="hidden" r:id="rId9"/>
    <sheet name="Construction % (3)" sheetId="19" state="hidden" r:id="rId10"/>
  </sheets>
  <definedNames>
    <definedName name="_xlnm.Print_Area" localSheetId="0">Sheet1!$A$1:$J$317</definedName>
  </definedNames>
  <calcPr calcId="191029"/>
</workbook>
</file>

<file path=xl/calcChain.xml><?xml version="1.0" encoding="utf-8"?>
<calcChain xmlns="http://schemas.openxmlformats.org/spreadsheetml/2006/main">
  <c r="F3" i="1" l="1"/>
  <c r="L107" i="1" l="1"/>
  <c r="L106" i="1"/>
  <c r="L105" i="1"/>
  <c r="L104" i="1"/>
  <c r="L93" i="1"/>
  <c r="L92" i="1"/>
  <c r="L91" i="1"/>
  <c r="L90" i="1"/>
  <c r="L79" i="1"/>
  <c r="L78" i="1"/>
  <c r="L77" i="1"/>
  <c r="L76" i="1"/>
  <c r="L65" i="1"/>
  <c r="L64" i="1"/>
  <c r="L63" i="1"/>
  <c r="L62" i="1"/>
  <c r="I69" i="1"/>
  <c r="I83" i="1"/>
  <c r="I55" i="1"/>
  <c r="I97" i="1"/>
  <c r="L101" i="1" l="1"/>
  <c r="C100" i="1" s="1"/>
  <c r="L99" i="1"/>
  <c r="L102" i="1"/>
  <c r="D108" i="1"/>
  <c r="D106" i="1"/>
  <c r="D104" i="1"/>
  <c r="D102" i="1"/>
  <c r="L100" i="1"/>
  <c r="D109" i="1"/>
  <c r="D107" i="1"/>
  <c r="D105" i="1"/>
  <c r="D103" i="1"/>
  <c r="L87" i="1"/>
  <c r="C86" i="1" s="1"/>
  <c r="L85" i="1"/>
  <c r="D94" i="1"/>
  <c r="D90" i="1"/>
  <c r="L86" i="1"/>
  <c r="D95" i="1"/>
  <c r="D93" i="1"/>
  <c r="D91" i="1"/>
  <c r="D89" i="1"/>
  <c r="L88" i="1"/>
  <c r="D92" i="1"/>
  <c r="D88" i="1"/>
  <c r="L73" i="1"/>
  <c r="C72" i="1" s="1"/>
  <c r="D72" i="1" s="1"/>
  <c r="L71" i="1"/>
  <c r="D81" i="1"/>
  <c r="D79" i="1"/>
  <c r="D77" i="1"/>
  <c r="D75" i="1"/>
  <c r="L72" i="1"/>
  <c r="L74" i="1"/>
  <c r="D80" i="1"/>
  <c r="D78" i="1"/>
  <c r="D76" i="1"/>
  <c r="D74" i="1"/>
  <c r="D60" i="1"/>
  <c r="L58" i="1"/>
  <c r="C58" i="1" s="1"/>
  <c r="D67" i="1"/>
  <c r="D65" i="1"/>
  <c r="D63" i="1"/>
  <c r="D61" i="1"/>
  <c r="L59" i="1"/>
  <c r="L57" i="1"/>
  <c r="L60" i="1"/>
  <c r="L61" i="1" s="1"/>
  <c r="L66" i="1" s="1"/>
  <c r="D66" i="1"/>
  <c r="D64" i="1"/>
  <c r="D62" i="1"/>
  <c r="G140" i="1"/>
  <c r="F10" i="23"/>
  <c r="G10" i="23" s="1"/>
  <c r="F11" i="23"/>
  <c r="G11" i="23" s="1"/>
  <c r="F12" i="23"/>
  <c r="G12" i="23" s="1"/>
  <c r="F9" i="23"/>
  <c r="G9" i="23" s="1"/>
  <c r="F13" i="23"/>
  <c r="G8" i="23"/>
  <c r="G7" i="23"/>
  <c r="G6" i="23"/>
  <c r="G5" i="23"/>
  <c r="B16" i="22"/>
  <c r="E10" i="22" s="1"/>
  <c r="B14" i="22"/>
  <c r="E9" i="22" s="1"/>
  <c r="B12" i="22"/>
  <c r="N7" i="22" s="1"/>
  <c r="L17" i="22" s="1"/>
  <c r="B10" i="22"/>
  <c r="E7" i="22" s="1"/>
  <c r="E8" i="22"/>
  <c r="B8" i="22"/>
  <c r="L7" i="22" s="1"/>
  <c r="L15" i="22" s="1"/>
  <c r="J6" i="22"/>
  <c r="J7" i="22" s="1"/>
  <c r="L13" i="22" s="1"/>
  <c r="B6" i="22"/>
  <c r="K7" i="22" s="1"/>
  <c r="L14" i="22" s="1"/>
  <c r="E4" i="22"/>
  <c r="B16" i="21"/>
  <c r="P7" i="21" s="1"/>
  <c r="L19" i="21" s="1"/>
  <c r="B14" i="21"/>
  <c r="E9" i="21" s="1"/>
  <c r="B12" i="21"/>
  <c r="E8" i="21" s="1"/>
  <c r="E10" i="21"/>
  <c r="B10" i="21"/>
  <c r="E7" i="21" s="1"/>
  <c r="B8" i="21"/>
  <c r="L7" i="21" s="1"/>
  <c r="L15" i="21" s="1"/>
  <c r="N7" i="21"/>
  <c r="L17" i="21" s="1"/>
  <c r="N6" i="21"/>
  <c r="K17" i="21" s="1"/>
  <c r="J6" i="21"/>
  <c r="J7" i="21" s="1"/>
  <c r="L13" i="21" s="1"/>
  <c r="B6" i="21"/>
  <c r="K7" i="21" s="1"/>
  <c r="L14" i="21" s="1"/>
  <c r="E4" i="21"/>
  <c r="B16" i="20"/>
  <c r="P7" i="20" s="1"/>
  <c r="L19" i="20" s="1"/>
  <c r="B14" i="20"/>
  <c r="E9" i="20" s="1"/>
  <c r="B12" i="20"/>
  <c r="E8" i="20" s="1"/>
  <c r="E10" i="20"/>
  <c r="B10" i="20"/>
  <c r="M6" i="20" s="1"/>
  <c r="K16" i="20" s="1"/>
  <c r="B8" i="20"/>
  <c r="L6" i="20" s="1"/>
  <c r="K15" i="20" s="1"/>
  <c r="E7" i="20"/>
  <c r="N6" i="20"/>
  <c r="K17" i="20" s="1"/>
  <c r="J6" i="20"/>
  <c r="K13" i="20" s="1"/>
  <c r="B6" i="20"/>
  <c r="K7" i="20" s="1"/>
  <c r="L14" i="20" s="1"/>
  <c r="E4" i="20"/>
  <c r="B16" i="14"/>
  <c r="B14" i="14"/>
  <c r="O7" i="14" s="1"/>
  <c r="L18" i="14" s="1"/>
  <c r="B12" i="14"/>
  <c r="E8" i="14" s="1"/>
  <c r="E10" i="14"/>
  <c r="B10" i="14"/>
  <c r="E7" i="14" s="1"/>
  <c r="B8" i="14"/>
  <c r="L7" i="14" s="1"/>
  <c r="L15" i="14" s="1"/>
  <c r="P7" i="14"/>
  <c r="L19" i="14" s="1"/>
  <c r="N7" i="14"/>
  <c r="L17" i="14" s="1"/>
  <c r="P6" i="14"/>
  <c r="K19" i="14" s="1"/>
  <c r="J6" i="14"/>
  <c r="K13" i="14" s="1"/>
  <c r="B6" i="14"/>
  <c r="K7" i="14" s="1"/>
  <c r="L14" i="14" s="1"/>
  <c r="E4" i="14"/>
  <c r="E4" i="19"/>
  <c r="B6" i="19"/>
  <c r="K6" i="19" s="1"/>
  <c r="K14" i="19" s="1"/>
  <c r="J6" i="19"/>
  <c r="J7" i="19" s="1"/>
  <c r="L13" i="19" s="1"/>
  <c r="B8" i="19"/>
  <c r="E8" i="19" s="1"/>
  <c r="B10" i="19"/>
  <c r="E10" i="19" s="1"/>
  <c r="B12" i="19"/>
  <c r="E12" i="19" s="1"/>
  <c r="B14" i="19"/>
  <c r="E14" i="19" s="1"/>
  <c r="B16" i="19"/>
  <c r="P6" i="19" s="1"/>
  <c r="K19" i="19" s="1"/>
  <c r="E4" i="18"/>
  <c r="B6" i="18"/>
  <c r="E6" i="18" s="1"/>
  <c r="J6" i="18"/>
  <c r="J7" i="18" s="1"/>
  <c r="L13" i="18" s="1"/>
  <c r="B8" i="18"/>
  <c r="L6" i="18" s="1"/>
  <c r="K15" i="18" s="1"/>
  <c r="B10" i="18"/>
  <c r="M7" i="18" s="1"/>
  <c r="L16" i="18" s="1"/>
  <c r="B12" i="18"/>
  <c r="N7" i="18" s="1"/>
  <c r="L17" i="18" s="1"/>
  <c r="K13" i="18"/>
  <c r="B14" i="18"/>
  <c r="O7" i="18" s="1"/>
  <c r="L18" i="18" s="1"/>
  <c r="B16" i="18"/>
  <c r="P7" i="18" s="1"/>
  <c r="L19" i="18" s="1"/>
  <c r="F6" i="11"/>
  <c r="J6" i="11"/>
  <c r="M6" i="11"/>
  <c r="F7" i="11"/>
  <c r="J7" i="11"/>
  <c r="M7" i="11"/>
  <c r="F8" i="11"/>
  <c r="J8" i="11"/>
  <c r="M8" i="11"/>
  <c r="F9" i="11"/>
  <c r="J9" i="11"/>
  <c r="M9" i="11"/>
  <c r="F10" i="11"/>
  <c r="J10" i="11"/>
  <c r="M10" i="11"/>
  <c r="F11" i="11"/>
  <c r="J11" i="11"/>
  <c r="M11" i="11"/>
  <c r="F12" i="11"/>
  <c r="J12" i="11"/>
  <c r="M12" i="11"/>
  <c r="F13" i="11"/>
  <c r="J13" i="11"/>
  <c r="M13" i="11"/>
  <c r="F14" i="11"/>
  <c r="J14" i="11"/>
  <c r="M14" i="11"/>
  <c r="F15" i="11"/>
  <c r="J15" i="11"/>
  <c r="M15" i="11"/>
  <c r="F16" i="11"/>
  <c r="J16" i="11"/>
  <c r="M16" i="11"/>
  <c r="F17" i="11"/>
  <c r="J17" i="11"/>
  <c r="M17" i="11"/>
  <c r="F18" i="11"/>
  <c r="J18" i="11"/>
  <c r="M18" i="11"/>
  <c r="F19" i="11"/>
  <c r="J19" i="11"/>
  <c r="M19" i="11"/>
  <c r="F20" i="11"/>
  <c r="J20" i="11"/>
  <c r="M20" i="11"/>
  <c r="F21" i="11"/>
  <c r="J21" i="11"/>
  <c r="M21" i="11"/>
  <c r="F22" i="11"/>
  <c r="J22" i="11"/>
  <c r="M22" i="11"/>
  <c r="F23" i="11"/>
  <c r="J23" i="11"/>
  <c r="M23" i="11"/>
  <c r="F24" i="11"/>
  <c r="J24" i="11"/>
  <c r="M24" i="11"/>
  <c r="F25" i="11"/>
  <c r="J25" i="11"/>
  <c r="M25" i="11"/>
  <c r="F26" i="11"/>
  <c r="J26" i="11"/>
  <c r="M26" i="11"/>
  <c r="F27" i="11"/>
  <c r="J27" i="11"/>
  <c r="M27" i="11"/>
  <c r="F28" i="11"/>
  <c r="J28" i="11"/>
  <c r="M28" i="11"/>
  <c r="F29" i="11"/>
  <c r="J29" i="11"/>
  <c r="M29" i="11"/>
  <c r="F30" i="11"/>
  <c r="J30" i="11"/>
  <c r="M30" i="11"/>
  <c r="F31" i="11"/>
  <c r="J31" i="11"/>
  <c r="M31" i="11"/>
  <c r="F32" i="11"/>
  <c r="J32" i="11"/>
  <c r="M32" i="11"/>
  <c r="F33" i="11"/>
  <c r="J33" i="11"/>
  <c r="M33" i="11"/>
  <c r="F40" i="1"/>
  <c r="C45" i="1"/>
  <c r="H45" i="1"/>
  <c r="D48" i="1"/>
  <c r="D50" i="1"/>
  <c r="G120" i="1"/>
  <c r="G128" i="1"/>
  <c r="G129" i="1"/>
  <c r="G130" i="1"/>
  <c r="G131" i="1"/>
  <c r="G132" i="1"/>
  <c r="G133" i="1"/>
  <c r="G134" i="1"/>
  <c r="G136" i="1"/>
  <c r="G137" i="1"/>
  <c r="G138" i="1"/>
  <c r="G139" i="1"/>
  <c r="G141" i="1"/>
  <c r="G142" i="1"/>
  <c r="G143" i="1"/>
  <c r="D146" i="1"/>
  <c r="G146" i="1" s="1"/>
  <c r="D147" i="1"/>
  <c r="G147" i="1" s="1"/>
  <c r="G149" i="1"/>
  <c r="G150" i="1"/>
  <c r="G151" i="1"/>
  <c r="G153" i="1"/>
  <c r="G154" i="1"/>
  <c r="G155" i="1"/>
  <c r="G156" i="1"/>
  <c r="G157" i="1"/>
  <c r="G158" i="1"/>
  <c r="G161" i="1"/>
  <c r="G162" i="1"/>
  <c r="G163" i="1"/>
  <c r="G164" i="1"/>
  <c r="G165" i="1"/>
  <c r="G166" i="1"/>
  <c r="G167" i="1"/>
  <c r="G170" i="1"/>
  <c r="G171" i="1"/>
  <c r="G172" i="1"/>
  <c r="G173" i="1"/>
  <c r="G174" i="1"/>
  <c r="G175" i="1"/>
  <c r="G176" i="1"/>
  <c r="G177" i="1"/>
  <c r="G181" i="1"/>
  <c r="G182" i="1"/>
  <c r="G183" i="1"/>
  <c r="G184" i="1"/>
  <c r="G185" i="1"/>
  <c r="G186" i="1"/>
  <c r="G187" i="1"/>
  <c r="G189" i="1"/>
  <c r="G190" i="1"/>
  <c r="G191" i="1"/>
  <c r="G192" i="1"/>
  <c r="G193" i="1"/>
  <c r="G194" i="1"/>
  <c r="G195" i="1"/>
  <c r="G196" i="1"/>
  <c r="D199" i="1"/>
  <c r="G199" i="1" s="1"/>
  <c r="D200" i="1"/>
  <c r="D209" i="1" s="1"/>
  <c r="G209" i="1" s="1"/>
  <c r="D201" i="1"/>
  <c r="G201" i="1" s="1"/>
  <c r="D202" i="1"/>
  <c r="G202" i="1" s="1"/>
  <c r="D203" i="1"/>
  <c r="G203" i="1" s="1"/>
  <c r="D204" i="1"/>
  <c r="G204" i="1" s="1"/>
  <c r="G212" i="1"/>
  <c r="G213" i="1"/>
  <c r="G214" i="1"/>
  <c r="G216" i="1"/>
  <c r="G217" i="1"/>
  <c r="G218" i="1"/>
  <c r="G219" i="1"/>
  <c r="G220" i="1"/>
  <c r="G221" i="1"/>
  <c r="G222" i="1"/>
  <c r="G223" i="1"/>
  <c r="F238" i="1"/>
  <c r="M7" i="19"/>
  <c r="L16" i="19" s="1"/>
  <c r="L6" i="19"/>
  <c r="K15" i="19" s="1"/>
  <c r="O6" i="20"/>
  <c r="K18" i="20" s="1"/>
  <c r="O7" i="20"/>
  <c r="L18" i="20" s="1"/>
  <c r="P6" i="20"/>
  <c r="K19" i="20" s="1"/>
  <c r="E5" i="14"/>
  <c r="K6" i="14"/>
  <c r="K14" i="14" s="1"/>
  <c r="O6" i="14"/>
  <c r="K18" i="14" s="1"/>
  <c r="L6" i="14"/>
  <c r="K15" i="14" s="1"/>
  <c r="O6" i="22"/>
  <c r="K18" i="22" s="1"/>
  <c r="O7" i="22"/>
  <c r="L18" i="22" s="1"/>
  <c r="E5" i="21"/>
  <c r="K6" i="21"/>
  <c r="K14" i="21" s="1"/>
  <c r="K13" i="21"/>
  <c r="L6" i="21"/>
  <c r="K15" i="21" s="1"/>
  <c r="P6" i="21"/>
  <c r="K19" i="21" s="1"/>
  <c r="E6" i="21" l="1"/>
  <c r="K7" i="19"/>
  <c r="L14" i="19" s="1"/>
  <c r="M7" i="14"/>
  <c r="L16" i="14" s="1"/>
  <c r="L6" i="22"/>
  <c r="K15" i="22" s="1"/>
  <c r="E6" i="14"/>
  <c r="N6" i="14"/>
  <c r="K17" i="14" s="1"/>
  <c r="E6" i="20"/>
  <c r="N6" i="22"/>
  <c r="K17" i="22" s="1"/>
  <c r="L67" i="1"/>
  <c r="D59" i="1"/>
  <c r="O7" i="19"/>
  <c r="L18" i="19" s="1"/>
  <c r="M7" i="20"/>
  <c r="L16" i="20" s="1"/>
  <c r="M7" i="22"/>
  <c r="L16" i="22" s="1"/>
  <c r="L7" i="20"/>
  <c r="L15" i="20" s="1"/>
  <c r="O6" i="19"/>
  <c r="K18" i="19" s="1"/>
  <c r="E9" i="14"/>
  <c r="G200" i="1"/>
  <c r="G13" i="23"/>
  <c r="M34" i="11"/>
  <c r="L34" i="11" s="1"/>
  <c r="J34" i="11"/>
  <c r="I34" i="11" s="1"/>
  <c r="E10" i="18"/>
  <c r="E8" i="18"/>
  <c r="E6" i="22"/>
  <c r="P6" i="22"/>
  <c r="K19" i="22" s="1"/>
  <c r="N6" i="18"/>
  <c r="K17" i="18" s="1"/>
  <c r="M6" i="18"/>
  <c r="K16" i="18" s="1"/>
  <c r="M6" i="19"/>
  <c r="K16" i="19" s="1"/>
  <c r="F34" i="11"/>
  <c r="E34" i="11" s="1"/>
  <c r="L7" i="18"/>
  <c r="L15" i="18" s="1"/>
  <c r="P7" i="19"/>
  <c r="L19" i="19" s="1"/>
  <c r="L7" i="19"/>
  <c r="L15" i="19" s="1"/>
  <c r="E12" i="18"/>
  <c r="O6" i="18"/>
  <c r="K18" i="18" s="1"/>
  <c r="J7" i="20"/>
  <c r="L13" i="20" s="1"/>
  <c r="P7" i="22"/>
  <c r="L19" i="22" s="1"/>
  <c r="C18" i="22" s="1"/>
  <c r="K13" i="22"/>
  <c r="E16" i="18"/>
  <c r="N6" i="19"/>
  <c r="K17" i="19" s="1"/>
  <c r="E6" i="19"/>
  <c r="M7" i="21"/>
  <c r="L16" i="21" s="1"/>
  <c r="C18" i="21" s="1"/>
  <c r="K6" i="22"/>
  <c r="K14" i="22" s="1"/>
  <c r="E16" i="19"/>
  <c r="D206" i="1"/>
  <c r="G206" i="1" s="1"/>
  <c r="E14" i="18"/>
  <c r="K7" i="18"/>
  <c r="L14" i="18" s="1"/>
  <c r="L20" i="18" s="1"/>
  <c r="K13" i="19"/>
  <c r="N7" i="19"/>
  <c r="L17" i="19" s="1"/>
  <c r="M6" i="14"/>
  <c r="K16" i="14" s="1"/>
  <c r="B18" i="14" s="1"/>
  <c r="N7" i="20"/>
  <c r="L17" i="20" s="1"/>
  <c r="M6" i="22"/>
  <c r="K16" i="22" s="1"/>
  <c r="O6" i="21"/>
  <c r="K18" i="21" s="1"/>
  <c r="K6" i="20"/>
  <c r="K14" i="20" s="1"/>
  <c r="B18" i="20" s="1"/>
  <c r="E5" i="20"/>
  <c r="M6" i="21"/>
  <c r="K16" i="21" s="1"/>
  <c r="O7" i="21"/>
  <c r="L18" i="21" s="1"/>
  <c r="E5" i="22"/>
  <c r="J7" i="14"/>
  <c r="L13" i="14" s="1"/>
  <c r="C18" i="14" s="1"/>
  <c r="P6" i="18"/>
  <c r="K19" i="18" s="1"/>
  <c r="K6" i="18"/>
  <c r="K14" i="18" s="1"/>
  <c r="D207" i="1"/>
  <c r="G207" i="1" s="1"/>
  <c r="D210" i="1"/>
  <c r="G210" i="1" s="1"/>
  <c r="D205" i="1"/>
  <c r="G205" i="1" s="1"/>
  <c r="D208" i="1"/>
  <c r="G208" i="1" s="1"/>
  <c r="D100" i="1"/>
  <c r="L103" i="1"/>
  <c r="D86" i="1"/>
  <c r="L89" i="1"/>
  <c r="L94" i="1" s="1"/>
  <c r="L75" i="1"/>
  <c r="L80" i="1" s="1"/>
  <c r="L81" i="1" s="1"/>
  <c r="F72" i="1"/>
  <c r="F58" i="1"/>
  <c r="D58" i="1"/>
  <c r="B18" i="22" l="1"/>
  <c r="K20" i="19"/>
  <c r="H58" i="1"/>
  <c r="C18" i="20"/>
  <c r="K20" i="18"/>
  <c r="B18" i="21"/>
  <c r="L20" i="19"/>
  <c r="L95" i="1"/>
  <c r="C87" i="1"/>
  <c r="D87" i="1" s="1"/>
  <c r="K68" i="1"/>
  <c r="C70" i="1" s="1"/>
  <c r="L108" i="1"/>
  <c r="H72" i="1"/>
  <c r="D73" i="1"/>
  <c r="K54" i="1"/>
  <c r="C56" i="1" s="1"/>
  <c r="F86" i="1" l="1"/>
  <c r="K82" i="1" s="1"/>
  <c r="C84" i="1" s="1"/>
  <c r="H86" i="1"/>
  <c r="L109" i="1"/>
  <c r="D101" i="1"/>
  <c r="F100" i="1" l="1"/>
  <c r="K96" i="1" s="1"/>
  <c r="C98" i="1" s="1"/>
  <c r="H100" i="1"/>
</calcChain>
</file>

<file path=xl/sharedStrings.xml><?xml version="1.0" encoding="utf-8"?>
<sst xmlns="http://schemas.openxmlformats.org/spreadsheetml/2006/main" count="921" uniqueCount="252">
  <si>
    <t>Date:</t>
  </si>
  <si>
    <t>CPC Name:</t>
  </si>
  <si>
    <t>Date Of Property Visit</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</si>
  <si>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</si>
  <si>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</si>
  <si>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</si>
  <si>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</si>
  <si>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</si>
  <si>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</si>
  <si>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</si>
  <si>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</si>
  <si>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</si>
  <si>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</si>
  <si>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</si>
  <si>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</si>
  <si>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</si>
  <si>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</si>
  <si>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</si>
  <si>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</si>
  <si>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</si>
  <si>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</si>
  <si>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</si>
  <si>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</si>
  <si>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</si>
  <si>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Undertaking :</t>
  </si>
  <si>
    <t>Authorized Signatory
                                                                                                                                                                                                                                                                                     Name &amp; Seal of the agency</t>
  </si>
  <si>
    <t>2) I/We have no direct or Indirect Interest in the property being valued</t>
  </si>
  <si>
    <t>Quality of infrastructure in vicinity</t>
  </si>
  <si>
    <t>Description</t>
  </si>
  <si>
    <t>Attached Terrace area</t>
  </si>
  <si>
    <t>PLC Y/N</t>
  </si>
  <si>
    <t>Flat No.</t>
  </si>
  <si>
    <t>1) We have personally visited the property &amp; identified the same based on the documents provided</t>
  </si>
  <si>
    <t>Type of Work</t>
  </si>
  <si>
    <t>Plinth</t>
  </si>
  <si>
    <t>RCC</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</si>
  <si>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</si>
  <si>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</si>
  <si>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</si>
  <si>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</si>
  <si>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</si>
  <si>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 xml:space="preserve">Latitude &amp; Longitude </t>
  </si>
  <si>
    <t>Flooring</t>
  </si>
  <si>
    <t>Finishing</t>
  </si>
  <si>
    <t xml:space="preserve">Valuation Report </t>
  </si>
  <si>
    <t xml:space="preserve">Details of Flats in Building   </t>
  </si>
  <si>
    <t>Yes</t>
  </si>
  <si>
    <t>Expiry date: One year from date of issue</t>
  </si>
  <si>
    <t>Violations Observed if any : NA</t>
  </si>
  <si>
    <t>NA</t>
  </si>
  <si>
    <t>South</t>
  </si>
  <si>
    <t xml:space="preserve">Distance from city centre: </t>
  </si>
  <si>
    <t>Plane</t>
  </si>
  <si>
    <t>Projected life of the structure: 60 Years After Completion</t>
  </si>
  <si>
    <t>No of floors at site : See Construction details</t>
  </si>
  <si>
    <t>Does the boundaries at site match, as mentioned in the Docoumentation: NA</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</si>
  <si>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</si>
  <si>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</si>
  <si>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</si>
  <si>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</si>
  <si>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</si>
  <si>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</si>
  <si>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</si>
  <si>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</si>
  <si>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</si>
  <si>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</si>
  <si>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</si>
  <si>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</si>
  <si>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Expected Completion</t>
  </si>
  <si>
    <t>Approved no of Floors</t>
  </si>
  <si>
    <t>Development charges Per Sq. Ft.</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</si>
  <si>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</si>
  <si>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Commencement date of construction </t>
  </si>
  <si>
    <t>Society formation charges</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</si>
  <si>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</si>
  <si>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</si>
  <si>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</si>
  <si>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</si>
  <si>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</si>
  <si>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</si>
  <si>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</si>
  <si>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</si>
  <si>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</si>
  <si>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</si>
  <si>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</si>
  <si>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</si>
  <si>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</si>
  <si>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</si>
  <si>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</si>
  <si>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</si>
  <si>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</si>
  <si>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</si>
  <si>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</si>
  <si>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</si>
  <si>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</si>
  <si>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CB</t>
  </si>
  <si>
    <t>FB</t>
  </si>
  <si>
    <t>DB</t>
  </si>
  <si>
    <t>Approved area of the building in Sq.Mt</t>
  </si>
  <si>
    <t xml:space="preserve">O. Certificate No.: </t>
  </si>
  <si>
    <t>Plot No</t>
  </si>
  <si>
    <t>Does property have Electricity / Water / Drainage Connection</t>
  </si>
  <si>
    <t>Distressed valuation of the Property</t>
  </si>
  <si>
    <t>Building details Floor Wise</t>
  </si>
  <si>
    <t>Floor</t>
  </si>
  <si>
    <t>Particulars</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</si>
  <si>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</si>
  <si>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</si>
  <si>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</si>
  <si>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</si>
  <si>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</si>
  <si>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</si>
  <si>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</si>
  <si>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</si>
  <si>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</si>
  <si>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</si>
  <si>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</si>
  <si>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</si>
  <si>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</si>
  <si>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</si>
  <si>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</si>
  <si>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</si>
  <si>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</si>
  <si>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</si>
  <si>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</si>
  <si>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totaL floor </t>
  </si>
  <si>
    <t xml:space="preserve">PHOTOGRAPHS OF PROPERTY OF CUSTOMER: 
</t>
  </si>
  <si>
    <t xml:space="preserve">Name of the builder </t>
  </si>
  <si>
    <t>Middle Class</t>
  </si>
  <si>
    <t>Developing</t>
  </si>
  <si>
    <t>1 BHK</t>
  </si>
  <si>
    <t>Google Map :</t>
  </si>
  <si>
    <t>Type of Structure : RCC Framed Structure</t>
  </si>
  <si>
    <t>S No /G. No</t>
  </si>
  <si>
    <t>Ground</t>
  </si>
  <si>
    <t>Open Plot</t>
  </si>
  <si>
    <t>Axis Sanpada</t>
  </si>
  <si>
    <t xml:space="preserve">Approved usage of the Property: Residential + Commercial
(Restrictive Covenants in regard to Land Use, if any) : No                                                                                                                                         </t>
  </si>
  <si>
    <t>Saleable area</t>
  </si>
  <si>
    <t>Shop</t>
  </si>
  <si>
    <t>4)  The Saleable Area is as per our calculation.</t>
  </si>
  <si>
    <t>RERA Number :</t>
  </si>
  <si>
    <t>M/s.Puranik Builders Private Limited</t>
  </si>
  <si>
    <t>Pimploli</t>
  </si>
  <si>
    <t>Neral</t>
  </si>
  <si>
    <t>Karjat</t>
  </si>
  <si>
    <t>Neral-Gdhawan Road</t>
  </si>
  <si>
    <t>About 4.8 KM from Neral Railway Station</t>
  </si>
  <si>
    <t>all available at  1 to 5 km.</t>
  </si>
  <si>
    <t>MSHA/L.N.A.1(B)/P.NO.95/2016.</t>
  </si>
  <si>
    <t>12/02/2018.</t>
  </si>
  <si>
    <t>S.No. 58, 60/78, 64/7, 134/1,2,3,4,5</t>
  </si>
  <si>
    <t>No of the Buildings</t>
  </si>
  <si>
    <t>Puranik Future City</t>
  </si>
  <si>
    <t>Ground Floor</t>
  </si>
  <si>
    <t>2 BHK</t>
  </si>
  <si>
    <t>Gross Carpet area</t>
  </si>
  <si>
    <t>1st to 7th Floors</t>
  </si>
  <si>
    <t>1st to 7th</t>
  </si>
  <si>
    <t>Entrance Lobby &amp; Society Office</t>
  </si>
  <si>
    <t>Building  Type GB  (G + 7 Floors)</t>
  </si>
  <si>
    <t>Building Type PBC  (G + 7 Floors)</t>
  </si>
  <si>
    <t>Building Type GB  (G + 7 Floors)
Building Type HB3 (G + 7 Floors)
Building Type JB2  (G + 7 Floors)
Building Type PB2  (G + 7 Floors)
Building Type PBC  (G + 7 Floors)</t>
  </si>
  <si>
    <t>SubPlot no. 20 - Sector 4A 
(05 Buildings) =</t>
  </si>
  <si>
    <t>SubPlot no. 20 - Sector 4A : P52000017994</t>
  </si>
  <si>
    <t>Puranik City, SubPlot no. 20 - Sector 4A, S.No. 58, 60/78, 64/7, 134/1,2,3,4,5, Neral-Gdhawan Road, Village - Pimploli, Neral, Post- Sugawe, Taluka- Karjat, Raigad.</t>
  </si>
  <si>
    <t>Accessibility to the Project from the City:
(Proximity to civic amenities like school, hospital, market)</t>
  </si>
  <si>
    <t>05 Buildings</t>
  </si>
  <si>
    <t>NA Order Cum
Commencement
Certificate</t>
  </si>
  <si>
    <t>Recommended rate of the Flat Per Sq. Ft. ( on Saleable area)</t>
  </si>
  <si>
    <t>Sub Plot no.20 - Sector 4A</t>
  </si>
  <si>
    <t>Building Type HB3  (G + 7 Floors)</t>
  </si>
  <si>
    <t>Building Type JB2 (G + 7 Floors)</t>
  </si>
  <si>
    <t>Building Type PB2  (G + 7 Floors)</t>
  </si>
  <si>
    <t>Puranik City - Sector 4A</t>
  </si>
  <si>
    <t>Approved Layout, Approved Plan, NA order cum CC.</t>
  </si>
  <si>
    <t>N</t>
  </si>
  <si>
    <t>Ground Floor for Residential</t>
  </si>
  <si>
    <t>Approved no of units</t>
  </si>
  <si>
    <t>Recommended rate of the Shop Per Sq. Ft. ( on Saleable area)</t>
  </si>
  <si>
    <t>Quality of construction: Good</t>
  </si>
  <si>
    <t>Material laying at Site: : Brick, sand, Cement etc</t>
  </si>
  <si>
    <t>Wheather the construction is as per approved Building plan : Under construction</t>
  </si>
  <si>
    <t>03/11/2020.</t>
  </si>
  <si>
    <t>Excavation in process</t>
  </si>
  <si>
    <t>Excavation Completed</t>
  </si>
  <si>
    <t>Footing in Process</t>
  </si>
  <si>
    <t>Footing Completed</t>
  </si>
  <si>
    <t>Plinth in process</t>
  </si>
  <si>
    <t>Plinth completed</t>
  </si>
  <si>
    <t>Market Research Data</t>
  </si>
  <si>
    <t>Source</t>
  </si>
  <si>
    <t>Distance from proposed property</t>
  </si>
  <si>
    <t>Net Carpet</t>
  </si>
  <si>
    <t>Saleable Area</t>
  </si>
  <si>
    <t>Rate on Saleable</t>
  </si>
  <si>
    <t>Market Value</t>
  </si>
  <si>
    <t>magicbricks</t>
  </si>
  <si>
    <t>5BHK</t>
  </si>
  <si>
    <t>housing</t>
  </si>
  <si>
    <t>Average</t>
  </si>
  <si>
    <t xml:space="preserve">Valuation Adopted </t>
  </si>
  <si>
    <t xml:space="preserve">Puranik City </t>
  </si>
  <si>
    <t>1BHK</t>
  </si>
  <si>
    <t>2BHK</t>
  </si>
  <si>
    <t>Dhanashree</t>
  </si>
  <si>
    <t>OLD APF</t>
  </si>
  <si>
    <t>1. Rate has not Changed.</t>
  </si>
  <si>
    <t>MSHA/L.N.A.1(B)/P.NO.95/2016.
Valid Upto : All buildings = G + 7th Floor</t>
  </si>
  <si>
    <t>Construction details:</t>
  </si>
  <si>
    <t>Basement</t>
  </si>
  <si>
    <t>Podium</t>
  </si>
  <si>
    <t>Floors</t>
  </si>
  <si>
    <t xml:space="preserve">Stage of construction: </t>
  </si>
  <si>
    <t>All work Completed. OC Received.</t>
  </si>
  <si>
    <t>Slab/Floor</t>
  </si>
  <si>
    <t>Complition %</t>
  </si>
  <si>
    <t>Progress %</t>
  </si>
  <si>
    <t>Disbursement %</t>
  </si>
  <si>
    <t>Piling Work in process</t>
  </si>
  <si>
    <t>Excavation</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</si>
  <si>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</si>
  <si>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</si>
  <si>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</si>
  <si>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</si>
  <si>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</si>
  <si>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</si>
  <si>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</si>
  <si>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</si>
  <si>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</si>
  <si>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</si>
  <si>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</si>
  <si>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</si>
  <si>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</si>
  <si>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All buildings = G + 1st to 7th Floor</t>
  </si>
  <si>
    <t>Building Type PB2 = G + 1st to 7th Floor</t>
  </si>
  <si>
    <t xml:space="preserve">RCC </t>
  </si>
  <si>
    <t>Building Type HB3 = G + 1st to 7th Floor</t>
  </si>
  <si>
    <t>Building Type PBC = G + 1st to 7th Floor</t>
  </si>
  <si>
    <t>18,000/-</t>
  </si>
  <si>
    <t>Maintenence charges</t>
  </si>
  <si>
    <t>P52000017994</t>
  </si>
  <si>
    <t>Shops = 12 Flats = 288</t>
  </si>
  <si>
    <t>Location Link</t>
  </si>
  <si>
    <t>https://goo.gl/maps/351hZrBRdkxxXrBi9</t>
  </si>
  <si>
    <t>Office No. 1031, Wing J, Akshar Business Park, Plot No. 03 Sector 25, Near APMC Market, 
Vashi, Navi Mumbai, Maharashtra 400703 TEL: 022-46090378/79/8
E mail : vsjcapf@gmail.com. Web site : www.vsjadon.com</t>
  </si>
  <si>
    <t>contact Details ( Name &amp; contact No.)</t>
  </si>
  <si>
    <t>Site Person Details ( Name &amp; contact No.)</t>
  </si>
  <si>
    <t>19.029459,73.349686</t>
  </si>
  <si>
    <t>Mr.Sameer Jamghere - 9284439176</t>
  </si>
  <si>
    <r>
      <t xml:space="preserve">Remarks:  
1.Building GB, JB2 &amp; PBC = Construction work is same as last visit 17/11/2022
   Building PB2 = Construction work is same as last visit 07/10/2021.
   Building HB3 = Construction work is same as last visit 12/01/2022.
   (Construction work has stopped for a long time.)
2. Saleable Area is as per our calculation.
3. We considered carpet area as per approved plan.
4. Shop rate is given as per our valuation.
5. We considered Flat rate as per Market inquiry.
6. Recommended rate should be considered as all inclusive rate if other charges are not mentioned. (Excluding GST &amp; other government Taxes).
7. General Chargers as in cost sheet are not same for all flats so it is not mentioned in report.
8. We are not considering ground floor of GB because Entance Lobby in Approved plan is placed on place of Flat no.1 &amp; in sale Plan it is placed on place of Flat no.4.
9. </t>
    </r>
    <r>
      <rPr>
        <b/>
        <sz val="11"/>
        <color rgb="FFFF0000"/>
        <rFont val="Times New Roman"/>
        <family val="1"/>
      </rPr>
      <t>The project has received Complete CC on 12/02/2018, But Construction work is still incomplete.</t>
    </r>
    <r>
      <rPr>
        <b/>
        <sz val="11"/>
        <color indexed="8"/>
        <rFont val="Times New Roman"/>
        <family val="1"/>
      </rPr>
      <t xml:space="preserve">
9. On site, we meet Mr. Pankaj Chavan - 8976378372.</t>
    </r>
  </si>
  <si>
    <t>Building Type GB &amp; JB2= G + 1st to 7th Floor
Building Type PBC = G + 1st to 7th Floor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</si>
</sst>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_(* #,##0_);_(* \(#,##0\);_(* &quot;-&quot;??_);_(@_)"/>
  </numFmts>
  <fonts count="18"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b/>
      <sz val="11"/>
      <name val="Times New Roman"/>
      <family val="1"/>
    </font>
    <font>
      <sz val="11"/>
      <name val="Times New Roman"/>
      <family val="1"/>
    </font>
    <font>
      <sz val="11"/>
      <name val="Calibri"/>
      <family val="2"/>
    </font>
    <font>
      <sz val="11"/>
      <color theme="1"/>
      <name val="Calibri"/>
      <family val="2"/>
      <scheme val="minor"/>
    </font>
    <font>
      <u/>
      <sz val="11"/>
      <color theme="10"/>
      <name val="Calibri"/>
      <family val="2"/>
    </font>
    <font>
      <b/>
      <sz val="11"/>
      <color theme="1"/>
      <name val="Calibri"/>
      <family val="2"/>
      <scheme val="minor"/>
    </font>
    <font>
      <sz val="11"/>
      <color rgb="FFFF0000"/>
      <name val="Calibri"/>
      <family val="2"/>
      <scheme val="minor"/>
    </font>
    <font>
      <b/>
      <sz val="11"/>
      <color theme="1"/>
      <name val="Times New Roman"/>
      <family val="1"/>
    </font>
    <font>
      <sz val="12"/>
      <color theme="1"/>
      <name val="Times New Roman"/>
      <family val="1"/>
    </font>
    <font>
      <sz val="11"/>
      <color rgb="FF000000"/>
      <name val="Times New Roman"/>
      <family val="1"/>
    </font>
    <font>
      <sz val="11"/>
      <color rgb="FFFF0000"/>
      <name val="Calibri"/>
      <family val="2"/>
    </font>
    <font>
      <sz val="11"/>
      <color theme="1"/>
      <name val="Times New Roman"/>
      <family val="1"/>
    </font>
    <font>
      <b/>
      <sz val="11"/>
      <color rgb="FFFF0000"/>
      <name val="Times New Roman"/>
      <family val="1"/>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2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164" fontId="1" fillId="0" borderId="0" applyFont="0" applyFill="0" applyBorder="0" applyAlignment="0" applyProtection="0"/>
    <xf numFmtId="0" fontId="2" fillId="0" borderId="0"/>
    <xf numFmtId="0" fontId="1" fillId="0" borderId="0"/>
    <xf numFmtId="0" fontId="9" fillId="0" borderId="0" applyNumberFormat="0" applyFill="0" applyBorder="0" applyAlignment="0" applyProtection="0"/>
    <xf numFmtId="0" fontId="8" fillId="0" borderId="0"/>
    <xf numFmtId="0" fontId="8" fillId="0" borderId="0"/>
  </cellStyleXfs>
  <cellXfs count="194">
    <xf numFmtId="0" fontId="0" fillId="0" borderId="0" xfId="0"/>
    <xf numFmtId="0" fontId="4" fillId="0" borderId="2" xfId="0" applyFont="1" applyBorder="1" applyAlignment="1">
      <alignment vertical="top"/>
    </xf>
    <xf numFmtId="0" fontId="4" fillId="0" borderId="2" xfId="0" applyFont="1" applyBorder="1" applyAlignment="1">
      <alignment vertical="top" wrapText="1"/>
    </xf>
    <xf numFmtId="0" fontId="0" fillId="0" borderId="2" xfId="0" applyBorder="1"/>
    <xf numFmtId="0" fontId="10" fillId="0" borderId="2" xfId="0" applyFont="1" applyBorder="1"/>
    <xf numFmtId="0" fontId="0" fillId="0" borderId="3" xfId="0" applyBorder="1"/>
    <xf numFmtId="0" fontId="0" fillId="3" borderId="2" xfId="0" applyFill="1" applyBorder="1"/>
    <xf numFmtId="0" fontId="10" fillId="0" borderId="2" xfId="0" applyFont="1" applyBorder="1" applyAlignment="1">
      <alignment horizontal="center"/>
    </xf>
    <xf numFmtId="0" fontId="10" fillId="3" borderId="2" xfId="0" applyFont="1" applyFill="1" applyBorder="1"/>
    <xf numFmtId="0" fontId="0" fillId="0" borderId="4" xfId="0" applyBorder="1"/>
    <xf numFmtId="0" fontId="0" fillId="0" borderId="0" xfId="0" applyAlignment="1">
      <alignment wrapText="1"/>
    </xf>
    <xf numFmtId="0" fontId="0" fillId="0" borderId="2" xfId="0" applyBorder="1" applyAlignment="1">
      <alignment wrapText="1"/>
    </xf>
    <xf numFmtId="0" fontId="10" fillId="2" borderId="2" xfId="0" applyFont="1" applyFill="1" applyBorder="1"/>
    <xf numFmtId="0" fontId="0" fillId="4" borderId="2" xfId="0" applyFill="1" applyBorder="1"/>
    <xf numFmtId="1" fontId="3" fillId="0" borderId="2" xfId="0" applyNumberFormat="1" applyFont="1" applyBorder="1" applyAlignment="1">
      <alignment horizontal="center" vertical="top" wrapText="1"/>
    </xf>
    <xf numFmtId="1" fontId="0" fillId="0" borderId="0" xfId="0" applyNumberFormat="1"/>
    <xf numFmtId="0" fontId="13" fillId="0" borderId="5" xfId="5" applyFont="1" applyBorder="1"/>
    <xf numFmtId="0" fontId="13" fillId="0" borderId="0" xfId="5" applyFont="1"/>
    <xf numFmtId="0" fontId="13" fillId="0" borderId="6" xfId="5" applyFont="1" applyBorder="1"/>
    <xf numFmtId="0" fontId="14" fillId="0" borderId="5" xfId="0" applyFont="1" applyBorder="1" applyProtection="1">
      <protection hidden="1"/>
    </xf>
    <xf numFmtId="9" fontId="14" fillId="0" borderId="0" xfId="0" applyNumberFormat="1" applyFont="1" applyProtection="1">
      <protection hidden="1"/>
    </xf>
    <xf numFmtId="9" fontId="14" fillId="0" borderId="6" xfId="0" applyNumberFormat="1" applyFont="1" applyBorder="1" applyProtection="1">
      <protection hidden="1"/>
    </xf>
    <xf numFmtId="0" fontId="14" fillId="0" borderId="7" xfId="0" applyFont="1" applyBorder="1" applyProtection="1">
      <protection hidden="1"/>
    </xf>
    <xf numFmtId="9" fontId="14" fillId="0" borderId="8" xfId="0" applyNumberFormat="1" applyFont="1" applyBorder="1" applyProtection="1">
      <protection hidden="1"/>
    </xf>
    <xf numFmtId="9" fontId="14" fillId="0" borderId="9" xfId="0" applyNumberFormat="1" applyFont="1" applyBorder="1" applyProtection="1">
      <protection hidden="1"/>
    </xf>
    <xf numFmtId="0" fontId="1" fillId="0" borderId="0" xfId="3"/>
    <xf numFmtId="0" fontId="8" fillId="0" borderId="0" xfId="6"/>
    <xf numFmtId="0" fontId="10" fillId="0" borderId="2" xfId="6" applyFont="1" applyBorder="1" applyAlignment="1">
      <alignment horizontal="center" vertical="top" wrapText="1"/>
    </xf>
    <xf numFmtId="0" fontId="7" fillId="0" borderId="2" xfId="4" applyFont="1" applyBorder="1" applyAlignment="1">
      <alignment horizontal="center" vertical="top" wrapText="1"/>
    </xf>
    <xf numFmtId="0" fontId="8" fillId="0" borderId="2" xfId="6" applyBorder="1" applyAlignment="1">
      <alignment horizontal="center" vertical="center"/>
    </xf>
    <xf numFmtId="1" fontId="8" fillId="0" borderId="2" xfId="6" applyNumberFormat="1" applyBorder="1" applyAlignment="1">
      <alignment horizontal="center" vertical="center"/>
    </xf>
    <xf numFmtId="165" fontId="8" fillId="0" borderId="2" xfId="1" applyNumberFormat="1" applyFont="1" applyBorder="1" applyAlignment="1">
      <alignment horizontal="right" vertical="center"/>
    </xf>
    <xf numFmtId="43" fontId="1" fillId="0" borderId="0" xfId="3" applyNumberFormat="1"/>
    <xf numFmtId="0" fontId="10" fillId="0" borderId="2" xfId="6" applyFont="1" applyBorder="1" applyAlignment="1">
      <alignment horizontal="center" vertical="center"/>
    </xf>
    <xf numFmtId="1" fontId="11" fillId="0" borderId="2" xfId="6" applyNumberFormat="1" applyFont="1" applyBorder="1" applyAlignment="1">
      <alignment horizontal="center" vertical="center"/>
    </xf>
    <xf numFmtId="0" fontId="1" fillId="0" borderId="2" xfId="3" applyBorder="1" applyAlignment="1">
      <alignment horizontal="center" vertical="center"/>
    </xf>
    <xf numFmtId="0" fontId="15" fillId="0" borderId="0" xfId="3" applyFont="1"/>
    <xf numFmtId="1" fontId="1" fillId="0" borderId="0" xfId="3" applyNumberFormat="1"/>
    <xf numFmtId="0" fontId="1" fillId="0" borderId="0" xfId="3" applyAlignment="1">
      <alignment wrapText="1"/>
    </xf>
    <xf numFmtId="0" fontId="8" fillId="0" borderId="2" xfId="6" applyBorder="1" applyAlignment="1">
      <alignment horizontal="left" vertical="center"/>
    </xf>
    <xf numFmtId="0" fontId="14" fillId="0" borderId="0" xfId="0" applyFont="1" applyProtection="1">
      <protection hidden="1"/>
    </xf>
    <xf numFmtId="0" fontId="14" fillId="0" borderId="8" xfId="0" applyFont="1" applyBorder="1" applyProtection="1">
      <protection hidden="1"/>
    </xf>
    <xf numFmtId="0" fontId="6" fillId="0" borderId="1" xfId="0" applyFont="1" applyBorder="1" applyAlignment="1">
      <alignment vertical="top" wrapText="1"/>
    </xf>
    <xf numFmtId="0" fontId="16" fillId="0" borderId="19" xfId="5" applyFont="1" applyBorder="1" applyProtection="1">
      <protection hidden="1"/>
    </xf>
    <xf numFmtId="0" fontId="16" fillId="0" borderId="0" xfId="5" applyFont="1" applyProtection="1">
      <protection hidden="1"/>
    </xf>
    <xf numFmtId="0" fontId="6" fillId="0" borderId="2" xfId="5" applyFont="1" applyBorder="1" applyAlignment="1" applyProtection="1">
      <alignment horizontal="center" vertical="top" wrapText="1"/>
      <protection locked="0"/>
    </xf>
    <xf numFmtId="0" fontId="6" fillId="0" borderId="24" xfId="5" applyFont="1" applyBorder="1" applyAlignment="1" applyProtection="1">
      <alignment horizontal="center" vertical="top"/>
      <protection locked="0"/>
    </xf>
    <xf numFmtId="0" fontId="6" fillId="0" borderId="2" xfId="5" applyFont="1" applyBorder="1" applyAlignment="1" applyProtection="1">
      <alignment horizontal="center" vertical="top"/>
      <protection locked="0"/>
    </xf>
    <xf numFmtId="1" fontId="4" fillId="0" borderId="2" xfId="0" applyNumberFormat="1" applyFont="1" applyBorder="1" applyAlignment="1">
      <alignment horizontal="center" vertical="center" wrapText="1"/>
    </xf>
    <xf numFmtId="0" fontId="6" fillId="0" borderId="1" xfId="0" applyFont="1" applyBorder="1" applyAlignment="1">
      <alignment horizontal="left" vertical="top"/>
    </xf>
    <xf numFmtId="0" fontId="4" fillId="0" borderId="1" xfId="0" applyFont="1" applyBorder="1" applyAlignment="1">
      <alignment vertical="top"/>
    </xf>
    <xf numFmtId="0" fontId="0" fillId="0" borderId="0" xfId="0" applyAlignment="1">
      <alignment vertical="center"/>
    </xf>
    <xf numFmtId="0" fontId="16" fillId="0" borderId="20" xfId="5" applyFont="1" applyBorder="1" applyProtection="1">
      <protection hidden="1"/>
    </xf>
    <xf numFmtId="0" fontId="16" fillId="0" borderId="6" xfId="5" applyFont="1" applyBorder="1" applyProtection="1">
      <protection hidden="1"/>
    </xf>
    <xf numFmtId="0" fontId="16" fillId="0" borderId="6" xfId="5" applyFont="1" applyBorder="1"/>
    <xf numFmtId="0" fontId="6" fillId="0" borderId="2" xfId="5" applyFont="1" applyBorder="1" applyAlignment="1" applyProtection="1">
      <alignment horizontal="center" wrapText="1"/>
      <protection locked="0"/>
    </xf>
    <xf numFmtId="0" fontId="14" fillId="0" borderId="6" xfId="0" applyFont="1" applyBorder="1" applyProtection="1">
      <protection hidden="1"/>
    </xf>
    <xf numFmtId="1" fontId="6" fillId="0" borderId="2" xfId="5" applyNumberFormat="1" applyFont="1" applyBorder="1" applyAlignment="1" applyProtection="1">
      <alignment horizontal="center" wrapText="1"/>
      <protection locked="0"/>
    </xf>
    <xf numFmtId="1" fontId="0" fillId="0" borderId="6" xfId="0" applyNumberFormat="1" applyBorder="1"/>
    <xf numFmtId="1" fontId="0" fillId="0" borderId="6" xfId="0" applyNumberFormat="1" applyBorder="1" applyAlignment="1">
      <alignment horizontal="right"/>
    </xf>
    <xf numFmtId="0" fontId="6" fillId="0" borderId="27" xfId="5" applyFont="1" applyBorder="1" applyAlignment="1" applyProtection="1">
      <alignment horizontal="center" wrapText="1"/>
      <protection locked="0"/>
    </xf>
    <xf numFmtId="1" fontId="0" fillId="0" borderId="9" xfId="0" applyNumberFormat="1" applyBorder="1"/>
    <xf numFmtId="0" fontId="0" fillId="0" borderId="0" xfId="0" applyAlignment="1">
      <alignment horizontal="left" vertical="center"/>
    </xf>
    <xf numFmtId="0" fontId="1" fillId="0" borderId="0" xfId="2" applyFont="1" applyAlignment="1">
      <alignment vertical="center"/>
    </xf>
    <xf numFmtId="0" fontId="1" fillId="0" borderId="0" xfId="2" applyFont="1"/>
    <xf numFmtId="0" fontId="3" fillId="0" borderId="0" xfId="0" applyFont="1" applyAlignment="1">
      <alignment vertical="top"/>
    </xf>
    <xf numFmtId="0" fontId="3" fillId="0" borderId="0" xfId="0" applyFont="1" applyAlignment="1">
      <alignment vertical="top" wrapText="1"/>
    </xf>
    <xf numFmtId="0" fontId="12" fillId="0" borderId="0" xfId="0" applyFont="1"/>
    <xf numFmtId="0" fontId="6" fillId="0" borderId="24" xfId="5" applyFont="1" applyBorder="1" applyAlignment="1" applyProtection="1">
      <alignment horizontal="center" vertical="top" wrapText="1"/>
      <protection locked="0"/>
    </xf>
    <xf numFmtId="0" fontId="6" fillId="0" borderId="2" xfId="5" applyFont="1" applyBorder="1" applyAlignment="1" applyProtection="1">
      <alignment horizontal="center" vertical="top" wrapText="1"/>
      <protection locked="0"/>
    </xf>
    <xf numFmtId="9" fontId="6" fillId="0" borderId="2" xfId="5" applyNumberFormat="1" applyFont="1" applyBorder="1" applyAlignment="1" applyProtection="1">
      <alignment horizontal="center" vertical="center" wrapText="1"/>
      <protection hidden="1"/>
    </xf>
    <xf numFmtId="9" fontId="6" fillId="0" borderId="27" xfId="5" applyNumberFormat="1" applyFont="1" applyBorder="1" applyAlignment="1" applyProtection="1">
      <alignment horizontal="center" vertical="center" wrapText="1"/>
      <protection hidden="1"/>
    </xf>
    <xf numFmtId="9" fontId="6" fillId="0" borderId="25" xfId="5" applyNumberFormat="1" applyFont="1" applyBorder="1" applyAlignment="1" applyProtection="1">
      <alignment horizontal="center" vertical="center" wrapText="1"/>
      <protection hidden="1"/>
    </xf>
    <xf numFmtId="9" fontId="6" fillId="0" borderId="28" xfId="5" applyNumberFormat="1" applyFont="1" applyBorder="1" applyAlignment="1" applyProtection="1">
      <alignment horizontal="center" vertical="center" wrapText="1"/>
      <protection hidden="1"/>
    </xf>
    <xf numFmtId="0" fontId="6" fillId="0" borderId="24" xfId="5" applyFont="1" applyBorder="1" applyAlignment="1" applyProtection="1">
      <alignment horizontal="center" vertical="top"/>
      <protection locked="0"/>
    </xf>
    <xf numFmtId="0" fontId="6" fillId="0" borderId="2" xfId="5" applyFont="1" applyBorder="1" applyAlignment="1" applyProtection="1">
      <alignment horizontal="center" vertical="top"/>
      <protection locked="0"/>
    </xf>
    <xf numFmtId="0" fontId="6" fillId="0" borderId="26" xfId="5" applyFont="1" applyBorder="1" applyAlignment="1" applyProtection="1">
      <alignment horizontal="center" vertical="top" wrapText="1"/>
      <protection locked="0"/>
    </xf>
    <xf numFmtId="0" fontId="6" fillId="0" borderId="27" xfId="5" applyFont="1" applyBorder="1" applyAlignment="1" applyProtection="1">
      <alignment horizontal="center" vertical="top" wrapText="1"/>
      <protection locked="0"/>
    </xf>
    <xf numFmtId="0" fontId="5" fillId="0" borderId="22" xfId="5" applyFont="1" applyBorder="1" applyAlignment="1" applyProtection="1">
      <alignment horizontal="left" vertical="top" wrapText="1"/>
      <protection locked="0"/>
    </xf>
    <xf numFmtId="0" fontId="5" fillId="0" borderId="23" xfId="5" applyFont="1" applyBorder="1" applyAlignment="1" applyProtection="1">
      <alignment horizontal="left" vertical="top" wrapText="1"/>
      <protection locked="0"/>
    </xf>
    <xf numFmtId="0" fontId="6" fillId="0" borderId="25" xfId="5" applyFont="1" applyBorder="1" applyAlignment="1" applyProtection="1">
      <alignment horizontal="center" vertical="top"/>
      <protection locked="0"/>
    </xf>
    <xf numFmtId="0" fontId="5" fillId="0" borderId="24" xfId="5" applyFont="1" applyBorder="1" applyAlignment="1" applyProtection="1">
      <alignment horizontal="left" vertical="top"/>
      <protection locked="0"/>
    </xf>
    <xf numFmtId="0" fontId="5" fillId="0" borderId="2" xfId="5" applyFont="1" applyBorder="1" applyAlignment="1" applyProtection="1">
      <alignment horizontal="left" vertical="top"/>
      <protection locked="0"/>
    </xf>
    <xf numFmtId="0" fontId="5" fillId="0" borderId="2" xfId="5" applyFont="1" applyBorder="1" applyAlignment="1" applyProtection="1">
      <alignment horizontal="left" vertical="top" wrapText="1"/>
      <protection locked="0"/>
    </xf>
    <xf numFmtId="0" fontId="5" fillId="0" borderId="25" xfId="5" applyFont="1" applyBorder="1" applyAlignment="1" applyProtection="1">
      <alignment horizontal="left" vertical="top" wrapText="1"/>
      <protection locked="0"/>
    </xf>
    <xf numFmtId="0" fontId="6" fillId="0" borderId="25" xfId="5" applyFont="1" applyBorder="1" applyAlignment="1" applyProtection="1">
      <alignment horizontal="center" vertical="top" wrapText="1"/>
      <protection locked="0"/>
    </xf>
    <xf numFmtId="0" fontId="5" fillId="0" borderId="21" xfId="5" applyFont="1" applyBorder="1" applyAlignment="1" applyProtection="1">
      <alignment horizontal="center" vertical="top" wrapText="1"/>
      <protection locked="0"/>
    </xf>
    <xf numFmtId="0" fontId="5" fillId="0" borderId="22" xfId="5" applyFont="1" applyBorder="1" applyAlignment="1" applyProtection="1">
      <alignment horizontal="center" vertical="top" wrapText="1"/>
      <protection locked="0"/>
    </xf>
    <xf numFmtId="1" fontId="4" fillId="0" borderId="2"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1" xfId="0" applyNumberFormat="1" applyFont="1" applyBorder="1" applyAlignment="1">
      <alignment horizontal="center" vertical="center" wrapText="1"/>
    </xf>
    <xf numFmtId="1" fontId="3" fillId="0" borderId="10"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1" fontId="4" fillId="0" borderId="11" xfId="0" applyNumberFormat="1" applyFont="1" applyBorder="1" applyAlignment="1">
      <alignment horizontal="center" vertical="center" wrapText="1"/>
    </xf>
    <xf numFmtId="1" fontId="4" fillId="0" borderId="10" xfId="0" applyNumberFormat="1" applyFont="1" applyBorder="1" applyAlignment="1">
      <alignment horizontal="center" vertical="center" wrapText="1"/>
    </xf>
    <xf numFmtId="1" fontId="3" fillId="0" borderId="1" xfId="0" applyNumberFormat="1" applyFont="1" applyBorder="1" applyAlignment="1">
      <alignment horizontal="center" vertical="top" wrapText="1"/>
    </xf>
    <xf numFmtId="1" fontId="3" fillId="0" borderId="11" xfId="0" applyNumberFormat="1" applyFont="1" applyBorder="1" applyAlignment="1">
      <alignment horizontal="center" vertical="top" wrapText="1"/>
    </xf>
    <xf numFmtId="1" fontId="3" fillId="0" borderId="10" xfId="0" applyNumberFormat="1" applyFont="1" applyBorder="1" applyAlignment="1">
      <alignment horizontal="center" vertical="top" wrapText="1"/>
    </xf>
    <xf numFmtId="0" fontId="6" fillId="0" borderId="1" xfId="0" applyFont="1" applyBorder="1" applyAlignment="1">
      <alignment horizontal="left" vertical="top" wrapText="1"/>
    </xf>
    <xf numFmtId="0" fontId="6" fillId="0" borderId="11" xfId="0" applyFont="1" applyBorder="1" applyAlignment="1">
      <alignment horizontal="left" vertical="top" wrapText="1"/>
    </xf>
    <xf numFmtId="0" fontId="6" fillId="0" borderId="10" xfId="0" applyFont="1" applyBorder="1" applyAlignment="1">
      <alignment horizontal="left" vertical="top" wrapText="1"/>
    </xf>
    <xf numFmtId="0" fontId="4" fillId="0" borderId="1" xfId="0" applyFont="1" applyBorder="1" applyAlignment="1">
      <alignment horizontal="left" vertical="top" wrapText="1"/>
    </xf>
    <xf numFmtId="0" fontId="4" fillId="0" borderId="11" xfId="0" applyFont="1" applyBorder="1" applyAlignment="1">
      <alignment horizontal="left" vertical="top" wrapText="1"/>
    </xf>
    <xf numFmtId="0" fontId="5" fillId="0" borderId="12" xfId="0" applyFont="1" applyBorder="1" applyAlignment="1">
      <alignment vertical="top" wrapText="1"/>
    </xf>
    <xf numFmtId="0" fontId="5" fillId="0" borderId="13" xfId="0" applyFont="1" applyBorder="1" applyAlignment="1">
      <alignment vertical="top" wrapText="1"/>
    </xf>
    <xf numFmtId="0" fontId="5" fillId="0" borderId="14" xfId="0" applyFont="1" applyBorder="1" applyAlignment="1">
      <alignment vertical="top" wrapText="1"/>
    </xf>
    <xf numFmtId="0" fontId="5" fillId="0" borderId="15" xfId="0" applyFont="1" applyBorder="1" applyAlignment="1">
      <alignment vertical="top" wrapText="1"/>
    </xf>
    <xf numFmtId="0" fontId="5" fillId="0" borderId="0" xfId="0" applyFont="1" applyAlignment="1">
      <alignment vertical="top" wrapText="1"/>
    </xf>
    <xf numFmtId="0" fontId="5" fillId="0" borderId="16" xfId="0" applyFont="1" applyBorder="1" applyAlignment="1">
      <alignment vertical="top" wrapText="1"/>
    </xf>
    <xf numFmtId="0" fontId="4" fillId="0" borderId="1" xfId="0" applyFont="1" applyBorder="1" applyAlignment="1">
      <alignment horizontal="left" vertical="top"/>
    </xf>
    <xf numFmtId="0" fontId="4" fillId="0" borderId="11" xfId="0" applyFont="1" applyBorder="1" applyAlignment="1">
      <alignment horizontal="left" vertical="top"/>
    </xf>
    <xf numFmtId="0" fontId="4" fillId="0" borderId="10" xfId="0" applyFont="1" applyBorder="1" applyAlignment="1">
      <alignment horizontal="left" vertical="top"/>
    </xf>
    <xf numFmtId="0" fontId="4" fillId="0" borderId="1" xfId="0" applyFont="1" applyBorder="1" applyAlignment="1">
      <alignment vertical="top"/>
    </xf>
    <xf numFmtId="0" fontId="4" fillId="0" borderId="11" xfId="0" applyFont="1" applyBorder="1" applyAlignment="1">
      <alignment vertical="top"/>
    </xf>
    <xf numFmtId="0" fontId="4" fillId="0" borderId="10" xfId="0" applyFont="1" applyBorder="1" applyAlignment="1">
      <alignment vertical="top"/>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3" fillId="0" borderId="1" xfId="0" applyFont="1" applyBorder="1" applyAlignment="1">
      <alignment horizontal="left" vertical="top"/>
    </xf>
    <xf numFmtId="0" fontId="3" fillId="0" borderId="11" xfId="0" applyFont="1" applyBorder="1" applyAlignment="1">
      <alignment horizontal="left" vertical="top"/>
    </xf>
    <xf numFmtId="0" fontId="3" fillId="0" borderId="10" xfId="0" applyFont="1" applyBorder="1" applyAlignment="1">
      <alignment horizontal="left" vertical="top"/>
    </xf>
    <xf numFmtId="0" fontId="4" fillId="0" borderId="1" xfId="0" applyFont="1" applyBorder="1" applyAlignment="1">
      <alignment vertical="top" wrapText="1"/>
    </xf>
    <xf numFmtId="0" fontId="4" fillId="0" borderId="11" xfId="0" applyFont="1" applyBorder="1" applyAlignment="1">
      <alignment vertical="top" wrapText="1"/>
    </xf>
    <xf numFmtId="0" fontId="4" fillId="0" borderId="10" xfId="0" applyFont="1" applyBorder="1" applyAlignment="1">
      <alignment vertical="top" wrapText="1"/>
    </xf>
    <xf numFmtId="0" fontId="3" fillId="0" borderId="1" xfId="0" applyFont="1" applyBorder="1" applyAlignment="1">
      <alignment horizontal="center" vertical="top"/>
    </xf>
    <xf numFmtId="0" fontId="3" fillId="0" borderId="11" xfId="0" applyFont="1" applyBorder="1" applyAlignment="1">
      <alignment horizontal="center" vertical="top"/>
    </xf>
    <xf numFmtId="0" fontId="3" fillId="0" borderId="10" xfId="0" applyFont="1" applyBorder="1" applyAlignment="1">
      <alignment horizontal="center" vertical="top"/>
    </xf>
    <xf numFmtId="14" fontId="6" fillId="0" borderId="1" xfId="0" applyNumberFormat="1" applyFont="1" applyBorder="1" applyAlignment="1">
      <alignment horizontal="left" vertical="top"/>
    </xf>
    <xf numFmtId="14" fontId="6" fillId="0" borderId="11" xfId="0" applyNumberFormat="1" applyFont="1" applyBorder="1" applyAlignment="1">
      <alignment horizontal="left" vertical="top"/>
    </xf>
    <xf numFmtId="14" fontId="6" fillId="0" borderId="10" xfId="0" applyNumberFormat="1" applyFont="1" applyBorder="1" applyAlignment="1">
      <alignment horizontal="left" vertical="top"/>
    </xf>
    <xf numFmtId="0" fontId="6" fillId="0" borderId="1" xfId="0" applyFont="1" applyBorder="1" applyAlignment="1">
      <alignment horizontal="left" vertical="top"/>
    </xf>
    <xf numFmtId="0" fontId="6" fillId="0" borderId="11" xfId="0" applyFont="1" applyBorder="1" applyAlignment="1">
      <alignment horizontal="left" vertical="top"/>
    </xf>
    <xf numFmtId="0" fontId="6" fillId="0" borderId="10" xfId="0" applyFont="1" applyBorder="1" applyAlignment="1">
      <alignment horizontal="left" vertical="top"/>
    </xf>
    <xf numFmtId="0" fontId="4" fillId="0" borderId="10" xfId="0" applyFont="1" applyBorder="1" applyAlignment="1">
      <alignment horizontal="left" vertical="top" wrapText="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left" vertical="center"/>
    </xf>
    <xf numFmtId="0" fontId="4" fillId="0" borderId="17" xfId="0" applyFont="1" applyBorder="1" applyAlignment="1">
      <alignment horizontal="left" vertical="top" wrapText="1"/>
    </xf>
    <xf numFmtId="0" fontId="4" fillId="0" borderId="3" xfId="0" applyFont="1" applyBorder="1" applyAlignment="1">
      <alignment horizontal="left" vertical="top" wrapText="1"/>
    </xf>
    <xf numFmtId="0" fontId="4" fillId="0" borderId="18" xfId="0" applyFont="1" applyBorder="1" applyAlignment="1">
      <alignment horizontal="left" vertical="top" wrapText="1"/>
    </xf>
    <xf numFmtId="0" fontId="4" fillId="0" borderId="1" xfId="0" applyFont="1" applyBorder="1" applyAlignment="1">
      <alignment horizontal="center" vertical="top"/>
    </xf>
    <xf numFmtId="0" fontId="4" fillId="0" borderId="10" xfId="0" applyFont="1" applyBorder="1" applyAlignment="1">
      <alignment horizontal="center" vertical="top"/>
    </xf>
    <xf numFmtId="0" fontId="4" fillId="0" borderId="2" xfId="0" applyFont="1" applyBorder="1" applyAlignment="1">
      <alignment horizontal="left" vertical="top" wrapText="1"/>
    </xf>
    <xf numFmtId="0" fontId="6" fillId="0" borderId="2" xfId="0" applyFont="1" applyBorder="1" applyAlignment="1">
      <alignment horizontal="left" vertical="top"/>
    </xf>
    <xf numFmtId="0" fontId="4" fillId="0" borderId="1" xfId="0" applyFont="1" applyBorder="1" applyAlignment="1">
      <alignment horizontal="center" vertical="top" wrapText="1"/>
    </xf>
    <xf numFmtId="0" fontId="4" fillId="0" borderId="10" xfId="0" applyFont="1" applyBorder="1" applyAlignment="1">
      <alignment horizontal="center" vertical="top" wrapText="1"/>
    </xf>
    <xf numFmtId="0" fontId="4" fillId="0" borderId="12" xfId="0" applyFont="1" applyBorder="1" applyAlignment="1">
      <alignment horizontal="left" vertical="top"/>
    </xf>
    <xf numFmtId="0" fontId="4" fillId="0" borderId="13" xfId="0" applyFont="1" applyBorder="1" applyAlignment="1">
      <alignment horizontal="left" vertical="top"/>
    </xf>
    <xf numFmtId="0" fontId="4" fillId="0" borderId="14" xfId="0" applyFont="1" applyBorder="1" applyAlignment="1">
      <alignment horizontal="left" vertical="top"/>
    </xf>
    <xf numFmtId="0" fontId="4" fillId="0" borderId="17" xfId="0" applyFont="1" applyBorder="1" applyAlignment="1">
      <alignment horizontal="left" vertical="top"/>
    </xf>
    <xf numFmtId="0" fontId="4" fillId="0" borderId="3" xfId="0" applyFont="1" applyBorder="1" applyAlignment="1">
      <alignment horizontal="left" vertical="top"/>
    </xf>
    <xf numFmtId="0" fontId="4" fillId="0" borderId="18" xfId="0" applyFont="1" applyBorder="1" applyAlignment="1">
      <alignment horizontal="left" vertical="top"/>
    </xf>
    <xf numFmtId="0" fontId="4" fillId="0" borderId="2" xfId="0" applyFont="1" applyBorder="1" applyAlignment="1">
      <alignment horizontal="left" vertical="top"/>
    </xf>
    <xf numFmtId="0" fontId="3" fillId="0" borderId="12" xfId="0" applyFont="1" applyBorder="1" applyAlignment="1">
      <alignment horizontal="center" vertical="top" wrapText="1"/>
    </xf>
    <xf numFmtId="0" fontId="3" fillId="0" borderId="13" xfId="0" applyFont="1" applyBorder="1" applyAlignment="1">
      <alignment horizontal="center" vertical="top" wrapText="1"/>
    </xf>
    <xf numFmtId="0" fontId="3" fillId="0" borderId="14" xfId="0" applyFont="1" applyBorder="1" applyAlignment="1">
      <alignment horizontal="center" vertical="top" wrapText="1"/>
    </xf>
    <xf numFmtId="0" fontId="3" fillId="0" borderId="15" xfId="0" applyFont="1" applyBorder="1" applyAlignment="1">
      <alignment horizontal="center" vertical="top" wrapText="1"/>
    </xf>
    <xf numFmtId="0" fontId="3" fillId="0" borderId="0" xfId="0" applyFont="1" applyAlignment="1">
      <alignment horizontal="center" vertical="top" wrapText="1"/>
    </xf>
    <xf numFmtId="0" fontId="3" fillId="0" borderId="16" xfId="0" applyFont="1" applyBorder="1" applyAlignment="1">
      <alignment horizontal="center" vertical="top" wrapText="1"/>
    </xf>
    <xf numFmtId="0" fontId="3" fillId="0" borderId="17" xfId="0" applyFont="1" applyBorder="1" applyAlignment="1">
      <alignment horizontal="center" vertical="top" wrapText="1"/>
    </xf>
    <xf numFmtId="0" fontId="3" fillId="0" borderId="3" xfId="0" applyFont="1" applyBorder="1" applyAlignment="1">
      <alignment horizontal="center" vertical="top" wrapText="1"/>
    </xf>
    <xf numFmtId="0" fontId="3" fillId="0" borderId="18" xfId="0" applyFont="1" applyBorder="1" applyAlignment="1">
      <alignment horizontal="center" vertical="top" wrapText="1"/>
    </xf>
    <xf numFmtId="0" fontId="3" fillId="0" borderId="1" xfId="0" applyFont="1" applyBorder="1" applyAlignment="1">
      <alignment horizontal="left" vertical="center"/>
    </xf>
    <xf numFmtId="0" fontId="3" fillId="0" borderId="11" xfId="0" applyFont="1" applyBorder="1" applyAlignment="1">
      <alignment horizontal="left" vertical="center"/>
    </xf>
    <xf numFmtId="0" fontId="3" fillId="0" borderId="10" xfId="0" applyFont="1" applyBorder="1" applyAlignment="1">
      <alignment horizontal="left" vertical="center"/>
    </xf>
    <xf numFmtId="0" fontId="3" fillId="0" borderId="12" xfId="2" applyFont="1" applyBorder="1" applyAlignment="1">
      <alignment horizontal="left" vertical="top" wrapText="1"/>
    </xf>
    <xf numFmtId="0" fontId="3" fillId="0" borderId="13" xfId="2" applyFont="1" applyBorder="1" applyAlignment="1">
      <alignment horizontal="left" vertical="top" wrapText="1"/>
    </xf>
    <xf numFmtId="0" fontId="3" fillId="0" borderId="14" xfId="2" applyFont="1" applyBorder="1" applyAlignment="1">
      <alignment horizontal="left" vertical="top" wrapText="1"/>
    </xf>
    <xf numFmtId="0" fontId="3" fillId="0" borderId="17" xfId="2" applyFont="1" applyBorder="1" applyAlignment="1">
      <alignment horizontal="left" vertical="top" wrapText="1"/>
    </xf>
    <xf numFmtId="0" fontId="3" fillId="0" borderId="3" xfId="2" applyFont="1" applyBorder="1" applyAlignment="1">
      <alignment horizontal="left" vertical="top" wrapText="1"/>
    </xf>
    <xf numFmtId="0" fontId="3" fillId="0" borderId="18" xfId="2" applyFont="1" applyBorder="1" applyAlignment="1">
      <alignment horizontal="left" vertical="top" wrapText="1"/>
    </xf>
    <xf numFmtId="0" fontId="3" fillId="0" borderId="1" xfId="0" applyFont="1" applyBorder="1" applyAlignment="1">
      <alignment horizontal="center" vertical="top" wrapText="1"/>
    </xf>
    <xf numFmtId="0" fontId="3" fillId="0" borderId="11" xfId="0" applyFont="1" applyBorder="1" applyAlignment="1">
      <alignment horizontal="center" vertical="top" wrapText="1"/>
    </xf>
    <xf numFmtId="0" fontId="3" fillId="0" borderId="10" xfId="0" applyFont="1" applyBorder="1" applyAlignment="1">
      <alignment horizontal="center" vertical="top" wrapText="1"/>
    </xf>
    <xf numFmtId="0" fontId="6" fillId="0" borderId="1" xfId="0" applyFont="1" applyBorder="1" applyAlignment="1">
      <alignment horizontal="center" vertical="top"/>
    </xf>
    <xf numFmtId="0" fontId="6" fillId="0" borderId="10" xfId="0" applyFont="1" applyBorder="1" applyAlignment="1">
      <alignment horizontal="center" vertical="top"/>
    </xf>
    <xf numFmtId="0" fontId="6" fillId="0" borderId="1" xfId="0" applyFont="1" applyBorder="1" applyAlignment="1">
      <alignment horizontal="center" vertical="top" wrapText="1"/>
    </xf>
    <xf numFmtId="0" fontId="6" fillId="0" borderId="10" xfId="0" applyFont="1" applyBorder="1" applyAlignment="1">
      <alignment horizontal="center" vertical="top" wrapText="1"/>
    </xf>
    <xf numFmtId="0" fontId="4" fillId="0" borderId="2" xfId="0" applyFont="1" applyBorder="1" applyAlignment="1">
      <alignment horizontal="center" vertical="top"/>
    </xf>
    <xf numFmtId="2" fontId="4" fillId="0" borderId="1" xfId="0" applyNumberFormat="1" applyFont="1" applyBorder="1" applyAlignment="1">
      <alignment horizontal="left" vertical="top"/>
    </xf>
    <xf numFmtId="2" fontId="4" fillId="0" borderId="11" xfId="0" applyNumberFormat="1" applyFont="1" applyBorder="1" applyAlignment="1">
      <alignment horizontal="left" vertical="top"/>
    </xf>
    <xf numFmtId="2" fontId="4" fillId="0" borderId="10" xfId="0" applyNumberFormat="1" applyFont="1" applyBorder="1" applyAlignment="1">
      <alignment horizontal="left" vertical="top"/>
    </xf>
    <xf numFmtId="0" fontId="0" fillId="0" borderId="10" xfId="0" applyBorder="1" applyAlignment="1">
      <alignment horizontal="left"/>
    </xf>
    <xf numFmtId="0" fontId="4" fillId="0" borderId="11" xfId="0" applyFont="1" applyBorder="1" applyAlignment="1">
      <alignment horizontal="center" vertical="top" wrapText="1"/>
    </xf>
    <xf numFmtId="0" fontId="3" fillId="0" borderId="1" xfId="0" applyFont="1" applyBorder="1" applyAlignment="1">
      <alignment vertical="top"/>
    </xf>
    <xf numFmtId="0" fontId="3" fillId="0" borderId="11" xfId="0" applyFont="1" applyBorder="1" applyAlignment="1">
      <alignment vertical="top"/>
    </xf>
    <xf numFmtId="0" fontId="3" fillId="0" borderId="10" xfId="0" applyFont="1" applyBorder="1" applyAlignment="1">
      <alignment vertical="top"/>
    </xf>
    <xf numFmtId="14" fontId="4" fillId="0" borderId="1" xfId="0" applyNumberFormat="1" applyFont="1" applyBorder="1" applyAlignment="1">
      <alignment horizontal="left" vertical="top"/>
    </xf>
    <xf numFmtId="14" fontId="4" fillId="0" borderId="11" xfId="0" applyNumberFormat="1" applyFont="1" applyBorder="1" applyAlignment="1">
      <alignment horizontal="left" vertical="top"/>
    </xf>
    <xf numFmtId="14" fontId="4" fillId="0" borderId="10" xfId="0" applyNumberFormat="1" applyFont="1" applyBorder="1" applyAlignment="1">
      <alignment horizontal="left" vertical="top"/>
    </xf>
    <xf numFmtId="0" fontId="9" fillId="0" borderId="1" xfId="4" applyFill="1" applyBorder="1" applyAlignment="1">
      <alignment horizontal="left" vertical="top"/>
    </xf>
    <xf numFmtId="0" fontId="10" fillId="0" borderId="2" xfId="6" applyFont="1" applyBorder="1" applyAlignment="1">
      <alignment horizontal="left"/>
    </xf>
    <xf numFmtId="0" fontId="0" fillId="3" borderId="2" xfId="0" applyFill="1" applyBorder="1" applyAlignment="1">
      <alignment horizontal="center" wrapText="1"/>
    </xf>
    <xf numFmtId="0" fontId="10" fillId="0" borderId="2" xfId="0" applyFont="1" applyBorder="1" applyAlignment="1">
      <alignment horizontal="center"/>
    </xf>
  </cellXfs>
  <cellStyles count="7">
    <cellStyle name="Comma 2" xfId="1" xr:uid="{00000000-0005-0000-0000-000000000000}"/>
    <cellStyle name="Excel Built-in Normal" xfId="2" xr:uid="{00000000-0005-0000-0000-000001000000}"/>
    <cellStyle name="Excel Built-in Normal 2" xfId="3" xr:uid="{00000000-0005-0000-0000-000002000000}"/>
    <cellStyle name="Hyperlink" xfId="4" builtinId="8"/>
    <cellStyle name="Normal" xfId="0" builtinId="0"/>
    <cellStyle name="Normal 3" xfId="5" xr:uid="{00000000-0005-0000-0000-000005000000}"/>
    <cellStyle name="Normal 4"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g"/><Relationship Id="rId2" Type="http://schemas.openxmlformats.org/officeDocument/2006/relationships/image" Target="../media/image2.jpeg"/><Relationship Id="rId16" Type="http://schemas.openxmlformats.org/officeDocument/2006/relationships/image" Target="../media/image16.jp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g"/><Relationship Id="rId5" Type="http://schemas.openxmlformats.org/officeDocument/2006/relationships/image" Target="../media/image5.jpeg"/><Relationship Id="rId15" Type="http://schemas.openxmlformats.org/officeDocument/2006/relationships/image" Target="../media/image15.jpg"/><Relationship Id="rId10" Type="http://schemas.openxmlformats.org/officeDocument/2006/relationships/image" Target="../media/image10.jp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g"/></Relationships>
</file>

<file path=xl/drawings/_rels/drawing2.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png"/><Relationship Id="rId6" Type="http://schemas.openxmlformats.org/officeDocument/2006/relationships/image" Target="../media/image24.png"/><Relationship Id="rId5" Type="http://schemas.openxmlformats.org/officeDocument/2006/relationships/image" Target="../media/image23.png"/><Relationship Id="rId4" Type="http://schemas.openxmlformats.org/officeDocument/2006/relationships/image" Target="../media/image2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5.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1</xdr:col>
      <xdr:colOff>267260</xdr:colOff>
      <xdr:row>284</xdr:row>
      <xdr:rowOff>160244</xdr:rowOff>
    </xdr:from>
    <xdr:to>
      <xdr:col>8</xdr:col>
      <xdr:colOff>336656</xdr:colOff>
      <xdr:row>300</xdr:row>
      <xdr:rowOff>1037</xdr:rowOff>
    </xdr:to>
    <xdr:pic>
      <xdr:nvPicPr>
        <xdr:cNvPr id="6963" name="Picture 1">
          <a:extLst>
            <a:ext uri="{FF2B5EF4-FFF2-40B4-BE49-F238E27FC236}">
              <a16:creationId xmlns:a16="http://schemas.microsoft.com/office/drawing/2014/main" id="{00000000-0008-0000-0000-0000331B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848285" y="54614669"/>
          <a:ext cx="4898571" cy="2888793"/>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271744</xdr:colOff>
      <xdr:row>300</xdr:row>
      <xdr:rowOff>142315</xdr:rowOff>
    </xdr:from>
    <xdr:to>
      <xdr:col>8</xdr:col>
      <xdr:colOff>365909</xdr:colOff>
      <xdr:row>315</xdr:row>
      <xdr:rowOff>164815</xdr:rowOff>
    </xdr:to>
    <xdr:pic>
      <xdr:nvPicPr>
        <xdr:cNvPr id="6964" name="Picture 2">
          <a:extLst>
            <a:ext uri="{FF2B5EF4-FFF2-40B4-BE49-F238E27FC236}">
              <a16:creationId xmlns:a16="http://schemas.microsoft.com/office/drawing/2014/main" id="{00000000-0008-0000-0000-0000341B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852769" y="57644740"/>
          <a:ext cx="4923340" cy="2880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41744</xdr:colOff>
      <xdr:row>237</xdr:row>
      <xdr:rowOff>108005</xdr:rowOff>
    </xdr:from>
    <xdr:to>
      <xdr:col>20</xdr:col>
      <xdr:colOff>345086</xdr:colOff>
      <xdr:row>278</xdr:row>
      <xdr:rowOff>89119</xdr:rowOff>
    </xdr:to>
    <xdr:grpSp>
      <xdr:nvGrpSpPr>
        <xdr:cNvPr id="8" name="Group 7">
          <a:extLst>
            <a:ext uri="{FF2B5EF4-FFF2-40B4-BE49-F238E27FC236}">
              <a16:creationId xmlns:a16="http://schemas.microsoft.com/office/drawing/2014/main" id="{00000000-0008-0000-0000-000008000000}"/>
            </a:ext>
          </a:extLst>
        </xdr:cNvPr>
        <xdr:cNvGrpSpPr/>
      </xdr:nvGrpSpPr>
      <xdr:grpSpPr>
        <a:xfrm>
          <a:off x="8103704" y="44273525"/>
          <a:ext cx="6307902" cy="7479194"/>
          <a:chOff x="140804" y="45860804"/>
          <a:chExt cx="6125022" cy="7783994"/>
        </a:xfrm>
      </xdr:grpSpPr>
      <xdr:pic>
        <xdr:nvPicPr>
          <xdr:cNvPr id="19" name="Picture 18" descr="insp-233841-1525.jpg (959×1280)">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3298919" y="51484798"/>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0" name="Picture 19" descr="insp-233841-843.jpg (959×1280)">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2255903" y="48852801"/>
            <a:ext cx="1888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1" name="Picture 20" descr="insp-233841-849.jpg (959×1280)">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4108076" y="45860804"/>
            <a:ext cx="2157750" cy="288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2" name="Picture 21" descr="insp-233841-861.jpg (1079×810)">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140804" y="45860804"/>
            <a:ext cx="3836443" cy="288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3" name="Picture 22" descr="insp-233841-862.jpg (959×1280)">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233012" y="48852801"/>
            <a:ext cx="1888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4" name="Picture 23" descr="insp-233841-860.jpg (959×1280)">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4278793" y="48852801"/>
            <a:ext cx="1888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8" name="Picture 27" descr="insp-233841-1512.jpg (959×1280)">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1569343" y="51484798"/>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160020</xdr:colOff>
      <xdr:row>238</xdr:row>
      <xdr:rowOff>175260</xdr:rowOff>
    </xdr:from>
    <xdr:to>
      <xdr:col>9</xdr:col>
      <xdr:colOff>167640</xdr:colOff>
      <xdr:row>275</xdr:row>
      <xdr:rowOff>169708</xdr:rowOff>
    </xdr:to>
    <xdr:grpSp>
      <xdr:nvGrpSpPr>
        <xdr:cNvPr id="3" name="Group 2">
          <a:extLst>
            <a:ext uri="{FF2B5EF4-FFF2-40B4-BE49-F238E27FC236}">
              <a16:creationId xmlns:a16="http://schemas.microsoft.com/office/drawing/2014/main" id="{D41F0E50-1C51-B641-784F-5B4BC291CA12}"/>
            </a:ext>
          </a:extLst>
        </xdr:cNvPr>
        <xdr:cNvGrpSpPr/>
      </xdr:nvGrpSpPr>
      <xdr:grpSpPr>
        <a:xfrm>
          <a:off x="160020" y="44523660"/>
          <a:ext cx="6286500" cy="6761008"/>
          <a:chOff x="-29032" y="223301"/>
          <a:chExt cx="6916066" cy="7256308"/>
        </a:xfrm>
      </xdr:grpSpPr>
      <xdr:grpSp>
        <xdr:nvGrpSpPr>
          <xdr:cNvPr id="4" name="Group 3">
            <a:extLst>
              <a:ext uri="{FF2B5EF4-FFF2-40B4-BE49-F238E27FC236}">
                <a16:creationId xmlns:a16="http://schemas.microsoft.com/office/drawing/2014/main" id="{9D0F3E72-6AAF-BF65-46AD-D80D32830A12}"/>
              </a:ext>
            </a:extLst>
          </xdr:cNvPr>
          <xdr:cNvGrpSpPr/>
        </xdr:nvGrpSpPr>
        <xdr:grpSpPr>
          <a:xfrm>
            <a:off x="-29032" y="223301"/>
            <a:ext cx="6916066" cy="5248154"/>
            <a:chOff x="-29032" y="223301"/>
            <a:chExt cx="6916066" cy="5248154"/>
          </a:xfrm>
        </xdr:grpSpPr>
        <xdr:pic>
          <xdr:nvPicPr>
            <xdr:cNvPr id="10" name="Picture 9">
              <a:extLst>
                <a:ext uri="{FF2B5EF4-FFF2-40B4-BE49-F238E27FC236}">
                  <a16:creationId xmlns:a16="http://schemas.microsoft.com/office/drawing/2014/main" id="{67A0FEFE-3F44-DE4D-F116-5EE61D7D0CBE}"/>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a:ext>
              </a:extLst>
            </a:blip>
            <a:stretch>
              <a:fillRect/>
            </a:stretch>
          </xdr:blipFill>
          <xdr:spPr>
            <a:xfrm>
              <a:off x="3530145" y="2951455"/>
              <a:ext cx="3356889" cy="2520000"/>
            </a:xfrm>
            <a:prstGeom prst="rect">
              <a:avLst/>
            </a:prstGeom>
            <a:ln>
              <a:solidFill>
                <a:schemeClr val="tx1"/>
              </a:solidFill>
            </a:ln>
          </xdr:spPr>
        </xdr:pic>
        <xdr:pic>
          <xdr:nvPicPr>
            <xdr:cNvPr id="11" name="Picture 10">
              <a:extLst>
                <a:ext uri="{FF2B5EF4-FFF2-40B4-BE49-F238E27FC236}">
                  <a16:creationId xmlns:a16="http://schemas.microsoft.com/office/drawing/2014/main" id="{F0A10037-39B5-0EF6-BF2C-4D8FD5D0188C}"/>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a:ext>
              </a:extLst>
            </a:blip>
            <a:stretch>
              <a:fillRect/>
            </a:stretch>
          </xdr:blipFill>
          <xdr:spPr>
            <a:xfrm>
              <a:off x="-29032" y="2951455"/>
              <a:ext cx="3356889" cy="2520000"/>
            </a:xfrm>
            <a:prstGeom prst="rect">
              <a:avLst/>
            </a:prstGeom>
            <a:ln>
              <a:solidFill>
                <a:schemeClr val="tx1"/>
              </a:solidFill>
            </a:ln>
          </xdr:spPr>
        </xdr:pic>
        <xdr:pic>
          <xdr:nvPicPr>
            <xdr:cNvPr id="12" name="Picture 11">
              <a:extLst>
                <a:ext uri="{FF2B5EF4-FFF2-40B4-BE49-F238E27FC236}">
                  <a16:creationId xmlns:a16="http://schemas.microsoft.com/office/drawing/2014/main" id="{6AC4D7F5-456E-633D-3E61-9CC5ED8801E5}"/>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a:ext>
              </a:extLst>
            </a:blip>
            <a:stretch>
              <a:fillRect/>
            </a:stretch>
          </xdr:blipFill>
          <xdr:spPr>
            <a:xfrm>
              <a:off x="-9986" y="223301"/>
              <a:ext cx="3356889" cy="2520000"/>
            </a:xfrm>
            <a:prstGeom prst="rect">
              <a:avLst/>
            </a:prstGeom>
            <a:ln>
              <a:solidFill>
                <a:schemeClr val="tx1"/>
              </a:solidFill>
            </a:ln>
          </xdr:spPr>
        </xdr:pic>
        <xdr:pic>
          <xdr:nvPicPr>
            <xdr:cNvPr id="13" name="Picture 12">
              <a:extLst>
                <a:ext uri="{FF2B5EF4-FFF2-40B4-BE49-F238E27FC236}">
                  <a16:creationId xmlns:a16="http://schemas.microsoft.com/office/drawing/2014/main" id="{3FB4513B-05CA-E266-88E3-75CD580ACD62}"/>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a:ext>
              </a:extLst>
            </a:blip>
            <a:stretch>
              <a:fillRect/>
            </a:stretch>
          </xdr:blipFill>
          <xdr:spPr>
            <a:xfrm>
              <a:off x="3501111" y="223301"/>
              <a:ext cx="3356889" cy="2520000"/>
            </a:xfrm>
            <a:prstGeom prst="rect">
              <a:avLst/>
            </a:prstGeom>
            <a:ln>
              <a:solidFill>
                <a:schemeClr val="tx1"/>
              </a:solidFill>
            </a:ln>
          </xdr:spPr>
        </xdr:pic>
      </xdr:grpSp>
      <xdr:grpSp>
        <xdr:nvGrpSpPr>
          <xdr:cNvPr id="5" name="Group 4">
            <a:extLst>
              <a:ext uri="{FF2B5EF4-FFF2-40B4-BE49-F238E27FC236}">
                <a16:creationId xmlns:a16="http://schemas.microsoft.com/office/drawing/2014/main" id="{F4C57E51-F109-7D67-D2B5-990DC81E3F13}"/>
              </a:ext>
            </a:extLst>
          </xdr:cNvPr>
          <xdr:cNvGrpSpPr/>
        </xdr:nvGrpSpPr>
        <xdr:grpSpPr>
          <a:xfrm>
            <a:off x="1220595" y="5679609"/>
            <a:ext cx="4416812" cy="1800000"/>
            <a:chOff x="1998309" y="5679609"/>
            <a:chExt cx="4416812" cy="1800000"/>
          </a:xfrm>
        </xdr:grpSpPr>
        <xdr:pic>
          <xdr:nvPicPr>
            <xdr:cNvPr id="6" name="Picture 5">
              <a:extLst>
                <a:ext uri="{FF2B5EF4-FFF2-40B4-BE49-F238E27FC236}">
                  <a16:creationId xmlns:a16="http://schemas.microsoft.com/office/drawing/2014/main" id="{C6886AB0-9F71-E7C5-735B-BCACDDA6E58C}"/>
                </a:ext>
              </a:extLst>
            </xdr:cNvPr>
            <xdr:cNvPicPr>
              <a:picLocks noChangeAspect="1"/>
            </xdr:cNvPicPr>
          </xdr:nvPicPr>
          <xdr:blipFill>
            <a:blip xmlns:r="http://schemas.openxmlformats.org/officeDocument/2006/relationships" r:embed="rId14" cstate="hqprint">
              <a:extLst>
                <a:ext uri="{28A0092B-C50C-407E-A947-70E740481C1C}">
                  <a14:useLocalDpi xmlns:a14="http://schemas.microsoft.com/office/drawing/2010/main"/>
                </a:ext>
              </a:extLst>
            </a:blip>
            <a:stretch>
              <a:fillRect/>
            </a:stretch>
          </xdr:blipFill>
          <xdr:spPr>
            <a:xfrm>
              <a:off x="3532418" y="5679609"/>
              <a:ext cx="1348594" cy="1800000"/>
            </a:xfrm>
            <a:prstGeom prst="rect">
              <a:avLst/>
            </a:prstGeom>
            <a:ln>
              <a:solidFill>
                <a:schemeClr val="tx1"/>
              </a:solidFill>
            </a:ln>
          </xdr:spPr>
        </xdr:pic>
        <xdr:pic>
          <xdr:nvPicPr>
            <xdr:cNvPr id="7" name="Picture 6">
              <a:extLst>
                <a:ext uri="{FF2B5EF4-FFF2-40B4-BE49-F238E27FC236}">
                  <a16:creationId xmlns:a16="http://schemas.microsoft.com/office/drawing/2014/main" id="{6441E7F1-825D-B768-4ED4-2E4DF212037D}"/>
                </a:ext>
              </a:extLst>
            </xdr:cNvPr>
            <xdr:cNvPicPr>
              <a:picLocks noChangeAspect="1"/>
            </xdr:cNvPicPr>
          </xdr:nvPicPr>
          <xdr:blipFill>
            <a:blip xmlns:r="http://schemas.openxmlformats.org/officeDocument/2006/relationships" r:embed="rId15" cstate="hqprint">
              <a:extLst>
                <a:ext uri="{28A0092B-C50C-407E-A947-70E740481C1C}">
                  <a14:useLocalDpi xmlns:a14="http://schemas.microsoft.com/office/drawing/2010/main"/>
                </a:ext>
              </a:extLst>
            </a:blip>
            <a:stretch>
              <a:fillRect/>
            </a:stretch>
          </xdr:blipFill>
          <xdr:spPr>
            <a:xfrm>
              <a:off x="1998309" y="5679609"/>
              <a:ext cx="1348594" cy="1800000"/>
            </a:xfrm>
            <a:prstGeom prst="rect">
              <a:avLst/>
            </a:prstGeom>
            <a:ln>
              <a:solidFill>
                <a:schemeClr val="tx1"/>
              </a:solidFill>
            </a:ln>
          </xdr:spPr>
        </xdr:pic>
        <xdr:pic>
          <xdr:nvPicPr>
            <xdr:cNvPr id="9" name="Picture 8">
              <a:extLst>
                <a:ext uri="{FF2B5EF4-FFF2-40B4-BE49-F238E27FC236}">
                  <a16:creationId xmlns:a16="http://schemas.microsoft.com/office/drawing/2014/main" id="{B7E7B63D-7360-1E77-03E6-2E5993B3894D}"/>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5066527" y="5679609"/>
              <a:ext cx="1348594" cy="180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15</xdr:row>
      <xdr:rowOff>0</xdr:rowOff>
    </xdr:from>
    <xdr:to>
      <xdr:col>6</xdr:col>
      <xdr:colOff>352425</xdr:colOff>
      <xdr:row>33</xdr:row>
      <xdr:rowOff>171450</xdr:rowOff>
    </xdr:to>
    <xdr:pic>
      <xdr:nvPicPr>
        <xdr:cNvPr id="9655" name="Picture 1">
          <a:extLst>
            <a:ext uri="{FF2B5EF4-FFF2-40B4-BE49-F238E27FC236}">
              <a16:creationId xmlns:a16="http://schemas.microsoft.com/office/drawing/2014/main" id="{00000000-0008-0000-0100-0000B72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2867025"/>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xdr:colOff>
      <xdr:row>34</xdr:row>
      <xdr:rowOff>66675</xdr:rowOff>
    </xdr:from>
    <xdr:to>
      <xdr:col>6</xdr:col>
      <xdr:colOff>361950</xdr:colOff>
      <xdr:row>53</xdr:row>
      <xdr:rowOff>47625</xdr:rowOff>
    </xdr:to>
    <xdr:pic>
      <xdr:nvPicPr>
        <xdr:cNvPr id="9656" name="Picture 2">
          <a:extLst>
            <a:ext uri="{FF2B5EF4-FFF2-40B4-BE49-F238E27FC236}">
              <a16:creationId xmlns:a16="http://schemas.microsoft.com/office/drawing/2014/main" id="{00000000-0008-0000-0100-0000B825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0550" y="6553200"/>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53</xdr:row>
      <xdr:rowOff>123825</xdr:rowOff>
    </xdr:from>
    <xdr:to>
      <xdr:col>6</xdr:col>
      <xdr:colOff>352425</xdr:colOff>
      <xdr:row>72</xdr:row>
      <xdr:rowOff>104775</xdr:rowOff>
    </xdr:to>
    <xdr:pic>
      <xdr:nvPicPr>
        <xdr:cNvPr id="9657" name="Picture 3">
          <a:extLst>
            <a:ext uri="{FF2B5EF4-FFF2-40B4-BE49-F238E27FC236}">
              <a16:creationId xmlns:a16="http://schemas.microsoft.com/office/drawing/2014/main" id="{00000000-0008-0000-0100-0000B925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10229850"/>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485775</xdr:colOff>
      <xdr:row>15</xdr:row>
      <xdr:rowOff>0</xdr:rowOff>
    </xdr:from>
    <xdr:to>
      <xdr:col>16</xdr:col>
      <xdr:colOff>85725</xdr:colOff>
      <xdr:row>33</xdr:row>
      <xdr:rowOff>171450</xdr:rowOff>
    </xdr:to>
    <xdr:pic>
      <xdr:nvPicPr>
        <xdr:cNvPr id="9658" name="Picture 4">
          <a:extLst>
            <a:ext uri="{FF2B5EF4-FFF2-40B4-BE49-F238E27FC236}">
              <a16:creationId xmlns:a16="http://schemas.microsoft.com/office/drawing/2014/main" id="{00000000-0008-0000-0100-0000BA25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467600" y="2867025"/>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485775</xdr:colOff>
      <xdr:row>34</xdr:row>
      <xdr:rowOff>66675</xdr:rowOff>
    </xdr:from>
    <xdr:to>
      <xdr:col>16</xdr:col>
      <xdr:colOff>85725</xdr:colOff>
      <xdr:row>53</xdr:row>
      <xdr:rowOff>47625</xdr:rowOff>
    </xdr:to>
    <xdr:pic>
      <xdr:nvPicPr>
        <xdr:cNvPr id="9659" name="Picture 5">
          <a:extLst>
            <a:ext uri="{FF2B5EF4-FFF2-40B4-BE49-F238E27FC236}">
              <a16:creationId xmlns:a16="http://schemas.microsoft.com/office/drawing/2014/main" id="{00000000-0008-0000-0100-0000BB25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467600" y="6553200"/>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514350</xdr:colOff>
      <xdr:row>53</xdr:row>
      <xdr:rowOff>133350</xdr:rowOff>
    </xdr:from>
    <xdr:to>
      <xdr:col>16</xdr:col>
      <xdr:colOff>114300</xdr:colOff>
      <xdr:row>72</xdr:row>
      <xdr:rowOff>114300</xdr:rowOff>
    </xdr:to>
    <xdr:pic>
      <xdr:nvPicPr>
        <xdr:cNvPr id="9660" name="Picture 6">
          <a:extLst>
            <a:ext uri="{FF2B5EF4-FFF2-40B4-BE49-F238E27FC236}">
              <a16:creationId xmlns:a16="http://schemas.microsoft.com/office/drawing/2014/main" id="{00000000-0008-0000-0100-0000BC25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496175" y="10239375"/>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21</xdr:row>
      <xdr:rowOff>0</xdr:rowOff>
    </xdr:from>
    <xdr:to>
      <xdr:col>12</xdr:col>
      <xdr:colOff>333375</xdr:colOff>
      <xdr:row>29</xdr:row>
      <xdr:rowOff>66675</xdr:rowOff>
    </xdr:to>
    <xdr:pic>
      <xdr:nvPicPr>
        <xdr:cNvPr id="7229" name="Picture 1">
          <a:extLst>
            <a:ext uri="{FF2B5EF4-FFF2-40B4-BE49-F238E27FC236}">
              <a16:creationId xmlns:a16="http://schemas.microsoft.com/office/drawing/2014/main" id="{00000000-0008-0000-0300-00003D1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57850" y="4381500"/>
          <a:ext cx="2162175" cy="16192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351hZrBRdkxxXrBi9"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84"/>
  <sheetViews>
    <sheetView tabSelected="1" view="pageBreakPreview" zoomScaleNormal="100" zoomScaleSheetLayoutView="100" zoomScalePageLayoutView="85" workbookViewId="0">
      <selection activeCell="O46" sqref="O46"/>
    </sheetView>
  </sheetViews>
  <sheetFormatPr defaultColWidth="9.109375" defaultRowHeight="14.4" x14ac:dyDescent="0.3"/>
  <cols>
    <col min="1" max="1" width="8.6640625" customWidth="1"/>
    <col min="2" max="2" width="13.109375" customWidth="1"/>
    <col min="3" max="3" width="13.6640625" customWidth="1"/>
    <col min="4" max="4" width="9.44140625" customWidth="1"/>
    <col min="5" max="5" width="7.5546875" customWidth="1"/>
    <col min="6" max="6" width="8.88671875" customWidth="1"/>
    <col min="7" max="8" width="9.88671875" customWidth="1"/>
    <col min="9" max="9" width="10.44140625" customWidth="1"/>
    <col min="10" max="10" width="7.33203125" customWidth="1"/>
    <col min="11" max="11" width="18.6640625" customWidth="1"/>
    <col min="17" max="17" width="14.6640625" customWidth="1"/>
  </cols>
  <sheetData>
    <row r="1" spans="1:15" ht="43.95" customHeight="1" x14ac:dyDescent="0.3">
      <c r="A1" s="171" t="s">
        <v>245</v>
      </c>
      <c r="B1" s="172"/>
      <c r="C1" s="172"/>
      <c r="D1" s="172"/>
      <c r="E1" s="172"/>
      <c r="F1" s="172"/>
      <c r="G1" s="172"/>
      <c r="H1" s="172"/>
      <c r="I1" s="172"/>
      <c r="J1" s="173"/>
    </row>
    <row r="2" spans="1:15" x14ac:dyDescent="0.3">
      <c r="A2" s="124" t="s">
        <v>44</v>
      </c>
      <c r="B2" s="125"/>
      <c r="C2" s="125"/>
      <c r="D2" s="125"/>
      <c r="E2" s="125"/>
      <c r="F2" s="125"/>
      <c r="G2" s="125"/>
      <c r="H2" s="125"/>
      <c r="I2" s="125"/>
      <c r="J2" s="126"/>
    </row>
    <row r="3" spans="1:15" x14ac:dyDescent="0.3">
      <c r="A3" s="109" t="s">
        <v>0</v>
      </c>
      <c r="B3" s="110"/>
      <c r="C3" s="110"/>
      <c r="D3" s="110"/>
      <c r="E3" s="111"/>
      <c r="F3" s="127" t="str">
        <f ca="1">TEXT(TODAY(),"DD/MM/YYYY")</f>
        <v>19/08/2025</v>
      </c>
      <c r="G3" s="128"/>
      <c r="H3" s="128"/>
      <c r="I3" s="128"/>
      <c r="J3" s="129"/>
    </row>
    <row r="4" spans="1:15" x14ac:dyDescent="0.3">
      <c r="A4" s="109" t="s">
        <v>1</v>
      </c>
      <c r="B4" s="110"/>
      <c r="C4" s="110"/>
      <c r="D4" s="110"/>
      <c r="E4" s="111"/>
      <c r="F4" s="130" t="s">
        <v>136</v>
      </c>
      <c r="G4" s="131"/>
      <c r="H4" s="131"/>
      <c r="I4" s="131"/>
      <c r="J4" s="132"/>
    </row>
    <row r="5" spans="1:15" x14ac:dyDescent="0.3">
      <c r="A5" s="109" t="s">
        <v>2</v>
      </c>
      <c r="B5" s="110"/>
      <c r="C5" s="110"/>
      <c r="D5" s="110"/>
      <c r="E5" s="111"/>
      <c r="F5" s="127">
        <v>45883</v>
      </c>
      <c r="G5" s="128"/>
      <c r="H5" s="128"/>
      <c r="I5" s="128"/>
      <c r="J5" s="129"/>
    </row>
    <row r="6" spans="1:15" ht="16.5" customHeight="1" x14ac:dyDescent="0.3">
      <c r="A6" s="109" t="s">
        <v>127</v>
      </c>
      <c r="B6" s="110"/>
      <c r="C6" s="110"/>
      <c r="D6" s="110"/>
      <c r="E6" s="111"/>
      <c r="F6" s="101" t="s">
        <v>142</v>
      </c>
      <c r="G6" s="102"/>
      <c r="H6" s="102"/>
      <c r="I6" s="102"/>
      <c r="J6" s="133"/>
    </row>
    <row r="7" spans="1:15" ht="15" customHeight="1" x14ac:dyDescent="0.3">
      <c r="A7" s="109" t="s">
        <v>3</v>
      </c>
      <c r="B7" s="110"/>
      <c r="C7" s="110"/>
      <c r="D7" s="110"/>
      <c r="E7" s="111"/>
      <c r="F7" s="101" t="s">
        <v>142</v>
      </c>
      <c r="G7" s="102"/>
      <c r="H7" s="102"/>
      <c r="I7" s="102"/>
      <c r="J7" s="133"/>
    </row>
    <row r="8" spans="1:15" x14ac:dyDescent="0.3">
      <c r="A8" s="109" t="s">
        <v>4</v>
      </c>
      <c r="B8" s="110"/>
      <c r="C8" s="110"/>
      <c r="D8" s="110"/>
      <c r="E8" s="111"/>
      <c r="F8" s="118" t="s">
        <v>174</v>
      </c>
      <c r="G8" s="119"/>
      <c r="H8" s="119"/>
      <c r="I8" s="119"/>
      <c r="J8" s="120"/>
    </row>
    <row r="9" spans="1:15" x14ac:dyDescent="0.3">
      <c r="A9" s="109" t="s">
        <v>246</v>
      </c>
      <c r="B9" s="110"/>
      <c r="C9" s="110"/>
      <c r="D9" s="110"/>
      <c r="E9" s="111"/>
      <c r="F9" s="109">
        <v>2225988888</v>
      </c>
      <c r="G9" s="110"/>
      <c r="H9" s="110"/>
      <c r="I9" s="110"/>
      <c r="J9" s="111"/>
    </row>
    <row r="10" spans="1:15" x14ac:dyDescent="0.3">
      <c r="A10" s="109" t="s">
        <v>247</v>
      </c>
      <c r="B10" s="110"/>
      <c r="C10" s="110"/>
      <c r="D10" s="110"/>
      <c r="E10" s="111"/>
      <c r="F10" s="109" t="s">
        <v>49</v>
      </c>
      <c r="G10" s="110"/>
      <c r="H10" s="110"/>
      <c r="I10" s="110"/>
      <c r="J10" s="111"/>
      <c r="K10" s="109" t="s">
        <v>249</v>
      </c>
      <c r="L10" s="110"/>
      <c r="M10" s="110"/>
      <c r="N10" s="110"/>
      <c r="O10" s="111"/>
    </row>
    <row r="11" spans="1:15" s="51" customFormat="1" ht="15.75" customHeight="1" x14ac:dyDescent="0.3">
      <c r="A11" s="134" t="s">
        <v>5</v>
      </c>
      <c r="B11" s="135"/>
      <c r="C11" s="135"/>
      <c r="D11" s="135"/>
      <c r="E11" s="136"/>
      <c r="F11" s="101" t="s">
        <v>175</v>
      </c>
      <c r="G11" s="102"/>
      <c r="H11" s="102"/>
      <c r="I11" s="102"/>
      <c r="J11" s="133"/>
    </row>
    <row r="12" spans="1:15" s="51" customFormat="1" ht="15.75" customHeight="1" x14ac:dyDescent="0.3">
      <c r="A12" s="134" t="s">
        <v>141</v>
      </c>
      <c r="B12" s="135"/>
      <c r="C12" s="135"/>
      <c r="D12" s="135"/>
      <c r="E12" s="136"/>
      <c r="F12" s="101" t="s">
        <v>241</v>
      </c>
      <c r="G12" s="102"/>
      <c r="H12" s="102"/>
      <c r="I12" s="102"/>
      <c r="J12" s="133"/>
    </row>
    <row r="13" spans="1:15" ht="31.5" customHeight="1" x14ac:dyDescent="0.3">
      <c r="A13" s="152" t="s">
        <v>57</v>
      </c>
      <c r="B13" s="152"/>
      <c r="C13" s="101" t="s">
        <v>165</v>
      </c>
      <c r="D13" s="102"/>
      <c r="E13" s="102"/>
      <c r="F13" s="102"/>
      <c r="G13" s="102"/>
      <c r="H13" s="102"/>
      <c r="I13" s="102"/>
      <c r="J13" s="133"/>
    </row>
    <row r="14" spans="1:15" ht="15" customHeight="1" x14ac:dyDescent="0.3">
      <c r="A14" s="50" t="s">
        <v>100</v>
      </c>
      <c r="B14" s="49">
        <v>20</v>
      </c>
      <c r="C14" s="42" t="s">
        <v>133</v>
      </c>
      <c r="D14" s="98" t="s">
        <v>151</v>
      </c>
      <c r="E14" s="99"/>
      <c r="F14" s="99"/>
      <c r="G14" s="100"/>
      <c r="H14" s="2" t="s">
        <v>58</v>
      </c>
      <c r="I14" s="144" t="s">
        <v>143</v>
      </c>
      <c r="J14" s="145"/>
    </row>
    <row r="15" spans="1:15" x14ac:dyDescent="0.3">
      <c r="A15" s="50" t="s">
        <v>6</v>
      </c>
      <c r="B15" s="130" t="s">
        <v>146</v>
      </c>
      <c r="C15" s="131"/>
      <c r="D15" s="131"/>
      <c r="E15" s="132"/>
      <c r="F15" s="1" t="s">
        <v>59</v>
      </c>
      <c r="G15" s="109" t="s">
        <v>145</v>
      </c>
      <c r="H15" s="110"/>
      <c r="I15" s="110"/>
      <c r="J15" s="111"/>
    </row>
    <row r="16" spans="1:15" x14ac:dyDescent="0.3">
      <c r="A16" s="50" t="s">
        <v>7</v>
      </c>
      <c r="B16" s="109" t="s">
        <v>144</v>
      </c>
      <c r="C16" s="110"/>
      <c r="D16" s="110"/>
      <c r="E16" s="111"/>
      <c r="F16" s="1" t="s">
        <v>60</v>
      </c>
      <c r="G16" s="109">
        <v>410101</v>
      </c>
      <c r="H16" s="110"/>
      <c r="I16" s="110"/>
      <c r="J16" s="111"/>
    </row>
    <row r="17" spans="1:10" x14ac:dyDescent="0.3">
      <c r="A17" s="140" t="s">
        <v>141</v>
      </c>
      <c r="B17" s="141"/>
      <c r="C17" s="101" t="s">
        <v>164</v>
      </c>
      <c r="D17" s="102"/>
      <c r="E17" s="102"/>
      <c r="F17" s="102"/>
      <c r="G17" s="102"/>
      <c r="H17" s="102"/>
      <c r="I17" s="102"/>
      <c r="J17" s="133"/>
    </row>
    <row r="18" spans="1:10" ht="78.75" customHeight="1" x14ac:dyDescent="0.3">
      <c r="A18" s="109" t="s">
        <v>152</v>
      </c>
      <c r="B18" s="111"/>
      <c r="C18" s="98" t="s">
        <v>163</v>
      </c>
      <c r="D18" s="99"/>
      <c r="E18" s="99"/>
      <c r="F18" s="98" t="s">
        <v>162</v>
      </c>
      <c r="G18" s="99"/>
      <c r="H18" s="99"/>
      <c r="I18" s="99"/>
      <c r="J18" s="100"/>
    </row>
    <row r="19" spans="1:10" ht="32.25" customHeight="1" x14ac:dyDescent="0.3">
      <c r="A19" s="152" t="s">
        <v>61</v>
      </c>
      <c r="B19" s="152"/>
      <c r="C19" s="143" t="s">
        <v>153</v>
      </c>
      <c r="D19" s="143"/>
      <c r="E19" s="143"/>
      <c r="F19" s="142" t="s">
        <v>51</v>
      </c>
      <c r="G19" s="142"/>
      <c r="H19" s="99" t="s">
        <v>147</v>
      </c>
      <c r="I19" s="99"/>
      <c r="J19" s="100"/>
    </row>
    <row r="20" spans="1:10" ht="15" customHeight="1" x14ac:dyDescent="0.3">
      <c r="A20" s="115" t="s">
        <v>166</v>
      </c>
      <c r="B20" s="116"/>
      <c r="C20" s="116"/>
      <c r="D20" s="116"/>
      <c r="E20" s="117"/>
      <c r="F20" s="146" t="s">
        <v>148</v>
      </c>
      <c r="G20" s="147"/>
      <c r="H20" s="147"/>
      <c r="I20" s="147"/>
      <c r="J20" s="148"/>
    </row>
    <row r="21" spans="1:10" x14ac:dyDescent="0.3">
      <c r="A21" s="137"/>
      <c r="B21" s="138"/>
      <c r="C21" s="138"/>
      <c r="D21" s="138"/>
      <c r="E21" s="139"/>
      <c r="F21" s="149"/>
      <c r="G21" s="150"/>
      <c r="H21" s="150"/>
      <c r="I21" s="150"/>
      <c r="J21" s="151"/>
    </row>
    <row r="22" spans="1:10" ht="15" customHeight="1" x14ac:dyDescent="0.3">
      <c r="A22" s="115" t="s">
        <v>101</v>
      </c>
      <c r="B22" s="116"/>
      <c r="C22" s="116"/>
      <c r="D22" s="116"/>
      <c r="E22" s="117"/>
      <c r="F22" s="115" t="s">
        <v>46</v>
      </c>
      <c r="G22" s="116"/>
      <c r="H22" s="116"/>
      <c r="I22" s="116"/>
      <c r="J22" s="117"/>
    </row>
    <row r="23" spans="1:10" x14ac:dyDescent="0.3">
      <c r="A23" s="109" t="s">
        <v>8</v>
      </c>
      <c r="B23" s="110"/>
      <c r="C23" s="110"/>
      <c r="D23" s="110"/>
      <c r="E23" s="111"/>
      <c r="F23" s="121" t="s">
        <v>128</v>
      </c>
      <c r="G23" s="122"/>
      <c r="H23" s="122"/>
      <c r="I23" s="122"/>
      <c r="J23" s="123"/>
    </row>
    <row r="24" spans="1:10" x14ac:dyDescent="0.3">
      <c r="A24" s="109" t="s">
        <v>9</v>
      </c>
      <c r="B24" s="110"/>
      <c r="C24" s="110"/>
      <c r="D24" s="110"/>
      <c r="E24" s="111"/>
      <c r="F24" s="112" t="s">
        <v>52</v>
      </c>
      <c r="G24" s="113"/>
      <c r="H24" s="113"/>
      <c r="I24" s="113"/>
      <c r="J24" s="114"/>
    </row>
    <row r="25" spans="1:10" x14ac:dyDescent="0.3">
      <c r="A25" s="109" t="s">
        <v>10</v>
      </c>
      <c r="B25" s="110"/>
      <c r="C25" s="110"/>
      <c r="D25" s="110"/>
      <c r="E25" s="111"/>
      <c r="F25" s="121" t="s">
        <v>129</v>
      </c>
      <c r="G25" s="122"/>
      <c r="H25" s="122"/>
      <c r="I25" s="122"/>
      <c r="J25" s="123"/>
    </row>
    <row r="26" spans="1:10" x14ac:dyDescent="0.3">
      <c r="A26" s="109" t="s">
        <v>27</v>
      </c>
      <c r="B26" s="110"/>
      <c r="C26" s="110"/>
      <c r="D26" s="110"/>
      <c r="E26" s="111"/>
      <c r="F26" s="112" t="s">
        <v>62</v>
      </c>
      <c r="G26" s="113"/>
      <c r="H26" s="113"/>
      <c r="I26" s="113"/>
      <c r="J26" s="114"/>
    </row>
    <row r="27" spans="1:10" x14ac:dyDescent="0.3">
      <c r="A27" s="140" t="s">
        <v>11</v>
      </c>
      <c r="B27" s="141"/>
      <c r="C27" s="140" t="s">
        <v>12</v>
      </c>
      <c r="D27" s="141"/>
      <c r="E27" s="140" t="s">
        <v>13</v>
      </c>
      <c r="F27" s="141"/>
      <c r="G27" s="140" t="s">
        <v>50</v>
      </c>
      <c r="H27" s="141"/>
      <c r="I27" s="140" t="s">
        <v>14</v>
      </c>
      <c r="J27" s="141"/>
    </row>
    <row r="28" spans="1:10" x14ac:dyDescent="0.3">
      <c r="A28" s="140" t="s">
        <v>15</v>
      </c>
      <c r="B28" s="141"/>
      <c r="C28" s="140" t="s">
        <v>49</v>
      </c>
      <c r="D28" s="141"/>
      <c r="E28" s="140" t="s">
        <v>49</v>
      </c>
      <c r="F28" s="141"/>
      <c r="G28" s="140" t="s">
        <v>49</v>
      </c>
      <c r="H28" s="141"/>
      <c r="I28" s="140" t="s">
        <v>49</v>
      </c>
      <c r="J28" s="141"/>
    </row>
    <row r="29" spans="1:10" x14ac:dyDescent="0.3">
      <c r="A29" s="174" t="s">
        <v>16</v>
      </c>
      <c r="B29" s="175"/>
      <c r="C29" s="174" t="s">
        <v>6</v>
      </c>
      <c r="D29" s="175"/>
      <c r="E29" s="174" t="s">
        <v>135</v>
      </c>
      <c r="F29" s="175"/>
      <c r="G29" s="174" t="s">
        <v>6</v>
      </c>
      <c r="H29" s="175"/>
      <c r="I29" s="174" t="s">
        <v>135</v>
      </c>
      <c r="J29" s="175"/>
    </row>
    <row r="30" spans="1:10" x14ac:dyDescent="0.3">
      <c r="A30" s="130" t="s">
        <v>55</v>
      </c>
      <c r="B30" s="131"/>
      <c r="C30" s="131"/>
      <c r="D30" s="131"/>
      <c r="E30" s="131"/>
      <c r="F30" s="131"/>
      <c r="G30" s="131"/>
      <c r="H30" s="131"/>
      <c r="I30" s="131"/>
      <c r="J30" s="132"/>
    </row>
    <row r="31" spans="1:10" x14ac:dyDescent="0.3">
      <c r="A31" s="130" t="s">
        <v>132</v>
      </c>
      <c r="B31" s="131"/>
      <c r="C31" s="131"/>
      <c r="D31" s="131"/>
      <c r="E31" s="131"/>
      <c r="F31" s="131"/>
      <c r="G31" s="131"/>
      <c r="H31" s="131"/>
      <c r="I31" s="131"/>
      <c r="J31" s="132"/>
    </row>
    <row r="32" spans="1:10" x14ac:dyDescent="0.3">
      <c r="A32" s="130" t="s">
        <v>41</v>
      </c>
      <c r="B32" s="132"/>
      <c r="C32" s="130" t="s">
        <v>248</v>
      </c>
      <c r="D32" s="131"/>
      <c r="E32" s="131"/>
      <c r="F32" s="131"/>
      <c r="G32" s="131"/>
      <c r="H32" s="131"/>
      <c r="I32" s="131"/>
      <c r="J32" s="132"/>
    </row>
    <row r="33" spans="1:10" x14ac:dyDescent="0.3">
      <c r="A33" s="130" t="s">
        <v>243</v>
      </c>
      <c r="B33" s="132"/>
      <c r="C33" s="190" t="s">
        <v>244</v>
      </c>
      <c r="D33" s="131"/>
      <c r="E33" s="131"/>
      <c r="F33" s="131"/>
      <c r="G33" s="131"/>
      <c r="H33" s="131"/>
      <c r="I33" s="131"/>
      <c r="J33" s="132"/>
    </row>
    <row r="34" spans="1:10" x14ac:dyDescent="0.3">
      <c r="A34" s="118" t="s">
        <v>17</v>
      </c>
      <c r="B34" s="119"/>
      <c r="C34" s="119"/>
      <c r="D34" s="119"/>
      <c r="E34" s="119"/>
      <c r="F34" s="119"/>
      <c r="G34" s="119"/>
      <c r="H34" s="119"/>
      <c r="I34" s="119"/>
      <c r="J34" s="120"/>
    </row>
    <row r="35" spans="1:10" ht="15" customHeight="1" x14ac:dyDescent="0.3">
      <c r="A35" s="115" t="s">
        <v>137</v>
      </c>
      <c r="B35" s="116"/>
      <c r="C35" s="116"/>
      <c r="D35" s="116"/>
      <c r="E35" s="116"/>
      <c r="F35" s="116"/>
      <c r="G35" s="116"/>
      <c r="H35" s="116"/>
      <c r="I35" s="116"/>
      <c r="J35" s="117"/>
    </row>
    <row r="36" spans="1:10" ht="18" customHeight="1" x14ac:dyDescent="0.3">
      <c r="A36" s="137"/>
      <c r="B36" s="138"/>
      <c r="C36" s="138"/>
      <c r="D36" s="138"/>
      <c r="E36" s="138"/>
      <c r="F36" s="138"/>
      <c r="G36" s="138"/>
      <c r="H36" s="138"/>
      <c r="I36" s="138"/>
      <c r="J36" s="139"/>
    </row>
    <row r="37" spans="1:10" ht="16.5" customHeight="1" x14ac:dyDescent="0.3">
      <c r="A37" s="109" t="s">
        <v>63</v>
      </c>
      <c r="B37" s="110"/>
      <c r="C37" s="110"/>
      <c r="D37" s="110"/>
      <c r="E37" s="111"/>
      <c r="F37" s="101">
        <v>33953.56</v>
      </c>
      <c r="G37" s="102"/>
      <c r="H37" s="102"/>
      <c r="I37" s="102"/>
      <c r="J37" s="133"/>
    </row>
    <row r="38" spans="1:10" x14ac:dyDescent="0.3">
      <c r="A38" s="109" t="s">
        <v>18</v>
      </c>
      <c r="B38" s="110"/>
      <c r="C38" s="110"/>
      <c r="D38" s="110"/>
      <c r="E38" s="111"/>
      <c r="F38" s="109">
        <v>1.1000000000000001</v>
      </c>
      <c r="G38" s="110"/>
      <c r="H38" s="110"/>
      <c r="I38" s="110"/>
      <c r="J38" s="111"/>
    </row>
    <row r="39" spans="1:10" x14ac:dyDescent="0.3">
      <c r="A39" s="109" t="s">
        <v>19</v>
      </c>
      <c r="B39" s="110"/>
      <c r="C39" s="110"/>
      <c r="D39" s="110"/>
      <c r="E39" s="111"/>
      <c r="F39" s="109">
        <v>0.2</v>
      </c>
      <c r="G39" s="110"/>
      <c r="H39" s="110"/>
      <c r="I39" s="110"/>
      <c r="J39" s="111"/>
    </row>
    <row r="40" spans="1:10" x14ac:dyDescent="0.3">
      <c r="A40" s="109" t="s">
        <v>20</v>
      </c>
      <c r="B40" s="110"/>
      <c r="C40" s="110"/>
      <c r="D40" s="110"/>
      <c r="E40" s="111"/>
      <c r="F40" s="109">
        <f>F38+F39</f>
        <v>1.3</v>
      </c>
      <c r="G40" s="110"/>
      <c r="H40" s="110"/>
      <c r="I40" s="110"/>
      <c r="J40" s="111"/>
    </row>
    <row r="41" spans="1:10" x14ac:dyDescent="0.3">
      <c r="A41" s="109" t="s">
        <v>64</v>
      </c>
      <c r="B41" s="110"/>
      <c r="C41" s="110"/>
      <c r="D41" s="110"/>
      <c r="E41" s="111"/>
      <c r="F41" s="179">
        <v>428667.86</v>
      </c>
      <c r="G41" s="180"/>
      <c r="H41" s="180"/>
      <c r="I41" s="180"/>
      <c r="J41" s="181"/>
    </row>
    <row r="42" spans="1:10" x14ac:dyDescent="0.3">
      <c r="A42" s="109" t="s">
        <v>21</v>
      </c>
      <c r="B42" s="110"/>
      <c r="C42" s="110"/>
      <c r="D42" s="110"/>
      <c r="E42" s="111"/>
      <c r="F42" s="109" t="s">
        <v>167</v>
      </c>
      <c r="G42" s="110"/>
      <c r="H42" s="110"/>
      <c r="I42" s="110"/>
      <c r="J42" s="111"/>
    </row>
    <row r="43" spans="1:10" x14ac:dyDescent="0.3">
      <c r="A43" s="118" t="s">
        <v>66</v>
      </c>
      <c r="B43" s="119"/>
      <c r="C43" s="119"/>
      <c r="D43" s="119"/>
      <c r="E43" s="119"/>
      <c r="F43" s="119"/>
      <c r="G43" s="119"/>
      <c r="H43" s="119"/>
      <c r="I43" s="119"/>
      <c r="J43" s="120"/>
    </row>
    <row r="44" spans="1:10" x14ac:dyDescent="0.3">
      <c r="A44" s="101" t="s">
        <v>65</v>
      </c>
      <c r="B44" s="133"/>
      <c r="C44" s="101" t="s">
        <v>149</v>
      </c>
      <c r="D44" s="102"/>
      <c r="E44" s="102"/>
      <c r="F44" s="133"/>
      <c r="G44" s="1" t="s">
        <v>56</v>
      </c>
      <c r="H44" s="109" t="s">
        <v>150</v>
      </c>
      <c r="I44" s="110"/>
      <c r="J44" s="111"/>
    </row>
    <row r="45" spans="1:10" x14ac:dyDescent="0.3">
      <c r="A45" s="101" t="s">
        <v>67</v>
      </c>
      <c r="B45" s="133"/>
      <c r="C45" s="101" t="str">
        <f>C44</f>
        <v>MSHA/L.N.A.1(B)/P.NO.95/2016.</v>
      </c>
      <c r="D45" s="102"/>
      <c r="E45" s="102"/>
      <c r="F45" s="133"/>
      <c r="G45" s="1" t="s">
        <v>56</v>
      </c>
      <c r="H45" s="109" t="str">
        <f>H44</f>
        <v>12/02/2018.</v>
      </c>
      <c r="I45" s="110"/>
      <c r="J45" s="111"/>
    </row>
    <row r="46" spans="1:10" ht="45" customHeight="1" x14ac:dyDescent="0.3">
      <c r="A46" s="101" t="s">
        <v>168</v>
      </c>
      <c r="B46" s="133"/>
      <c r="C46" s="101" t="s">
        <v>208</v>
      </c>
      <c r="D46" s="102"/>
      <c r="E46" s="102"/>
      <c r="F46" s="133"/>
      <c r="G46" s="1" t="s">
        <v>56</v>
      </c>
      <c r="H46" s="109" t="s">
        <v>150</v>
      </c>
      <c r="I46" s="110" t="s">
        <v>47</v>
      </c>
      <c r="J46" s="111"/>
    </row>
    <row r="47" spans="1:10" x14ac:dyDescent="0.3">
      <c r="A47" s="109" t="s">
        <v>99</v>
      </c>
      <c r="B47" s="111"/>
      <c r="C47" s="101" t="s">
        <v>49</v>
      </c>
      <c r="D47" s="102"/>
      <c r="E47" s="102"/>
      <c r="F47" s="133"/>
      <c r="G47" s="50" t="s">
        <v>56</v>
      </c>
      <c r="H47" s="187" t="s">
        <v>49</v>
      </c>
      <c r="I47" s="110"/>
      <c r="J47" s="111"/>
    </row>
    <row r="48" spans="1:10" x14ac:dyDescent="0.3">
      <c r="A48" s="152" t="s">
        <v>72</v>
      </c>
      <c r="B48" s="152"/>
      <c r="C48" s="152"/>
      <c r="D48" s="178" t="str">
        <f>H46</f>
        <v>12/02/2018.</v>
      </c>
      <c r="E48" s="178"/>
      <c r="F48" s="109" t="s">
        <v>68</v>
      </c>
      <c r="G48" s="182"/>
      <c r="H48" s="187">
        <v>47604</v>
      </c>
      <c r="I48" s="188"/>
      <c r="J48" s="189"/>
    </row>
    <row r="49" spans="1:12" x14ac:dyDescent="0.3">
      <c r="A49" s="184" t="s">
        <v>22</v>
      </c>
      <c r="B49" s="185"/>
      <c r="C49" s="185"/>
      <c r="D49" s="185"/>
      <c r="E49" s="185"/>
      <c r="F49" s="185"/>
      <c r="G49" s="185"/>
      <c r="H49" s="185"/>
      <c r="I49" s="185"/>
      <c r="J49" s="186"/>
    </row>
    <row r="50" spans="1:12" x14ac:dyDescent="0.3">
      <c r="A50" s="109" t="s">
        <v>98</v>
      </c>
      <c r="B50" s="110"/>
      <c r="C50" s="111"/>
      <c r="D50" s="140">
        <f>F41</f>
        <v>428667.86</v>
      </c>
      <c r="E50" s="141"/>
      <c r="F50" s="176" t="s">
        <v>178</v>
      </c>
      <c r="G50" s="177"/>
      <c r="H50" s="98" t="s">
        <v>242</v>
      </c>
      <c r="I50" s="99"/>
      <c r="J50" s="100"/>
    </row>
    <row r="51" spans="1:12" x14ac:dyDescent="0.3">
      <c r="A51" s="101" t="s">
        <v>69</v>
      </c>
      <c r="B51" s="102"/>
      <c r="C51" s="98" t="s">
        <v>234</v>
      </c>
      <c r="D51" s="99"/>
      <c r="E51" s="99"/>
      <c r="F51" s="100"/>
      <c r="G51" s="144" t="s">
        <v>54</v>
      </c>
      <c r="H51" s="183"/>
      <c r="I51" s="183"/>
      <c r="J51" s="145"/>
    </row>
    <row r="52" spans="1:12" x14ac:dyDescent="0.3">
      <c r="A52" s="152" t="s">
        <v>180</v>
      </c>
      <c r="B52" s="152"/>
      <c r="C52" s="152"/>
      <c r="D52" s="142" t="s">
        <v>53</v>
      </c>
      <c r="E52" s="142"/>
      <c r="F52" s="142"/>
      <c r="G52" s="142"/>
      <c r="H52" s="142"/>
      <c r="I52" s="142"/>
      <c r="J52" s="142"/>
    </row>
    <row r="53" spans="1:12" ht="15" thickBot="1" x14ac:dyDescent="0.35">
      <c r="A53" s="146" t="s">
        <v>181</v>
      </c>
      <c r="B53" s="147"/>
      <c r="C53" s="147"/>
      <c r="D53" s="147"/>
      <c r="E53" s="147"/>
      <c r="F53" s="147"/>
      <c r="G53" s="147"/>
      <c r="H53" s="147"/>
      <c r="I53" s="147"/>
      <c r="J53" s="148"/>
    </row>
    <row r="54" spans="1:12" ht="15" customHeight="1" x14ac:dyDescent="0.3">
      <c r="A54" s="86" t="s">
        <v>209</v>
      </c>
      <c r="B54" s="87"/>
      <c r="C54" s="78" t="s">
        <v>235</v>
      </c>
      <c r="D54" s="78"/>
      <c r="E54" s="78"/>
      <c r="F54" s="78"/>
      <c r="G54" s="78"/>
      <c r="H54" s="78"/>
      <c r="I54" s="78"/>
      <c r="J54" s="79"/>
      <c r="K54" s="43" t="str">
        <f ca="1">(IF(F58&gt;99%,"All work completed. Please provide OC.",IF(F58&gt;89.8%,"Plinth, RCC, Brick, Plaster, Flooring, Painting work Completed. Finishing work is in process.",IF(F58&lt;94%,(IF(C58=0,"Work not yet Started.",IF(D58=25%,"Piling work in process",IF(D58=50%,"Excavation work in process",IF(D58=100%,"Excavation work Completed. ","0")))&amp;(IF(C59=0%,"",IF(C59=L60,"Footing work is process",IF(C59=L61,"Footing work Completed",IF(C59=L62,"1st Basement Completed",IF(C59=L63,"1st &amp; 2nd Basement Completed",IF(C59=L64,"1st to 3rd Basement Completed",IF(C59=L65,"1st to 4th Basement Completed",IF(C59=L66,"Plinth work is process",IF(C59=L67,"Plinth work completed","0")))))))))))&amp;(IF(C60=(D55+G55+I55),", RCC Slab",IF(C60&gt;0,", RCC upto "&amp;C60&amp;" Slab",""))&amp;(IF(C61=I55,", Brickwork",IF(C61&gt;0,", Brickwork upto "&amp;C61&amp;" Floor",""))&amp;(IF(C62=I55,", Internal Plaster",IF(C62&gt;0,", Internal Plaster upto "&amp;C62&amp;" Floor",""))&amp;(IF(C63=I55,", External Plaster",IF(C63&gt;0,", External Plaster upto "&amp;C63&amp;" Floor",""))&amp;(IF(C64=I55,", Flooring",IF(C64&gt;0,", Flooring upto "&amp;C64&amp;" Floor",""))&amp;(IF(C65=I55,", Painting",IF(C65&gt;0,", Painting upto "&amp;C65&amp;" Floor",""))&amp;(IF(C66&gt;0,", Finishing upto "&amp;C66&amp;" Floor","")&amp;(IF(C60&gt;0.5," Completed",""))))))))))))))</f>
        <v>Excavation work in process</v>
      </c>
      <c r="L54" s="52"/>
    </row>
    <row r="55" spans="1:12" x14ac:dyDescent="0.3">
      <c r="A55" s="46" t="s">
        <v>210</v>
      </c>
      <c r="B55" s="47">
        <v>0</v>
      </c>
      <c r="C55" s="47" t="s">
        <v>134</v>
      </c>
      <c r="D55" s="47">
        <v>1</v>
      </c>
      <c r="E55" s="75" t="s">
        <v>211</v>
      </c>
      <c r="F55" s="75"/>
      <c r="G55" s="47">
        <v>0</v>
      </c>
      <c r="H55" s="47" t="s">
        <v>212</v>
      </c>
      <c r="I55" s="75">
        <f ca="1">--TRIM(RIGHT(SUBSTITUTE(LEFT(C54,_xlfn.AGGREGATE(16,6,FIND({0,1,2,3,4,5,6,7,8,9},C54,ROW(INDIRECT("1:"&amp;LEN(C54)))),1))," ",REPT(" ",LEN(C54))),LEN(C54)))</f>
        <v>7</v>
      </c>
      <c r="J55" s="80"/>
      <c r="K55" s="44"/>
      <c r="L55" s="53"/>
    </row>
    <row r="56" spans="1:12" x14ac:dyDescent="0.3">
      <c r="A56" s="81" t="s">
        <v>213</v>
      </c>
      <c r="B56" s="82"/>
      <c r="C56" s="83" t="str">
        <f ca="1">K54</f>
        <v>Excavation work in process</v>
      </c>
      <c r="D56" s="83"/>
      <c r="E56" s="83"/>
      <c r="F56" s="83"/>
      <c r="G56" s="83"/>
      <c r="H56" s="83"/>
      <c r="I56" s="83"/>
      <c r="J56" s="84"/>
      <c r="K56" s="44" t="s">
        <v>214</v>
      </c>
      <c r="L56" s="53"/>
    </row>
    <row r="57" spans="1:12" x14ac:dyDescent="0.3">
      <c r="A57" s="68" t="s">
        <v>33</v>
      </c>
      <c r="B57" s="69"/>
      <c r="C57" s="45" t="s">
        <v>215</v>
      </c>
      <c r="D57" s="69" t="s">
        <v>216</v>
      </c>
      <c r="E57" s="69"/>
      <c r="F57" s="69" t="s">
        <v>217</v>
      </c>
      <c r="G57" s="69"/>
      <c r="H57" s="69" t="s">
        <v>218</v>
      </c>
      <c r="I57" s="69"/>
      <c r="J57" s="85"/>
      <c r="K57" s="40" t="s">
        <v>219</v>
      </c>
      <c r="L57" s="54">
        <f ca="1">I55*25%</f>
        <v>1.75</v>
      </c>
    </row>
    <row r="58" spans="1:12" x14ac:dyDescent="0.3">
      <c r="A58" s="68" t="s">
        <v>220</v>
      </c>
      <c r="B58" s="69"/>
      <c r="C58" s="55">
        <f ca="1">L58</f>
        <v>3.5</v>
      </c>
      <c r="D58" s="70">
        <f ca="1">((100/I55)*C58)/100</f>
        <v>0.5</v>
      </c>
      <c r="E58" s="70"/>
      <c r="F58" s="70">
        <f ca="1">(((C59/I55*10)+(40/(D55+G55+I55)*C60)+(7.5/(I55)*C61)+(7.5/(I55)*C62)+(10/I55*C63)+(10/I55*C64)+(5/I55*C65)+(5/I55*C66)+(5/I55*C67))/100)</f>
        <v>0</v>
      </c>
      <c r="G58" s="70"/>
      <c r="H58" s="70">
        <f ca="1">((((C58/I55)*20)+((C59/I55)*25)+(30/(I55+G55+D55)*C60)+(5/I55*C61)+(5/I55*C62)+(5/I55*C63)+(5/I55*C64)+(0/I55*C65)+(0/I55*C66)+(5/I55*C67))/100)</f>
        <v>0.1</v>
      </c>
      <c r="I58" s="70"/>
      <c r="J58" s="72"/>
      <c r="K58" s="40" t="s">
        <v>184</v>
      </c>
      <c r="L58" s="56">
        <f ca="1">I55*50%</f>
        <v>3.5</v>
      </c>
    </row>
    <row r="59" spans="1:12" x14ac:dyDescent="0.3">
      <c r="A59" s="68" t="s">
        <v>34</v>
      </c>
      <c r="B59" s="69"/>
      <c r="C59" s="57">
        <v>0</v>
      </c>
      <c r="D59" s="70">
        <f ca="1">((100/I55)*C59)/100</f>
        <v>0</v>
      </c>
      <c r="E59" s="70"/>
      <c r="F59" s="70"/>
      <c r="G59" s="70"/>
      <c r="H59" s="70"/>
      <c r="I59" s="70"/>
      <c r="J59" s="72"/>
      <c r="K59" s="40" t="s">
        <v>185</v>
      </c>
      <c r="L59" s="56">
        <f ca="1">I55</f>
        <v>7</v>
      </c>
    </row>
    <row r="60" spans="1:12" x14ac:dyDescent="0.3">
      <c r="A60" s="68" t="s">
        <v>236</v>
      </c>
      <c r="B60" s="69"/>
      <c r="C60" s="57">
        <v>0</v>
      </c>
      <c r="D60" s="70">
        <f ca="1">((100/(D55+G55+I55))*C60)/100</f>
        <v>0</v>
      </c>
      <c r="E60" s="70"/>
      <c r="F60" s="70"/>
      <c r="G60" s="70"/>
      <c r="H60" s="70"/>
      <c r="I60" s="70"/>
      <c r="J60" s="72"/>
      <c r="K60" s="40" t="s">
        <v>186</v>
      </c>
      <c r="L60" s="58">
        <f ca="1">(IF(B55&gt;1,(I55/(B55+2)),I55/4))</f>
        <v>1.75</v>
      </c>
    </row>
    <row r="61" spans="1:12" x14ac:dyDescent="0.3">
      <c r="A61" s="68" t="s">
        <v>221</v>
      </c>
      <c r="B61" s="69" t="s">
        <v>222</v>
      </c>
      <c r="C61" s="55">
        <v>0</v>
      </c>
      <c r="D61" s="70">
        <f ca="1">((100/I55)*C61)/100</f>
        <v>0</v>
      </c>
      <c r="E61" s="70"/>
      <c r="F61" s="70"/>
      <c r="G61" s="70"/>
      <c r="H61" s="70"/>
      <c r="I61" s="70"/>
      <c r="J61" s="72"/>
      <c r="K61" s="40" t="s">
        <v>187</v>
      </c>
      <c r="L61" s="58">
        <f ca="1">(IF(B55&gt;1,(I55/(B55+2)+L60),I55/4+L60))</f>
        <v>3.5</v>
      </c>
    </row>
    <row r="62" spans="1:12" ht="15" customHeight="1" x14ac:dyDescent="0.3">
      <c r="A62" s="68" t="s">
        <v>223</v>
      </c>
      <c r="B62" s="69" t="s">
        <v>222</v>
      </c>
      <c r="C62" s="55">
        <v>0</v>
      </c>
      <c r="D62" s="70">
        <f ca="1">((100/I55)*C62)/100</f>
        <v>0</v>
      </c>
      <c r="E62" s="70"/>
      <c r="F62" s="70"/>
      <c r="G62" s="70"/>
      <c r="H62" s="70"/>
      <c r="I62" s="70"/>
      <c r="J62" s="72"/>
      <c r="K62" s="40" t="s">
        <v>224</v>
      </c>
      <c r="L62" s="58">
        <f>(IF(B55&gt;1,(I55/(B55+2)+L61),0))</f>
        <v>0</v>
      </c>
    </row>
    <row r="63" spans="1:12" x14ac:dyDescent="0.3">
      <c r="A63" s="74" t="s">
        <v>225</v>
      </c>
      <c r="B63" s="75" t="s">
        <v>226</v>
      </c>
      <c r="C63" s="55">
        <v>0</v>
      </c>
      <c r="D63" s="70">
        <f ca="1">((100/(I55))*C63)/100</f>
        <v>0</v>
      </c>
      <c r="E63" s="70"/>
      <c r="F63" s="70"/>
      <c r="G63" s="70"/>
      <c r="H63" s="70"/>
      <c r="I63" s="70"/>
      <c r="J63" s="72"/>
      <c r="K63" s="40" t="s">
        <v>227</v>
      </c>
      <c r="L63" s="58">
        <f>(IF(B55&gt;2,(I55/(B55+2)+L62),0))</f>
        <v>0</v>
      </c>
    </row>
    <row r="64" spans="1:12" x14ac:dyDescent="0.3">
      <c r="A64" s="68" t="s">
        <v>228</v>
      </c>
      <c r="B64" s="69" t="s">
        <v>228</v>
      </c>
      <c r="C64" s="55">
        <v>0</v>
      </c>
      <c r="D64" s="70">
        <f ca="1">((100/I55)*C64)/100</f>
        <v>0</v>
      </c>
      <c r="E64" s="70"/>
      <c r="F64" s="70"/>
      <c r="G64" s="70"/>
      <c r="H64" s="70"/>
      <c r="I64" s="70"/>
      <c r="J64" s="72"/>
      <c r="K64" s="40" t="s">
        <v>229</v>
      </c>
      <c r="L64" s="59">
        <f>(IF(B55&gt;3,(I55/(B55+2)+L63),0))</f>
        <v>0</v>
      </c>
    </row>
    <row r="65" spans="1:12" ht="15" customHeight="1" x14ac:dyDescent="0.3">
      <c r="A65" s="68" t="s">
        <v>230</v>
      </c>
      <c r="B65" s="69"/>
      <c r="C65" s="55">
        <v>0</v>
      </c>
      <c r="D65" s="70">
        <f ca="1">((100/I55)*C65)/100</f>
        <v>0</v>
      </c>
      <c r="E65" s="70"/>
      <c r="F65" s="70"/>
      <c r="G65" s="70"/>
      <c r="H65" s="70"/>
      <c r="I65" s="70"/>
      <c r="J65" s="72"/>
      <c r="K65" s="40" t="s">
        <v>231</v>
      </c>
      <c r="L65" s="58">
        <f>(IF(B55&gt;4,(I55/(B55+2)+L64),0))</f>
        <v>0</v>
      </c>
    </row>
    <row r="66" spans="1:12" x14ac:dyDescent="0.3">
      <c r="A66" s="68" t="s">
        <v>232</v>
      </c>
      <c r="B66" s="69" t="s">
        <v>232</v>
      </c>
      <c r="C66" s="55">
        <v>0</v>
      </c>
      <c r="D66" s="70">
        <f ca="1">((100/(I55))*C66)/100</f>
        <v>0</v>
      </c>
      <c r="E66" s="70"/>
      <c r="F66" s="70"/>
      <c r="G66" s="70"/>
      <c r="H66" s="70"/>
      <c r="I66" s="70"/>
      <c r="J66" s="72"/>
      <c r="K66" s="40" t="s">
        <v>188</v>
      </c>
      <c r="L66" s="58">
        <f ca="1">(IF(B55=1,(I55/(B55+3)+L61),IF(B55=0,(I55/4+L61),IF(B55&gt;1,0))))</f>
        <v>5.25</v>
      </c>
    </row>
    <row r="67" spans="1:12" ht="15" thickBot="1" x14ac:dyDescent="0.35">
      <c r="A67" s="76" t="s">
        <v>233</v>
      </c>
      <c r="B67" s="77"/>
      <c r="C67" s="60">
        <v>0</v>
      </c>
      <c r="D67" s="71">
        <f ca="1">((100/(I55))*C67)/100</f>
        <v>0</v>
      </c>
      <c r="E67" s="71"/>
      <c r="F67" s="71"/>
      <c r="G67" s="71"/>
      <c r="H67" s="71"/>
      <c r="I67" s="71"/>
      <c r="J67" s="73"/>
      <c r="K67" s="41" t="s">
        <v>189</v>
      </c>
      <c r="L67" s="61">
        <f ca="1">(IF(B55&gt;1.5,(I55/(B55+2)+L61+MAX(0,L62-L61)+MAX(0,L63-L62)+MAX(0,L64-L63)+MAX(0,L65-L64)+MAX(0,L66-L65)),IF(B55=1,(I55/(B55+3)+L66),IF(B55=0,I55/4+L66))))</f>
        <v>7</v>
      </c>
    </row>
    <row r="68" spans="1:12" ht="30" customHeight="1" x14ac:dyDescent="0.3">
      <c r="A68" s="86" t="s">
        <v>209</v>
      </c>
      <c r="B68" s="87"/>
      <c r="C68" s="78" t="s">
        <v>251</v>
      </c>
      <c r="D68" s="78"/>
      <c r="E68" s="78"/>
      <c r="F68" s="78"/>
      <c r="G68" s="78"/>
      <c r="H68" s="78"/>
      <c r="I68" s="78"/>
      <c r="J68" s="79"/>
      <c r="K68" s="43" t="str">
        <f ca="1">(IF(F72&gt;99%,"All work completed. Please provide OC.",IF(F72&gt;89.8%,"Plinth, RCC, Brick, Plaster, Flooring, Painting work Completed. Finishing work is in process.",IF(F72&lt;94%,(IF(C72=0,"Work not yet Started.",IF(D72=25%,"Piling work in process",IF(D72=50%,"Excavation work in process",IF(D72=100%,"Excavation work Completed. ","0")))&amp;(IF(C73=0%,"",IF(C73=L74,"Footing work is process",IF(C73=L75,"Footing work Completed",IF(C73=L76,"1st Basement Completed",IF(C73=L77,"1st &amp; 2nd Basement Completed",IF(C73=L78,"1st to 3rd Basement Completed",IF(C73=L79,"1st to 4th Basement Completed",IF(C73=L80,"Plinth work is process",IF(C73=L81,"Plinth work completed","0")))))))))))&amp;(IF(C74=(D69+G69+I69),", RCC Slab",IF(C74&gt;0,", RCC upto "&amp;C74&amp;" Slab",""))&amp;(IF(C75=I69,", Brickwork",IF(C75&gt;0,", Brickwork upto "&amp;C75&amp;" Floor",""))&amp;(IF(C76=I69,", Internal Plaster",IF(C76&gt;0,", Internal Plaster upto "&amp;C76&amp;" Floor",""))&amp;(IF(C77=I69,", External Plaster",IF(C77&gt;0,", External Plaster upto "&amp;C77&amp;" Floor",""))&amp;(IF(C78=I69,", Flooring",IF(C78&gt;0,", Flooring upto "&amp;C78&amp;" Floor",""))&amp;(IF(C79=I69,", Painting",IF(C79&gt;0,", Painting upto "&amp;C79&amp;" Floor",""))&amp;(IF(C80&gt;0,", Finishing upto "&amp;C80&amp;" Floor","")&amp;(IF(C74&gt;0.5," Completed",""))))))))))))))</f>
        <v>Excavation work Completed. Plinth work completed</v>
      </c>
      <c r="L68" s="52"/>
    </row>
    <row r="69" spans="1:12" x14ac:dyDescent="0.3">
      <c r="A69" s="46" t="s">
        <v>210</v>
      </c>
      <c r="B69" s="47">
        <v>0</v>
      </c>
      <c r="C69" s="47" t="s">
        <v>134</v>
      </c>
      <c r="D69" s="47">
        <v>1</v>
      </c>
      <c r="E69" s="75" t="s">
        <v>211</v>
      </c>
      <c r="F69" s="75"/>
      <c r="G69" s="47">
        <v>0</v>
      </c>
      <c r="H69" s="47" t="s">
        <v>212</v>
      </c>
      <c r="I69" s="75">
        <f ca="1">--TRIM(RIGHT(SUBSTITUTE(LEFT(C68,_xlfn.AGGREGATE(16,6,FIND({0,1,2,3,4,5,6,7,8,9},C68,ROW(INDIRECT("1:"&amp;LEN(C68)))),1))," ",REPT(" ",LEN(C68))),LEN(C68)))</f>
        <v>7</v>
      </c>
      <c r="J69" s="80"/>
      <c r="K69" s="44"/>
      <c r="L69" s="53"/>
    </row>
    <row r="70" spans="1:12" x14ac:dyDescent="0.3">
      <c r="A70" s="81" t="s">
        <v>213</v>
      </c>
      <c r="B70" s="82"/>
      <c r="C70" s="83" t="str">
        <f ca="1">K68</f>
        <v>Excavation work Completed. Plinth work completed</v>
      </c>
      <c r="D70" s="83"/>
      <c r="E70" s="83"/>
      <c r="F70" s="83"/>
      <c r="G70" s="83"/>
      <c r="H70" s="83"/>
      <c r="I70" s="83"/>
      <c r="J70" s="84"/>
      <c r="K70" s="44" t="s">
        <v>214</v>
      </c>
      <c r="L70" s="53"/>
    </row>
    <row r="71" spans="1:12" x14ac:dyDescent="0.3">
      <c r="A71" s="68" t="s">
        <v>33</v>
      </c>
      <c r="B71" s="69"/>
      <c r="C71" s="45" t="s">
        <v>215</v>
      </c>
      <c r="D71" s="69" t="s">
        <v>216</v>
      </c>
      <c r="E71" s="69"/>
      <c r="F71" s="69" t="s">
        <v>217</v>
      </c>
      <c r="G71" s="69"/>
      <c r="H71" s="69" t="s">
        <v>218</v>
      </c>
      <c r="I71" s="69"/>
      <c r="J71" s="85"/>
      <c r="K71" s="40" t="s">
        <v>219</v>
      </c>
      <c r="L71" s="54">
        <f ca="1">I69*25%</f>
        <v>1.75</v>
      </c>
    </row>
    <row r="72" spans="1:12" x14ac:dyDescent="0.3">
      <c r="A72" s="68" t="s">
        <v>220</v>
      </c>
      <c r="B72" s="69"/>
      <c r="C72" s="55">
        <f ca="1">L73</f>
        <v>7</v>
      </c>
      <c r="D72" s="70">
        <f ca="1">((100/I69)*C72)/100</f>
        <v>1</v>
      </c>
      <c r="E72" s="70"/>
      <c r="F72" s="70">
        <f ca="1">(((C73/I69*10)+(40/(D69+G69+I69)*C74)+(7.5/(I69)*C75)+(7.5/(I69)*C76)+(10/I69*C77)+(10/I69*C78)+(5/I69*C79)+(5/I69*C80)+(5/I69*C81))/100)</f>
        <v>0.1</v>
      </c>
      <c r="G72" s="70"/>
      <c r="H72" s="70">
        <f ca="1">((((C72/I69)*20)+((C73/I69)*25)+(30/(I69+G69+D69)*C74)+(5/I69*C75)+(5/I69*C76)+(5/I69*C77)+(5/I69*C78)+(0/I69*C79)+(0/I69*C80)+(5/I69*C81))/100)</f>
        <v>0.45</v>
      </c>
      <c r="I72" s="70"/>
      <c r="J72" s="72"/>
      <c r="K72" s="40" t="s">
        <v>184</v>
      </c>
      <c r="L72" s="56">
        <f ca="1">I69*50%</f>
        <v>3.5</v>
      </c>
    </row>
    <row r="73" spans="1:12" x14ac:dyDescent="0.3">
      <c r="A73" s="68" t="s">
        <v>34</v>
      </c>
      <c r="B73" s="69"/>
      <c r="C73" s="57">
        <v>7</v>
      </c>
      <c r="D73" s="70">
        <f ca="1">((100/I69)*C73)/100</f>
        <v>1</v>
      </c>
      <c r="E73" s="70"/>
      <c r="F73" s="70"/>
      <c r="G73" s="70"/>
      <c r="H73" s="70"/>
      <c r="I73" s="70"/>
      <c r="J73" s="72"/>
      <c r="K73" s="40" t="s">
        <v>185</v>
      </c>
      <c r="L73" s="56">
        <f ca="1">I69</f>
        <v>7</v>
      </c>
    </row>
    <row r="74" spans="1:12" x14ac:dyDescent="0.3">
      <c r="A74" s="68" t="s">
        <v>236</v>
      </c>
      <c r="B74" s="69"/>
      <c r="C74" s="57">
        <v>0</v>
      </c>
      <c r="D74" s="70">
        <f ca="1">((100/(D69+G69+I69))*C74)/100</f>
        <v>0</v>
      </c>
      <c r="E74" s="70"/>
      <c r="F74" s="70"/>
      <c r="G74" s="70"/>
      <c r="H74" s="70"/>
      <c r="I74" s="70"/>
      <c r="J74" s="72"/>
      <c r="K74" s="40" t="s">
        <v>186</v>
      </c>
      <c r="L74" s="58">
        <f ca="1">(IF(B69&gt;1,(I69/(B69+2)),I69/4))</f>
        <v>1.75</v>
      </c>
    </row>
    <row r="75" spans="1:12" x14ac:dyDescent="0.3">
      <c r="A75" s="68" t="s">
        <v>221</v>
      </c>
      <c r="B75" s="69" t="s">
        <v>222</v>
      </c>
      <c r="C75" s="55">
        <v>0</v>
      </c>
      <c r="D75" s="70">
        <f ca="1">((100/I69)*C75)/100</f>
        <v>0</v>
      </c>
      <c r="E75" s="70"/>
      <c r="F75" s="70"/>
      <c r="G75" s="70"/>
      <c r="H75" s="70"/>
      <c r="I75" s="70"/>
      <c r="J75" s="72"/>
      <c r="K75" s="40" t="s">
        <v>187</v>
      </c>
      <c r="L75" s="58">
        <f ca="1">(IF(B69&gt;1,(I69/(B69+2)+L74),I69/4+L74))</f>
        <v>3.5</v>
      </c>
    </row>
    <row r="76" spans="1:12" ht="15" customHeight="1" x14ac:dyDescent="0.3">
      <c r="A76" s="68" t="s">
        <v>223</v>
      </c>
      <c r="B76" s="69" t="s">
        <v>222</v>
      </c>
      <c r="C76" s="55">
        <v>0</v>
      </c>
      <c r="D76" s="70">
        <f ca="1">((100/I69)*C76)/100</f>
        <v>0</v>
      </c>
      <c r="E76" s="70"/>
      <c r="F76" s="70"/>
      <c r="G76" s="70"/>
      <c r="H76" s="70"/>
      <c r="I76" s="70"/>
      <c r="J76" s="72"/>
      <c r="K76" s="40" t="s">
        <v>224</v>
      </c>
      <c r="L76" s="58">
        <f>(IF(B69&gt;1,(I69/(B69+2)+L75),0))</f>
        <v>0</v>
      </c>
    </row>
    <row r="77" spans="1:12" x14ac:dyDescent="0.3">
      <c r="A77" s="74" t="s">
        <v>225</v>
      </c>
      <c r="B77" s="75" t="s">
        <v>226</v>
      </c>
      <c r="C77" s="55">
        <v>0</v>
      </c>
      <c r="D77" s="70">
        <f ca="1">((100/(I69))*C77)/100</f>
        <v>0</v>
      </c>
      <c r="E77" s="70"/>
      <c r="F77" s="70"/>
      <c r="G77" s="70"/>
      <c r="H77" s="70"/>
      <c r="I77" s="70"/>
      <c r="J77" s="72"/>
      <c r="K77" s="40" t="s">
        <v>227</v>
      </c>
      <c r="L77" s="58">
        <f>(IF(B69&gt;2,(I69/(B69+2)+L76),0))</f>
        <v>0</v>
      </c>
    </row>
    <row r="78" spans="1:12" x14ac:dyDescent="0.3">
      <c r="A78" s="68" t="s">
        <v>228</v>
      </c>
      <c r="B78" s="69" t="s">
        <v>228</v>
      </c>
      <c r="C78" s="55">
        <v>0</v>
      </c>
      <c r="D78" s="70">
        <f ca="1">((100/I69)*C78)/100</f>
        <v>0</v>
      </c>
      <c r="E78" s="70"/>
      <c r="F78" s="70"/>
      <c r="G78" s="70"/>
      <c r="H78" s="70"/>
      <c r="I78" s="70"/>
      <c r="J78" s="72"/>
      <c r="K78" s="40" t="s">
        <v>229</v>
      </c>
      <c r="L78" s="59">
        <f>(IF(B69&gt;3,(I69/(B69+2)+L77),0))</f>
        <v>0</v>
      </c>
    </row>
    <row r="79" spans="1:12" ht="15" customHeight="1" x14ac:dyDescent="0.3">
      <c r="A79" s="68" t="s">
        <v>230</v>
      </c>
      <c r="B79" s="69"/>
      <c r="C79" s="55">
        <v>0</v>
      </c>
      <c r="D79" s="70">
        <f ca="1">((100/I69)*C79)/100</f>
        <v>0</v>
      </c>
      <c r="E79" s="70"/>
      <c r="F79" s="70"/>
      <c r="G79" s="70"/>
      <c r="H79" s="70"/>
      <c r="I79" s="70"/>
      <c r="J79" s="72"/>
      <c r="K79" s="40" t="s">
        <v>231</v>
      </c>
      <c r="L79" s="58">
        <f>(IF(B69&gt;4,(I69/(B69+2)+L78),0))</f>
        <v>0</v>
      </c>
    </row>
    <row r="80" spans="1:12" x14ac:dyDescent="0.3">
      <c r="A80" s="68" t="s">
        <v>232</v>
      </c>
      <c r="B80" s="69" t="s">
        <v>232</v>
      </c>
      <c r="C80" s="55">
        <v>0</v>
      </c>
      <c r="D80" s="70">
        <f ca="1">((100/(I69))*C80)/100</f>
        <v>0</v>
      </c>
      <c r="E80" s="70"/>
      <c r="F80" s="70"/>
      <c r="G80" s="70"/>
      <c r="H80" s="70"/>
      <c r="I80" s="70"/>
      <c r="J80" s="72"/>
      <c r="K80" s="40" t="s">
        <v>188</v>
      </c>
      <c r="L80" s="58">
        <f ca="1">(IF(B69=1,(I69/(B69+3)+L75),IF(B69=0,(I69/4+L75),IF(B69&gt;1,0))))</f>
        <v>5.25</v>
      </c>
    </row>
    <row r="81" spans="1:12" ht="15" thickBot="1" x14ac:dyDescent="0.35">
      <c r="A81" s="76" t="s">
        <v>233</v>
      </c>
      <c r="B81" s="77"/>
      <c r="C81" s="60">
        <v>0</v>
      </c>
      <c r="D81" s="71">
        <f ca="1">((100/(I69))*C81)/100</f>
        <v>0</v>
      </c>
      <c r="E81" s="71"/>
      <c r="F81" s="71"/>
      <c r="G81" s="71"/>
      <c r="H81" s="71"/>
      <c r="I81" s="71"/>
      <c r="J81" s="73"/>
      <c r="K81" s="41" t="s">
        <v>189</v>
      </c>
      <c r="L81" s="61">
        <f ca="1">(IF(B69&gt;1.5,(I69/(B69+2)+L75+MAX(0,L76-L75)+MAX(0,L77-L76)+MAX(0,L78-L77)+MAX(0,L79-L78)+MAX(0,L80-L79)),IF(B69=1,(I69/(B69+3)+L80),IF(B69=0,I69/4+L80))))</f>
        <v>7</v>
      </c>
    </row>
    <row r="82" spans="1:12" ht="15" customHeight="1" x14ac:dyDescent="0.3">
      <c r="A82" s="86" t="s">
        <v>209</v>
      </c>
      <c r="B82" s="87"/>
      <c r="C82" s="78" t="s">
        <v>237</v>
      </c>
      <c r="D82" s="78"/>
      <c r="E82" s="78"/>
      <c r="F82" s="78"/>
      <c r="G82" s="78"/>
      <c r="H82" s="78"/>
      <c r="I82" s="78"/>
      <c r="J82" s="79"/>
      <c r="K82" s="43" t="str">
        <f ca="1">(IF(F86&gt;99%,"All work completed. Please provide OC.",IF(F86&gt;89.8%,"Plinth, RCC, Brick, Plaster, Flooring, Painting work Completed. Finishing work is in process.",IF(F86&lt;94%,(IF(C86=0,"Work not yet Started.",IF(D86=25%,"Piling work in process",IF(D86=50%,"Excavation work in process",IF(D86=100%,"Excavation work Completed. ","0")))&amp;(IF(C87=0%,"",IF(C87=L88,"Footing work is process",IF(C87=L89,"Footing work Completed",IF(C87=L90,"1st Basement Completed",IF(C87=L91,"1st &amp; 2nd Basement Completed",IF(C87=L92,"1st to 3rd Basement Completed",IF(C87=L93,"1st to 4th Basement Completed",IF(C87=L94,"Plinth work is process",IF(C87=L95,"Plinth work completed","0")))))))))))&amp;(IF(C88=(D83+G83+I83),", RCC Slab",IF(C88&gt;0,", RCC upto "&amp;C88&amp;" Slab",""))&amp;(IF(C89=I83,", Brickwork",IF(C89&gt;0,", Brickwork upto "&amp;C89&amp;" Floor",""))&amp;(IF(C90=I83,", Internal Plaster",IF(C90&gt;0,", Internal Plaster upto "&amp;C90&amp;" Floor",""))&amp;(IF(C91=I83,", External Plaster",IF(C91&gt;0,", External Plaster upto "&amp;C91&amp;" Floor",""))&amp;(IF(C92=I83,", Flooring",IF(C92&gt;0,", Flooring upto "&amp;C92&amp;" Floor",""))&amp;(IF(C93=I83,", Painting",IF(C93&gt;0,", Painting upto "&amp;C93&amp;" Floor",""))&amp;(IF(C94&gt;0,", Finishing upto "&amp;C94&amp;" Floor","")&amp;(IF(C88&gt;0.5," Completed",""))))))))))))))</f>
        <v>Excavation work Completed. Plinth work is process</v>
      </c>
      <c r="L82" s="52"/>
    </row>
    <row r="83" spans="1:12" x14ac:dyDescent="0.3">
      <c r="A83" s="46" t="s">
        <v>210</v>
      </c>
      <c r="B83" s="47">
        <v>0</v>
      </c>
      <c r="C83" s="47" t="s">
        <v>134</v>
      </c>
      <c r="D83" s="47">
        <v>1</v>
      </c>
      <c r="E83" s="75" t="s">
        <v>211</v>
      </c>
      <c r="F83" s="75"/>
      <c r="G83" s="47">
        <v>0</v>
      </c>
      <c r="H83" s="47" t="s">
        <v>212</v>
      </c>
      <c r="I83" s="75">
        <f ca="1">--TRIM(RIGHT(SUBSTITUTE(LEFT(C82,_xlfn.AGGREGATE(16,6,FIND({0,1,2,3,4,5,6,7,8,9},C82,ROW(INDIRECT("1:"&amp;LEN(C82)))),1))," ",REPT(" ",LEN(C82))),LEN(C82)))</f>
        <v>7</v>
      </c>
      <c r="J83" s="80"/>
      <c r="K83" s="44"/>
      <c r="L83" s="53"/>
    </row>
    <row r="84" spans="1:12" x14ac:dyDescent="0.3">
      <c r="A84" s="81" t="s">
        <v>213</v>
      </c>
      <c r="B84" s="82"/>
      <c r="C84" s="83" t="str">
        <f ca="1">K82</f>
        <v>Excavation work Completed. Plinth work is process</v>
      </c>
      <c r="D84" s="83"/>
      <c r="E84" s="83"/>
      <c r="F84" s="83"/>
      <c r="G84" s="83"/>
      <c r="H84" s="83"/>
      <c r="I84" s="83"/>
      <c r="J84" s="84"/>
      <c r="K84" s="44" t="s">
        <v>214</v>
      </c>
      <c r="L84" s="53"/>
    </row>
    <row r="85" spans="1:12" x14ac:dyDescent="0.3">
      <c r="A85" s="68" t="s">
        <v>33</v>
      </c>
      <c r="B85" s="69"/>
      <c r="C85" s="45" t="s">
        <v>215</v>
      </c>
      <c r="D85" s="69" t="s">
        <v>216</v>
      </c>
      <c r="E85" s="69"/>
      <c r="F85" s="69" t="s">
        <v>217</v>
      </c>
      <c r="G85" s="69"/>
      <c r="H85" s="69" t="s">
        <v>218</v>
      </c>
      <c r="I85" s="69"/>
      <c r="J85" s="85"/>
      <c r="K85" s="40" t="s">
        <v>219</v>
      </c>
      <c r="L85" s="54">
        <f ca="1">I83*25%</f>
        <v>1.75</v>
      </c>
    </row>
    <row r="86" spans="1:12" x14ac:dyDescent="0.3">
      <c r="A86" s="68" t="s">
        <v>220</v>
      </c>
      <c r="B86" s="69"/>
      <c r="C86" s="55">
        <f ca="1">L87</f>
        <v>7</v>
      </c>
      <c r="D86" s="70">
        <f ca="1">((100/I83)*C86)/100</f>
        <v>1</v>
      </c>
      <c r="E86" s="70"/>
      <c r="F86" s="70">
        <f ca="1">(((C87/I83*10)+(40/(D83+G83+I83)*C88)+(7.5/(I83)*C89)+(7.5/(I83)*C90)+(10/I83*C91)+(10/I83*C92)+(5/I83*C93)+(5/I83*C94)+(5/I83*C95))/100)</f>
        <v>7.4999999999999997E-2</v>
      </c>
      <c r="G86" s="70"/>
      <c r="H86" s="70">
        <f ca="1">((((C86/I83)*20)+((C87/I83)*25)+(30/(I83+G83+D83)*C88)+(5/I83*C89)+(5/I83*C90)+(5/I83*C91)+(5/I83*C92)+(0/I83*C93)+(0/I83*C94)+(5/I83*C95))/100)</f>
        <v>0.38750000000000001</v>
      </c>
      <c r="I86" s="70"/>
      <c r="J86" s="72"/>
      <c r="K86" s="40" t="s">
        <v>184</v>
      </c>
      <c r="L86" s="56">
        <f ca="1">I83*50%</f>
        <v>3.5</v>
      </c>
    </row>
    <row r="87" spans="1:12" x14ac:dyDescent="0.3">
      <c r="A87" s="68" t="s">
        <v>34</v>
      </c>
      <c r="B87" s="69"/>
      <c r="C87" s="57">
        <f ca="1">L94</f>
        <v>5.25</v>
      </c>
      <c r="D87" s="70">
        <f ca="1">((100/I83)*C87)/100</f>
        <v>0.75</v>
      </c>
      <c r="E87" s="70"/>
      <c r="F87" s="70"/>
      <c r="G87" s="70"/>
      <c r="H87" s="70"/>
      <c r="I87" s="70"/>
      <c r="J87" s="72"/>
      <c r="K87" s="40" t="s">
        <v>185</v>
      </c>
      <c r="L87" s="56">
        <f ca="1">I83</f>
        <v>7</v>
      </c>
    </row>
    <row r="88" spans="1:12" x14ac:dyDescent="0.3">
      <c r="A88" s="68" t="s">
        <v>236</v>
      </c>
      <c r="B88" s="69"/>
      <c r="C88" s="57">
        <v>0</v>
      </c>
      <c r="D88" s="70">
        <f ca="1">((100/(D83+G83+I83))*C88)/100</f>
        <v>0</v>
      </c>
      <c r="E88" s="70"/>
      <c r="F88" s="70"/>
      <c r="G88" s="70"/>
      <c r="H88" s="70"/>
      <c r="I88" s="70"/>
      <c r="J88" s="72"/>
      <c r="K88" s="40" t="s">
        <v>186</v>
      </c>
      <c r="L88" s="58">
        <f ca="1">(IF(B83&gt;1,(I83/(B83+2)),I83/4))</f>
        <v>1.75</v>
      </c>
    </row>
    <row r="89" spans="1:12" x14ac:dyDescent="0.3">
      <c r="A89" s="68" t="s">
        <v>221</v>
      </c>
      <c r="B89" s="69" t="s">
        <v>222</v>
      </c>
      <c r="C89" s="55">
        <v>0</v>
      </c>
      <c r="D89" s="70">
        <f ca="1">((100/I83)*C89)/100</f>
        <v>0</v>
      </c>
      <c r="E89" s="70"/>
      <c r="F89" s="70"/>
      <c r="G89" s="70"/>
      <c r="H89" s="70"/>
      <c r="I89" s="70"/>
      <c r="J89" s="72"/>
      <c r="K89" s="40" t="s">
        <v>187</v>
      </c>
      <c r="L89" s="58">
        <f ca="1">(IF(B83&gt;1,(I83/(B83+2)+L88),I83/4+L88))</f>
        <v>3.5</v>
      </c>
    </row>
    <row r="90" spans="1:12" ht="15" customHeight="1" x14ac:dyDescent="0.3">
      <c r="A90" s="68" t="s">
        <v>223</v>
      </c>
      <c r="B90" s="69" t="s">
        <v>222</v>
      </c>
      <c r="C90" s="55">
        <v>0</v>
      </c>
      <c r="D90" s="70">
        <f ca="1">((100/I83)*C90)/100</f>
        <v>0</v>
      </c>
      <c r="E90" s="70"/>
      <c r="F90" s="70"/>
      <c r="G90" s="70"/>
      <c r="H90" s="70"/>
      <c r="I90" s="70"/>
      <c r="J90" s="72"/>
      <c r="K90" s="40" t="s">
        <v>224</v>
      </c>
      <c r="L90" s="58">
        <f>(IF(B83&gt;1,(I83/(B83+2)+L89),0))</f>
        <v>0</v>
      </c>
    </row>
    <row r="91" spans="1:12" x14ac:dyDescent="0.3">
      <c r="A91" s="74" t="s">
        <v>225</v>
      </c>
      <c r="B91" s="75" t="s">
        <v>226</v>
      </c>
      <c r="C91" s="55">
        <v>0</v>
      </c>
      <c r="D91" s="70">
        <f ca="1">((100/(I83))*C91)/100</f>
        <v>0</v>
      </c>
      <c r="E91" s="70"/>
      <c r="F91" s="70"/>
      <c r="G91" s="70"/>
      <c r="H91" s="70"/>
      <c r="I91" s="70"/>
      <c r="J91" s="72"/>
      <c r="K91" s="40" t="s">
        <v>227</v>
      </c>
      <c r="L91" s="58">
        <f>(IF(B83&gt;2,(I83/(B83+2)+L90),0))</f>
        <v>0</v>
      </c>
    </row>
    <row r="92" spans="1:12" x14ac:dyDescent="0.3">
      <c r="A92" s="68" t="s">
        <v>228</v>
      </c>
      <c r="B92" s="69" t="s">
        <v>228</v>
      </c>
      <c r="C92" s="55">
        <v>0</v>
      </c>
      <c r="D92" s="70">
        <f ca="1">((100/I83)*C92)/100</f>
        <v>0</v>
      </c>
      <c r="E92" s="70"/>
      <c r="F92" s="70"/>
      <c r="G92" s="70"/>
      <c r="H92" s="70"/>
      <c r="I92" s="70"/>
      <c r="J92" s="72"/>
      <c r="K92" s="40" t="s">
        <v>229</v>
      </c>
      <c r="L92" s="59">
        <f>(IF(B83&gt;3,(I83/(B83+2)+L91),0))</f>
        <v>0</v>
      </c>
    </row>
    <row r="93" spans="1:12" ht="15" customHeight="1" x14ac:dyDescent="0.3">
      <c r="A93" s="68" t="s">
        <v>230</v>
      </c>
      <c r="B93" s="69"/>
      <c r="C93" s="55">
        <v>0</v>
      </c>
      <c r="D93" s="70">
        <f ca="1">((100/I83)*C93)/100</f>
        <v>0</v>
      </c>
      <c r="E93" s="70"/>
      <c r="F93" s="70"/>
      <c r="G93" s="70"/>
      <c r="H93" s="70"/>
      <c r="I93" s="70"/>
      <c r="J93" s="72"/>
      <c r="K93" s="40" t="s">
        <v>231</v>
      </c>
      <c r="L93" s="58">
        <f>(IF(B83&gt;4,(I83/(B83+2)+L92),0))</f>
        <v>0</v>
      </c>
    </row>
    <row r="94" spans="1:12" x14ac:dyDescent="0.3">
      <c r="A94" s="68" t="s">
        <v>232</v>
      </c>
      <c r="B94" s="69" t="s">
        <v>232</v>
      </c>
      <c r="C94" s="55">
        <v>0</v>
      </c>
      <c r="D94" s="70">
        <f ca="1">((100/(I83))*C94)/100</f>
        <v>0</v>
      </c>
      <c r="E94" s="70"/>
      <c r="F94" s="70"/>
      <c r="G94" s="70"/>
      <c r="H94" s="70"/>
      <c r="I94" s="70"/>
      <c r="J94" s="72"/>
      <c r="K94" s="40" t="s">
        <v>188</v>
      </c>
      <c r="L94" s="58">
        <f ca="1">(IF(B83=1,(I83/(B83+3)+L89),IF(B83=0,(I83/4+L89),IF(B83&gt;1,0))))</f>
        <v>5.25</v>
      </c>
    </row>
    <row r="95" spans="1:12" ht="15" thickBot="1" x14ac:dyDescent="0.35">
      <c r="A95" s="76" t="s">
        <v>233</v>
      </c>
      <c r="B95" s="77"/>
      <c r="C95" s="60">
        <v>0</v>
      </c>
      <c r="D95" s="71">
        <f ca="1">((100/(I83))*C95)/100</f>
        <v>0</v>
      </c>
      <c r="E95" s="71"/>
      <c r="F95" s="71"/>
      <c r="G95" s="71"/>
      <c r="H95" s="71"/>
      <c r="I95" s="71"/>
      <c r="J95" s="73"/>
      <c r="K95" s="41" t="s">
        <v>189</v>
      </c>
      <c r="L95" s="61">
        <f ca="1">(IF(B83&gt;1.5,(I83/(B83+2)+L89+MAX(0,L90-L89)+MAX(0,L91-L90)+MAX(0,L92-L91)+MAX(0,L93-L92)+MAX(0,L94-L93)),IF(B83=1,(I83/(B83+3)+L94),IF(B83=0,I83/4+L94))))</f>
        <v>7</v>
      </c>
    </row>
    <row r="96" spans="1:12" ht="15" hidden="1" customHeight="1" x14ac:dyDescent="0.3">
      <c r="A96" s="86" t="s">
        <v>209</v>
      </c>
      <c r="B96" s="87"/>
      <c r="C96" s="78" t="s">
        <v>238</v>
      </c>
      <c r="D96" s="78"/>
      <c r="E96" s="78"/>
      <c r="F96" s="78"/>
      <c r="G96" s="78"/>
      <c r="H96" s="78"/>
      <c r="I96" s="78"/>
      <c r="J96" s="79"/>
      <c r="K96" s="43" t="str">
        <f ca="1">(IF(F100&gt;99%,"All work completed. Please provide OC.",IF(F100&gt;89.8%,"Plinth, RCC, Brick, Plaster, Flooring, Painting work Completed. Finishing work is in process.",IF(F100&lt;94%,(IF(C100=0,"Work not yet Started.",IF(D100=25%,"Piling work in process",IF(D100=50%,"Excavation work in process",IF(D100=100%,"Excavation work Completed. ","0")))&amp;(IF(C101=0%,"",IF(C101=L102,"Footing work is process",IF(C101=L103,"Footing work Completed",IF(C101=L104,"1st Basement Completed",IF(C101=L105,"1st &amp; 2nd Basement Completed",IF(C101=L106,"1st to 3rd Basement Completed",IF(C101=L107,"1st to 4th Basement Completed",IF(C101=L108,"Plinth work is process",IF(C101=L109,"Plinth work completed","0")))))))))))&amp;(IF(C102=(D97+G97+I97),", RCC Slab",IF(C102&gt;0,", RCC upto "&amp;C102&amp;" Slab",""))&amp;(IF(C103=I97,", Brickwork",IF(C103&gt;0,", Brickwork upto "&amp;C103&amp;" Floor",""))&amp;(IF(C104=I97,", Internal Plaster",IF(C104&gt;0,", Internal Plaster upto "&amp;C104&amp;" Floor",""))&amp;(IF(C105=I97,", External Plaster",IF(C105&gt;0,", External Plaster upto "&amp;C105&amp;" Floor",""))&amp;(IF(C106=I97,", Flooring",IF(C106&gt;0,", Flooring upto "&amp;C106&amp;" Floor",""))&amp;(IF(C107=I97,", Painting",IF(C107&gt;0,", Painting upto "&amp;C107&amp;" Floor",""))&amp;(IF(C108&gt;0,", Finishing upto "&amp;C108&amp;" Floor","")&amp;(IF(C102&gt;0.5," Completed",""))))))))))))))</f>
        <v>Excavation work Completed. Plinth work completed</v>
      </c>
      <c r="L96" s="52"/>
    </row>
    <row r="97" spans="1:12" hidden="1" x14ac:dyDescent="0.3">
      <c r="A97" s="46" t="s">
        <v>210</v>
      </c>
      <c r="B97" s="47">
        <v>0</v>
      </c>
      <c r="C97" s="47" t="s">
        <v>134</v>
      </c>
      <c r="D97" s="47">
        <v>1</v>
      </c>
      <c r="E97" s="75" t="s">
        <v>211</v>
      </c>
      <c r="F97" s="75"/>
      <c r="G97" s="47">
        <v>0</v>
      </c>
      <c r="H97" s="47" t="s">
        <v>212</v>
      </c>
      <c r="I97" s="75">
        <f ca="1">--TRIM(RIGHT(SUBSTITUTE(LEFT(C96,_xlfn.AGGREGATE(16,6,FIND({0,1,2,3,4,5,6,7,8,9},C96,ROW(INDIRECT("1:"&amp;LEN(C96)))),1))," ",REPT(" ",LEN(C96))),LEN(C96)))</f>
        <v>7</v>
      </c>
      <c r="J97" s="80"/>
      <c r="K97" s="44"/>
      <c r="L97" s="53"/>
    </row>
    <row r="98" spans="1:12" hidden="1" x14ac:dyDescent="0.3">
      <c r="A98" s="81" t="s">
        <v>213</v>
      </c>
      <c r="B98" s="82"/>
      <c r="C98" s="83" t="str">
        <f ca="1">K96</f>
        <v>Excavation work Completed. Plinth work completed</v>
      </c>
      <c r="D98" s="83"/>
      <c r="E98" s="83"/>
      <c r="F98" s="83"/>
      <c r="G98" s="83"/>
      <c r="H98" s="83"/>
      <c r="I98" s="83"/>
      <c r="J98" s="84"/>
      <c r="K98" s="44" t="s">
        <v>214</v>
      </c>
      <c r="L98" s="53"/>
    </row>
    <row r="99" spans="1:12" hidden="1" x14ac:dyDescent="0.3">
      <c r="A99" s="68" t="s">
        <v>33</v>
      </c>
      <c r="B99" s="69"/>
      <c r="C99" s="45" t="s">
        <v>215</v>
      </c>
      <c r="D99" s="69" t="s">
        <v>216</v>
      </c>
      <c r="E99" s="69"/>
      <c r="F99" s="69" t="s">
        <v>217</v>
      </c>
      <c r="G99" s="69"/>
      <c r="H99" s="69" t="s">
        <v>218</v>
      </c>
      <c r="I99" s="69"/>
      <c r="J99" s="85"/>
      <c r="K99" s="40" t="s">
        <v>219</v>
      </c>
      <c r="L99" s="54">
        <f ca="1">I97*25%</f>
        <v>1.75</v>
      </c>
    </row>
    <row r="100" spans="1:12" hidden="1" x14ac:dyDescent="0.3">
      <c r="A100" s="68" t="s">
        <v>220</v>
      </c>
      <c r="B100" s="69"/>
      <c r="C100" s="55">
        <f ca="1">L101</f>
        <v>7</v>
      </c>
      <c r="D100" s="70">
        <f ca="1">((100/I97)*C100)/100</f>
        <v>1</v>
      </c>
      <c r="E100" s="70"/>
      <c r="F100" s="70">
        <f ca="1">(((C101/I97*10)+(40/(D97+G97+I97)*C102)+(7.5/(I97)*C103)+(7.5/(I97)*C104)+(10/I97*C105)+(10/I97*C106)+(5/I97*C107)+(5/I97*C108)+(5/I97*C109))/100)</f>
        <v>0.1</v>
      </c>
      <c r="G100" s="70"/>
      <c r="H100" s="70">
        <f ca="1">((((C100/I97)*20)+((C101/I97)*25)+(30/(I97+G97+D97)*C102)+(5/I97*C103)+(5/I97*C104)+(5/I97*C105)+(5/I97*C106)+(0/I97*C107)+(0/I97*C108)+(5/I97*C109))/100)</f>
        <v>0.45</v>
      </c>
      <c r="I100" s="70"/>
      <c r="J100" s="72"/>
      <c r="K100" s="40" t="s">
        <v>184</v>
      </c>
      <c r="L100" s="56">
        <f ca="1">I97*50%</f>
        <v>3.5</v>
      </c>
    </row>
    <row r="101" spans="1:12" hidden="1" x14ac:dyDescent="0.3">
      <c r="A101" s="68" t="s">
        <v>34</v>
      </c>
      <c r="B101" s="69"/>
      <c r="C101" s="57">
        <v>7</v>
      </c>
      <c r="D101" s="70">
        <f ca="1">((100/I97)*C101)/100</f>
        <v>1</v>
      </c>
      <c r="E101" s="70"/>
      <c r="F101" s="70"/>
      <c r="G101" s="70"/>
      <c r="H101" s="70"/>
      <c r="I101" s="70"/>
      <c r="J101" s="72"/>
      <c r="K101" s="40" t="s">
        <v>185</v>
      </c>
      <c r="L101" s="56">
        <f ca="1">I97</f>
        <v>7</v>
      </c>
    </row>
    <row r="102" spans="1:12" hidden="1" x14ac:dyDescent="0.3">
      <c r="A102" s="68" t="s">
        <v>236</v>
      </c>
      <c r="B102" s="69"/>
      <c r="C102" s="57">
        <v>0</v>
      </c>
      <c r="D102" s="70">
        <f ca="1">((100/(D97+G97+I97))*C102)/100</f>
        <v>0</v>
      </c>
      <c r="E102" s="70"/>
      <c r="F102" s="70"/>
      <c r="G102" s="70"/>
      <c r="H102" s="70"/>
      <c r="I102" s="70"/>
      <c r="J102" s="72"/>
      <c r="K102" s="40" t="s">
        <v>186</v>
      </c>
      <c r="L102" s="58">
        <f ca="1">(IF(B97&gt;1,(I97/(B97+2)),I97/4))</f>
        <v>1.75</v>
      </c>
    </row>
    <row r="103" spans="1:12" hidden="1" x14ac:dyDescent="0.3">
      <c r="A103" s="68" t="s">
        <v>221</v>
      </c>
      <c r="B103" s="69" t="s">
        <v>222</v>
      </c>
      <c r="C103" s="55">
        <v>0</v>
      </c>
      <c r="D103" s="70">
        <f ca="1">((100/I97)*C103)/100</f>
        <v>0</v>
      </c>
      <c r="E103" s="70"/>
      <c r="F103" s="70"/>
      <c r="G103" s="70"/>
      <c r="H103" s="70"/>
      <c r="I103" s="70"/>
      <c r="J103" s="72"/>
      <c r="K103" s="40" t="s">
        <v>187</v>
      </c>
      <c r="L103" s="58">
        <f ca="1">(IF(B97&gt;1,(I97/(B97+2)+L102),I97/4+L102))</f>
        <v>3.5</v>
      </c>
    </row>
    <row r="104" spans="1:12" ht="15" hidden="1" customHeight="1" x14ac:dyDescent="0.3">
      <c r="A104" s="68" t="s">
        <v>223</v>
      </c>
      <c r="B104" s="69" t="s">
        <v>222</v>
      </c>
      <c r="C104" s="55">
        <v>0</v>
      </c>
      <c r="D104" s="70">
        <f ca="1">((100/I97)*C104)/100</f>
        <v>0</v>
      </c>
      <c r="E104" s="70"/>
      <c r="F104" s="70"/>
      <c r="G104" s="70"/>
      <c r="H104" s="70"/>
      <c r="I104" s="70"/>
      <c r="J104" s="72"/>
      <c r="K104" s="40" t="s">
        <v>224</v>
      </c>
      <c r="L104" s="58">
        <f>(IF(B97&gt;1,(I97/(B97+2)+L103),0))</f>
        <v>0</v>
      </c>
    </row>
    <row r="105" spans="1:12" hidden="1" x14ac:dyDescent="0.3">
      <c r="A105" s="74" t="s">
        <v>225</v>
      </c>
      <c r="B105" s="75" t="s">
        <v>226</v>
      </c>
      <c r="C105" s="55">
        <v>0</v>
      </c>
      <c r="D105" s="70">
        <f ca="1">((100/(I97))*C105)/100</f>
        <v>0</v>
      </c>
      <c r="E105" s="70"/>
      <c r="F105" s="70"/>
      <c r="G105" s="70"/>
      <c r="H105" s="70"/>
      <c r="I105" s="70"/>
      <c r="J105" s="72"/>
      <c r="K105" s="40" t="s">
        <v>227</v>
      </c>
      <c r="L105" s="58">
        <f>(IF(B97&gt;2,(I97/(B97+2)+L104),0))</f>
        <v>0</v>
      </c>
    </row>
    <row r="106" spans="1:12" hidden="1" x14ac:dyDescent="0.3">
      <c r="A106" s="68" t="s">
        <v>228</v>
      </c>
      <c r="B106" s="69" t="s">
        <v>228</v>
      </c>
      <c r="C106" s="55">
        <v>0</v>
      </c>
      <c r="D106" s="70">
        <f ca="1">((100/I97)*C106)/100</f>
        <v>0</v>
      </c>
      <c r="E106" s="70"/>
      <c r="F106" s="70"/>
      <c r="G106" s="70"/>
      <c r="H106" s="70"/>
      <c r="I106" s="70"/>
      <c r="J106" s="72"/>
      <c r="K106" s="40" t="s">
        <v>229</v>
      </c>
      <c r="L106" s="59">
        <f>(IF(B97&gt;3,(I97/(B97+2)+L105),0))</f>
        <v>0</v>
      </c>
    </row>
    <row r="107" spans="1:12" ht="15" hidden="1" customHeight="1" x14ac:dyDescent="0.3">
      <c r="A107" s="68" t="s">
        <v>230</v>
      </c>
      <c r="B107" s="69"/>
      <c r="C107" s="55">
        <v>0</v>
      </c>
      <c r="D107" s="70">
        <f ca="1">((100/I97)*C107)/100</f>
        <v>0</v>
      </c>
      <c r="E107" s="70"/>
      <c r="F107" s="70"/>
      <c r="G107" s="70"/>
      <c r="H107" s="70"/>
      <c r="I107" s="70"/>
      <c r="J107" s="72"/>
      <c r="K107" s="40" t="s">
        <v>231</v>
      </c>
      <c r="L107" s="58">
        <f>(IF(B97&gt;4,(I97/(B97+2)+L106),0))</f>
        <v>0</v>
      </c>
    </row>
    <row r="108" spans="1:12" hidden="1" x14ac:dyDescent="0.3">
      <c r="A108" s="68" t="s">
        <v>232</v>
      </c>
      <c r="B108" s="69" t="s">
        <v>232</v>
      </c>
      <c r="C108" s="55">
        <v>0</v>
      </c>
      <c r="D108" s="70">
        <f ca="1">((100/(I97))*C108)/100</f>
        <v>0</v>
      </c>
      <c r="E108" s="70"/>
      <c r="F108" s="70"/>
      <c r="G108" s="70"/>
      <c r="H108" s="70"/>
      <c r="I108" s="70"/>
      <c r="J108" s="72"/>
      <c r="K108" s="40" t="s">
        <v>188</v>
      </c>
      <c r="L108" s="58">
        <f ca="1">(IF(B97=1,(I97/(B97+3)+L103),IF(B97=0,(I97/4+L103),IF(B97&gt;1,0))))</f>
        <v>5.25</v>
      </c>
    </row>
    <row r="109" spans="1:12" ht="15" hidden="1" thickBot="1" x14ac:dyDescent="0.35">
      <c r="A109" s="76" t="s">
        <v>233</v>
      </c>
      <c r="B109" s="77"/>
      <c r="C109" s="60">
        <v>0</v>
      </c>
      <c r="D109" s="71">
        <f ca="1">((100/(I97))*C109)/100</f>
        <v>0</v>
      </c>
      <c r="E109" s="71"/>
      <c r="F109" s="71"/>
      <c r="G109" s="71"/>
      <c r="H109" s="71"/>
      <c r="I109" s="71"/>
      <c r="J109" s="73"/>
      <c r="K109" s="41" t="s">
        <v>189</v>
      </c>
      <c r="L109" s="61">
        <f ca="1">(IF(B97&gt;1.5,(I97/(B97+2)+L103+MAX(0,L104-L103)+MAX(0,L105-L104)+MAX(0,L106-L105)+MAX(0,L107-L106)+MAX(0,L108-L107)),IF(B97=1,(I97/(B97+3)+L108),IF(B97=0,I97/4+L108))))</f>
        <v>7</v>
      </c>
    </row>
    <row r="110" spans="1:12" x14ac:dyDescent="0.3">
      <c r="A110" s="149" t="s">
        <v>182</v>
      </c>
      <c r="B110" s="150"/>
      <c r="C110" s="150"/>
      <c r="D110" s="150"/>
      <c r="E110" s="150"/>
      <c r="F110" s="150"/>
      <c r="G110" s="150"/>
      <c r="H110" s="150"/>
      <c r="I110" s="150"/>
      <c r="J110" s="151"/>
    </row>
    <row r="111" spans="1:12" x14ac:dyDescent="0.3">
      <c r="A111" s="109" t="s">
        <v>48</v>
      </c>
      <c r="B111" s="110"/>
      <c r="C111" s="110"/>
      <c r="D111" s="110"/>
      <c r="E111" s="110"/>
      <c r="F111" s="110"/>
      <c r="G111" s="110"/>
      <c r="H111" s="110"/>
      <c r="I111" s="110"/>
      <c r="J111" s="111"/>
    </row>
    <row r="112" spans="1:12" ht="15" hidden="1" customHeight="1" x14ac:dyDescent="0.3">
      <c r="A112" s="103" t="s">
        <v>71</v>
      </c>
      <c r="B112" s="104"/>
      <c r="C112" s="104"/>
      <c r="D112" s="104"/>
      <c r="E112" s="104"/>
      <c r="F112" s="104"/>
      <c r="G112" s="104"/>
      <c r="H112" s="104"/>
      <c r="I112" s="104"/>
      <c r="J112" s="105"/>
    </row>
    <row r="113" spans="1:10" ht="15.75" hidden="1" customHeight="1" x14ac:dyDescent="0.3">
      <c r="A113" s="106"/>
      <c r="B113" s="107"/>
      <c r="C113" s="107"/>
      <c r="D113" s="107"/>
      <c r="E113" s="107"/>
      <c r="F113" s="107"/>
      <c r="G113" s="107"/>
      <c r="H113" s="107"/>
      <c r="I113" s="107"/>
      <c r="J113" s="108"/>
    </row>
    <row r="114" spans="1:10" s="62" customFormat="1" x14ac:dyDescent="0.3">
      <c r="A114" s="162" t="s">
        <v>23</v>
      </c>
      <c r="B114" s="163"/>
      <c r="C114" s="163"/>
      <c r="D114" s="163"/>
      <c r="E114" s="163"/>
      <c r="F114" s="163"/>
      <c r="G114" s="163"/>
      <c r="H114" s="163"/>
      <c r="I114" s="163"/>
      <c r="J114" s="164"/>
    </row>
    <row r="115" spans="1:10" x14ac:dyDescent="0.3">
      <c r="A115" s="109" t="s">
        <v>169</v>
      </c>
      <c r="B115" s="110"/>
      <c r="C115" s="110"/>
      <c r="D115" s="110"/>
      <c r="E115" s="110"/>
      <c r="F115" s="111"/>
      <c r="G115" s="130">
        <v>4300</v>
      </c>
      <c r="H115" s="131"/>
      <c r="I115" s="131"/>
      <c r="J115" s="132"/>
    </row>
    <row r="116" spans="1:10" x14ac:dyDescent="0.3">
      <c r="A116" s="109" t="s">
        <v>179</v>
      </c>
      <c r="B116" s="110"/>
      <c r="C116" s="110"/>
      <c r="D116" s="110"/>
      <c r="E116" s="110"/>
      <c r="F116" s="111"/>
      <c r="G116" s="130">
        <v>5000</v>
      </c>
      <c r="H116" s="131"/>
      <c r="I116" s="131"/>
      <c r="J116" s="132"/>
    </row>
    <row r="117" spans="1:10" x14ac:dyDescent="0.3">
      <c r="A117" s="101" t="s">
        <v>240</v>
      </c>
      <c r="B117" s="102"/>
      <c r="C117" s="102"/>
      <c r="D117" s="102"/>
      <c r="E117" s="102"/>
      <c r="F117" s="133"/>
      <c r="G117" s="101" t="s">
        <v>239</v>
      </c>
      <c r="H117" s="102"/>
      <c r="I117" s="102"/>
      <c r="J117" s="133"/>
    </row>
    <row r="118" spans="1:10" hidden="1" x14ac:dyDescent="0.3">
      <c r="A118" s="109" t="s">
        <v>73</v>
      </c>
      <c r="B118" s="110"/>
      <c r="C118" s="110"/>
      <c r="D118" s="110"/>
      <c r="E118" s="110"/>
      <c r="F118" s="111"/>
      <c r="G118" s="101" t="s">
        <v>49</v>
      </c>
      <c r="H118" s="102"/>
      <c r="I118" s="102"/>
      <c r="J118" s="133"/>
    </row>
    <row r="119" spans="1:10" hidden="1" x14ac:dyDescent="0.3">
      <c r="A119" s="109" t="s">
        <v>70</v>
      </c>
      <c r="B119" s="110"/>
      <c r="C119" s="110"/>
      <c r="D119" s="110"/>
      <c r="E119" s="110"/>
      <c r="F119" s="111"/>
      <c r="G119" s="101" t="s">
        <v>49</v>
      </c>
      <c r="H119" s="102"/>
      <c r="I119" s="102"/>
      <c r="J119" s="133"/>
    </row>
    <row r="120" spans="1:10" s="63" customFormat="1" x14ac:dyDescent="0.3">
      <c r="A120" s="162" t="s">
        <v>102</v>
      </c>
      <c r="B120" s="163"/>
      <c r="C120" s="163"/>
      <c r="D120" s="163"/>
      <c r="E120" s="163"/>
      <c r="F120" s="164"/>
      <c r="G120" s="134">
        <f>G115*0.8</f>
        <v>3440</v>
      </c>
      <c r="H120" s="135"/>
      <c r="I120" s="135"/>
      <c r="J120" s="136"/>
    </row>
    <row r="121" spans="1:10" s="64" customFormat="1" ht="21" customHeight="1" x14ac:dyDescent="0.3">
      <c r="A121" s="124" t="s">
        <v>103</v>
      </c>
      <c r="B121" s="125"/>
      <c r="C121" s="125"/>
      <c r="D121" s="125"/>
      <c r="E121" s="125"/>
      <c r="F121" s="125"/>
      <c r="G121" s="125"/>
      <c r="H121" s="125"/>
      <c r="I121" s="125"/>
      <c r="J121" s="126"/>
    </row>
    <row r="122" spans="1:10" x14ac:dyDescent="0.3">
      <c r="A122" s="124" t="s">
        <v>45</v>
      </c>
      <c r="B122" s="125"/>
      <c r="C122" s="125"/>
      <c r="D122" s="125"/>
      <c r="E122" s="125"/>
      <c r="F122" s="125"/>
      <c r="G122" s="125"/>
      <c r="H122" s="125"/>
      <c r="I122" s="125"/>
      <c r="J122" s="126"/>
    </row>
    <row r="123" spans="1:10" ht="45.75" customHeight="1" x14ac:dyDescent="0.3">
      <c r="A123" s="95" t="s">
        <v>31</v>
      </c>
      <c r="B123" s="97"/>
      <c r="C123" s="14" t="s">
        <v>28</v>
      </c>
      <c r="D123" s="95" t="s">
        <v>156</v>
      </c>
      <c r="E123" s="97"/>
      <c r="F123" s="14" t="s">
        <v>29</v>
      </c>
      <c r="G123" s="14" t="s">
        <v>138</v>
      </c>
      <c r="H123" s="14" t="s">
        <v>30</v>
      </c>
      <c r="I123" s="95" t="s">
        <v>104</v>
      </c>
      <c r="J123" s="97"/>
    </row>
    <row r="124" spans="1:10" x14ac:dyDescent="0.3">
      <c r="A124" s="95" t="s">
        <v>170</v>
      </c>
      <c r="B124" s="96"/>
      <c r="C124" s="96"/>
      <c r="D124" s="96"/>
      <c r="E124" s="96"/>
      <c r="F124" s="96"/>
      <c r="G124" s="96"/>
      <c r="H124" s="96"/>
      <c r="I124" s="96"/>
      <c r="J124" s="97"/>
    </row>
    <row r="125" spans="1:10" x14ac:dyDescent="0.3">
      <c r="A125" s="89" t="s">
        <v>160</v>
      </c>
      <c r="B125" s="90"/>
      <c r="C125" s="90"/>
      <c r="D125" s="90"/>
      <c r="E125" s="90"/>
      <c r="F125" s="90"/>
      <c r="G125" s="90"/>
      <c r="H125" s="90"/>
      <c r="I125" s="90"/>
      <c r="J125" s="91"/>
    </row>
    <row r="126" spans="1:10" x14ac:dyDescent="0.3">
      <c r="A126" s="89" t="s">
        <v>177</v>
      </c>
      <c r="B126" s="90"/>
      <c r="C126" s="90"/>
      <c r="D126" s="90"/>
      <c r="E126" s="90"/>
      <c r="F126" s="90"/>
      <c r="G126" s="90"/>
      <c r="H126" s="90"/>
      <c r="I126" s="90"/>
      <c r="J126" s="91"/>
    </row>
    <row r="127" spans="1:10" ht="15.75" hidden="1" customHeight="1" x14ac:dyDescent="0.3">
      <c r="A127" s="88">
        <v>1</v>
      </c>
      <c r="B127" s="88"/>
      <c r="C127" s="88" t="s">
        <v>159</v>
      </c>
      <c r="D127" s="88"/>
      <c r="E127" s="88"/>
      <c r="F127" s="88"/>
      <c r="G127" s="88"/>
      <c r="H127" s="88"/>
      <c r="I127" s="88" t="s">
        <v>134</v>
      </c>
      <c r="J127" s="88"/>
    </row>
    <row r="128" spans="1:10" hidden="1" x14ac:dyDescent="0.3">
      <c r="A128" s="88">
        <v>2</v>
      </c>
      <c r="B128" s="88"/>
      <c r="C128" s="48" t="s">
        <v>155</v>
      </c>
      <c r="D128" s="88">
        <v>437.35</v>
      </c>
      <c r="E128" s="88"/>
      <c r="F128" s="48">
        <v>0</v>
      </c>
      <c r="G128" s="48">
        <f t="shared" ref="G128:G134" si="0">D128*1.45+F128</f>
        <v>634.15750000000003</v>
      </c>
      <c r="H128" s="48" t="s">
        <v>176</v>
      </c>
      <c r="I128" s="88" t="s">
        <v>134</v>
      </c>
      <c r="J128" s="88"/>
    </row>
    <row r="129" spans="1:10" hidden="1" x14ac:dyDescent="0.3">
      <c r="A129" s="88">
        <v>3</v>
      </c>
      <c r="B129" s="88"/>
      <c r="C129" s="48" t="s">
        <v>155</v>
      </c>
      <c r="D129" s="88">
        <v>437.35</v>
      </c>
      <c r="E129" s="88"/>
      <c r="F129" s="48">
        <v>0</v>
      </c>
      <c r="G129" s="48">
        <f t="shared" si="0"/>
        <v>634.15750000000003</v>
      </c>
      <c r="H129" s="48" t="s">
        <v>176</v>
      </c>
      <c r="I129" s="88" t="s">
        <v>134</v>
      </c>
      <c r="J129" s="88"/>
    </row>
    <row r="130" spans="1:10" hidden="1" x14ac:dyDescent="0.3">
      <c r="A130" s="88">
        <v>4</v>
      </c>
      <c r="B130" s="88"/>
      <c r="C130" s="48" t="s">
        <v>155</v>
      </c>
      <c r="D130" s="88">
        <v>491.54</v>
      </c>
      <c r="E130" s="88"/>
      <c r="F130" s="48">
        <v>0</v>
      </c>
      <c r="G130" s="48">
        <f t="shared" si="0"/>
        <v>712.73300000000006</v>
      </c>
      <c r="H130" s="48" t="s">
        <v>176</v>
      </c>
      <c r="I130" s="88" t="s">
        <v>134</v>
      </c>
      <c r="J130" s="88"/>
    </row>
    <row r="131" spans="1:10" hidden="1" x14ac:dyDescent="0.3">
      <c r="A131" s="88">
        <v>5</v>
      </c>
      <c r="B131" s="88"/>
      <c r="C131" s="48" t="s">
        <v>155</v>
      </c>
      <c r="D131" s="88">
        <v>491.54</v>
      </c>
      <c r="E131" s="88"/>
      <c r="F131" s="48">
        <v>0</v>
      </c>
      <c r="G131" s="48">
        <f t="shared" si="0"/>
        <v>712.73300000000006</v>
      </c>
      <c r="H131" s="48" t="s">
        <v>176</v>
      </c>
      <c r="I131" s="88" t="s">
        <v>134</v>
      </c>
      <c r="J131" s="88"/>
    </row>
    <row r="132" spans="1:10" hidden="1" x14ac:dyDescent="0.3">
      <c r="A132" s="88">
        <v>6</v>
      </c>
      <c r="B132" s="88"/>
      <c r="C132" s="48" t="s">
        <v>155</v>
      </c>
      <c r="D132" s="88">
        <v>437.35</v>
      </c>
      <c r="E132" s="88"/>
      <c r="F132" s="48">
        <v>0</v>
      </c>
      <c r="G132" s="48">
        <f t="shared" si="0"/>
        <v>634.15750000000003</v>
      </c>
      <c r="H132" s="48" t="s">
        <v>176</v>
      </c>
      <c r="I132" s="88" t="s">
        <v>134</v>
      </c>
      <c r="J132" s="88"/>
    </row>
    <row r="133" spans="1:10" hidden="1" x14ac:dyDescent="0.3">
      <c r="A133" s="88">
        <v>7</v>
      </c>
      <c r="B133" s="88"/>
      <c r="C133" s="48" t="s">
        <v>155</v>
      </c>
      <c r="D133" s="88">
        <v>437.35</v>
      </c>
      <c r="E133" s="88"/>
      <c r="F133" s="48">
        <v>0</v>
      </c>
      <c r="G133" s="48">
        <f t="shared" si="0"/>
        <v>634.15750000000003</v>
      </c>
      <c r="H133" s="48" t="s">
        <v>176</v>
      </c>
      <c r="I133" s="88" t="s">
        <v>134</v>
      </c>
      <c r="J133" s="88"/>
    </row>
    <row r="134" spans="1:10" ht="15.75" hidden="1" customHeight="1" x14ac:dyDescent="0.3">
      <c r="A134" s="88">
        <v>8</v>
      </c>
      <c r="B134" s="88"/>
      <c r="C134" s="48" t="s">
        <v>155</v>
      </c>
      <c r="D134" s="88">
        <v>491.54</v>
      </c>
      <c r="E134" s="88"/>
      <c r="F134" s="48">
        <v>0</v>
      </c>
      <c r="G134" s="48">
        <f t="shared" si="0"/>
        <v>712.73300000000006</v>
      </c>
      <c r="H134" s="48" t="s">
        <v>176</v>
      </c>
      <c r="I134" s="88" t="s">
        <v>134</v>
      </c>
      <c r="J134" s="88"/>
    </row>
    <row r="135" spans="1:10" ht="15.75" customHeight="1" x14ac:dyDescent="0.3">
      <c r="A135" s="89" t="s">
        <v>157</v>
      </c>
      <c r="B135" s="90"/>
      <c r="C135" s="90"/>
      <c r="D135" s="90"/>
      <c r="E135" s="90"/>
      <c r="F135" s="90"/>
      <c r="G135" s="90"/>
      <c r="H135" s="90"/>
      <c r="I135" s="90"/>
      <c r="J135" s="91"/>
    </row>
    <row r="136" spans="1:10" x14ac:dyDescent="0.3">
      <c r="A136" s="88">
        <v>1</v>
      </c>
      <c r="B136" s="88"/>
      <c r="C136" s="48" t="s">
        <v>155</v>
      </c>
      <c r="D136" s="88">
        <v>515.65</v>
      </c>
      <c r="E136" s="88"/>
      <c r="F136" s="48">
        <v>0</v>
      </c>
      <c r="G136" s="48">
        <f t="shared" ref="G136:G143" si="1">D136*1.45+F136</f>
        <v>747.6925</v>
      </c>
      <c r="H136" s="48" t="s">
        <v>176</v>
      </c>
      <c r="I136" s="88" t="s">
        <v>158</v>
      </c>
      <c r="J136" s="88"/>
    </row>
    <row r="137" spans="1:10" x14ac:dyDescent="0.3">
      <c r="A137" s="88">
        <v>2</v>
      </c>
      <c r="B137" s="88"/>
      <c r="C137" s="48" t="s">
        <v>155</v>
      </c>
      <c r="D137" s="88">
        <v>465.61</v>
      </c>
      <c r="E137" s="88"/>
      <c r="F137" s="48">
        <v>0</v>
      </c>
      <c r="G137" s="48">
        <f t="shared" si="1"/>
        <v>675.1345</v>
      </c>
      <c r="H137" s="48" t="s">
        <v>176</v>
      </c>
      <c r="I137" s="88" t="s">
        <v>158</v>
      </c>
      <c r="J137" s="88"/>
    </row>
    <row r="138" spans="1:10" x14ac:dyDescent="0.3">
      <c r="A138" s="88">
        <v>3</v>
      </c>
      <c r="B138" s="88"/>
      <c r="C138" s="48" t="s">
        <v>155</v>
      </c>
      <c r="D138" s="88">
        <v>465.61</v>
      </c>
      <c r="E138" s="88"/>
      <c r="F138" s="48">
        <v>0</v>
      </c>
      <c r="G138" s="48">
        <f t="shared" si="1"/>
        <v>675.1345</v>
      </c>
      <c r="H138" s="48" t="s">
        <v>176</v>
      </c>
      <c r="I138" s="88" t="s">
        <v>158</v>
      </c>
      <c r="J138" s="88"/>
    </row>
    <row r="139" spans="1:10" x14ac:dyDescent="0.3">
      <c r="A139" s="88">
        <v>4</v>
      </c>
      <c r="B139" s="88"/>
      <c r="C139" s="48" t="s">
        <v>155</v>
      </c>
      <c r="D139" s="88">
        <v>515.65</v>
      </c>
      <c r="E139" s="88"/>
      <c r="F139" s="48">
        <v>0</v>
      </c>
      <c r="G139" s="48">
        <f t="shared" si="1"/>
        <v>747.6925</v>
      </c>
      <c r="H139" s="48" t="s">
        <v>176</v>
      </c>
      <c r="I139" s="88" t="s">
        <v>158</v>
      </c>
      <c r="J139" s="88"/>
    </row>
    <row r="140" spans="1:10" x14ac:dyDescent="0.3">
      <c r="A140" s="88">
        <v>5</v>
      </c>
      <c r="B140" s="88"/>
      <c r="C140" s="48" t="s">
        <v>155</v>
      </c>
      <c r="D140" s="88">
        <v>515.65</v>
      </c>
      <c r="E140" s="88"/>
      <c r="F140" s="48">
        <v>0</v>
      </c>
      <c r="G140" s="48">
        <f>D140*1.45+F140</f>
        <v>747.6925</v>
      </c>
      <c r="H140" s="48" t="s">
        <v>176</v>
      </c>
      <c r="I140" s="88" t="s">
        <v>158</v>
      </c>
      <c r="J140" s="88"/>
    </row>
    <row r="141" spans="1:10" x14ac:dyDescent="0.3">
      <c r="A141" s="88">
        <v>6</v>
      </c>
      <c r="B141" s="88"/>
      <c r="C141" s="48" t="s">
        <v>155</v>
      </c>
      <c r="D141" s="88">
        <v>465.61</v>
      </c>
      <c r="E141" s="88"/>
      <c r="F141" s="48">
        <v>0</v>
      </c>
      <c r="G141" s="48">
        <f t="shared" si="1"/>
        <v>675.1345</v>
      </c>
      <c r="H141" s="48" t="s">
        <v>176</v>
      </c>
      <c r="I141" s="88" t="s">
        <v>158</v>
      </c>
      <c r="J141" s="88"/>
    </row>
    <row r="142" spans="1:10" x14ac:dyDescent="0.3">
      <c r="A142" s="88">
        <v>7</v>
      </c>
      <c r="B142" s="88"/>
      <c r="C142" s="48" t="s">
        <v>155</v>
      </c>
      <c r="D142" s="88">
        <v>465.61</v>
      </c>
      <c r="E142" s="88"/>
      <c r="F142" s="48">
        <v>0</v>
      </c>
      <c r="G142" s="48">
        <f t="shared" si="1"/>
        <v>675.1345</v>
      </c>
      <c r="H142" s="48" t="s">
        <v>176</v>
      </c>
      <c r="I142" s="88" t="s">
        <v>158</v>
      </c>
      <c r="J142" s="88"/>
    </row>
    <row r="143" spans="1:10" x14ac:dyDescent="0.3">
      <c r="A143" s="88">
        <v>8</v>
      </c>
      <c r="B143" s="88"/>
      <c r="C143" s="48" t="s">
        <v>155</v>
      </c>
      <c r="D143" s="88">
        <v>515.65</v>
      </c>
      <c r="E143" s="88"/>
      <c r="F143" s="48">
        <v>0</v>
      </c>
      <c r="G143" s="48">
        <f t="shared" si="1"/>
        <v>747.6925</v>
      </c>
      <c r="H143" s="48" t="s">
        <v>176</v>
      </c>
      <c r="I143" s="88" t="s">
        <v>158</v>
      </c>
      <c r="J143" s="88"/>
    </row>
    <row r="144" spans="1:10" ht="15.75" customHeight="1" x14ac:dyDescent="0.3">
      <c r="A144" s="89" t="s">
        <v>171</v>
      </c>
      <c r="B144" s="90"/>
      <c r="C144" s="90"/>
      <c r="D144" s="90"/>
      <c r="E144" s="90"/>
      <c r="F144" s="90"/>
      <c r="G144" s="90"/>
      <c r="H144" s="90"/>
      <c r="I144" s="90"/>
      <c r="J144" s="91"/>
    </row>
    <row r="145" spans="1:10" ht="15.75" customHeight="1" x14ac:dyDescent="0.3">
      <c r="A145" s="89" t="s">
        <v>154</v>
      </c>
      <c r="B145" s="90"/>
      <c r="C145" s="90"/>
      <c r="D145" s="90"/>
      <c r="E145" s="90"/>
      <c r="F145" s="90"/>
      <c r="G145" s="90"/>
      <c r="H145" s="90"/>
      <c r="I145" s="90"/>
      <c r="J145" s="91"/>
    </row>
    <row r="146" spans="1:10" x14ac:dyDescent="0.3">
      <c r="A146" s="88">
        <v>1</v>
      </c>
      <c r="B146" s="88"/>
      <c r="C146" s="48" t="s">
        <v>155</v>
      </c>
      <c r="D146" s="88">
        <f>491.54</f>
        <v>491.54</v>
      </c>
      <c r="E146" s="88"/>
      <c r="F146" s="48">
        <v>0</v>
      </c>
      <c r="G146" s="48">
        <f>D146*1.45+F146</f>
        <v>712.73300000000006</v>
      </c>
      <c r="H146" s="48" t="s">
        <v>176</v>
      </c>
      <c r="I146" s="88" t="s">
        <v>134</v>
      </c>
      <c r="J146" s="88"/>
    </row>
    <row r="147" spans="1:10" x14ac:dyDescent="0.3">
      <c r="A147" s="88">
        <v>2</v>
      </c>
      <c r="B147" s="88"/>
      <c r="C147" s="48" t="s">
        <v>155</v>
      </c>
      <c r="D147" s="88">
        <f>491.17</f>
        <v>491.17</v>
      </c>
      <c r="E147" s="88"/>
      <c r="F147" s="48">
        <v>0</v>
      </c>
      <c r="G147" s="48">
        <f>D147*1.45+F147</f>
        <v>712.19650000000001</v>
      </c>
      <c r="H147" s="48" t="s">
        <v>176</v>
      </c>
      <c r="I147" s="88" t="s">
        <v>134</v>
      </c>
      <c r="J147" s="88"/>
    </row>
    <row r="148" spans="1:10" ht="15.75" customHeight="1" x14ac:dyDescent="0.3">
      <c r="A148" s="88">
        <v>3</v>
      </c>
      <c r="B148" s="88"/>
      <c r="C148" s="92" t="s">
        <v>159</v>
      </c>
      <c r="D148" s="93"/>
      <c r="E148" s="93"/>
      <c r="F148" s="93"/>
      <c r="G148" s="93"/>
      <c r="H148" s="94"/>
      <c r="I148" s="88" t="s">
        <v>134</v>
      </c>
      <c r="J148" s="88"/>
    </row>
    <row r="149" spans="1:10" x14ac:dyDescent="0.3">
      <c r="A149" s="88">
        <v>4</v>
      </c>
      <c r="B149" s="88"/>
      <c r="C149" s="48" t="s">
        <v>155</v>
      </c>
      <c r="D149" s="88">
        <v>436.99</v>
      </c>
      <c r="E149" s="88"/>
      <c r="F149" s="48">
        <v>0</v>
      </c>
      <c r="G149" s="48">
        <f>D149*1.45+F149</f>
        <v>633.63549999999998</v>
      </c>
      <c r="H149" s="48" t="s">
        <v>176</v>
      </c>
      <c r="I149" s="88" t="s">
        <v>134</v>
      </c>
      <c r="J149" s="88"/>
    </row>
    <row r="150" spans="1:10" x14ac:dyDescent="0.3">
      <c r="A150" s="88">
        <v>5</v>
      </c>
      <c r="B150" s="88"/>
      <c r="C150" s="48" t="s">
        <v>155</v>
      </c>
      <c r="D150" s="88">
        <v>437.35</v>
      </c>
      <c r="E150" s="88"/>
      <c r="F150" s="48">
        <v>0</v>
      </c>
      <c r="G150" s="48">
        <f>D150*1.45+F150</f>
        <v>634.15750000000003</v>
      </c>
      <c r="H150" s="48" t="s">
        <v>176</v>
      </c>
      <c r="I150" s="88" t="s">
        <v>134</v>
      </c>
      <c r="J150" s="88"/>
    </row>
    <row r="151" spans="1:10" x14ac:dyDescent="0.3">
      <c r="A151" s="88">
        <v>6</v>
      </c>
      <c r="B151" s="88"/>
      <c r="C151" s="48" t="s">
        <v>155</v>
      </c>
      <c r="D151" s="88">
        <v>491.17</v>
      </c>
      <c r="E151" s="88"/>
      <c r="F151" s="48">
        <v>0</v>
      </c>
      <c r="G151" s="48">
        <f>D151*1.45+F151</f>
        <v>712.19650000000001</v>
      </c>
      <c r="H151" s="48" t="s">
        <v>176</v>
      </c>
      <c r="I151" s="88" t="s">
        <v>134</v>
      </c>
      <c r="J151" s="88"/>
    </row>
    <row r="152" spans="1:10" ht="15.75" customHeight="1" x14ac:dyDescent="0.3">
      <c r="A152" s="89" t="s">
        <v>157</v>
      </c>
      <c r="B152" s="90"/>
      <c r="C152" s="90"/>
      <c r="D152" s="90"/>
      <c r="E152" s="90"/>
      <c r="F152" s="90"/>
      <c r="G152" s="90"/>
      <c r="H152" s="90"/>
      <c r="I152" s="90"/>
      <c r="J152" s="91"/>
    </row>
    <row r="153" spans="1:10" x14ac:dyDescent="0.3">
      <c r="A153" s="88">
        <v>1</v>
      </c>
      <c r="B153" s="88"/>
      <c r="C153" s="48" t="s">
        <v>155</v>
      </c>
      <c r="D153" s="88">
        <v>515.65</v>
      </c>
      <c r="E153" s="88"/>
      <c r="F153" s="48">
        <v>0</v>
      </c>
      <c r="G153" s="48">
        <f t="shared" ref="G153:G158" si="2">D153*1.45+F153</f>
        <v>747.6925</v>
      </c>
      <c r="H153" s="48" t="s">
        <v>176</v>
      </c>
      <c r="I153" s="88" t="s">
        <v>158</v>
      </c>
      <c r="J153" s="88"/>
    </row>
    <row r="154" spans="1:10" x14ac:dyDescent="0.3">
      <c r="A154" s="88">
        <v>2</v>
      </c>
      <c r="B154" s="88"/>
      <c r="C154" s="48" t="s">
        <v>155</v>
      </c>
      <c r="D154" s="88">
        <v>515.52</v>
      </c>
      <c r="E154" s="88"/>
      <c r="F154" s="48">
        <v>0</v>
      </c>
      <c r="G154" s="48">
        <f t="shared" si="2"/>
        <v>747.50399999999991</v>
      </c>
      <c r="H154" s="48" t="s">
        <v>176</v>
      </c>
      <c r="I154" s="88" t="s">
        <v>158</v>
      </c>
      <c r="J154" s="88"/>
    </row>
    <row r="155" spans="1:10" x14ac:dyDescent="0.3">
      <c r="A155" s="88">
        <v>3</v>
      </c>
      <c r="B155" s="88"/>
      <c r="C155" s="48" t="s">
        <v>155</v>
      </c>
      <c r="D155" s="88">
        <v>514.79999999999995</v>
      </c>
      <c r="E155" s="88"/>
      <c r="F155" s="48">
        <v>0</v>
      </c>
      <c r="G155" s="48">
        <f t="shared" si="2"/>
        <v>746.45999999999992</v>
      </c>
      <c r="H155" s="48" t="s">
        <v>176</v>
      </c>
      <c r="I155" s="88" t="s">
        <v>158</v>
      </c>
      <c r="J155" s="88"/>
    </row>
    <row r="156" spans="1:10" x14ac:dyDescent="0.3">
      <c r="A156" s="88">
        <v>4</v>
      </c>
      <c r="B156" s="88"/>
      <c r="C156" s="48" t="s">
        <v>155</v>
      </c>
      <c r="D156" s="88">
        <v>464.2</v>
      </c>
      <c r="E156" s="88"/>
      <c r="F156" s="48">
        <v>0</v>
      </c>
      <c r="G156" s="48">
        <f t="shared" si="2"/>
        <v>673.08999999999992</v>
      </c>
      <c r="H156" s="48" t="s">
        <v>176</v>
      </c>
      <c r="I156" s="88" t="s">
        <v>158</v>
      </c>
      <c r="J156" s="88"/>
    </row>
    <row r="157" spans="1:10" x14ac:dyDescent="0.3">
      <c r="A157" s="88">
        <v>5</v>
      </c>
      <c r="B157" s="88"/>
      <c r="C157" s="48" t="s">
        <v>155</v>
      </c>
      <c r="D157" s="88">
        <v>465.61</v>
      </c>
      <c r="E157" s="88"/>
      <c r="F157" s="48">
        <v>0</v>
      </c>
      <c r="G157" s="48">
        <f t="shared" si="2"/>
        <v>675.1345</v>
      </c>
      <c r="H157" s="48" t="s">
        <v>176</v>
      </c>
      <c r="I157" s="88" t="s">
        <v>158</v>
      </c>
      <c r="J157" s="88"/>
    </row>
    <row r="158" spans="1:10" x14ac:dyDescent="0.3">
      <c r="A158" s="88">
        <v>6</v>
      </c>
      <c r="B158" s="88"/>
      <c r="C158" s="48" t="s">
        <v>155</v>
      </c>
      <c r="D158" s="88">
        <v>515.52</v>
      </c>
      <c r="E158" s="88"/>
      <c r="F158" s="48">
        <v>0</v>
      </c>
      <c r="G158" s="48">
        <f t="shared" si="2"/>
        <v>747.50399999999991</v>
      </c>
      <c r="H158" s="48" t="s">
        <v>176</v>
      </c>
      <c r="I158" s="88" t="s">
        <v>158</v>
      </c>
      <c r="J158" s="88"/>
    </row>
    <row r="159" spans="1:10" ht="15.75" customHeight="1" x14ac:dyDescent="0.3">
      <c r="A159" s="89" t="s">
        <v>172</v>
      </c>
      <c r="B159" s="90"/>
      <c r="C159" s="90"/>
      <c r="D159" s="90"/>
      <c r="E159" s="90"/>
      <c r="F159" s="90"/>
      <c r="G159" s="90"/>
      <c r="H159" s="90"/>
      <c r="I159" s="90"/>
      <c r="J159" s="91"/>
    </row>
    <row r="160" spans="1:10" ht="15.75" customHeight="1" x14ac:dyDescent="0.3">
      <c r="A160" s="89" t="s">
        <v>154</v>
      </c>
      <c r="B160" s="90"/>
      <c r="C160" s="90"/>
      <c r="D160" s="90"/>
      <c r="E160" s="90"/>
      <c r="F160" s="90"/>
      <c r="G160" s="90"/>
      <c r="H160" s="90"/>
      <c r="I160" s="90"/>
      <c r="J160" s="91"/>
    </row>
    <row r="161" spans="1:10" x14ac:dyDescent="0.3">
      <c r="A161" s="88">
        <v>1</v>
      </c>
      <c r="B161" s="88"/>
      <c r="C161" s="48" t="s">
        <v>130</v>
      </c>
      <c r="D161" s="88">
        <v>368.43</v>
      </c>
      <c r="E161" s="88"/>
      <c r="F161" s="48">
        <v>0</v>
      </c>
      <c r="G161" s="48">
        <f t="shared" ref="G161:G167" si="3">D161*1.45+F161</f>
        <v>534.22349999999994</v>
      </c>
      <c r="H161" s="48" t="s">
        <v>176</v>
      </c>
      <c r="I161" s="88" t="s">
        <v>134</v>
      </c>
      <c r="J161" s="88"/>
    </row>
    <row r="162" spans="1:10" x14ac:dyDescent="0.3">
      <c r="A162" s="88">
        <v>2</v>
      </c>
      <c r="B162" s="88"/>
      <c r="C162" s="48" t="s">
        <v>130</v>
      </c>
      <c r="D162" s="88">
        <v>426.79</v>
      </c>
      <c r="E162" s="88"/>
      <c r="F162" s="48">
        <v>0</v>
      </c>
      <c r="G162" s="48">
        <f t="shared" si="3"/>
        <v>618.84550000000002</v>
      </c>
      <c r="H162" s="48" t="s">
        <v>176</v>
      </c>
      <c r="I162" s="88" t="s">
        <v>134</v>
      </c>
      <c r="J162" s="88"/>
    </row>
    <row r="163" spans="1:10" x14ac:dyDescent="0.3">
      <c r="A163" s="88">
        <v>3</v>
      </c>
      <c r="B163" s="88"/>
      <c r="C163" s="48" t="s">
        <v>130</v>
      </c>
      <c r="D163" s="88">
        <v>426.79</v>
      </c>
      <c r="E163" s="88"/>
      <c r="F163" s="48">
        <v>0</v>
      </c>
      <c r="G163" s="48">
        <f t="shared" si="3"/>
        <v>618.84550000000002</v>
      </c>
      <c r="H163" s="48" t="s">
        <v>176</v>
      </c>
      <c r="I163" s="88" t="s">
        <v>134</v>
      </c>
      <c r="J163" s="88"/>
    </row>
    <row r="164" spans="1:10" x14ac:dyDescent="0.3">
      <c r="A164" s="88">
        <v>4</v>
      </c>
      <c r="B164" s="88"/>
      <c r="C164" s="48" t="s">
        <v>130</v>
      </c>
      <c r="D164" s="88">
        <v>367.55</v>
      </c>
      <c r="E164" s="88"/>
      <c r="F164" s="48">
        <v>0</v>
      </c>
      <c r="G164" s="48">
        <f t="shared" si="3"/>
        <v>532.94749999999999</v>
      </c>
      <c r="H164" s="48" t="s">
        <v>176</v>
      </c>
      <c r="I164" s="88" t="s">
        <v>134</v>
      </c>
      <c r="J164" s="88"/>
    </row>
    <row r="165" spans="1:10" x14ac:dyDescent="0.3">
      <c r="A165" s="88">
        <v>5</v>
      </c>
      <c r="B165" s="88"/>
      <c r="C165" s="48" t="s">
        <v>130</v>
      </c>
      <c r="D165" s="88">
        <v>367.55</v>
      </c>
      <c r="E165" s="88"/>
      <c r="F165" s="48">
        <v>0</v>
      </c>
      <c r="G165" s="48">
        <f t="shared" si="3"/>
        <v>532.94749999999999</v>
      </c>
      <c r="H165" s="48" t="s">
        <v>176</v>
      </c>
      <c r="I165" s="88" t="s">
        <v>134</v>
      </c>
      <c r="J165" s="88"/>
    </row>
    <row r="166" spans="1:10" x14ac:dyDescent="0.3">
      <c r="A166" s="88">
        <v>6</v>
      </c>
      <c r="B166" s="88"/>
      <c r="C166" s="48" t="s">
        <v>130</v>
      </c>
      <c r="D166" s="88">
        <v>426.79</v>
      </c>
      <c r="E166" s="88"/>
      <c r="F166" s="48">
        <v>0</v>
      </c>
      <c r="G166" s="48">
        <f t="shared" si="3"/>
        <v>618.84550000000002</v>
      </c>
      <c r="H166" s="48" t="s">
        <v>176</v>
      </c>
      <c r="I166" s="88" t="s">
        <v>134</v>
      </c>
      <c r="J166" s="88"/>
    </row>
    <row r="167" spans="1:10" x14ac:dyDescent="0.3">
      <c r="A167" s="88">
        <v>7</v>
      </c>
      <c r="B167" s="88"/>
      <c r="C167" s="48" t="s">
        <v>130</v>
      </c>
      <c r="D167" s="88">
        <v>426.79</v>
      </c>
      <c r="E167" s="88"/>
      <c r="F167" s="48">
        <v>0</v>
      </c>
      <c r="G167" s="48">
        <f t="shared" si="3"/>
        <v>618.84550000000002</v>
      </c>
      <c r="H167" s="48" t="s">
        <v>176</v>
      </c>
      <c r="I167" s="88" t="s">
        <v>134</v>
      </c>
      <c r="J167" s="88"/>
    </row>
    <row r="168" spans="1:10" ht="15.75" customHeight="1" x14ac:dyDescent="0.3">
      <c r="A168" s="92">
        <v>8</v>
      </c>
      <c r="B168" s="93"/>
      <c r="C168" s="92" t="s">
        <v>159</v>
      </c>
      <c r="D168" s="93"/>
      <c r="E168" s="93"/>
      <c r="F168" s="93"/>
      <c r="G168" s="93"/>
      <c r="H168" s="94"/>
      <c r="I168" s="88" t="s">
        <v>134</v>
      </c>
      <c r="J168" s="88"/>
    </row>
    <row r="169" spans="1:10" ht="15.75" customHeight="1" x14ac:dyDescent="0.3">
      <c r="A169" s="89" t="s">
        <v>157</v>
      </c>
      <c r="B169" s="90"/>
      <c r="C169" s="90"/>
      <c r="D169" s="90"/>
      <c r="E169" s="90"/>
      <c r="F169" s="90"/>
      <c r="G169" s="90"/>
      <c r="H169" s="90"/>
      <c r="I169" s="90"/>
      <c r="J169" s="91"/>
    </row>
    <row r="170" spans="1:10" x14ac:dyDescent="0.3">
      <c r="A170" s="88">
        <v>1</v>
      </c>
      <c r="B170" s="88"/>
      <c r="C170" s="48" t="s">
        <v>130</v>
      </c>
      <c r="D170" s="88">
        <v>398.27</v>
      </c>
      <c r="E170" s="88"/>
      <c r="F170" s="48">
        <v>0</v>
      </c>
      <c r="G170" s="48">
        <f t="shared" ref="G170:G177" si="4">D170*1.45+F170</f>
        <v>577.49149999999997</v>
      </c>
      <c r="H170" s="48" t="s">
        <v>176</v>
      </c>
      <c r="I170" s="88" t="s">
        <v>158</v>
      </c>
      <c r="J170" s="88"/>
    </row>
    <row r="171" spans="1:10" x14ac:dyDescent="0.3">
      <c r="A171" s="88">
        <v>2</v>
      </c>
      <c r="B171" s="88"/>
      <c r="C171" s="48" t="s">
        <v>130</v>
      </c>
      <c r="D171" s="88">
        <v>455.25</v>
      </c>
      <c r="E171" s="88"/>
      <c r="F171" s="48">
        <v>0</v>
      </c>
      <c r="G171" s="48">
        <f t="shared" si="4"/>
        <v>660.11249999999995</v>
      </c>
      <c r="H171" s="48" t="s">
        <v>176</v>
      </c>
      <c r="I171" s="88" t="s">
        <v>158</v>
      </c>
      <c r="J171" s="88"/>
    </row>
    <row r="172" spans="1:10" x14ac:dyDescent="0.3">
      <c r="A172" s="88">
        <v>3</v>
      </c>
      <c r="B172" s="88"/>
      <c r="C172" s="48" t="s">
        <v>130</v>
      </c>
      <c r="D172" s="88">
        <v>455.25</v>
      </c>
      <c r="E172" s="88"/>
      <c r="F172" s="48">
        <v>0</v>
      </c>
      <c r="G172" s="48">
        <f t="shared" si="4"/>
        <v>660.11249999999995</v>
      </c>
      <c r="H172" s="48" t="s">
        <v>176</v>
      </c>
      <c r="I172" s="88" t="s">
        <v>158</v>
      </c>
      <c r="J172" s="88"/>
    </row>
    <row r="173" spans="1:10" x14ac:dyDescent="0.3">
      <c r="A173" s="88">
        <v>4</v>
      </c>
      <c r="B173" s="88"/>
      <c r="C173" s="48" t="s">
        <v>130</v>
      </c>
      <c r="D173" s="88">
        <v>397.39</v>
      </c>
      <c r="E173" s="88"/>
      <c r="F173" s="48">
        <v>0</v>
      </c>
      <c r="G173" s="48">
        <f t="shared" si="4"/>
        <v>576.21549999999991</v>
      </c>
      <c r="H173" s="48" t="s">
        <v>176</v>
      </c>
      <c r="I173" s="88" t="s">
        <v>158</v>
      </c>
      <c r="J173" s="88"/>
    </row>
    <row r="174" spans="1:10" x14ac:dyDescent="0.3">
      <c r="A174" s="88">
        <v>5</v>
      </c>
      <c r="B174" s="88"/>
      <c r="C174" s="48" t="s">
        <v>130</v>
      </c>
      <c r="D174" s="88">
        <v>397.39</v>
      </c>
      <c r="E174" s="88"/>
      <c r="F174" s="48">
        <v>0</v>
      </c>
      <c r="G174" s="48">
        <f t="shared" si="4"/>
        <v>576.21549999999991</v>
      </c>
      <c r="H174" s="48" t="s">
        <v>176</v>
      </c>
      <c r="I174" s="88" t="s">
        <v>158</v>
      </c>
      <c r="J174" s="88"/>
    </row>
    <row r="175" spans="1:10" x14ac:dyDescent="0.3">
      <c r="A175" s="88">
        <v>6</v>
      </c>
      <c r="B175" s="88"/>
      <c r="C175" s="48" t="s">
        <v>130</v>
      </c>
      <c r="D175" s="88">
        <v>455.25</v>
      </c>
      <c r="E175" s="88"/>
      <c r="F175" s="48">
        <v>0</v>
      </c>
      <c r="G175" s="48">
        <f t="shared" si="4"/>
        <v>660.11249999999995</v>
      </c>
      <c r="H175" s="48" t="s">
        <v>176</v>
      </c>
      <c r="I175" s="88" t="s">
        <v>158</v>
      </c>
      <c r="J175" s="88"/>
    </row>
    <row r="176" spans="1:10" x14ac:dyDescent="0.3">
      <c r="A176" s="88">
        <v>7</v>
      </c>
      <c r="B176" s="88"/>
      <c r="C176" s="48" t="s">
        <v>130</v>
      </c>
      <c r="D176" s="88">
        <v>455.25</v>
      </c>
      <c r="E176" s="88"/>
      <c r="F176" s="48">
        <v>0</v>
      </c>
      <c r="G176" s="48">
        <f t="shared" si="4"/>
        <v>660.11249999999995</v>
      </c>
      <c r="H176" s="48" t="s">
        <v>176</v>
      </c>
      <c r="I176" s="88" t="s">
        <v>158</v>
      </c>
      <c r="J176" s="88"/>
    </row>
    <row r="177" spans="1:10" x14ac:dyDescent="0.3">
      <c r="A177" s="88">
        <v>8</v>
      </c>
      <c r="B177" s="88"/>
      <c r="C177" s="48" t="s">
        <v>130</v>
      </c>
      <c r="D177" s="88">
        <v>398.27</v>
      </c>
      <c r="E177" s="88"/>
      <c r="F177" s="48">
        <v>0</v>
      </c>
      <c r="G177" s="48">
        <f t="shared" si="4"/>
        <v>577.49149999999997</v>
      </c>
      <c r="H177" s="48" t="s">
        <v>176</v>
      </c>
      <c r="I177" s="88" t="s">
        <v>158</v>
      </c>
      <c r="J177" s="88"/>
    </row>
    <row r="178" spans="1:10" x14ac:dyDescent="0.3">
      <c r="A178" s="89" t="s">
        <v>173</v>
      </c>
      <c r="B178" s="90"/>
      <c r="C178" s="90"/>
      <c r="D178" s="90"/>
      <c r="E178" s="90"/>
      <c r="F178" s="90"/>
      <c r="G178" s="90"/>
      <c r="H178" s="90"/>
      <c r="I178" s="90"/>
      <c r="J178" s="91"/>
    </row>
    <row r="179" spans="1:10" x14ac:dyDescent="0.3">
      <c r="A179" s="89" t="s">
        <v>154</v>
      </c>
      <c r="B179" s="90"/>
      <c r="C179" s="90"/>
      <c r="D179" s="90"/>
      <c r="E179" s="90"/>
      <c r="F179" s="90"/>
      <c r="G179" s="90"/>
      <c r="H179" s="90"/>
      <c r="I179" s="90"/>
      <c r="J179" s="91"/>
    </row>
    <row r="180" spans="1:10" ht="15.75" customHeight="1" x14ac:dyDescent="0.3">
      <c r="A180" s="88">
        <v>1</v>
      </c>
      <c r="B180" s="88"/>
      <c r="C180" s="92" t="s">
        <v>159</v>
      </c>
      <c r="D180" s="93"/>
      <c r="E180" s="93"/>
      <c r="F180" s="93"/>
      <c r="G180" s="93"/>
      <c r="H180" s="94"/>
      <c r="I180" s="88" t="s">
        <v>134</v>
      </c>
      <c r="J180" s="88"/>
    </row>
    <row r="181" spans="1:10" x14ac:dyDescent="0.3">
      <c r="A181" s="88">
        <v>2</v>
      </c>
      <c r="B181" s="88"/>
      <c r="C181" s="48" t="s">
        <v>130</v>
      </c>
      <c r="D181" s="88">
        <v>368.48</v>
      </c>
      <c r="E181" s="88"/>
      <c r="F181" s="48">
        <v>0</v>
      </c>
      <c r="G181" s="48">
        <f t="shared" ref="G181:G187" si="5">D181*1.45+F181</f>
        <v>534.29600000000005</v>
      </c>
      <c r="H181" s="48" t="s">
        <v>176</v>
      </c>
      <c r="I181" s="88" t="s">
        <v>134</v>
      </c>
      <c r="J181" s="88"/>
    </row>
    <row r="182" spans="1:10" x14ac:dyDescent="0.3">
      <c r="A182" s="88">
        <v>3</v>
      </c>
      <c r="B182" s="88"/>
      <c r="C182" s="48" t="s">
        <v>130</v>
      </c>
      <c r="D182" s="88">
        <v>368.48</v>
      </c>
      <c r="E182" s="88"/>
      <c r="F182" s="48">
        <v>0</v>
      </c>
      <c r="G182" s="48">
        <f t="shared" si="5"/>
        <v>534.29600000000005</v>
      </c>
      <c r="H182" s="48" t="s">
        <v>176</v>
      </c>
      <c r="I182" s="88" t="s">
        <v>134</v>
      </c>
      <c r="J182" s="88"/>
    </row>
    <row r="183" spans="1:10" x14ac:dyDescent="0.3">
      <c r="A183" s="88">
        <v>4</v>
      </c>
      <c r="B183" s="88"/>
      <c r="C183" s="48" t="s">
        <v>130</v>
      </c>
      <c r="D183" s="88">
        <v>329.49</v>
      </c>
      <c r="E183" s="88"/>
      <c r="F183" s="48">
        <v>0</v>
      </c>
      <c r="G183" s="48">
        <f t="shared" si="5"/>
        <v>477.76049999999998</v>
      </c>
      <c r="H183" s="48" t="s">
        <v>176</v>
      </c>
      <c r="I183" s="88" t="s">
        <v>134</v>
      </c>
      <c r="J183" s="88"/>
    </row>
    <row r="184" spans="1:10" x14ac:dyDescent="0.3">
      <c r="A184" s="88">
        <v>5</v>
      </c>
      <c r="B184" s="88"/>
      <c r="C184" s="48" t="s">
        <v>130</v>
      </c>
      <c r="D184" s="88">
        <v>329.49</v>
      </c>
      <c r="E184" s="88"/>
      <c r="F184" s="48">
        <v>0</v>
      </c>
      <c r="G184" s="48">
        <f t="shared" si="5"/>
        <v>477.76049999999998</v>
      </c>
      <c r="H184" s="48" t="s">
        <v>176</v>
      </c>
      <c r="I184" s="88" t="s">
        <v>134</v>
      </c>
      <c r="J184" s="88"/>
    </row>
    <row r="185" spans="1:10" x14ac:dyDescent="0.3">
      <c r="A185" s="88">
        <v>6</v>
      </c>
      <c r="B185" s="88"/>
      <c r="C185" s="48" t="s">
        <v>130</v>
      </c>
      <c r="D185" s="88">
        <v>368.48</v>
      </c>
      <c r="E185" s="88"/>
      <c r="F185" s="48">
        <v>0</v>
      </c>
      <c r="G185" s="48">
        <f t="shared" si="5"/>
        <v>534.29600000000005</v>
      </c>
      <c r="H185" s="48" t="s">
        <v>176</v>
      </c>
      <c r="I185" s="88" t="s">
        <v>134</v>
      </c>
      <c r="J185" s="88"/>
    </row>
    <row r="186" spans="1:10" x14ac:dyDescent="0.3">
      <c r="A186" s="88">
        <v>7</v>
      </c>
      <c r="B186" s="88"/>
      <c r="C186" s="48" t="s">
        <v>130</v>
      </c>
      <c r="D186" s="88">
        <v>368.48</v>
      </c>
      <c r="E186" s="88"/>
      <c r="F186" s="48">
        <v>0</v>
      </c>
      <c r="G186" s="48">
        <f t="shared" si="5"/>
        <v>534.29600000000005</v>
      </c>
      <c r="H186" s="48" t="s">
        <v>176</v>
      </c>
      <c r="I186" s="88" t="s">
        <v>134</v>
      </c>
      <c r="J186" s="88"/>
    </row>
    <row r="187" spans="1:10" ht="15.75" customHeight="1" x14ac:dyDescent="0.3">
      <c r="A187" s="88">
        <v>8</v>
      </c>
      <c r="B187" s="88"/>
      <c r="C187" s="48" t="s">
        <v>130</v>
      </c>
      <c r="D187" s="88">
        <v>329.59</v>
      </c>
      <c r="E187" s="88"/>
      <c r="F187" s="48">
        <v>0</v>
      </c>
      <c r="G187" s="48">
        <f t="shared" si="5"/>
        <v>477.90549999999996</v>
      </c>
      <c r="H187" s="48" t="s">
        <v>176</v>
      </c>
      <c r="I187" s="88" t="s">
        <v>134</v>
      </c>
      <c r="J187" s="88"/>
    </row>
    <row r="188" spans="1:10" ht="15.75" customHeight="1" x14ac:dyDescent="0.3">
      <c r="A188" s="89" t="s">
        <v>157</v>
      </c>
      <c r="B188" s="90"/>
      <c r="C188" s="90"/>
      <c r="D188" s="90"/>
      <c r="E188" s="90"/>
      <c r="F188" s="90"/>
      <c r="G188" s="90"/>
      <c r="H188" s="90"/>
      <c r="I188" s="90"/>
      <c r="J188" s="91"/>
    </row>
    <row r="189" spans="1:10" x14ac:dyDescent="0.3">
      <c r="A189" s="88">
        <v>1</v>
      </c>
      <c r="B189" s="88"/>
      <c r="C189" s="48" t="s">
        <v>130</v>
      </c>
      <c r="D189" s="88">
        <v>357.96</v>
      </c>
      <c r="E189" s="88"/>
      <c r="F189" s="48">
        <v>0</v>
      </c>
      <c r="G189" s="48">
        <f t="shared" ref="G189:G196" si="6">D189*1.45+F189</f>
        <v>519.04199999999992</v>
      </c>
      <c r="H189" s="48" t="s">
        <v>176</v>
      </c>
      <c r="I189" s="88" t="s">
        <v>158</v>
      </c>
      <c r="J189" s="88"/>
    </row>
    <row r="190" spans="1:10" x14ac:dyDescent="0.3">
      <c r="A190" s="88">
        <v>2</v>
      </c>
      <c r="B190" s="88"/>
      <c r="C190" s="48" t="s">
        <v>130</v>
      </c>
      <c r="D190" s="88">
        <v>398.32</v>
      </c>
      <c r="E190" s="88"/>
      <c r="F190" s="48">
        <v>0</v>
      </c>
      <c r="G190" s="48">
        <f t="shared" si="6"/>
        <v>577.56399999999996</v>
      </c>
      <c r="H190" s="48" t="s">
        <v>176</v>
      </c>
      <c r="I190" s="88" t="s">
        <v>158</v>
      </c>
      <c r="J190" s="88"/>
    </row>
    <row r="191" spans="1:10" x14ac:dyDescent="0.3">
      <c r="A191" s="88">
        <v>3</v>
      </c>
      <c r="B191" s="88"/>
      <c r="C191" s="48" t="s">
        <v>130</v>
      </c>
      <c r="D191" s="88">
        <v>398.32</v>
      </c>
      <c r="E191" s="88"/>
      <c r="F191" s="48">
        <v>0</v>
      </c>
      <c r="G191" s="48">
        <f t="shared" si="6"/>
        <v>577.56399999999996</v>
      </c>
      <c r="H191" s="48" t="s">
        <v>176</v>
      </c>
      <c r="I191" s="88" t="s">
        <v>158</v>
      </c>
      <c r="J191" s="88"/>
    </row>
    <row r="192" spans="1:10" x14ac:dyDescent="0.3">
      <c r="A192" s="88">
        <v>4</v>
      </c>
      <c r="B192" s="88"/>
      <c r="C192" s="48" t="s">
        <v>130</v>
      </c>
      <c r="D192" s="88">
        <v>357.85</v>
      </c>
      <c r="E192" s="88"/>
      <c r="F192" s="48">
        <v>0</v>
      </c>
      <c r="G192" s="48">
        <f t="shared" si="6"/>
        <v>518.88250000000005</v>
      </c>
      <c r="H192" s="48" t="s">
        <v>176</v>
      </c>
      <c r="I192" s="88" t="s">
        <v>158</v>
      </c>
      <c r="J192" s="88"/>
    </row>
    <row r="193" spans="1:10" x14ac:dyDescent="0.3">
      <c r="A193" s="88">
        <v>5</v>
      </c>
      <c r="B193" s="88"/>
      <c r="C193" s="48" t="s">
        <v>130</v>
      </c>
      <c r="D193" s="88">
        <v>357.85</v>
      </c>
      <c r="E193" s="88"/>
      <c r="F193" s="48">
        <v>0</v>
      </c>
      <c r="G193" s="48">
        <f t="shared" si="6"/>
        <v>518.88250000000005</v>
      </c>
      <c r="H193" s="48" t="s">
        <v>176</v>
      </c>
      <c r="I193" s="88" t="s">
        <v>158</v>
      </c>
      <c r="J193" s="88"/>
    </row>
    <row r="194" spans="1:10" x14ac:dyDescent="0.3">
      <c r="A194" s="88">
        <v>6</v>
      </c>
      <c r="B194" s="88"/>
      <c r="C194" s="48" t="s">
        <v>130</v>
      </c>
      <c r="D194" s="88">
        <v>398.32</v>
      </c>
      <c r="E194" s="88"/>
      <c r="F194" s="48">
        <v>0</v>
      </c>
      <c r="G194" s="48">
        <f t="shared" si="6"/>
        <v>577.56399999999996</v>
      </c>
      <c r="H194" s="48" t="s">
        <v>176</v>
      </c>
      <c r="I194" s="88" t="s">
        <v>158</v>
      </c>
      <c r="J194" s="88"/>
    </row>
    <row r="195" spans="1:10" x14ac:dyDescent="0.3">
      <c r="A195" s="88">
        <v>7</v>
      </c>
      <c r="B195" s="88"/>
      <c r="C195" s="48" t="s">
        <v>130</v>
      </c>
      <c r="D195" s="88">
        <v>398.32</v>
      </c>
      <c r="E195" s="88"/>
      <c r="F195" s="48">
        <v>0</v>
      </c>
      <c r="G195" s="48">
        <f t="shared" si="6"/>
        <v>577.56399999999996</v>
      </c>
      <c r="H195" s="48" t="s">
        <v>176</v>
      </c>
      <c r="I195" s="88" t="s">
        <v>158</v>
      </c>
      <c r="J195" s="88"/>
    </row>
    <row r="196" spans="1:10" x14ac:dyDescent="0.3">
      <c r="A196" s="88">
        <v>8</v>
      </c>
      <c r="B196" s="88"/>
      <c r="C196" s="48" t="s">
        <v>130</v>
      </c>
      <c r="D196" s="88">
        <v>357.96</v>
      </c>
      <c r="E196" s="88"/>
      <c r="F196" s="48">
        <v>0</v>
      </c>
      <c r="G196" s="48">
        <f t="shared" si="6"/>
        <v>519.04199999999992</v>
      </c>
      <c r="H196" s="48" t="s">
        <v>176</v>
      </c>
      <c r="I196" s="88" t="s">
        <v>158</v>
      </c>
      <c r="J196" s="88"/>
    </row>
    <row r="197" spans="1:10" x14ac:dyDescent="0.3">
      <c r="A197" s="89" t="s">
        <v>161</v>
      </c>
      <c r="B197" s="90"/>
      <c r="C197" s="90"/>
      <c r="D197" s="90"/>
      <c r="E197" s="90"/>
      <c r="F197" s="90"/>
      <c r="G197" s="90"/>
      <c r="H197" s="90"/>
      <c r="I197" s="90"/>
      <c r="J197" s="91"/>
    </row>
    <row r="198" spans="1:10" x14ac:dyDescent="0.3">
      <c r="A198" s="89" t="s">
        <v>154</v>
      </c>
      <c r="B198" s="90"/>
      <c r="C198" s="90"/>
      <c r="D198" s="90"/>
      <c r="E198" s="90"/>
      <c r="F198" s="90"/>
      <c r="G198" s="90"/>
      <c r="H198" s="90"/>
      <c r="I198" s="90"/>
      <c r="J198" s="91"/>
    </row>
    <row r="199" spans="1:10" x14ac:dyDescent="0.3">
      <c r="A199" s="88">
        <v>1</v>
      </c>
      <c r="B199" s="88"/>
      <c r="C199" s="48" t="s">
        <v>139</v>
      </c>
      <c r="D199" s="88">
        <f>8.845*10.764</f>
        <v>95.207580000000007</v>
      </c>
      <c r="E199" s="88"/>
      <c r="F199" s="48">
        <v>0</v>
      </c>
      <c r="G199" s="48">
        <f t="shared" ref="G199:G210" si="7">D199*1.5+F199</f>
        <v>142.81137000000001</v>
      </c>
      <c r="H199" s="48" t="s">
        <v>176</v>
      </c>
      <c r="I199" s="88" t="s">
        <v>134</v>
      </c>
      <c r="J199" s="88"/>
    </row>
    <row r="200" spans="1:10" x14ac:dyDescent="0.3">
      <c r="A200" s="88">
        <v>2</v>
      </c>
      <c r="B200" s="88"/>
      <c r="C200" s="48" t="s">
        <v>139</v>
      </c>
      <c r="D200" s="88">
        <f>6.86*10.764</f>
        <v>73.841039999999992</v>
      </c>
      <c r="E200" s="88"/>
      <c r="F200" s="48">
        <v>0</v>
      </c>
      <c r="G200" s="48">
        <f t="shared" si="7"/>
        <v>110.76155999999999</v>
      </c>
      <c r="H200" s="48" t="s">
        <v>176</v>
      </c>
      <c r="I200" s="88" t="s">
        <v>134</v>
      </c>
      <c r="J200" s="88"/>
    </row>
    <row r="201" spans="1:10" x14ac:dyDescent="0.3">
      <c r="A201" s="88">
        <v>3</v>
      </c>
      <c r="B201" s="88"/>
      <c r="C201" s="48" t="s">
        <v>139</v>
      </c>
      <c r="D201" s="88">
        <f>17.51*10.764</f>
        <v>188.47764000000001</v>
      </c>
      <c r="E201" s="88"/>
      <c r="F201" s="48">
        <v>0</v>
      </c>
      <c r="G201" s="48">
        <f t="shared" si="7"/>
        <v>282.71645999999998</v>
      </c>
      <c r="H201" s="48" t="s">
        <v>176</v>
      </c>
      <c r="I201" s="88" t="s">
        <v>134</v>
      </c>
      <c r="J201" s="88"/>
    </row>
    <row r="202" spans="1:10" x14ac:dyDescent="0.3">
      <c r="A202" s="88">
        <v>4</v>
      </c>
      <c r="B202" s="88"/>
      <c r="C202" s="48" t="s">
        <v>139</v>
      </c>
      <c r="D202" s="88">
        <f>16.61*10.764</f>
        <v>178.79003999999998</v>
      </c>
      <c r="E202" s="88"/>
      <c r="F202" s="48">
        <v>0</v>
      </c>
      <c r="G202" s="48">
        <f t="shared" si="7"/>
        <v>268.18505999999996</v>
      </c>
      <c r="H202" s="48" t="s">
        <v>176</v>
      </c>
      <c r="I202" s="88" t="s">
        <v>134</v>
      </c>
      <c r="J202" s="88"/>
    </row>
    <row r="203" spans="1:10" x14ac:dyDescent="0.3">
      <c r="A203" s="88">
        <v>5</v>
      </c>
      <c r="B203" s="88"/>
      <c r="C203" s="48" t="s">
        <v>139</v>
      </c>
      <c r="D203" s="88">
        <f>9.72*10.764</f>
        <v>104.62608</v>
      </c>
      <c r="E203" s="88"/>
      <c r="F203" s="48">
        <v>0</v>
      </c>
      <c r="G203" s="48">
        <f t="shared" si="7"/>
        <v>156.93912</v>
      </c>
      <c r="H203" s="48" t="s">
        <v>176</v>
      </c>
      <c r="I203" s="88" t="s">
        <v>134</v>
      </c>
      <c r="J203" s="88"/>
    </row>
    <row r="204" spans="1:10" x14ac:dyDescent="0.3">
      <c r="A204" s="88">
        <v>6</v>
      </c>
      <c r="B204" s="88"/>
      <c r="C204" s="48" t="s">
        <v>139</v>
      </c>
      <c r="D204" s="88">
        <f>10.01*10.764</f>
        <v>107.74763999999999</v>
      </c>
      <c r="E204" s="88"/>
      <c r="F204" s="48">
        <v>0</v>
      </c>
      <c r="G204" s="48">
        <f t="shared" si="7"/>
        <v>161.62145999999998</v>
      </c>
      <c r="H204" s="48" t="s">
        <v>176</v>
      </c>
      <c r="I204" s="88" t="s">
        <v>134</v>
      </c>
      <c r="J204" s="88"/>
    </row>
    <row r="205" spans="1:10" x14ac:dyDescent="0.3">
      <c r="A205" s="88">
        <v>7</v>
      </c>
      <c r="B205" s="88"/>
      <c r="C205" s="48" t="s">
        <v>139</v>
      </c>
      <c r="D205" s="88">
        <f>D204</f>
        <v>107.74763999999999</v>
      </c>
      <c r="E205" s="88"/>
      <c r="F205" s="48">
        <v>0</v>
      </c>
      <c r="G205" s="48">
        <f t="shared" si="7"/>
        <v>161.62145999999998</v>
      </c>
      <c r="H205" s="48" t="s">
        <v>176</v>
      </c>
      <c r="I205" s="88" t="s">
        <v>134</v>
      </c>
      <c r="J205" s="88"/>
    </row>
    <row r="206" spans="1:10" x14ac:dyDescent="0.3">
      <c r="A206" s="88">
        <v>8</v>
      </c>
      <c r="B206" s="88"/>
      <c r="C206" s="48" t="s">
        <v>139</v>
      </c>
      <c r="D206" s="88">
        <f>D203</f>
        <v>104.62608</v>
      </c>
      <c r="E206" s="88"/>
      <c r="F206" s="48">
        <v>0</v>
      </c>
      <c r="G206" s="48">
        <f t="shared" si="7"/>
        <v>156.93912</v>
      </c>
      <c r="H206" s="48" t="s">
        <v>176</v>
      </c>
      <c r="I206" s="88" t="s">
        <v>134</v>
      </c>
      <c r="J206" s="88"/>
    </row>
    <row r="207" spans="1:10" x14ac:dyDescent="0.3">
      <c r="A207" s="88">
        <v>9</v>
      </c>
      <c r="B207" s="88"/>
      <c r="C207" s="48" t="s">
        <v>139</v>
      </c>
      <c r="D207" s="88">
        <f>D202</f>
        <v>178.79003999999998</v>
      </c>
      <c r="E207" s="88"/>
      <c r="F207" s="48">
        <v>0</v>
      </c>
      <c r="G207" s="48">
        <f t="shared" si="7"/>
        <v>268.18505999999996</v>
      </c>
      <c r="H207" s="48" t="s">
        <v>176</v>
      </c>
      <c r="I207" s="88" t="s">
        <v>134</v>
      </c>
      <c r="J207" s="88"/>
    </row>
    <row r="208" spans="1:10" x14ac:dyDescent="0.3">
      <c r="A208" s="88">
        <v>10</v>
      </c>
      <c r="B208" s="88"/>
      <c r="C208" s="48" t="s">
        <v>139</v>
      </c>
      <c r="D208" s="88">
        <f>D201</f>
        <v>188.47764000000001</v>
      </c>
      <c r="E208" s="88"/>
      <c r="F208" s="48">
        <v>0</v>
      </c>
      <c r="G208" s="48">
        <f t="shared" si="7"/>
        <v>282.71645999999998</v>
      </c>
      <c r="H208" s="48" t="s">
        <v>176</v>
      </c>
      <c r="I208" s="88" t="s">
        <v>134</v>
      </c>
      <c r="J208" s="88"/>
    </row>
    <row r="209" spans="1:10" x14ac:dyDescent="0.3">
      <c r="A209" s="88">
        <v>11</v>
      </c>
      <c r="B209" s="88"/>
      <c r="C209" s="48" t="s">
        <v>139</v>
      </c>
      <c r="D209" s="88">
        <f>D200</f>
        <v>73.841039999999992</v>
      </c>
      <c r="E209" s="88"/>
      <c r="F209" s="48">
        <v>0</v>
      </c>
      <c r="G209" s="48">
        <f t="shared" si="7"/>
        <v>110.76155999999999</v>
      </c>
      <c r="H209" s="48" t="s">
        <v>176</v>
      </c>
      <c r="I209" s="88" t="s">
        <v>134</v>
      </c>
      <c r="J209" s="88"/>
    </row>
    <row r="210" spans="1:10" x14ac:dyDescent="0.3">
      <c r="A210" s="88">
        <v>12</v>
      </c>
      <c r="B210" s="88"/>
      <c r="C210" s="48" t="s">
        <v>139</v>
      </c>
      <c r="D210" s="88">
        <f>D199</f>
        <v>95.207580000000007</v>
      </c>
      <c r="E210" s="88"/>
      <c r="F210" s="48">
        <v>0</v>
      </c>
      <c r="G210" s="48">
        <f t="shared" si="7"/>
        <v>142.81137000000001</v>
      </c>
      <c r="H210" s="48" t="s">
        <v>176</v>
      </c>
      <c r="I210" s="88" t="s">
        <v>134</v>
      </c>
      <c r="J210" s="88"/>
    </row>
    <row r="211" spans="1:10" ht="15.75" customHeight="1" x14ac:dyDescent="0.3">
      <c r="A211" s="88">
        <v>1</v>
      </c>
      <c r="B211" s="88"/>
      <c r="C211" s="92" t="s">
        <v>159</v>
      </c>
      <c r="D211" s="93"/>
      <c r="E211" s="93"/>
      <c r="F211" s="93"/>
      <c r="G211" s="93"/>
      <c r="H211" s="94"/>
      <c r="I211" s="88" t="s">
        <v>134</v>
      </c>
      <c r="J211" s="88"/>
    </row>
    <row r="212" spans="1:10" x14ac:dyDescent="0.3">
      <c r="A212" s="88">
        <v>2</v>
      </c>
      <c r="B212" s="88"/>
      <c r="C212" s="48" t="s">
        <v>130</v>
      </c>
      <c r="D212" s="88">
        <v>368.48</v>
      </c>
      <c r="E212" s="88"/>
      <c r="F212" s="48">
        <v>0</v>
      </c>
      <c r="G212" s="48">
        <f>D212*1.45+F212</f>
        <v>534.29600000000005</v>
      </c>
      <c r="H212" s="48" t="s">
        <v>176</v>
      </c>
      <c r="I212" s="88" t="s">
        <v>134</v>
      </c>
      <c r="J212" s="88"/>
    </row>
    <row r="213" spans="1:10" x14ac:dyDescent="0.3">
      <c r="A213" s="88">
        <v>7</v>
      </c>
      <c r="B213" s="88"/>
      <c r="C213" s="48" t="s">
        <v>130</v>
      </c>
      <c r="D213" s="88">
        <v>368.48</v>
      </c>
      <c r="E213" s="88"/>
      <c r="F213" s="48">
        <v>0</v>
      </c>
      <c r="G213" s="48">
        <f>D213*1.45+F213</f>
        <v>534.29600000000005</v>
      </c>
      <c r="H213" s="48" t="s">
        <v>176</v>
      </c>
      <c r="I213" s="88" t="s">
        <v>134</v>
      </c>
      <c r="J213" s="88"/>
    </row>
    <row r="214" spans="1:10" ht="15.75" customHeight="1" x14ac:dyDescent="0.3">
      <c r="A214" s="88">
        <v>8</v>
      </c>
      <c r="B214" s="88"/>
      <c r="C214" s="48" t="s">
        <v>130</v>
      </c>
      <c r="D214" s="88">
        <v>329.59</v>
      </c>
      <c r="E214" s="88"/>
      <c r="F214" s="48">
        <v>0</v>
      </c>
      <c r="G214" s="48">
        <f>D214*1.45+F214</f>
        <v>477.90549999999996</v>
      </c>
      <c r="H214" s="48" t="s">
        <v>176</v>
      </c>
      <c r="I214" s="88" t="s">
        <v>134</v>
      </c>
      <c r="J214" s="88"/>
    </row>
    <row r="215" spans="1:10" ht="17.25" customHeight="1" x14ac:dyDescent="0.3">
      <c r="A215" s="89" t="s">
        <v>157</v>
      </c>
      <c r="B215" s="90"/>
      <c r="C215" s="90"/>
      <c r="D215" s="90"/>
      <c r="E215" s="90"/>
      <c r="F215" s="90"/>
      <c r="G215" s="90"/>
      <c r="H215" s="90"/>
      <c r="I215" s="90"/>
      <c r="J215" s="91"/>
    </row>
    <row r="216" spans="1:10" x14ac:dyDescent="0.3">
      <c r="A216" s="88">
        <v>1</v>
      </c>
      <c r="B216" s="88"/>
      <c r="C216" s="48" t="s">
        <v>130</v>
      </c>
      <c r="D216" s="88">
        <v>357.96</v>
      </c>
      <c r="E216" s="88"/>
      <c r="F216" s="48">
        <v>0</v>
      </c>
      <c r="G216" s="48">
        <f t="shared" ref="G216:G223" si="8">D216*1.45+F216</f>
        <v>519.04199999999992</v>
      </c>
      <c r="H216" s="48" t="s">
        <v>176</v>
      </c>
      <c r="I216" s="88" t="s">
        <v>158</v>
      </c>
      <c r="J216" s="88"/>
    </row>
    <row r="217" spans="1:10" x14ac:dyDescent="0.3">
      <c r="A217" s="88">
        <v>2</v>
      </c>
      <c r="B217" s="88"/>
      <c r="C217" s="48" t="s">
        <v>130</v>
      </c>
      <c r="D217" s="88">
        <v>398.32</v>
      </c>
      <c r="E217" s="88"/>
      <c r="F217" s="48">
        <v>0</v>
      </c>
      <c r="G217" s="48">
        <f t="shared" si="8"/>
        <v>577.56399999999996</v>
      </c>
      <c r="H217" s="48" t="s">
        <v>176</v>
      </c>
      <c r="I217" s="88" t="s">
        <v>158</v>
      </c>
      <c r="J217" s="88"/>
    </row>
    <row r="218" spans="1:10" x14ac:dyDescent="0.3">
      <c r="A218" s="88">
        <v>3</v>
      </c>
      <c r="B218" s="88"/>
      <c r="C218" s="48" t="s">
        <v>130</v>
      </c>
      <c r="D218" s="88">
        <v>398.32</v>
      </c>
      <c r="E218" s="88"/>
      <c r="F218" s="48">
        <v>0</v>
      </c>
      <c r="G218" s="48">
        <f t="shared" si="8"/>
        <v>577.56399999999996</v>
      </c>
      <c r="H218" s="48" t="s">
        <v>176</v>
      </c>
      <c r="I218" s="88" t="s">
        <v>158</v>
      </c>
      <c r="J218" s="88"/>
    </row>
    <row r="219" spans="1:10" x14ac:dyDescent="0.3">
      <c r="A219" s="88">
        <v>4</v>
      </c>
      <c r="B219" s="88"/>
      <c r="C219" s="48" t="s">
        <v>130</v>
      </c>
      <c r="D219" s="88">
        <v>357.85</v>
      </c>
      <c r="E219" s="88"/>
      <c r="F219" s="48">
        <v>0</v>
      </c>
      <c r="G219" s="48">
        <f t="shared" si="8"/>
        <v>518.88250000000005</v>
      </c>
      <c r="H219" s="48" t="s">
        <v>176</v>
      </c>
      <c r="I219" s="88" t="s">
        <v>158</v>
      </c>
      <c r="J219" s="88"/>
    </row>
    <row r="220" spans="1:10" x14ac:dyDescent="0.3">
      <c r="A220" s="88">
        <v>5</v>
      </c>
      <c r="B220" s="88"/>
      <c r="C220" s="48" t="s">
        <v>130</v>
      </c>
      <c r="D220" s="88">
        <v>357.85</v>
      </c>
      <c r="E220" s="88"/>
      <c r="F220" s="48">
        <v>0</v>
      </c>
      <c r="G220" s="48">
        <f t="shared" si="8"/>
        <v>518.88250000000005</v>
      </c>
      <c r="H220" s="48" t="s">
        <v>176</v>
      </c>
      <c r="I220" s="88" t="s">
        <v>158</v>
      </c>
      <c r="J220" s="88"/>
    </row>
    <row r="221" spans="1:10" x14ac:dyDescent="0.3">
      <c r="A221" s="88">
        <v>6</v>
      </c>
      <c r="B221" s="88"/>
      <c r="C221" s="48" t="s">
        <v>130</v>
      </c>
      <c r="D221" s="88">
        <v>398.32</v>
      </c>
      <c r="E221" s="88"/>
      <c r="F221" s="48">
        <v>0</v>
      </c>
      <c r="G221" s="48">
        <f t="shared" si="8"/>
        <v>577.56399999999996</v>
      </c>
      <c r="H221" s="48" t="s">
        <v>176</v>
      </c>
      <c r="I221" s="88" t="s">
        <v>158</v>
      </c>
      <c r="J221" s="88"/>
    </row>
    <row r="222" spans="1:10" x14ac:dyDescent="0.3">
      <c r="A222" s="88">
        <v>7</v>
      </c>
      <c r="B222" s="88"/>
      <c r="C222" s="48" t="s">
        <v>130</v>
      </c>
      <c r="D222" s="88">
        <v>398.32</v>
      </c>
      <c r="E222" s="88"/>
      <c r="F222" s="48">
        <v>0</v>
      </c>
      <c r="G222" s="48">
        <f t="shared" si="8"/>
        <v>577.56399999999996</v>
      </c>
      <c r="H222" s="48" t="s">
        <v>176</v>
      </c>
      <c r="I222" s="88" t="s">
        <v>158</v>
      </c>
      <c r="J222" s="88"/>
    </row>
    <row r="223" spans="1:10" x14ac:dyDescent="0.3">
      <c r="A223" s="88">
        <v>8</v>
      </c>
      <c r="B223" s="88"/>
      <c r="C223" s="48" t="s">
        <v>130</v>
      </c>
      <c r="D223" s="88">
        <v>357.96</v>
      </c>
      <c r="E223" s="88"/>
      <c r="F223" s="48">
        <v>0</v>
      </c>
      <c r="G223" s="48">
        <f t="shared" si="8"/>
        <v>519.04199999999992</v>
      </c>
      <c r="H223" s="48" t="s">
        <v>176</v>
      </c>
      <c r="I223" s="88" t="s">
        <v>158</v>
      </c>
      <c r="J223" s="88"/>
    </row>
    <row r="224" spans="1:10" ht="15" customHeight="1" x14ac:dyDescent="0.3">
      <c r="A224" s="165" t="s">
        <v>250</v>
      </c>
      <c r="B224" s="166"/>
      <c r="C224" s="166"/>
      <c r="D224" s="166"/>
      <c r="E224" s="166"/>
      <c r="F224" s="166"/>
      <c r="G224" s="166"/>
      <c r="H224" s="166"/>
      <c r="I224" s="166"/>
      <c r="J224" s="167"/>
    </row>
    <row r="225" spans="1:10" ht="201.75" customHeight="1" x14ac:dyDescent="0.3">
      <c r="A225" s="168"/>
      <c r="B225" s="169"/>
      <c r="C225" s="169"/>
      <c r="D225" s="169"/>
      <c r="E225" s="169"/>
      <c r="F225" s="169"/>
      <c r="G225" s="169"/>
      <c r="H225" s="169"/>
      <c r="I225" s="169"/>
      <c r="J225" s="170"/>
    </row>
    <row r="226" spans="1:10" x14ac:dyDescent="0.3">
      <c r="A226" s="112" t="s">
        <v>24</v>
      </c>
      <c r="B226" s="113"/>
      <c r="C226" s="113"/>
      <c r="D226" s="113"/>
      <c r="E226" s="113"/>
      <c r="F226" s="113"/>
      <c r="G226" s="113"/>
      <c r="H226" s="113"/>
      <c r="I226" s="113"/>
      <c r="J226" s="114"/>
    </row>
    <row r="227" spans="1:10" x14ac:dyDescent="0.3">
      <c r="A227" s="109" t="s">
        <v>32</v>
      </c>
      <c r="B227" s="110"/>
      <c r="C227" s="110"/>
      <c r="D227" s="110"/>
      <c r="E227" s="110"/>
      <c r="F227" s="110"/>
      <c r="G227" s="110"/>
      <c r="H227" s="110"/>
      <c r="I227" s="110"/>
      <c r="J227" s="111"/>
    </row>
    <row r="228" spans="1:10" x14ac:dyDescent="0.3">
      <c r="A228" s="112" t="s">
        <v>26</v>
      </c>
      <c r="B228" s="113"/>
      <c r="C228" s="113"/>
      <c r="D228" s="113"/>
      <c r="E228" s="113"/>
      <c r="F228" s="113"/>
      <c r="G228" s="113"/>
      <c r="H228" s="113"/>
      <c r="I228" s="113"/>
      <c r="J228" s="114"/>
    </row>
    <row r="229" spans="1:10" x14ac:dyDescent="0.3">
      <c r="A229" s="109" t="s">
        <v>37</v>
      </c>
      <c r="B229" s="110"/>
      <c r="C229" s="110"/>
      <c r="D229" s="110"/>
      <c r="E229" s="110"/>
      <c r="F229" s="110"/>
      <c r="G229" s="110"/>
      <c r="H229" s="110"/>
      <c r="I229" s="110"/>
      <c r="J229" s="111"/>
    </row>
    <row r="230" spans="1:10" x14ac:dyDescent="0.3">
      <c r="A230" s="98" t="s">
        <v>140</v>
      </c>
      <c r="B230" s="99"/>
      <c r="C230" s="99"/>
      <c r="D230" s="99"/>
      <c r="E230" s="99"/>
      <c r="F230" s="99"/>
      <c r="G230" s="99"/>
      <c r="H230" s="99"/>
      <c r="I230" s="99"/>
      <c r="J230" s="100"/>
    </row>
    <row r="231" spans="1:10" x14ac:dyDescent="0.3">
      <c r="A231" s="109" t="s">
        <v>38</v>
      </c>
      <c r="B231" s="110"/>
      <c r="C231" s="110"/>
      <c r="D231" s="110"/>
      <c r="E231" s="110"/>
      <c r="F231" s="110"/>
      <c r="G231" s="110"/>
      <c r="H231" s="110"/>
      <c r="I231" s="110"/>
      <c r="J231" s="111"/>
    </row>
    <row r="232" spans="1:10" x14ac:dyDescent="0.3">
      <c r="A232" s="109" t="s">
        <v>39</v>
      </c>
      <c r="B232" s="110"/>
      <c r="C232" s="110"/>
      <c r="D232" s="110"/>
      <c r="E232" s="110"/>
      <c r="F232" s="110"/>
      <c r="G232" s="110"/>
      <c r="H232" s="110"/>
      <c r="I232" s="110"/>
      <c r="J232" s="111"/>
    </row>
    <row r="233" spans="1:10" ht="15" customHeight="1" x14ac:dyDescent="0.3">
      <c r="A233" s="101" t="s">
        <v>40</v>
      </c>
      <c r="B233" s="102"/>
      <c r="C233" s="102"/>
      <c r="D233" s="102"/>
      <c r="E233" s="102"/>
      <c r="F233" s="102"/>
      <c r="G233" s="102"/>
      <c r="H233" s="102"/>
      <c r="I233" s="102"/>
      <c r="J233" s="133"/>
    </row>
    <row r="234" spans="1:10" x14ac:dyDescent="0.3">
      <c r="A234" s="153" t="s">
        <v>25</v>
      </c>
      <c r="B234" s="154"/>
      <c r="C234" s="154"/>
      <c r="D234" s="154"/>
      <c r="E234" s="154"/>
      <c r="F234" s="154"/>
      <c r="G234" s="154"/>
      <c r="H234" s="154"/>
      <c r="I234" s="154"/>
      <c r="J234" s="155"/>
    </row>
    <row r="235" spans="1:10" x14ac:dyDescent="0.3">
      <c r="A235" s="156"/>
      <c r="B235" s="157"/>
      <c r="C235" s="157"/>
      <c r="D235" s="157"/>
      <c r="E235" s="157"/>
      <c r="F235" s="157"/>
      <c r="G235" s="157"/>
      <c r="H235" s="157"/>
      <c r="I235" s="157"/>
      <c r="J235" s="158"/>
    </row>
    <row r="236" spans="1:10" x14ac:dyDescent="0.3">
      <c r="A236" s="156"/>
      <c r="B236" s="157"/>
      <c r="C236" s="157"/>
      <c r="D236" s="157"/>
      <c r="E236" s="157"/>
      <c r="F236" s="157"/>
      <c r="G236" s="157"/>
      <c r="H236" s="157"/>
      <c r="I236" s="157"/>
      <c r="J236" s="158"/>
    </row>
    <row r="237" spans="1:10" x14ac:dyDescent="0.3">
      <c r="A237" s="159"/>
      <c r="B237" s="160"/>
      <c r="C237" s="160"/>
      <c r="D237" s="160"/>
      <c r="E237" s="160"/>
      <c r="F237" s="160"/>
      <c r="G237" s="160"/>
      <c r="H237" s="160"/>
      <c r="I237" s="160"/>
      <c r="J237" s="161"/>
    </row>
    <row r="238" spans="1:10" x14ac:dyDescent="0.3">
      <c r="A238" s="65" t="s">
        <v>126</v>
      </c>
      <c r="B238" s="66"/>
      <c r="C238" s="66"/>
      <c r="D238" s="66"/>
      <c r="F238" s="65" t="str">
        <f>F8</f>
        <v>Puranik City - Sector 4A</v>
      </c>
      <c r="G238" s="66"/>
      <c r="H238" s="66"/>
      <c r="I238" s="66"/>
      <c r="J238" s="66"/>
    </row>
    <row r="239" spans="1:10" x14ac:dyDescent="0.3">
      <c r="A239" s="66"/>
      <c r="B239" s="66"/>
      <c r="C239" s="66"/>
      <c r="D239" s="66"/>
      <c r="E239" s="66"/>
      <c r="F239" s="66"/>
      <c r="G239" s="66"/>
      <c r="H239" s="66"/>
      <c r="I239" s="66"/>
      <c r="J239" s="66"/>
    </row>
    <row r="240" spans="1:10" x14ac:dyDescent="0.3">
      <c r="A240" s="66"/>
      <c r="B240" s="66"/>
      <c r="C240" s="66"/>
      <c r="D240" s="66"/>
      <c r="E240" s="66"/>
      <c r="F240" s="66"/>
      <c r="G240" s="66"/>
      <c r="H240" s="66"/>
      <c r="I240" s="66"/>
      <c r="J240" s="66"/>
    </row>
    <row r="284" spans="1:1" x14ac:dyDescent="0.3">
      <c r="A284" s="67" t="s">
        <v>131</v>
      </c>
    </row>
  </sheetData>
  <mergeCells count="542">
    <mergeCell ref="K10:O10"/>
    <mergeCell ref="A32:B32"/>
    <mergeCell ref="C32:J32"/>
    <mergeCell ref="A33:B33"/>
    <mergeCell ref="C33:J33"/>
    <mergeCell ref="A58:B58"/>
    <mergeCell ref="D58:E58"/>
    <mergeCell ref="F58:G67"/>
    <mergeCell ref="H58:J67"/>
    <mergeCell ref="A59:B59"/>
    <mergeCell ref="D59:E59"/>
    <mergeCell ref="A60:B60"/>
    <mergeCell ref="D60:E60"/>
    <mergeCell ref="A61:B61"/>
    <mergeCell ref="D61:E61"/>
    <mergeCell ref="A62:B62"/>
    <mergeCell ref="D62:E62"/>
    <mergeCell ref="A63:B63"/>
    <mergeCell ref="D63:E63"/>
    <mergeCell ref="A64:B64"/>
    <mergeCell ref="A65:B65"/>
    <mergeCell ref="D65:E65"/>
    <mergeCell ref="A66:B66"/>
    <mergeCell ref="D66:E66"/>
    <mergeCell ref="A67:B67"/>
    <mergeCell ref="F38:J38"/>
    <mergeCell ref="A49:J49"/>
    <mergeCell ref="A45:B45"/>
    <mergeCell ref="A48:C48"/>
    <mergeCell ref="H47:J47"/>
    <mergeCell ref="A47:B47"/>
    <mergeCell ref="C44:F44"/>
    <mergeCell ref="A54:B54"/>
    <mergeCell ref="C54:J54"/>
    <mergeCell ref="A38:E38"/>
    <mergeCell ref="C51:F51"/>
    <mergeCell ref="D52:J52"/>
    <mergeCell ref="A52:C52"/>
    <mergeCell ref="E55:F55"/>
    <mergeCell ref="F39:J39"/>
    <mergeCell ref="H48:J48"/>
    <mergeCell ref="I55:J55"/>
    <mergeCell ref="A56:B56"/>
    <mergeCell ref="C56:J56"/>
    <mergeCell ref="A57:B57"/>
    <mergeCell ref="D57:E57"/>
    <mergeCell ref="H57:J57"/>
    <mergeCell ref="C46:F46"/>
    <mergeCell ref="F48:G48"/>
    <mergeCell ref="A46:B46"/>
    <mergeCell ref="A44:B44"/>
    <mergeCell ref="G51:J51"/>
    <mergeCell ref="C47:F47"/>
    <mergeCell ref="H44:J44"/>
    <mergeCell ref="F40:J40"/>
    <mergeCell ref="A41:E41"/>
    <mergeCell ref="A53:J53"/>
    <mergeCell ref="H46:J46"/>
    <mergeCell ref="F57:G57"/>
    <mergeCell ref="A117:F117"/>
    <mergeCell ref="A232:J232"/>
    <mergeCell ref="G118:J118"/>
    <mergeCell ref="A119:F119"/>
    <mergeCell ref="G119:J119"/>
    <mergeCell ref="A110:J110"/>
    <mergeCell ref="A111:J111"/>
    <mergeCell ref="A114:J114"/>
    <mergeCell ref="A229:J229"/>
    <mergeCell ref="A226:J226"/>
    <mergeCell ref="A115:F115"/>
    <mergeCell ref="A173:B173"/>
    <mergeCell ref="D173:E173"/>
    <mergeCell ref="I173:J173"/>
    <mergeCell ref="A174:B174"/>
    <mergeCell ref="D174:E174"/>
    <mergeCell ref="I174:J174"/>
    <mergeCell ref="G115:J115"/>
    <mergeCell ref="I123:J123"/>
    <mergeCell ref="A175:B175"/>
    <mergeCell ref="D175:E175"/>
    <mergeCell ref="I175:J175"/>
    <mergeCell ref="G117:J117"/>
    <mergeCell ref="G116:J116"/>
    <mergeCell ref="A1:J1"/>
    <mergeCell ref="A29:B29"/>
    <mergeCell ref="C29:D29"/>
    <mergeCell ref="I29:J29"/>
    <mergeCell ref="A30:J30"/>
    <mergeCell ref="A31:J31"/>
    <mergeCell ref="H50:J50"/>
    <mergeCell ref="F50:G50"/>
    <mergeCell ref="D50:E50"/>
    <mergeCell ref="A50:C50"/>
    <mergeCell ref="A43:J43"/>
    <mergeCell ref="D48:E48"/>
    <mergeCell ref="C45:F45"/>
    <mergeCell ref="F41:J41"/>
    <mergeCell ref="E28:F28"/>
    <mergeCell ref="G28:H28"/>
    <mergeCell ref="A28:B28"/>
    <mergeCell ref="C28:D28"/>
    <mergeCell ref="E29:F29"/>
    <mergeCell ref="G29:H29"/>
    <mergeCell ref="F37:J37"/>
    <mergeCell ref="B16:E16"/>
    <mergeCell ref="A19:B19"/>
    <mergeCell ref="A234:J237"/>
    <mergeCell ref="A120:F120"/>
    <mergeCell ref="G120:J120"/>
    <mergeCell ref="A121:J121"/>
    <mergeCell ref="A122:J122"/>
    <mergeCell ref="A230:J230"/>
    <mergeCell ref="A231:J231"/>
    <mergeCell ref="D123:E123"/>
    <mergeCell ref="A233:J233"/>
    <mergeCell ref="A227:J227"/>
    <mergeCell ref="A224:J225"/>
    <mergeCell ref="A172:B172"/>
    <mergeCell ref="D172:E172"/>
    <mergeCell ref="I172:J172"/>
    <mergeCell ref="A170:B170"/>
    <mergeCell ref="D170:E170"/>
    <mergeCell ref="I170:J170"/>
    <mergeCell ref="A169:J169"/>
    <mergeCell ref="A125:J125"/>
    <mergeCell ref="A126:J126"/>
    <mergeCell ref="A167:B167"/>
    <mergeCell ref="D167:E167"/>
    <mergeCell ref="I167:J167"/>
    <mergeCell ref="A228:J228"/>
    <mergeCell ref="A116:F116"/>
    <mergeCell ref="A118:F118"/>
    <mergeCell ref="A171:B171"/>
    <mergeCell ref="D171:E171"/>
    <mergeCell ref="I171:J171"/>
    <mergeCell ref="A168:B168"/>
    <mergeCell ref="I168:J168"/>
    <mergeCell ref="C168:H168"/>
    <mergeCell ref="A165:B165"/>
    <mergeCell ref="D165:E165"/>
    <mergeCell ref="I165:J165"/>
    <mergeCell ref="A166:B166"/>
    <mergeCell ref="D166:E166"/>
    <mergeCell ref="I166:J166"/>
    <mergeCell ref="A163:B163"/>
    <mergeCell ref="D163:E163"/>
    <mergeCell ref="I163:J163"/>
    <mergeCell ref="A164:B164"/>
    <mergeCell ref="D164:E164"/>
    <mergeCell ref="I164:J164"/>
    <mergeCell ref="A159:J159"/>
    <mergeCell ref="A160:J160"/>
    <mergeCell ref="A161:B161"/>
    <mergeCell ref="A155:B155"/>
    <mergeCell ref="D155:E155"/>
    <mergeCell ref="I155:J155"/>
    <mergeCell ref="A156:B156"/>
    <mergeCell ref="D156:E156"/>
    <mergeCell ref="I156:J156"/>
    <mergeCell ref="A152:J152"/>
    <mergeCell ref="A153:B153"/>
    <mergeCell ref="D153:E153"/>
    <mergeCell ref="A18:B18"/>
    <mergeCell ref="A20:E21"/>
    <mergeCell ref="A9:E9"/>
    <mergeCell ref="I14:J14"/>
    <mergeCell ref="F20:J21"/>
    <mergeCell ref="A17:B17"/>
    <mergeCell ref="C17:J17"/>
    <mergeCell ref="D14:G14"/>
    <mergeCell ref="H19:J19"/>
    <mergeCell ref="A12:E12"/>
    <mergeCell ref="F12:J12"/>
    <mergeCell ref="A10:E10"/>
    <mergeCell ref="F10:J10"/>
    <mergeCell ref="A13:B13"/>
    <mergeCell ref="A7:E7"/>
    <mergeCell ref="F7:J7"/>
    <mergeCell ref="A37:E37"/>
    <mergeCell ref="G16:J16"/>
    <mergeCell ref="A11:E11"/>
    <mergeCell ref="A40:E40"/>
    <mergeCell ref="F26:J26"/>
    <mergeCell ref="G15:J15"/>
    <mergeCell ref="A35:J36"/>
    <mergeCell ref="I27:J27"/>
    <mergeCell ref="F19:G19"/>
    <mergeCell ref="I28:J28"/>
    <mergeCell ref="A27:B27"/>
    <mergeCell ref="C27:D27"/>
    <mergeCell ref="E27:F27"/>
    <mergeCell ref="G27:H27"/>
    <mergeCell ref="C19:E19"/>
    <mergeCell ref="A22:E22"/>
    <mergeCell ref="F8:J8"/>
    <mergeCell ref="F11:J11"/>
    <mergeCell ref="B15:E15"/>
    <mergeCell ref="A8:E8"/>
    <mergeCell ref="C13:J13"/>
    <mergeCell ref="F9:J9"/>
    <mergeCell ref="A2:J2"/>
    <mergeCell ref="A3:E3"/>
    <mergeCell ref="F3:J3"/>
    <mergeCell ref="A4:E4"/>
    <mergeCell ref="F4:J4"/>
    <mergeCell ref="A6:E6"/>
    <mergeCell ref="F6:J6"/>
    <mergeCell ref="A5:E5"/>
    <mergeCell ref="F5:J5"/>
    <mergeCell ref="A162:B162"/>
    <mergeCell ref="D162:E162"/>
    <mergeCell ref="I162:J162"/>
    <mergeCell ref="A157:B157"/>
    <mergeCell ref="D157:E157"/>
    <mergeCell ref="I157:J157"/>
    <mergeCell ref="A158:B158"/>
    <mergeCell ref="D158:E158"/>
    <mergeCell ref="I158:J158"/>
    <mergeCell ref="D161:E161"/>
    <mergeCell ref="I161:J161"/>
    <mergeCell ref="I153:J153"/>
    <mergeCell ref="A154:B154"/>
    <mergeCell ref="D154:E154"/>
    <mergeCell ref="I154:J154"/>
    <mergeCell ref="A150:B150"/>
    <mergeCell ref="D150:E150"/>
    <mergeCell ref="I150:J150"/>
    <mergeCell ref="A151:B151"/>
    <mergeCell ref="D151:E151"/>
    <mergeCell ref="I151:J151"/>
    <mergeCell ref="A148:B148"/>
    <mergeCell ref="I148:J148"/>
    <mergeCell ref="C148:H148"/>
    <mergeCell ref="A149:B149"/>
    <mergeCell ref="D149:E149"/>
    <mergeCell ref="I149:J149"/>
    <mergeCell ref="A144:J144"/>
    <mergeCell ref="A146:B146"/>
    <mergeCell ref="D146:E146"/>
    <mergeCell ref="I146:J146"/>
    <mergeCell ref="A145:J145"/>
    <mergeCell ref="A147:B147"/>
    <mergeCell ref="D147:E147"/>
    <mergeCell ref="I147:J147"/>
    <mergeCell ref="A142:B142"/>
    <mergeCell ref="D142:E142"/>
    <mergeCell ref="I142:J142"/>
    <mergeCell ref="A143:B143"/>
    <mergeCell ref="D143:E143"/>
    <mergeCell ref="I143:J143"/>
    <mergeCell ref="A140:B140"/>
    <mergeCell ref="D140:E140"/>
    <mergeCell ref="I140:J140"/>
    <mergeCell ref="A141:B141"/>
    <mergeCell ref="D141:E141"/>
    <mergeCell ref="I141:J141"/>
    <mergeCell ref="A138:B138"/>
    <mergeCell ref="D138:E138"/>
    <mergeCell ref="I138:J138"/>
    <mergeCell ref="A139:B139"/>
    <mergeCell ref="D139:E139"/>
    <mergeCell ref="I139:J139"/>
    <mergeCell ref="A136:B136"/>
    <mergeCell ref="D136:E136"/>
    <mergeCell ref="I136:J136"/>
    <mergeCell ref="A135:J135"/>
    <mergeCell ref="A137:B137"/>
    <mergeCell ref="D137:E137"/>
    <mergeCell ref="I137:J137"/>
    <mergeCell ref="A133:B133"/>
    <mergeCell ref="D133:E133"/>
    <mergeCell ref="I133:J133"/>
    <mergeCell ref="A134:B134"/>
    <mergeCell ref="D134:E134"/>
    <mergeCell ref="I134:J134"/>
    <mergeCell ref="A124:J124"/>
    <mergeCell ref="C18:E18"/>
    <mergeCell ref="F18:J18"/>
    <mergeCell ref="A123:B123"/>
    <mergeCell ref="I127:J127"/>
    <mergeCell ref="A127:B127"/>
    <mergeCell ref="A51:B51"/>
    <mergeCell ref="A112:J113"/>
    <mergeCell ref="D64:E64"/>
    <mergeCell ref="H45:J45"/>
    <mergeCell ref="D67:E67"/>
    <mergeCell ref="A24:E24"/>
    <mergeCell ref="F24:J24"/>
    <mergeCell ref="F22:J22"/>
    <mergeCell ref="A42:E42"/>
    <mergeCell ref="A34:J34"/>
    <mergeCell ref="A39:E39"/>
    <mergeCell ref="F42:J42"/>
    <mergeCell ref="F23:J23"/>
    <mergeCell ref="A25:E25"/>
    <mergeCell ref="A26:E26"/>
    <mergeCell ref="F25:J25"/>
    <mergeCell ref="A23:E23"/>
    <mergeCell ref="A68:B68"/>
    <mergeCell ref="A128:B128"/>
    <mergeCell ref="D128:E128"/>
    <mergeCell ref="I128:J128"/>
    <mergeCell ref="C127:H127"/>
    <mergeCell ref="A178:J178"/>
    <mergeCell ref="A179:J179"/>
    <mergeCell ref="A176:B176"/>
    <mergeCell ref="D176:E176"/>
    <mergeCell ref="I176:J176"/>
    <mergeCell ref="A177:B177"/>
    <mergeCell ref="D177:E177"/>
    <mergeCell ref="I177:J177"/>
    <mergeCell ref="A131:B131"/>
    <mergeCell ref="D131:E131"/>
    <mergeCell ref="I131:J131"/>
    <mergeCell ref="A132:B132"/>
    <mergeCell ref="D132:E132"/>
    <mergeCell ref="I132:J132"/>
    <mergeCell ref="A129:B129"/>
    <mergeCell ref="D129:E129"/>
    <mergeCell ref="I129:J129"/>
    <mergeCell ref="A130:B130"/>
    <mergeCell ref="D130:E130"/>
    <mergeCell ref="I130:J130"/>
    <mergeCell ref="A180:B180"/>
    <mergeCell ref="I180:J180"/>
    <mergeCell ref="A181:B181"/>
    <mergeCell ref="D181:E181"/>
    <mergeCell ref="I181:J181"/>
    <mergeCell ref="C180:H180"/>
    <mergeCell ref="A182:B182"/>
    <mergeCell ref="D182:E182"/>
    <mergeCell ref="I182:J182"/>
    <mergeCell ref="A183:B183"/>
    <mergeCell ref="D183:E183"/>
    <mergeCell ref="I183:J183"/>
    <mergeCell ref="A184:B184"/>
    <mergeCell ref="D184:E184"/>
    <mergeCell ref="I184:J184"/>
    <mergeCell ref="A185:B185"/>
    <mergeCell ref="D185:E185"/>
    <mergeCell ref="I185:J185"/>
    <mergeCell ref="A189:B189"/>
    <mergeCell ref="D189:E189"/>
    <mergeCell ref="I189:J189"/>
    <mergeCell ref="A188:J188"/>
    <mergeCell ref="A186:B186"/>
    <mergeCell ref="D186:E186"/>
    <mergeCell ref="I186:J186"/>
    <mergeCell ref="A187:B187"/>
    <mergeCell ref="D187:E187"/>
    <mergeCell ref="I187:J187"/>
    <mergeCell ref="A190:B190"/>
    <mergeCell ref="D190:E190"/>
    <mergeCell ref="I190:J190"/>
    <mergeCell ref="A191:B191"/>
    <mergeCell ref="D191:E191"/>
    <mergeCell ref="I191:J191"/>
    <mergeCell ref="A192:B192"/>
    <mergeCell ref="D192:E192"/>
    <mergeCell ref="I192:J192"/>
    <mergeCell ref="A193:B193"/>
    <mergeCell ref="D193:E193"/>
    <mergeCell ref="I193:J193"/>
    <mergeCell ref="A194:B194"/>
    <mergeCell ref="D194:E194"/>
    <mergeCell ref="I194:J194"/>
    <mergeCell ref="A195:B195"/>
    <mergeCell ref="D195:E195"/>
    <mergeCell ref="I195:J195"/>
    <mergeCell ref="A199:B199"/>
    <mergeCell ref="D199:E199"/>
    <mergeCell ref="I199:J199"/>
    <mergeCell ref="A198:J198"/>
    <mergeCell ref="A196:B196"/>
    <mergeCell ref="D196:E196"/>
    <mergeCell ref="I196:J196"/>
    <mergeCell ref="A197:J197"/>
    <mergeCell ref="A200:B200"/>
    <mergeCell ref="D200:E200"/>
    <mergeCell ref="I200:J200"/>
    <mergeCell ref="A201:B201"/>
    <mergeCell ref="D201:E201"/>
    <mergeCell ref="I201:J201"/>
    <mergeCell ref="A202:B202"/>
    <mergeCell ref="D202:E202"/>
    <mergeCell ref="I202:J202"/>
    <mergeCell ref="A203:B203"/>
    <mergeCell ref="D203:E203"/>
    <mergeCell ref="I203:J203"/>
    <mergeCell ref="A204:B204"/>
    <mergeCell ref="D204:E204"/>
    <mergeCell ref="I204:J204"/>
    <mergeCell ref="A205:B205"/>
    <mergeCell ref="D205:E205"/>
    <mergeCell ref="I205:J205"/>
    <mergeCell ref="A206:B206"/>
    <mergeCell ref="D206:E206"/>
    <mergeCell ref="I206:J206"/>
    <mergeCell ref="A207:B207"/>
    <mergeCell ref="D207:E207"/>
    <mergeCell ref="I207:J207"/>
    <mergeCell ref="A208:B208"/>
    <mergeCell ref="D208:E208"/>
    <mergeCell ref="I208:J208"/>
    <mergeCell ref="A209:B209"/>
    <mergeCell ref="D209:E209"/>
    <mergeCell ref="I209:J209"/>
    <mergeCell ref="A210:B210"/>
    <mergeCell ref="D210:E210"/>
    <mergeCell ref="I210:J210"/>
    <mergeCell ref="A211:B211"/>
    <mergeCell ref="I211:J211"/>
    <mergeCell ref="C211:H211"/>
    <mergeCell ref="A214:B214"/>
    <mergeCell ref="D214:E214"/>
    <mergeCell ref="I214:J214"/>
    <mergeCell ref="A215:J215"/>
    <mergeCell ref="A212:B212"/>
    <mergeCell ref="D212:E212"/>
    <mergeCell ref="I212:J212"/>
    <mergeCell ref="A213:B213"/>
    <mergeCell ref="D213:E213"/>
    <mergeCell ref="I213:J213"/>
    <mergeCell ref="A216:B216"/>
    <mergeCell ref="D216:E216"/>
    <mergeCell ref="I216:J216"/>
    <mergeCell ref="A222:B222"/>
    <mergeCell ref="D222:E222"/>
    <mergeCell ref="I222:J222"/>
    <mergeCell ref="A223:B223"/>
    <mergeCell ref="D223:E223"/>
    <mergeCell ref="I223:J223"/>
    <mergeCell ref="A220:B220"/>
    <mergeCell ref="D220:E220"/>
    <mergeCell ref="A217:B217"/>
    <mergeCell ref="D217:E217"/>
    <mergeCell ref="I217:J217"/>
    <mergeCell ref="I220:J220"/>
    <mergeCell ref="A221:B221"/>
    <mergeCell ref="D221:E221"/>
    <mergeCell ref="I221:J221"/>
    <mergeCell ref="A218:B218"/>
    <mergeCell ref="D218:E218"/>
    <mergeCell ref="I218:J218"/>
    <mergeCell ref="A219:B219"/>
    <mergeCell ref="D219:E219"/>
    <mergeCell ref="I219:J219"/>
    <mergeCell ref="C68:J68"/>
    <mergeCell ref="E69:F69"/>
    <mergeCell ref="I69:J69"/>
    <mergeCell ref="A70:B70"/>
    <mergeCell ref="C70:J70"/>
    <mergeCell ref="A71:B71"/>
    <mergeCell ref="D71:E71"/>
    <mergeCell ref="F71:G71"/>
    <mergeCell ref="H71:J71"/>
    <mergeCell ref="A72:B72"/>
    <mergeCell ref="D72:E72"/>
    <mergeCell ref="F72:G81"/>
    <mergeCell ref="H72:J81"/>
    <mergeCell ref="A73:B73"/>
    <mergeCell ref="D73:E73"/>
    <mergeCell ref="A74:B74"/>
    <mergeCell ref="D74:E74"/>
    <mergeCell ref="A75:B75"/>
    <mergeCell ref="D75:E75"/>
    <mergeCell ref="A76:B76"/>
    <mergeCell ref="D76:E76"/>
    <mergeCell ref="A77:B77"/>
    <mergeCell ref="D77:E77"/>
    <mergeCell ref="A78:B78"/>
    <mergeCell ref="D78:E78"/>
    <mergeCell ref="A79:B79"/>
    <mergeCell ref="D79:E79"/>
    <mergeCell ref="A80:B80"/>
    <mergeCell ref="D80:E80"/>
    <mergeCell ref="A81:B81"/>
    <mergeCell ref="D81:E81"/>
    <mergeCell ref="A82:B82"/>
    <mergeCell ref="C82:J82"/>
    <mergeCell ref="E83:F83"/>
    <mergeCell ref="I83:J83"/>
    <mergeCell ref="A84:B84"/>
    <mergeCell ref="C84:J84"/>
    <mergeCell ref="A85:B85"/>
    <mergeCell ref="D85:E85"/>
    <mergeCell ref="F85:G85"/>
    <mergeCell ref="H85:J85"/>
    <mergeCell ref="A86:B86"/>
    <mergeCell ref="D86:E86"/>
    <mergeCell ref="F86:G95"/>
    <mergeCell ref="H86:J95"/>
    <mergeCell ref="A87:B87"/>
    <mergeCell ref="D87:E87"/>
    <mergeCell ref="A88:B88"/>
    <mergeCell ref="D88:E88"/>
    <mergeCell ref="A89:B89"/>
    <mergeCell ref="D89:E89"/>
    <mergeCell ref="A90:B90"/>
    <mergeCell ref="D90:E90"/>
    <mergeCell ref="A91:B91"/>
    <mergeCell ref="D91:E91"/>
    <mergeCell ref="A92:B92"/>
    <mergeCell ref="D92:E92"/>
    <mergeCell ref="A93:B93"/>
    <mergeCell ref="D93:E93"/>
    <mergeCell ref="A94:B94"/>
    <mergeCell ref="D94:E94"/>
    <mergeCell ref="A95:B95"/>
    <mergeCell ref="D95:E95"/>
    <mergeCell ref="C96:J96"/>
    <mergeCell ref="E97:F97"/>
    <mergeCell ref="I97:J97"/>
    <mergeCell ref="A98:B98"/>
    <mergeCell ref="C98:J98"/>
    <mergeCell ref="A99:B99"/>
    <mergeCell ref="D99:E99"/>
    <mergeCell ref="F99:G99"/>
    <mergeCell ref="H99:J99"/>
    <mergeCell ref="A96:B96"/>
    <mergeCell ref="A100:B100"/>
    <mergeCell ref="D100:E100"/>
    <mergeCell ref="F100:G109"/>
    <mergeCell ref="H100:J109"/>
    <mergeCell ref="A101:B101"/>
    <mergeCell ref="D101:E101"/>
    <mergeCell ref="A102:B102"/>
    <mergeCell ref="D102:E102"/>
    <mergeCell ref="A103:B103"/>
    <mergeCell ref="D103:E103"/>
    <mergeCell ref="A104:B104"/>
    <mergeCell ref="D104:E104"/>
    <mergeCell ref="A105:B105"/>
    <mergeCell ref="D105:E105"/>
    <mergeCell ref="A106:B106"/>
    <mergeCell ref="D106:E106"/>
    <mergeCell ref="A107:B107"/>
    <mergeCell ref="D107:E107"/>
    <mergeCell ref="A108:B108"/>
    <mergeCell ref="D108:E108"/>
    <mergeCell ref="A109:B109"/>
    <mergeCell ref="D109:E109"/>
  </mergeCells>
  <phoneticPr fontId="0" type="noConversion"/>
  <hyperlinks>
    <hyperlink ref="C33" r:id="rId1" xr:uid="{00000000-0004-0000-0000-000000000000}"/>
  </hyperlinks>
  <pageMargins left="0.39370078740157483" right="0.39370078740157483" top="0.78740157480314965" bottom="0.78740157480314965" header="0.19685039370078741" footer="0.31496062992125984"/>
  <pageSetup paperSize="2" scale="99" fitToHeight="0" orientation="portrait" r:id="rId2"/>
  <headerFooter>
    <oddHeader>&amp;C&amp;G</oddHeader>
    <oddFooter>&amp;L&amp;"Times New Roman,Bold"Ref No: &amp;F&amp;C&amp;G&amp;R                                                                  &amp;P</oddFooter>
  </headerFooter>
  <rowBreaks count="3" manualBreakCount="3">
    <brk id="225" max="16383" man="1"/>
    <brk id="237" max="16383" man="1"/>
    <brk id="283" max="16383" man="1"/>
  </rowBreaks>
  <drawing r:id="rId3"/>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P20"/>
  <sheetViews>
    <sheetView workbookViewId="0">
      <selection activeCell="A63" sqref="A63:J63"/>
    </sheetView>
  </sheetViews>
  <sheetFormatPr defaultRowHeight="14.4" x14ac:dyDescent="0.3"/>
  <cols>
    <col min="2" max="2" width="11.6640625" customWidth="1"/>
  </cols>
  <sheetData>
    <row r="2" spans="1:16" x14ac:dyDescent="0.3">
      <c r="A2" t="s">
        <v>105</v>
      </c>
      <c r="B2" s="8" t="s">
        <v>125</v>
      </c>
      <c r="C2" s="8">
        <v>4</v>
      </c>
    </row>
    <row r="3" spans="1:16" x14ac:dyDescent="0.3">
      <c r="B3" t="s">
        <v>106</v>
      </c>
      <c r="C3" t="s">
        <v>107</v>
      </c>
    </row>
    <row r="4" spans="1:16" x14ac:dyDescent="0.3">
      <c r="A4" t="s">
        <v>108</v>
      </c>
      <c r="B4" s="3">
        <v>10</v>
      </c>
      <c r="C4" s="13">
        <v>0</v>
      </c>
      <c r="E4">
        <f>C4*10</f>
        <v>0</v>
      </c>
    </row>
    <row r="5" spans="1:16" x14ac:dyDescent="0.3">
      <c r="A5" t="s">
        <v>109</v>
      </c>
      <c r="B5" t="s">
        <v>110</v>
      </c>
      <c r="C5" t="s">
        <v>111</v>
      </c>
      <c r="J5" s="3" t="s">
        <v>112</v>
      </c>
      <c r="K5" s="3" t="s">
        <v>113</v>
      </c>
      <c r="L5" s="3" t="s">
        <v>114</v>
      </c>
      <c r="M5" s="3" t="s">
        <v>36</v>
      </c>
      <c r="N5" s="3" t="s">
        <v>42</v>
      </c>
      <c r="O5" s="3" t="s">
        <v>115</v>
      </c>
      <c r="P5" s="3" t="s">
        <v>43</v>
      </c>
    </row>
    <row r="6" spans="1:16" x14ac:dyDescent="0.3">
      <c r="B6" s="3">
        <f>C2+1</f>
        <v>5</v>
      </c>
      <c r="C6" s="13">
        <v>0</v>
      </c>
      <c r="E6">
        <f>(100/B6)*C6</f>
        <v>0</v>
      </c>
      <c r="G6" s="9" t="s">
        <v>116</v>
      </c>
      <c r="J6" s="9">
        <f>C4</f>
        <v>0</v>
      </c>
      <c r="K6" s="9">
        <f>40/B6*C6</f>
        <v>0</v>
      </c>
      <c r="L6" s="9">
        <f>15/B8*C8</f>
        <v>0</v>
      </c>
      <c r="M6" s="9">
        <f>10/B10*C10</f>
        <v>0</v>
      </c>
      <c r="N6" s="9">
        <f>10/B12*C12</f>
        <v>0</v>
      </c>
      <c r="O6" s="9">
        <f>5/B14*C14</f>
        <v>0</v>
      </c>
      <c r="P6" s="9">
        <f>5/B16*C16</f>
        <v>0</v>
      </c>
    </row>
    <row r="7" spans="1:16" x14ac:dyDescent="0.3">
      <c r="A7" t="s">
        <v>117</v>
      </c>
      <c r="B7" t="s">
        <v>118</v>
      </c>
      <c r="C7" t="s">
        <v>119</v>
      </c>
      <c r="G7" s="3" t="s">
        <v>120</v>
      </c>
      <c r="H7" s="3"/>
      <c r="I7" s="3"/>
      <c r="J7" s="3">
        <f>J6+20</f>
        <v>20</v>
      </c>
      <c r="K7" s="3">
        <f>30/B6*C6</f>
        <v>0</v>
      </c>
      <c r="L7" s="3">
        <f>15/B8*C8</f>
        <v>0</v>
      </c>
      <c r="M7" s="3">
        <f>10/B10*C10</f>
        <v>0</v>
      </c>
      <c r="N7" s="3">
        <f>5/B12*C12</f>
        <v>0</v>
      </c>
      <c r="O7" s="3">
        <f>5/B14*C14</f>
        <v>0</v>
      </c>
      <c r="P7" s="3">
        <f>5/B16*C16</f>
        <v>0</v>
      </c>
    </row>
    <row r="8" spans="1:16" x14ac:dyDescent="0.3">
      <c r="B8" s="3">
        <f>C2</f>
        <v>4</v>
      </c>
      <c r="C8" s="13">
        <v>0</v>
      </c>
      <c r="E8">
        <f>(100/B8)*C8</f>
        <v>0</v>
      </c>
    </row>
    <row r="9" spans="1:16" x14ac:dyDescent="0.3">
      <c r="A9" t="s">
        <v>121</v>
      </c>
      <c r="B9" t="s">
        <v>118</v>
      </c>
      <c r="C9" t="s">
        <v>119</v>
      </c>
    </row>
    <row r="10" spans="1:16" x14ac:dyDescent="0.3">
      <c r="B10" s="3">
        <f>C2</f>
        <v>4</v>
      </c>
      <c r="C10" s="13">
        <v>0</v>
      </c>
      <c r="E10">
        <f>(100/B10)*C10</f>
        <v>0</v>
      </c>
    </row>
    <row r="11" spans="1:16" x14ac:dyDescent="0.3">
      <c r="A11" t="s">
        <v>42</v>
      </c>
      <c r="B11" t="s">
        <v>118</v>
      </c>
      <c r="C11" t="s">
        <v>119</v>
      </c>
    </row>
    <row r="12" spans="1:16" x14ac:dyDescent="0.3">
      <c r="B12" s="3">
        <f>C2</f>
        <v>4</v>
      </c>
      <c r="C12" s="13">
        <v>0</v>
      </c>
      <c r="E12">
        <f>(100/B12)*C12</f>
        <v>0</v>
      </c>
      <c r="J12" s="3"/>
      <c r="K12" s="3" t="s">
        <v>116</v>
      </c>
      <c r="L12" s="3" t="s">
        <v>122</v>
      </c>
      <c r="M12" t="s">
        <v>123</v>
      </c>
    </row>
    <row r="13" spans="1:16" ht="28.8" x14ac:dyDescent="0.3">
      <c r="A13" s="10" t="s">
        <v>115</v>
      </c>
      <c r="B13" t="s">
        <v>118</v>
      </c>
      <c r="C13" t="s">
        <v>119</v>
      </c>
      <c r="J13" s="3" t="s">
        <v>34</v>
      </c>
      <c r="K13" s="3">
        <f>J6</f>
        <v>0</v>
      </c>
      <c r="L13" s="3">
        <f>J7</f>
        <v>20</v>
      </c>
      <c r="M13" t="s">
        <v>123</v>
      </c>
    </row>
    <row r="14" spans="1:16" x14ac:dyDescent="0.3">
      <c r="B14" s="3">
        <f>C2</f>
        <v>4</v>
      </c>
      <c r="C14" s="13">
        <v>0</v>
      </c>
      <c r="E14">
        <f>(100/B14)*C14</f>
        <v>0</v>
      </c>
      <c r="J14" s="3" t="s">
        <v>35</v>
      </c>
      <c r="K14" s="3">
        <f>K6</f>
        <v>0</v>
      </c>
      <c r="L14" s="3">
        <f>K7</f>
        <v>0</v>
      </c>
    </row>
    <row r="15" spans="1:16" x14ac:dyDescent="0.3">
      <c r="A15" t="s">
        <v>43</v>
      </c>
      <c r="B15" t="s">
        <v>118</v>
      </c>
      <c r="C15" t="s">
        <v>119</v>
      </c>
      <c r="J15" s="3" t="s">
        <v>114</v>
      </c>
      <c r="K15" s="3">
        <f>L6</f>
        <v>0</v>
      </c>
      <c r="L15" s="3">
        <f>L7</f>
        <v>0</v>
      </c>
    </row>
    <row r="16" spans="1:16" x14ac:dyDescent="0.3">
      <c r="B16" s="3">
        <f>C2</f>
        <v>4</v>
      </c>
      <c r="C16" s="13">
        <v>0</v>
      </c>
      <c r="E16">
        <f>(100/B16)*C16</f>
        <v>0</v>
      </c>
      <c r="J16" s="3" t="s">
        <v>36</v>
      </c>
      <c r="K16" s="3">
        <f>M6</f>
        <v>0</v>
      </c>
      <c r="L16" s="3">
        <f>M7</f>
        <v>0</v>
      </c>
    </row>
    <row r="17" spans="10:12" x14ac:dyDescent="0.3">
      <c r="J17" s="3" t="s">
        <v>42</v>
      </c>
      <c r="K17" s="3">
        <f>N6</f>
        <v>0</v>
      </c>
      <c r="L17" s="3">
        <f>N7</f>
        <v>0</v>
      </c>
    </row>
    <row r="18" spans="10:12" ht="28.8" x14ac:dyDescent="0.3">
      <c r="J18" s="11" t="s">
        <v>115</v>
      </c>
      <c r="K18" s="3">
        <f>O6</f>
        <v>0</v>
      </c>
      <c r="L18" s="3">
        <f>O7</f>
        <v>0</v>
      </c>
    </row>
    <row r="19" spans="10:12" x14ac:dyDescent="0.3">
      <c r="J19" s="3" t="s">
        <v>43</v>
      </c>
      <c r="K19" s="3">
        <f>P6</f>
        <v>0</v>
      </c>
      <c r="L19" s="3">
        <f>P7</f>
        <v>0</v>
      </c>
    </row>
    <row r="20" spans="10:12" x14ac:dyDescent="0.3">
      <c r="J20" s="3" t="s">
        <v>124</v>
      </c>
      <c r="K20" s="3">
        <f>K13+K14+K15+K16+K17+K18+K19</f>
        <v>0</v>
      </c>
      <c r="L20" s="3">
        <f>L13+L14+L15+L16+L17+L18+L19</f>
        <v>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4"/>
  <sheetViews>
    <sheetView topLeftCell="A4" workbookViewId="0">
      <selection activeCell="F9" sqref="F9"/>
    </sheetView>
  </sheetViews>
  <sheetFormatPr defaultColWidth="8.6640625" defaultRowHeight="14.4" x14ac:dyDescent="0.3"/>
  <cols>
    <col min="1" max="1" width="8.6640625" style="25"/>
    <col min="2" max="2" width="22.109375" style="25" customWidth="1"/>
    <col min="3" max="3" width="37" style="25" customWidth="1"/>
    <col min="4" max="5" width="11.44140625" style="25" customWidth="1"/>
    <col min="6" max="6" width="14" style="25" customWidth="1"/>
    <col min="7" max="7" width="20" style="25" customWidth="1"/>
    <col min="8" max="8" width="16.44140625" style="25" customWidth="1"/>
    <col min="9" max="9" width="8.6640625" style="25"/>
    <col min="10" max="10" width="9.88671875" style="25" bestFit="1" customWidth="1"/>
    <col min="11" max="16384" width="8.6640625" style="25"/>
  </cols>
  <sheetData>
    <row r="1" spans="1:10" ht="15" customHeight="1" x14ac:dyDescent="0.3"/>
    <row r="2" spans="1:10" ht="15" customHeight="1" x14ac:dyDescent="0.3">
      <c r="A2" s="26"/>
      <c r="B2" s="26"/>
      <c r="C2" s="26"/>
      <c r="D2" s="26"/>
      <c r="E2" s="26"/>
      <c r="F2" s="26"/>
      <c r="G2" s="26"/>
      <c r="H2" s="26"/>
    </row>
    <row r="3" spans="1:10" ht="15.75" customHeight="1" x14ac:dyDescent="0.3">
      <c r="A3" s="26"/>
      <c r="B3" s="191" t="s">
        <v>190</v>
      </c>
      <c r="C3" s="191"/>
      <c r="D3" s="191"/>
      <c r="E3" s="191"/>
      <c r="F3" s="191"/>
      <c r="G3" s="191"/>
      <c r="H3" s="191"/>
    </row>
    <row r="4" spans="1:10" x14ac:dyDescent="0.3">
      <c r="A4" s="26"/>
      <c r="B4" s="27" t="s">
        <v>191</v>
      </c>
      <c r="C4" s="27" t="s">
        <v>192</v>
      </c>
      <c r="D4" s="27" t="s">
        <v>94</v>
      </c>
      <c r="E4" s="27" t="s">
        <v>193</v>
      </c>
      <c r="F4" s="27" t="s">
        <v>194</v>
      </c>
      <c r="G4" s="27" t="s">
        <v>195</v>
      </c>
      <c r="H4" s="27" t="s">
        <v>196</v>
      </c>
    </row>
    <row r="5" spans="1:10" ht="15" customHeight="1" x14ac:dyDescent="0.3">
      <c r="A5" s="26"/>
      <c r="B5" s="28" t="s">
        <v>197</v>
      </c>
      <c r="C5" s="39" t="s">
        <v>202</v>
      </c>
      <c r="D5" s="29" t="s">
        <v>203</v>
      </c>
      <c r="E5" s="29">
        <v>0</v>
      </c>
      <c r="F5" s="30">
        <v>322</v>
      </c>
      <c r="G5" s="30">
        <f>H5/F5</f>
        <v>5776.3975155279504</v>
      </c>
      <c r="H5" s="31">
        <v>1860000</v>
      </c>
      <c r="J5" s="32"/>
    </row>
    <row r="6" spans="1:10" x14ac:dyDescent="0.3">
      <c r="A6" s="26"/>
      <c r="B6" s="28" t="s">
        <v>197</v>
      </c>
      <c r="C6" s="39" t="s">
        <v>202</v>
      </c>
      <c r="D6" s="29" t="s">
        <v>204</v>
      </c>
      <c r="E6" s="29">
        <v>0</v>
      </c>
      <c r="F6" s="30">
        <v>427</v>
      </c>
      <c r="G6" s="30">
        <f t="shared" ref="G6:G12" si="0">H6/F6</f>
        <v>5620.6088992974237</v>
      </c>
      <c r="H6" s="31">
        <v>2400000</v>
      </c>
      <c r="J6" s="32"/>
    </row>
    <row r="7" spans="1:10" ht="15" customHeight="1" x14ac:dyDescent="0.3">
      <c r="A7" s="26"/>
      <c r="B7" s="28" t="s">
        <v>197</v>
      </c>
      <c r="C7" s="39" t="s">
        <v>202</v>
      </c>
      <c r="D7" s="29" t="s">
        <v>203</v>
      </c>
      <c r="E7" s="29">
        <v>0</v>
      </c>
      <c r="F7" s="30">
        <v>378</v>
      </c>
      <c r="G7" s="30">
        <f t="shared" si="0"/>
        <v>6058.201058201058</v>
      </c>
      <c r="H7" s="31">
        <v>2290000</v>
      </c>
      <c r="J7" s="32"/>
    </row>
    <row r="8" spans="1:10" ht="15" customHeight="1" x14ac:dyDescent="0.3">
      <c r="A8" s="26"/>
      <c r="B8" s="28" t="s">
        <v>197</v>
      </c>
      <c r="C8" s="39" t="s">
        <v>202</v>
      </c>
      <c r="D8" s="29" t="s">
        <v>204</v>
      </c>
      <c r="E8" s="29">
        <v>0</v>
      </c>
      <c r="F8" s="30">
        <v>750</v>
      </c>
      <c r="G8" s="30">
        <f t="shared" si="0"/>
        <v>4666.666666666667</v>
      </c>
      <c r="H8" s="31">
        <v>3500000</v>
      </c>
      <c r="J8" s="32"/>
    </row>
    <row r="9" spans="1:10" x14ac:dyDescent="0.3">
      <c r="A9" s="26"/>
      <c r="B9" s="28" t="s">
        <v>199</v>
      </c>
      <c r="C9" s="39" t="s">
        <v>202</v>
      </c>
      <c r="D9" s="29" t="s">
        <v>203</v>
      </c>
      <c r="E9" s="29">
        <v>367</v>
      </c>
      <c r="F9" s="30">
        <f>E9*1.45</f>
        <v>532.15</v>
      </c>
      <c r="G9" s="30">
        <f t="shared" si="0"/>
        <v>4697.9235178051304</v>
      </c>
      <c r="H9" s="31">
        <v>2500000</v>
      </c>
      <c r="J9" s="32"/>
    </row>
    <row r="10" spans="1:10" ht="15" customHeight="1" x14ac:dyDescent="0.3">
      <c r="A10" s="26"/>
      <c r="B10" s="28" t="s">
        <v>199</v>
      </c>
      <c r="C10" s="39" t="s">
        <v>202</v>
      </c>
      <c r="D10" s="29" t="s">
        <v>203</v>
      </c>
      <c r="E10" s="29">
        <v>368</v>
      </c>
      <c r="F10" s="30">
        <f>E10*1.45</f>
        <v>533.6</v>
      </c>
      <c r="G10" s="30">
        <f t="shared" si="0"/>
        <v>4696.4017991004494</v>
      </c>
      <c r="H10" s="31">
        <v>2506000</v>
      </c>
      <c r="J10" s="32"/>
    </row>
    <row r="11" spans="1:10" x14ac:dyDescent="0.3">
      <c r="A11" s="26"/>
      <c r="B11" s="28" t="s">
        <v>199</v>
      </c>
      <c r="C11" s="39" t="s">
        <v>202</v>
      </c>
      <c r="D11" s="29" t="s">
        <v>198</v>
      </c>
      <c r="E11" s="29">
        <v>427</v>
      </c>
      <c r="F11" s="30">
        <f>E11*1.45</f>
        <v>619.15</v>
      </c>
      <c r="G11" s="30">
        <f t="shared" si="0"/>
        <v>4603.084874424615</v>
      </c>
      <c r="H11" s="31">
        <v>2850000</v>
      </c>
      <c r="J11" s="32"/>
    </row>
    <row r="12" spans="1:10" x14ac:dyDescent="0.3">
      <c r="A12" s="26"/>
      <c r="B12" s="28" t="s">
        <v>199</v>
      </c>
      <c r="C12" s="39" t="s">
        <v>202</v>
      </c>
      <c r="D12" s="29" t="s">
        <v>198</v>
      </c>
      <c r="E12" s="29">
        <v>437</v>
      </c>
      <c r="F12" s="30">
        <f>E12*1.45</f>
        <v>633.65</v>
      </c>
      <c r="G12" s="30">
        <f t="shared" si="0"/>
        <v>4603.4877298193014</v>
      </c>
      <c r="H12" s="31">
        <v>2917000</v>
      </c>
      <c r="J12" s="32"/>
    </row>
    <row r="13" spans="1:10" ht="15" customHeight="1" x14ac:dyDescent="0.3">
      <c r="A13" s="26"/>
      <c r="B13" s="33" t="s">
        <v>200</v>
      </c>
      <c r="C13" s="29"/>
      <c r="D13" s="29"/>
      <c r="E13" s="29">
        <v>0</v>
      </c>
      <c r="F13" s="30">
        <f>E13*1.5</f>
        <v>0</v>
      </c>
      <c r="G13" s="34">
        <f>AVERAGE(G5:G12)</f>
        <v>5090.3465076053253</v>
      </c>
      <c r="H13" s="29"/>
      <c r="J13" s="32"/>
    </row>
    <row r="14" spans="1:10" ht="15" customHeight="1" x14ac:dyDescent="0.3">
      <c r="B14" s="33" t="s">
        <v>201</v>
      </c>
      <c r="C14" s="29"/>
      <c r="D14" s="29"/>
      <c r="E14" s="29"/>
      <c r="F14" s="35"/>
      <c r="G14" s="33">
        <v>5000</v>
      </c>
      <c r="H14" s="33"/>
      <c r="I14" s="36"/>
      <c r="J14" s="32"/>
    </row>
    <row r="15" spans="1:10" ht="15" customHeight="1" x14ac:dyDescent="0.3">
      <c r="G15" s="37"/>
    </row>
    <row r="16" spans="1:10" x14ac:dyDescent="0.3">
      <c r="E16" s="37"/>
      <c r="G16" s="37"/>
    </row>
    <row r="17" spans="2:7" x14ac:dyDescent="0.3">
      <c r="E17" s="37"/>
      <c r="G17" s="37"/>
    </row>
    <row r="18" spans="2:7" x14ac:dyDescent="0.3">
      <c r="E18" s="37"/>
      <c r="G18" s="37"/>
    </row>
    <row r="19" spans="2:7" x14ac:dyDescent="0.3">
      <c r="E19" s="37"/>
      <c r="G19" s="37"/>
    </row>
    <row r="20" spans="2:7" x14ac:dyDescent="0.3">
      <c r="E20" s="37"/>
      <c r="G20" s="37"/>
    </row>
    <row r="21" spans="2:7" x14ac:dyDescent="0.3">
      <c r="E21" s="37"/>
      <c r="G21" s="37"/>
    </row>
    <row r="22" spans="2:7" x14ac:dyDescent="0.3">
      <c r="G22" s="37"/>
    </row>
    <row r="23" spans="2:7" x14ac:dyDescent="0.3">
      <c r="G23" s="37"/>
    </row>
    <row r="24" spans="2:7" x14ac:dyDescent="0.3">
      <c r="B24" s="38"/>
      <c r="G24" s="37"/>
    </row>
  </sheetData>
  <mergeCells count="1">
    <mergeCell ref="B3:H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
  <sheetViews>
    <sheetView workbookViewId="0">
      <selection activeCell="C3" sqref="C3"/>
    </sheetView>
  </sheetViews>
  <sheetFormatPr defaultRowHeight="14.4" x14ac:dyDescent="0.3"/>
  <cols>
    <col min="1" max="1" width="11" customWidth="1"/>
    <col min="2" max="2" width="11.109375" customWidth="1"/>
  </cols>
  <sheetData>
    <row r="1" spans="1:3" x14ac:dyDescent="0.3">
      <c r="A1" t="s">
        <v>183</v>
      </c>
      <c r="B1" t="s">
        <v>205</v>
      </c>
      <c r="C1" t="s">
        <v>206</v>
      </c>
    </row>
    <row r="2" spans="1:3" x14ac:dyDescent="0.3">
      <c r="C2" t="s">
        <v>207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P29"/>
  <sheetViews>
    <sheetView workbookViewId="0">
      <selection activeCell="C7" sqref="C7"/>
    </sheetView>
  </sheetViews>
  <sheetFormatPr defaultRowHeight="14.4" x14ac:dyDescent="0.3"/>
  <cols>
    <col min="2" max="2" width="11.6640625" customWidth="1"/>
  </cols>
  <sheetData>
    <row r="2" spans="1:16" x14ac:dyDescent="0.3">
      <c r="A2" t="s">
        <v>105</v>
      </c>
      <c r="B2" s="8" t="s">
        <v>125</v>
      </c>
      <c r="C2" s="8">
        <v>7</v>
      </c>
    </row>
    <row r="3" spans="1:16" x14ac:dyDescent="0.3">
      <c r="B3" t="s">
        <v>106</v>
      </c>
      <c r="C3" t="s">
        <v>107</v>
      </c>
    </row>
    <row r="4" spans="1:16" x14ac:dyDescent="0.3">
      <c r="A4" t="s">
        <v>108</v>
      </c>
      <c r="B4" s="3">
        <v>10</v>
      </c>
      <c r="C4" s="13">
        <v>10</v>
      </c>
      <c r="E4">
        <f>C4*10</f>
        <v>100</v>
      </c>
    </row>
    <row r="5" spans="1:16" x14ac:dyDescent="0.3">
      <c r="A5" t="s">
        <v>109</v>
      </c>
      <c r="B5" t="s">
        <v>110</v>
      </c>
      <c r="C5" t="s">
        <v>111</v>
      </c>
      <c r="E5">
        <f>(100/B6)*C6</f>
        <v>12.5</v>
      </c>
      <c r="J5" s="3" t="s">
        <v>112</v>
      </c>
      <c r="K5" s="3" t="s">
        <v>113</v>
      </c>
      <c r="L5" s="3" t="s">
        <v>114</v>
      </c>
      <c r="M5" s="3" t="s">
        <v>36</v>
      </c>
      <c r="N5" s="3" t="s">
        <v>42</v>
      </c>
      <c r="O5" s="3" t="s">
        <v>115</v>
      </c>
      <c r="P5" s="3" t="s">
        <v>43</v>
      </c>
    </row>
    <row r="6" spans="1:16" x14ac:dyDescent="0.3">
      <c r="B6" s="3">
        <f>C2+1</f>
        <v>8</v>
      </c>
      <c r="C6" s="13">
        <v>1</v>
      </c>
      <c r="E6">
        <f>(100/B8)*C8</f>
        <v>0</v>
      </c>
      <c r="G6" s="9" t="s">
        <v>116</v>
      </c>
      <c r="J6" s="9">
        <f>C4</f>
        <v>10</v>
      </c>
      <c r="K6" s="9">
        <f>40/B6*C6</f>
        <v>5</v>
      </c>
      <c r="L6" s="9">
        <f>15/B8*C8</f>
        <v>0</v>
      </c>
      <c r="M6" s="9">
        <f>10/B10*C10</f>
        <v>0</v>
      </c>
      <c r="N6" s="9">
        <f>10/B12*C12</f>
        <v>0</v>
      </c>
      <c r="O6" s="9">
        <f>5/B14*C14</f>
        <v>0</v>
      </c>
      <c r="P6" s="9">
        <f>5/B16*C16</f>
        <v>0</v>
      </c>
    </row>
    <row r="7" spans="1:16" x14ac:dyDescent="0.3">
      <c r="A7" t="s">
        <v>117</v>
      </c>
      <c r="B7" t="s">
        <v>118</v>
      </c>
      <c r="C7" t="s">
        <v>119</v>
      </c>
      <c r="E7">
        <f>(100/B10)*C10</f>
        <v>0</v>
      </c>
      <c r="G7" s="3" t="s">
        <v>120</v>
      </c>
      <c r="H7" s="3"/>
      <c r="I7" s="3"/>
      <c r="J7" s="3">
        <f>J6+20</f>
        <v>30</v>
      </c>
      <c r="K7" s="3">
        <f>30/B6*C6</f>
        <v>3.75</v>
      </c>
      <c r="L7" s="3">
        <f>15/B8*C8</f>
        <v>0</v>
      </c>
      <c r="M7" s="3">
        <f>10/B10*C10</f>
        <v>0</v>
      </c>
      <c r="N7" s="3">
        <f>5/B12*C12</f>
        <v>0</v>
      </c>
      <c r="O7" s="3">
        <f>5/B14*C14</f>
        <v>0</v>
      </c>
      <c r="P7" s="3">
        <f>5/B16*C16</f>
        <v>0</v>
      </c>
    </row>
    <row r="8" spans="1:16" x14ac:dyDescent="0.3">
      <c r="B8" s="3">
        <f>C2</f>
        <v>7</v>
      </c>
      <c r="C8" s="13">
        <v>0</v>
      </c>
      <c r="E8">
        <f>(100/B12)*C12</f>
        <v>0</v>
      </c>
    </row>
    <row r="9" spans="1:16" x14ac:dyDescent="0.3">
      <c r="A9" t="s">
        <v>121</v>
      </c>
      <c r="B9" t="s">
        <v>118</v>
      </c>
      <c r="C9" t="s">
        <v>119</v>
      </c>
      <c r="E9">
        <f>(100/B14)*C14</f>
        <v>0</v>
      </c>
    </row>
    <row r="10" spans="1:16" x14ac:dyDescent="0.3">
      <c r="B10" s="3">
        <f>C2</f>
        <v>7</v>
      </c>
      <c r="C10" s="13">
        <v>0</v>
      </c>
      <c r="E10">
        <f>(100/B16)*C16</f>
        <v>0</v>
      </c>
    </row>
    <row r="11" spans="1:16" x14ac:dyDescent="0.3">
      <c r="A11" t="s">
        <v>42</v>
      </c>
      <c r="B11" t="s">
        <v>118</v>
      </c>
      <c r="C11" t="s">
        <v>119</v>
      </c>
    </row>
    <row r="12" spans="1:16" x14ac:dyDescent="0.3">
      <c r="B12" s="3">
        <f>C2</f>
        <v>7</v>
      </c>
      <c r="C12" s="13">
        <v>0</v>
      </c>
      <c r="J12" s="3"/>
      <c r="K12" s="3" t="s">
        <v>116</v>
      </c>
      <c r="L12" s="3" t="s">
        <v>122</v>
      </c>
      <c r="M12" t="s">
        <v>123</v>
      </c>
    </row>
    <row r="13" spans="1:16" ht="28.8" x14ac:dyDescent="0.3">
      <c r="A13" s="10" t="s">
        <v>115</v>
      </c>
      <c r="B13" t="s">
        <v>118</v>
      </c>
      <c r="C13" t="s">
        <v>119</v>
      </c>
      <c r="J13" s="3" t="s">
        <v>34</v>
      </c>
      <c r="K13" s="3">
        <f>J6</f>
        <v>10</v>
      </c>
      <c r="L13" s="3">
        <f>J7</f>
        <v>30</v>
      </c>
      <c r="M13" t="s">
        <v>123</v>
      </c>
    </row>
    <row r="14" spans="1:16" x14ac:dyDescent="0.3">
      <c r="B14" s="3">
        <f>C2</f>
        <v>7</v>
      </c>
      <c r="C14" s="13">
        <v>0</v>
      </c>
      <c r="J14" s="3" t="s">
        <v>35</v>
      </c>
      <c r="K14" s="3">
        <f>K6</f>
        <v>5</v>
      </c>
      <c r="L14" s="3">
        <f>K7</f>
        <v>3.75</v>
      </c>
    </row>
    <row r="15" spans="1:16" x14ac:dyDescent="0.3">
      <c r="A15" t="s">
        <v>43</v>
      </c>
      <c r="B15" t="s">
        <v>118</v>
      </c>
      <c r="C15" t="s">
        <v>119</v>
      </c>
      <c r="J15" s="3" t="s">
        <v>114</v>
      </c>
      <c r="K15" s="3">
        <f>L6</f>
        <v>0</v>
      </c>
      <c r="L15" s="3">
        <f>L7</f>
        <v>0</v>
      </c>
    </row>
    <row r="16" spans="1:16" x14ac:dyDescent="0.3">
      <c r="B16" s="3">
        <f>C2</f>
        <v>7</v>
      </c>
      <c r="C16" s="13">
        <v>0</v>
      </c>
      <c r="J16" s="3" t="s">
        <v>36</v>
      </c>
      <c r="K16" s="3">
        <f>M6</f>
        <v>0</v>
      </c>
      <c r="L16" s="3">
        <f>M7</f>
        <v>0</v>
      </c>
    </row>
    <row r="17" spans="1:12" x14ac:dyDescent="0.3">
      <c r="J17" s="3" t="s">
        <v>42</v>
      </c>
      <c r="K17" s="3">
        <f>N6</f>
        <v>0</v>
      </c>
      <c r="L17" s="3">
        <f>N7</f>
        <v>0</v>
      </c>
    </row>
    <row r="18" spans="1:12" ht="28.8" x14ac:dyDescent="0.3">
      <c r="A18" s="3" t="s">
        <v>124</v>
      </c>
      <c r="B18" s="3">
        <f>K13+K14+K15+K16+K17+K18+K19</f>
        <v>15</v>
      </c>
      <c r="C18" s="3">
        <f>L13+L14+L15+L16+L17+L18+L19</f>
        <v>33.75</v>
      </c>
      <c r="J18" s="11" t="s">
        <v>115</v>
      </c>
      <c r="K18" s="3">
        <f>O6</f>
        <v>0</v>
      </c>
      <c r="L18" s="3">
        <f>O7</f>
        <v>0</v>
      </c>
    </row>
    <row r="19" spans="1:12" x14ac:dyDescent="0.3">
      <c r="J19" s="3" t="s">
        <v>43</v>
      </c>
      <c r="K19" s="3">
        <f>P6</f>
        <v>0</v>
      </c>
      <c r="L19" s="3">
        <f>P7</f>
        <v>0</v>
      </c>
    </row>
    <row r="22" spans="1:12" ht="15.6" x14ac:dyDescent="0.3">
      <c r="A22" s="16"/>
      <c r="B22" s="17"/>
      <c r="C22" s="18"/>
    </row>
    <row r="23" spans="1:12" x14ac:dyDescent="0.3">
      <c r="A23" s="19" t="s">
        <v>184</v>
      </c>
      <c r="C23" s="20">
        <v>0.01</v>
      </c>
      <c r="D23" s="21">
        <v>0.02</v>
      </c>
    </row>
    <row r="24" spans="1:12" x14ac:dyDescent="0.3">
      <c r="A24" s="19" t="s">
        <v>185</v>
      </c>
      <c r="C24" s="20">
        <v>0.02</v>
      </c>
      <c r="D24" s="21">
        <v>0.04</v>
      </c>
    </row>
    <row r="25" spans="1:12" x14ac:dyDescent="0.3">
      <c r="A25" s="19" t="s">
        <v>186</v>
      </c>
      <c r="C25" s="20">
        <v>0.04</v>
      </c>
      <c r="D25" s="21">
        <v>0.08</v>
      </c>
    </row>
    <row r="26" spans="1:12" x14ac:dyDescent="0.3">
      <c r="A26" s="19" t="s">
        <v>187</v>
      </c>
      <c r="C26" s="20">
        <v>0.05</v>
      </c>
      <c r="D26" s="21">
        <v>0.15</v>
      </c>
    </row>
    <row r="27" spans="1:12" x14ac:dyDescent="0.3">
      <c r="A27" s="19" t="s">
        <v>188</v>
      </c>
      <c r="C27" s="20">
        <v>7.0000000000000007E-2</v>
      </c>
      <c r="D27" s="21">
        <v>0.2</v>
      </c>
    </row>
    <row r="28" spans="1:12" ht="15" thickBot="1" x14ac:dyDescent="0.35">
      <c r="A28" s="22" t="s">
        <v>189</v>
      </c>
      <c r="C28" s="23">
        <v>0.1</v>
      </c>
      <c r="D28" s="24">
        <v>0.3</v>
      </c>
    </row>
    <row r="29" spans="1:12" ht="15.6" x14ac:dyDescent="0.3">
      <c r="A29" s="17"/>
      <c r="B29" s="17"/>
      <c r="C29" s="17"/>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P30"/>
  <sheetViews>
    <sheetView workbookViewId="0">
      <selection activeCell="C5" sqref="C5"/>
    </sheetView>
  </sheetViews>
  <sheetFormatPr defaultRowHeight="14.4" x14ac:dyDescent="0.3"/>
  <cols>
    <col min="2" max="2" width="11.6640625" customWidth="1"/>
  </cols>
  <sheetData>
    <row r="2" spans="1:16" x14ac:dyDescent="0.3">
      <c r="A2" t="s">
        <v>105</v>
      </c>
      <c r="B2" s="8" t="s">
        <v>125</v>
      </c>
      <c r="C2" s="8">
        <v>7</v>
      </c>
    </row>
    <row r="3" spans="1:16" x14ac:dyDescent="0.3">
      <c r="B3" t="s">
        <v>106</v>
      </c>
      <c r="C3" t="s">
        <v>107</v>
      </c>
    </row>
    <row r="4" spans="1:16" x14ac:dyDescent="0.3">
      <c r="A4" t="s">
        <v>108</v>
      </c>
      <c r="B4" s="3">
        <v>10</v>
      </c>
      <c r="C4" s="13">
        <v>4</v>
      </c>
      <c r="E4">
        <f>C4*10</f>
        <v>40</v>
      </c>
    </row>
    <row r="5" spans="1:16" x14ac:dyDescent="0.3">
      <c r="A5" t="s">
        <v>109</v>
      </c>
      <c r="B5" t="s">
        <v>110</v>
      </c>
      <c r="C5" t="s">
        <v>111</v>
      </c>
      <c r="E5">
        <f>(100/B6)*C6</f>
        <v>0</v>
      </c>
      <c r="J5" s="3" t="s">
        <v>112</v>
      </c>
      <c r="K5" s="3" t="s">
        <v>113</v>
      </c>
      <c r="L5" s="3" t="s">
        <v>114</v>
      </c>
      <c r="M5" s="3" t="s">
        <v>36</v>
      </c>
      <c r="N5" s="3" t="s">
        <v>42</v>
      </c>
      <c r="O5" s="3" t="s">
        <v>115</v>
      </c>
      <c r="P5" s="3" t="s">
        <v>43</v>
      </c>
    </row>
    <row r="6" spans="1:16" x14ac:dyDescent="0.3">
      <c r="B6" s="3">
        <f>C2+1</f>
        <v>8</v>
      </c>
      <c r="C6" s="13">
        <v>0</v>
      </c>
      <c r="E6">
        <f>(100/B8)*C8</f>
        <v>0</v>
      </c>
      <c r="G6" s="9" t="s">
        <v>116</v>
      </c>
      <c r="J6" s="9">
        <f>C4</f>
        <v>4</v>
      </c>
      <c r="K6" s="9">
        <f>40/B6*C6</f>
        <v>0</v>
      </c>
      <c r="L6" s="9">
        <f>15/B8*C8</f>
        <v>0</v>
      </c>
      <c r="M6" s="9">
        <f>10/B10*C10</f>
        <v>0</v>
      </c>
      <c r="N6" s="9">
        <f>10/B12*C12</f>
        <v>0</v>
      </c>
      <c r="O6" s="9">
        <f>5/B14*C14</f>
        <v>0</v>
      </c>
      <c r="P6" s="9">
        <f>5/B16*C16</f>
        <v>0</v>
      </c>
    </row>
    <row r="7" spans="1:16" x14ac:dyDescent="0.3">
      <c r="A7" t="s">
        <v>117</v>
      </c>
      <c r="B7" t="s">
        <v>118</v>
      </c>
      <c r="C7" t="s">
        <v>119</v>
      </c>
      <c r="E7">
        <f>(100/B10)*C10</f>
        <v>0</v>
      </c>
      <c r="G7" s="3" t="s">
        <v>120</v>
      </c>
      <c r="H7" s="3"/>
      <c r="I7" s="3"/>
      <c r="J7" s="3">
        <f>J6+20</f>
        <v>24</v>
      </c>
      <c r="K7" s="3">
        <f>30/B6*C6</f>
        <v>0</v>
      </c>
      <c r="L7" s="3">
        <f>15/B8*C8</f>
        <v>0</v>
      </c>
      <c r="M7" s="3">
        <f>10/B10*C10</f>
        <v>0</v>
      </c>
      <c r="N7" s="3">
        <f>5/B12*C12</f>
        <v>0</v>
      </c>
      <c r="O7" s="3">
        <f>5/B14*C14</f>
        <v>0</v>
      </c>
      <c r="P7" s="3">
        <f>5/B16*C16</f>
        <v>0</v>
      </c>
    </row>
    <row r="8" spans="1:16" x14ac:dyDescent="0.3">
      <c r="B8" s="3">
        <f>C2</f>
        <v>7</v>
      </c>
      <c r="C8" s="13">
        <v>0</v>
      </c>
      <c r="E8">
        <f>(100/B12)*C12</f>
        <v>0</v>
      </c>
    </row>
    <row r="9" spans="1:16" x14ac:dyDescent="0.3">
      <c r="A9" t="s">
        <v>121</v>
      </c>
      <c r="B9" t="s">
        <v>118</v>
      </c>
      <c r="C9" t="s">
        <v>119</v>
      </c>
      <c r="E9">
        <f>(100/B14)*C14</f>
        <v>0</v>
      </c>
    </row>
    <row r="10" spans="1:16" x14ac:dyDescent="0.3">
      <c r="B10" s="3">
        <f>C2</f>
        <v>7</v>
      </c>
      <c r="C10" s="13">
        <v>0</v>
      </c>
      <c r="E10">
        <f>(100/B16)*C16</f>
        <v>0</v>
      </c>
    </row>
    <row r="11" spans="1:16" x14ac:dyDescent="0.3">
      <c r="A11" t="s">
        <v>42</v>
      </c>
      <c r="B11" t="s">
        <v>118</v>
      </c>
      <c r="C11" t="s">
        <v>119</v>
      </c>
    </row>
    <row r="12" spans="1:16" x14ac:dyDescent="0.3">
      <c r="B12" s="3">
        <f>C2</f>
        <v>7</v>
      </c>
      <c r="C12" s="13">
        <v>0</v>
      </c>
      <c r="J12" s="3"/>
      <c r="K12" s="3" t="s">
        <v>116</v>
      </c>
      <c r="L12" s="3" t="s">
        <v>122</v>
      </c>
      <c r="M12" t="s">
        <v>123</v>
      </c>
    </row>
    <row r="13" spans="1:16" ht="28.8" x14ac:dyDescent="0.3">
      <c r="A13" s="10" t="s">
        <v>115</v>
      </c>
      <c r="B13" t="s">
        <v>118</v>
      </c>
      <c r="C13" t="s">
        <v>119</v>
      </c>
      <c r="J13" s="3" t="s">
        <v>34</v>
      </c>
      <c r="K13" s="3">
        <f>J6</f>
        <v>4</v>
      </c>
      <c r="L13" s="3">
        <f>J7</f>
        <v>24</v>
      </c>
      <c r="M13" t="s">
        <v>123</v>
      </c>
    </row>
    <row r="14" spans="1:16" x14ac:dyDescent="0.3">
      <c r="B14" s="3">
        <f>C2</f>
        <v>7</v>
      </c>
      <c r="C14" s="13">
        <v>0</v>
      </c>
      <c r="J14" s="3" t="s">
        <v>35</v>
      </c>
      <c r="K14" s="3">
        <f>K6</f>
        <v>0</v>
      </c>
      <c r="L14" s="3">
        <f>K7</f>
        <v>0</v>
      </c>
    </row>
    <row r="15" spans="1:16" x14ac:dyDescent="0.3">
      <c r="A15" t="s">
        <v>43</v>
      </c>
      <c r="B15" t="s">
        <v>118</v>
      </c>
      <c r="C15" t="s">
        <v>119</v>
      </c>
      <c r="J15" s="3" t="s">
        <v>114</v>
      </c>
      <c r="K15" s="3">
        <f>L6</f>
        <v>0</v>
      </c>
      <c r="L15" s="3">
        <f>L7</f>
        <v>0</v>
      </c>
    </row>
    <row r="16" spans="1:16" x14ac:dyDescent="0.3">
      <c r="B16" s="3">
        <f>C2</f>
        <v>7</v>
      </c>
      <c r="C16" s="13">
        <v>0</v>
      </c>
      <c r="J16" s="3" t="s">
        <v>36</v>
      </c>
      <c r="K16" s="3">
        <f>M6</f>
        <v>0</v>
      </c>
      <c r="L16" s="3">
        <f>M7</f>
        <v>0</v>
      </c>
    </row>
    <row r="17" spans="1:12" x14ac:dyDescent="0.3">
      <c r="J17" s="3" t="s">
        <v>42</v>
      </c>
      <c r="K17" s="3">
        <f>N6</f>
        <v>0</v>
      </c>
      <c r="L17" s="3">
        <f>N7</f>
        <v>0</v>
      </c>
    </row>
    <row r="18" spans="1:12" ht="28.8" x14ac:dyDescent="0.3">
      <c r="A18" s="3" t="s">
        <v>124</v>
      </c>
      <c r="B18" s="3">
        <f>K13+K14+K15+K16+K17+K18+K19</f>
        <v>4</v>
      </c>
      <c r="C18" s="3">
        <f>L13+L14+L15+L16+L17+L18+L19</f>
        <v>24</v>
      </c>
      <c r="J18" s="11" t="s">
        <v>115</v>
      </c>
      <c r="K18" s="3">
        <f>O6</f>
        <v>0</v>
      </c>
      <c r="L18" s="3">
        <f>O7</f>
        <v>0</v>
      </c>
    </row>
    <row r="19" spans="1:12" x14ac:dyDescent="0.3">
      <c r="J19" s="3" t="s">
        <v>43</v>
      </c>
      <c r="K19" s="3">
        <f>P6</f>
        <v>0</v>
      </c>
      <c r="L19" s="3">
        <f>P7</f>
        <v>0</v>
      </c>
    </row>
    <row r="24" spans="1:12" x14ac:dyDescent="0.3">
      <c r="A24" s="19" t="s">
        <v>184</v>
      </c>
      <c r="C24" s="20">
        <v>0.01</v>
      </c>
      <c r="D24" s="21">
        <v>0.02</v>
      </c>
    </row>
    <row r="25" spans="1:12" x14ac:dyDescent="0.3">
      <c r="A25" s="19" t="s">
        <v>185</v>
      </c>
      <c r="C25" s="20">
        <v>0.02</v>
      </c>
      <c r="D25" s="21">
        <v>0.04</v>
      </c>
    </row>
    <row r="26" spans="1:12" x14ac:dyDescent="0.3">
      <c r="A26" s="19" t="s">
        <v>186</v>
      </c>
      <c r="C26" s="20">
        <v>0.04</v>
      </c>
      <c r="D26" s="21">
        <v>0.08</v>
      </c>
    </row>
    <row r="27" spans="1:12" x14ac:dyDescent="0.3">
      <c r="A27" s="19" t="s">
        <v>187</v>
      </c>
      <c r="C27" s="20">
        <v>0.05</v>
      </c>
      <c r="D27" s="21">
        <v>0.15</v>
      </c>
    </row>
    <row r="28" spans="1:12" x14ac:dyDescent="0.3">
      <c r="A28" s="19" t="s">
        <v>188</v>
      </c>
      <c r="C28" s="20">
        <v>7.0000000000000007E-2</v>
      </c>
      <c r="D28" s="21">
        <v>0.2</v>
      </c>
    </row>
    <row r="29" spans="1:12" ht="15" thickBot="1" x14ac:dyDescent="0.35">
      <c r="A29" s="22" t="s">
        <v>189</v>
      </c>
      <c r="C29" s="23">
        <v>0.1</v>
      </c>
      <c r="D29" s="24">
        <v>0.3</v>
      </c>
    </row>
    <row r="30" spans="1:12" ht="15.6" x14ac:dyDescent="0.3">
      <c r="A30" s="17"/>
      <c r="B30" s="17"/>
      <c r="C30" s="1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P19"/>
  <sheetViews>
    <sheetView workbookViewId="0">
      <selection activeCell="G16" sqref="G16"/>
    </sheetView>
  </sheetViews>
  <sheetFormatPr defaultRowHeight="14.4" x14ac:dyDescent="0.3"/>
  <cols>
    <col min="2" max="2" width="11.6640625" customWidth="1"/>
  </cols>
  <sheetData>
    <row r="2" spans="1:16" x14ac:dyDescent="0.3">
      <c r="A2" t="s">
        <v>105</v>
      </c>
      <c r="B2" s="8" t="s">
        <v>125</v>
      </c>
      <c r="C2" s="8">
        <v>7</v>
      </c>
    </row>
    <row r="3" spans="1:16" x14ac:dyDescent="0.3">
      <c r="B3" t="s">
        <v>106</v>
      </c>
      <c r="C3" t="s">
        <v>107</v>
      </c>
    </row>
    <row r="4" spans="1:16" x14ac:dyDescent="0.3">
      <c r="A4" t="s">
        <v>108</v>
      </c>
      <c r="B4" s="3">
        <v>10</v>
      </c>
      <c r="C4" s="13">
        <v>4</v>
      </c>
      <c r="E4">
        <f>C4*10</f>
        <v>40</v>
      </c>
    </row>
    <row r="5" spans="1:16" x14ac:dyDescent="0.3">
      <c r="A5" t="s">
        <v>109</v>
      </c>
      <c r="B5" t="s">
        <v>110</v>
      </c>
      <c r="C5" t="s">
        <v>111</v>
      </c>
      <c r="E5">
        <f>(100/B6)*C6</f>
        <v>0</v>
      </c>
      <c r="J5" s="3" t="s">
        <v>112</v>
      </c>
      <c r="K5" s="3" t="s">
        <v>113</v>
      </c>
      <c r="L5" s="3" t="s">
        <v>114</v>
      </c>
      <c r="M5" s="3" t="s">
        <v>36</v>
      </c>
      <c r="N5" s="3" t="s">
        <v>42</v>
      </c>
      <c r="O5" s="3" t="s">
        <v>115</v>
      </c>
      <c r="P5" s="3" t="s">
        <v>43</v>
      </c>
    </row>
    <row r="6" spans="1:16" x14ac:dyDescent="0.3">
      <c r="B6" s="3">
        <f>C2+1</f>
        <v>8</v>
      </c>
      <c r="C6" s="13">
        <v>0</v>
      </c>
      <c r="E6">
        <f>(100/B8)*C8</f>
        <v>0</v>
      </c>
      <c r="G6" s="9" t="s">
        <v>116</v>
      </c>
      <c r="J6" s="9">
        <f>C4</f>
        <v>4</v>
      </c>
      <c r="K6" s="9">
        <f>40/B6*C6</f>
        <v>0</v>
      </c>
      <c r="L6" s="9">
        <f>15/B8*C8</f>
        <v>0</v>
      </c>
      <c r="M6" s="9">
        <f>10/B10*C10</f>
        <v>0</v>
      </c>
      <c r="N6" s="9">
        <f>10/B12*C12</f>
        <v>0</v>
      </c>
      <c r="O6" s="9">
        <f>5/B14*C14</f>
        <v>0</v>
      </c>
      <c r="P6" s="9">
        <f>5/B16*C16</f>
        <v>0</v>
      </c>
    </row>
    <row r="7" spans="1:16" x14ac:dyDescent="0.3">
      <c r="A7" t="s">
        <v>117</v>
      </c>
      <c r="B7" t="s">
        <v>118</v>
      </c>
      <c r="C7" t="s">
        <v>119</v>
      </c>
      <c r="E7">
        <f>(100/B10)*C10</f>
        <v>0</v>
      </c>
      <c r="G7" s="3" t="s">
        <v>120</v>
      </c>
      <c r="H7" s="3"/>
      <c r="I7" s="3"/>
      <c r="J7" s="3">
        <f>J6+20</f>
        <v>24</v>
      </c>
      <c r="K7" s="3">
        <f>30/B6*C6</f>
        <v>0</v>
      </c>
      <c r="L7" s="3">
        <f>15/B8*C8</f>
        <v>0</v>
      </c>
      <c r="M7" s="3">
        <f>10/B10*C10</f>
        <v>0</v>
      </c>
      <c r="N7" s="3">
        <f>5/B12*C12</f>
        <v>0</v>
      </c>
      <c r="O7" s="3">
        <f>5/B14*C14</f>
        <v>0</v>
      </c>
      <c r="P7" s="3">
        <f>5/B16*C16</f>
        <v>0</v>
      </c>
    </row>
    <row r="8" spans="1:16" x14ac:dyDescent="0.3">
      <c r="B8" s="3">
        <f>C2</f>
        <v>7</v>
      </c>
      <c r="C8" s="13">
        <v>0</v>
      </c>
      <c r="E8">
        <f>(100/B12)*C12</f>
        <v>0</v>
      </c>
    </row>
    <row r="9" spans="1:16" x14ac:dyDescent="0.3">
      <c r="A9" t="s">
        <v>121</v>
      </c>
      <c r="B9" t="s">
        <v>118</v>
      </c>
      <c r="C9" t="s">
        <v>119</v>
      </c>
      <c r="E9">
        <f>(100/B14)*C14</f>
        <v>0</v>
      </c>
    </row>
    <row r="10" spans="1:16" x14ac:dyDescent="0.3">
      <c r="B10" s="3">
        <f>C2</f>
        <v>7</v>
      </c>
      <c r="C10" s="13">
        <v>0</v>
      </c>
      <c r="E10">
        <f>(100/B16)*C16</f>
        <v>0</v>
      </c>
    </row>
    <row r="11" spans="1:16" x14ac:dyDescent="0.3">
      <c r="A11" t="s">
        <v>42</v>
      </c>
      <c r="B11" t="s">
        <v>118</v>
      </c>
      <c r="C11" t="s">
        <v>119</v>
      </c>
    </row>
    <row r="12" spans="1:16" x14ac:dyDescent="0.3">
      <c r="B12" s="3">
        <f>C2</f>
        <v>7</v>
      </c>
      <c r="C12" s="13">
        <v>0</v>
      </c>
      <c r="J12" s="3"/>
      <c r="K12" s="3" t="s">
        <v>116</v>
      </c>
      <c r="L12" s="3" t="s">
        <v>122</v>
      </c>
      <c r="M12" t="s">
        <v>123</v>
      </c>
    </row>
    <row r="13" spans="1:16" ht="28.8" x14ac:dyDescent="0.3">
      <c r="A13" s="10" t="s">
        <v>115</v>
      </c>
      <c r="B13" t="s">
        <v>118</v>
      </c>
      <c r="C13" t="s">
        <v>119</v>
      </c>
      <c r="J13" s="3" t="s">
        <v>34</v>
      </c>
      <c r="K13" s="3">
        <f>J6</f>
        <v>4</v>
      </c>
      <c r="L13" s="3">
        <f>J7</f>
        <v>24</v>
      </c>
      <c r="M13" t="s">
        <v>123</v>
      </c>
    </row>
    <row r="14" spans="1:16" x14ac:dyDescent="0.3">
      <c r="B14" s="3">
        <f>C2</f>
        <v>7</v>
      </c>
      <c r="C14" s="13">
        <v>0</v>
      </c>
      <c r="J14" s="3" t="s">
        <v>35</v>
      </c>
      <c r="K14" s="3">
        <f>K6</f>
        <v>0</v>
      </c>
      <c r="L14" s="3">
        <f>K7</f>
        <v>0</v>
      </c>
    </row>
    <row r="15" spans="1:16" x14ac:dyDescent="0.3">
      <c r="A15" t="s">
        <v>43</v>
      </c>
      <c r="B15" t="s">
        <v>118</v>
      </c>
      <c r="C15" t="s">
        <v>119</v>
      </c>
      <c r="J15" s="3" t="s">
        <v>114</v>
      </c>
      <c r="K15" s="3">
        <f>L6</f>
        <v>0</v>
      </c>
      <c r="L15" s="3">
        <f>L7</f>
        <v>0</v>
      </c>
    </row>
    <row r="16" spans="1:16" x14ac:dyDescent="0.3">
      <c r="B16" s="3">
        <f>C2</f>
        <v>7</v>
      </c>
      <c r="C16" s="13">
        <v>0</v>
      </c>
      <c r="J16" s="3" t="s">
        <v>36</v>
      </c>
      <c r="K16" s="3">
        <f>M6</f>
        <v>0</v>
      </c>
      <c r="L16" s="3">
        <f>M7</f>
        <v>0</v>
      </c>
    </row>
    <row r="17" spans="1:12" x14ac:dyDescent="0.3">
      <c r="J17" s="3" t="s">
        <v>42</v>
      </c>
      <c r="K17" s="3">
        <f>N6</f>
        <v>0</v>
      </c>
      <c r="L17" s="3">
        <f>N7</f>
        <v>0</v>
      </c>
    </row>
    <row r="18" spans="1:12" ht="28.8" x14ac:dyDescent="0.3">
      <c r="A18" s="3" t="s">
        <v>124</v>
      </c>
      <c r="B18" s="3">
        <f>K13+K14+K15+K16+K17+K18+K19</f>
        <v>4</v>
      </c>
      <c r="C18" s="3">
        <f>L13+L14+L15+L16+L17+L18+L19</f>
        <v>24</v>
      </c>
      <c r="J18" s="11" t="s">
        <v>115</v>
      </c>
      <c r="K18" s="3">
        <f>O6</f>
        <v>0</v>
      </c>
      <c r="L18" s="3">
        <f>O7</f>
        <v>0</v>
      </c>
    </row>
    <row r="19" spans="1:12" x14ac:dyDescent="0.3">
      <c r="J19" s="3" t="s">
        <v>43</v>
      </c>
      <c r="K19" s="3">
        <f>P6</f>
        <v>0</v>
      </c>
      <c r="L19" s="3">
        <f>P7</f>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P19"/>
  <sheetViews>
    <sheetView workbookViewId="0">
      <selection activeCell="C5" sqref="C5"/>
    </sheetView>
  </sheetViews>
  <sheetFormatPr defaultRowHeight="14.4" x14ac:dyDescent="0.3"/>
  <cols>
    <col min="2" max="2" width="11.6640625" customWidth="1"/>
  </cols>
  <sheetData>
    <row r="2" spans="1:16" x14ac:dyDescent="0.3">
      <c r="A2" t="s">
        <v>105</v>
      </c>
      <c r="B2" s="8" t="s">
        <v>125</v>
      </c>
      <c r="C2" s="8">
        <v>7</v>
      </c>
    </row>
    <row r="3" spans="1:16" x14ac:dyDescent="0.3">
      <c r="B3" t="s">
        <v>106</v>
      </c>
      <c r="C3" t="s">
        <v>107</v>
      </c>
    </row>
    <row r="4" spans="1:16" x14ac:dyDescent="0.3">
      <c r="A4" t="s">
        <v>108</v>
      </c>
      <c r="B4" s="3">
        <v>10</v>
      </c>
      <c r="C4" s="13">
        <v>5</v>
      </c>
      <c r="E4">
        <f>C4*10</f>
        <v>50</v>
      </c>
    </row>
    <row r="5" spans="1:16" x14ac:dyDescent="0.3">
      <c r="A5" t="s">
        <v>109</v>
      </c>
      <c r="B5" t="s">
        <v>110</v>
      </c>
      <c r="C5" t="s">
        <v>111</v>
      </c>
      <c r="E5">
        <f>(100/B6)*C6</f>
        <v>0</v>
      </c>
      <c r="J5" s="3" t="s">
        <v>112</v>
      </c>
      <c r="K5" s="3" t="s">
        <v>113</v>
      </c>
      <c r="L5" s="3" t="s">
        <v>114</v>
      </c>
      <c r="M5" s="3" t="s">
        <v>36</v>
      </c>
      <c r="N5" s="3" t="s">
        <v>42</v>
      </c>
      <c r="O5" s="3" t="s">
        <v>115</v>
      </c>
      <c r="P5" s="3" t="s">
        <v>43</v>
      </c>
    </row>
    <row r="6" spans="1:16" x14ac:dyDescent="0.3">
      <c r="B6" s="3">
        <f>C2+1</f>
        <v>8</v>
      </c>
      <c r="C6" s="13">
        <v>0</v>
      </c>
      <c r="E6">
        <f>(100/B8)*C8</f>
        <v>0</v>
      </c>
      <c r="G6" s="9" t="s">
        <v>116</v>
      </c>
      <c r="J6" s="9">
        <f>C4</f>
        <v>5</v>
      </c>
      <c r="K6" s="9">
        <f>40/B6*C6</f>
        <v>0</v>
      </c>
      <c r="L6" s="9">
        <f>15/B8*C8</f>
        <v>0</v>
      </c>
      <c r="M6" s="9">
        <f>10/B10*C10</f>
        <v>0</v>
      </c>
      <c r="N6" s="9">
        <f>10/B12*C12</f>
        <v>0</v>
      </c>
      <c r="O6" s="9">
        <f>5/B14*C14</f>
        <v>0</v>
      </c>
      <c r="P6" s="9">
        <f>5/B16*C16</f>
        <v>0</v>
      </c>
    </row>
    <row r="7" spans="1:16" x14ac:dyDescent="0.3">
      <c r="A7" t="s">
        <v>117</v>
      </c>
      <c r="B7" t="s">
        <v>118</v>
      </c>
      <c r="C7" t="s">
        <v>119</v>
      </c>
      <c r="E7">
        <f>(100/B10)*C10</f>
        <v>0</v>
      </c>
      <c r="G7" s="3" t="s">
        <v>120</v>
      </c>
      <c r="H7" s="3"/>
      <c r="I7" s="3"/>
      <c r="J7" s="3">
        <f>J6+20</f>
        <v>25</v>
      </c>
      <c r="K7" s="3">
        <f>30/B6*C6</f>
        <v>0</v>
      </c>
      <c r="L7" s="3">
        <f>15/B8*C8</f>
        <v>0</v>
      </c>
      <c r="M7" s="3">
        <f>10/B10*C10</f>
        <v>0</v>
      </c>
      <c r="N7" s="3">
        <f>5/B12*C12</f>
        <v>0</v>
      </c>
      <c r="O7" s="3">
        <f>5/B14*C14</f>
        <v>0</v>
      </c>
      <c r="P7" s="3">
        <f>5/B16*C16</f>
        <v>0</v>
      </c>
    </row>
    <row r="8" spans="1:16" x14ac:dyDescent="0.3">
      <c r="B8" s="3">
        <f>C2</f>
        <v>7</v>
      </c>
      <c r="C8" s="13">
        <v>0</v>
      </c>
      <c r="E8">
        <f>(100/B12)*C12</f>
        <v>0</v>
      </c>
    </row>
    <row r="9" spans="1:16" x14ac:dyDescent="0.3">
      <c r="A9" t="s">
        <v>121</v>
      </c>
      <c r="B9" t="s">
        <v>118</v>
      </c>
      <c r="C9" t="s">
        <v>119</v>
      </c>
      <c r="E9">
        <f>(100/B14)*C14</f>
        <v>0</v>
      </c>
    </row>
    <row r="10" spans="1:16" x14ac:dyDescent="0.3">
      <c r="B10" s="3">
        <f>C2</f>
        <v>7</v>
      </c>
      <c r="C10" s="13">
        <v>0</v>
      </c>
      <c r="E10">
        <f>(100/B16)*C16</f>
        <v>0</v>
      </c>
    </row>
    <row r="11" spans="1:16" x14ac:dyDescent="0.3">
      <c r="A11" t="s">
        <v>42</v>
      </c>
      <c r="B11" t="s">
        <v>118</v>
      </c>
      <c r="C11" t="s">
        <v>119</v>
      </c>
    </row>
    <row r="12" spans="1:16" x14ac:dyDescent="0.3">
      <c r="B12" s="3">
        <f>C2</f>
        <v>7</v>
      </c>
      <c r="C12" s="13">
        <v>0</v>
      </c>
      <c r="J12" s="3"/>
      <c r="K12" s="3" t="s">
        <v>116</v>
      </c>
      <c r="L12" s="3" t="s">
        <v>122</v>
      </c>
      <c r="M12" t="s">
        <v>123</v>
      </c>
    </row>
    <row r="13" spans="1:16" ht="28.8" x14ac:dyDescent="0.3">
      <c r="A13" s="10" t="s">
        <v>115</v>
      </c>
      <c r="B13" t="s">
        <v>118</v>
      </c>
      <c r="C13" t="s">
        <v>119</v>
      </c>
      <c r="J13" s="3" t="s">
        <v>34</v>
      </c>
      <c r="K13" s="3">
        <f>J6</f>
        <v>5</v>
      </c>
      <c r="L13" s="3">
        <f>J7</f>
        <v>25</v>
      </c>
      <c r="M13" t="s">
        <v>123</v>
      </c>
    </row>
    <row r="14" spans="1:16" x14ac:dyDescent="0.3">
      <c r="B14" s="3">
        <f>C2</f>
        <v>7</v>
      </c>
      <c r="C14" s="13">
        <v>0</v>
      </c>
      <c r="J14" s="3" t="s">
        <v>35</v>
      </c>
      <c r="K14" s="3">
        <f>K6</f>
        <v>0</v>
      </c>
      <c r="L14" s="3">
        <f>K7</f>
        <v>0</v>
      </c>
    </row>
    <row r="15" spans="1:16" x14ac:dyDescent="0.3">
      <c r="A15" t="s">
        <v>43</v>
      </c>
      <c r="B15" t="s">
        <v>118</v>
      </c>
      <c r="C15" t="s">
        <v>119</v>
      </c>
      <c r="J15" s="3" t="s">
        <v>114</v>
      </c>
      <c r="K15" s="3">
        <f>L6</f>
        <v>0</v>
      </c>
      <c r="L15" s="3">
        <f>L7</f>
        <v>0</v>
      </c>
    </row>
    <row r="16" spans="1:16" x14ac:dyDescent="0.3">
      <c r="B16" s="3">
        <f>C2</f>
        <v>7</v>
      </c>
      <c r="C16" s="13">
        <v>0</v>
      </c>
      <c r="J16" s="3" t="s">
        <v>36</v>
      </c>
      <c r="K16" s="3">
        <f>M6</f>
        <v>0</v>
      </c>
      <c r="L16" s="3">
        <f>M7</f>
        <v>0</v>
      </c>
    </row>
    <row r="17" spans="1:12" x14ac:dyDescent="0.3">
      <c r="J17" s="3" t="s">
        <v>42</v>
      </c>
      <c r="K17" s="3">
        <f>N6</f>
        <v>0</v>
      </c>
      <c r="L17" s="3">
        <f>N7</f>
        <v>0</v>
      </c>
    </row>
    <row r="18" spans="1:12" ht="28.8" x14ac:dyDescent="0.3">
      <c r="A18" s="3" t="s">
        <v>124</v>
      </c>
      <c r="B18" s="3">
        <f>K13+K14+K15+K16+K17+K18+K19</f>
        <v>5</v>
      </c>
      <c r="C18" s="3">
        <f>L13+L14+L15+L16+L17+L18+L19</f>
        <v>25</v>
      </c>
      <c r="J18" s="11" t="s">
        <v>115</v>
      </c>
      <c r="K18" s="3">
        <f>O6</f>
        <v>0</v>
      </c>
      <c r="L18" s="3">
        <f>O7</f>
        <v>0</v>
      </c>
    </row>
    <row r="19" spans="1:12" x14ac:dyDescent="0.3">
      <c r="J19" s="3" t="s">
        <v>43</v>
      </c>
      <c r="K19" s="3">
        <f>P6</f>
        <v>0</v>
      </c>
      <c r="L19" s="3">
        <f>P7</f>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M34"/>
  <sheetViews>
    <sheetView topLeftCell="A16" workbookViewId="0">
      <selection activeCell="D9" sqref="D9"/>
    </sheetView>
  </sheetViews>
  <sheetFormatPr defaultRowHeight="14.4" x14ac:dyDescent="0.3"/>
  <sheetData>
    <row r="2" spans="2:13" x14ac:dyDescent="0.3">
      <c r="C2" s="6" t="s">
        <v>93</v>
      </c>
      <c r="D2" s="192"/>
      <c r="E2" s="192"/>
    </row>
    <row r="3" spans="2:13" x14ac:dyDescent="0.3">
      <c r="E3" s="5"/>
      <c r="F3" s="5"/>
      <c r="G3" s="5"/>
      <c r="H3" s="5"/>
      <c r="I3" s="5"/>
      <c r="J3" s="5"/>
    </row>
    <row r="4" spans="2:13" x14ac:dyDescent="0.3">
      <c r="B4" s="6" t="s">
        <v>94</v>
      </c>
      <c r="C4" s="4" t="s">
        <v>74</v>
      </c>
      <c r="D4" s="193" t="s">
        <v>75</v>
      </c>
      <c r="E4" s="193"/>
      <c r="F4" s="193"/>
      <c r="G4" s="7"/>
      <c r="H4" s="193" t="s">
        <v>76</v>
      </c>
      <c r="I4" s="193"/>
      <c r="J4" s="193"/>
      <c r="K4" s="193" t="s">
        <v>77</v>
      </c>
      <c r="L4" s="193"/>
      <c r="M4" s="193"/>
    </row>
    <row r="5" spans="2:13" x14ac:dyDescent="0.3">
      <c r="B5" s="6">
        <v>1</v>
      </c>
      <c r="C5" s="4"/>
      <c r="D5" s="4" t="s">
        <v>78</v>
      </c>
      <c r="E5" s="4" t="s">
        <v>79</v>
      </c>
      <c r="F5" s="4" t="s">
        <v>80</v>
      </c>
      <c r="G5" s="4"/>
      <c r="H5" s="4" t="s">
        <v>78</v>
      </c>
      <c r="I5" s="4" t="s">
        <v>79</v>
      </c>
      <c r="J5" s="4" t="s">
        <v>80</v>
      </c>
      <c r="K5" s="4" t="s">
        <v>78</v>
      </c>
      <c r="L5" s="4" t="s">
        <v>79</v>
      </c>
      <c r="M5" s="4" t="s">
        <v>80</v>
      </c>
    </row>
    <row r="6" spans="2:13" x14ac:dyDescent="0.3">
      <c r="C6" s="3" t="s">
        <v>81</v>
      </c>
      <c r="D6" s="3">
        <v>2.75</v>
      </c>
      <c r="E6" s="3">
        <v>4.5</v>
      </c>
      <c r="F6" s="3">
        <f>D6*E6</f>
        <v>12.375</v>
      </c>
      <c r="G6" s="3" t="s">
        <v>95</v>
      </c>
      <c r="H6" s="3"/>
      <c r="I6" s="3"/>
      <c r="J6" s="3">
        <f>H6*I6</f>
        <v>0</v>
      </c>
      <c r="K6" s="3"/>
      <c r="L6" s="3"/>
      <c r="M6" s="3">
        <f>K6*L6</f>
        <v>0</v>
      </c>
    </row>
    <row r="7" spans="2:13" x14ac:dyDescent="0.3">
      <c r="C7" s="3"/>
      <c r="D7" s="3"/>
      <c r="E7" s="3"/>
      <c r="F7" s="3">
        <f t="shared" ref="F7:F33" si="0">D7*E7</f>
        <v>0</v>
      </c>
      <c r="G7" s="3" t="s">
        <v>96</v>
      </c>
      <c r="H7" s="3"/>
      <c r="I7" s="3"/>
      <c r="J7" s="3">
        <f t="shared" ref="J7:J29" si="1">H7*I7</f>
        <v>0</v>
      </c>
      <c r="K7" s="3"/>
      <c r="L7" s="3"/>
      <c r="M7" s="3">
        <f t="shared" ref="M7:M29" si="2">K7*L7</f>
        <v>0</v>
      </c>
    </row>
    <row r="8" spans="2:13" x14ac:dyDescent="0.3">
      <c r="C8" s="3"/>
      <c r="D8" s="3"/>
      <c r="E8" s="3"/>
      <c r="F8" s="3">
        <f t="shared" si="0"/>
        <v>0</v>
      </c>
      <c r="G8" s="3"/>
      <c r="H8" s="3"/>
      <c r="I8" s="3"/>
      <c r="J8" s="3">
        <f t="shared" si="1"/>
        <v>0</v>
      </c>
      <c r="K8" s="3"/>
      <c r="L8" s="3"/>
      <c r="M8" s="3">
        <f t="shared" si="2"/>
        <v>0</v>
      </c>
    </row>
    <row r="9" spans="2:13" x14ac:dyDescent="0.3">
      <c r="C9" s="3" t="s">
        <v>84</v>
      </c>
      <c r="D9" s="3">
        <v>2.13</v>
      </c>
      <c r="E9" s="3">
        <v>1.55</v>
      </c>
      <c r="F9" s="3">
        <f t="shared" si="0"/>
        <v>3.3014999999999999</v>
      </c>
      <c r="G9" s="3" t="s">
        <v>95</v>
      </c>
      <c r="H9" s="3"/>
      <c r="I9" s="3"/>
      <c r="J9" s="3">
        <f t="shared" si="1"/>
        <v>0</v>
      </c>
      <c r="K9" s="3"/>
      <c r="L9" s="3"/>
      <c r="M9" s="3">
        <f t="shared" si="2"/>
        <v>0</v>
      </c>
    </row>
    <row r="10" spans="2:13" x14ac:dyDescent="0.3">
      <c r="C10" s="3"/>
      <c r="D10" s="3"/>
      <c r="E10" s="3"/>
      <c r="F10" s="3">
        <f t="shared" si="0"/>
        <v>0</v>
      </c>
      <c r="G10" s="3" t="s">
        <v>96</v>
      </c>
      <c r="H10" s="3"/>
      <c r="I10" s="3"/>
      <c r="J10" s="3">
        <f t="shared" si="1"/>
        <v>0</v>
      </c>
      <c r="K10" s="3"/>
      <c r="L10" s="3"/>
      <c r="M10" s="3">
        <f t="shared" si="2"/>
        <v>0</v>
      </c>
    </row>
    <row r="11" spans="2:13" x14ac:dyDescent="0.3">
      <c r="C11" s="3"/>
      <c r="D11" s="3"/>
      <c r="E11" s="3"/>
      <c r="F11" s="3">
        <f t="shared" si="0"/>
        <v>0</v>
      </c>
      <c r="G11" s="3"/>
      <c r="H11" s="3"/>
      <c r="I11" s="3"/>
      <c r="J11" s="3">
        <f t="shared" si="1"/>
        <v>0</v>
      </c>
      <c r="K11" s="3"/>
      <c r="L11" s="3"/>
      <c r="M11" s="3">
        <f t="shared" si="2"/>
        <v>0</v>
      </c>
    </row>
    <row r="12" spans="2:13" x14ac:dyDescent="0.3">
      <c r="C12" s="3"/>
      <c r="D12" s="3"/>
      <c r="E12" s="3"/>
      <c r="F12" s="3">
        <f t="shared" si="0"/>
        <v>0</v>
      </c>
      <c r="G12" s="3"/>
      <c r="H12" s="3"/>
      <c r="I12" s="3"/>
      <c r="J12" s="3">
        <f t="shared" si="1"/>
        <v>0</v>
      </c>
      <c r="K12" s="3"/>
      <c r="L12" s="3"/>
      <c r="M12" s="3">
        <f t="shared" si="2"/>
        <v>0</v>
      </c>
    </row>
    <row r="13" spans="2:13" x14ac:dyDescent="0.3">
      <c r="C13" s="3" t="s">
        <v>82</v>
      </c>
      <c r="D13" s="3">
        <v>2.4500000000000002</v>
      </c>
      <c r="E13" s="3">
        <v>2.5499999999999998</v>
      </c>
      <c r="F13" s="3">
        <f t="shared" si="0"/>
        <v>6.2474999999999996</v>
      </c>
      <c r="G13" s="3" t="s">
        <v>95</v>
      </c>
      <c r="H13" s="3"/>
      <c r="I13" s="3"/>
      <c r="J13" s="3">
        <f t="shared" si="1"/>
        <v>0</v>
      </c>
      <c r="K13" s="3"/>
      <c r="L13" s="3"/>
      <c r="M13" s="3">
        <f t="shared" si="2"/>
        <v>0</v>
      </c>
    </row>
    <row r="14" spans="2:13" x14ac:dyDescent="0.3">
      <c r="C14" s="3"/>
      <c r="D14" s="3"/>
      <c r="E14" s="3"/>
      <c r="F14" s="3">
        <f t="shared" si="0"/>
        <v>0</v>
      </c>
      <c r="G14" s="3" t="s">
        <v>96</v>
      </c>
      <c r="H14" s="3"/>
      <c r="I14" s="3"/>
      <c r="J14" s="3">
        <f t="shared" si="1"/>
        <v>0</v>
      </c>
      <c r="K14" s="3"/>
      <c r="L14" s="3"/>
      <c r="M14" s="3">
        <f t="shared" si="2"/>
        <v>0</v>
      </c>
    </row>
    <row r="15" spans="2:13" x14ac:dyDescent="0.3">
      <c r="C15" s="3"/>
      <c r="D15" s="3"/>
      <c r="E15" s="3"/>
      <c r="F15" s="3">
        <f t="shared" si="0"/>
        <v>0</v>
      </c>
      <c r="G15" s="3"/>
      <c r="H15" s="3"/>
      <c r="I15" s="3"/>
      <c r="J15" s="3">
        <f t="shared" si="1"/>
        <v>0</v>
      </c>
      <c r="K15" s="3"/>
      <c r="L15" s="3"/>
      <c r="M15" s="3">
        <f t="shared" si="2"/>
        <v>0</v>
      </c>
    </row>
    <row r="16" spans="2:13" x14ac:dyDescent="0.3">
      <c r="C16" s="3"/>
      <c r="D16" s="3"/>
      <c r="E16" s="3"/>
      <c r="F16" s="3">
        <f t="shared" si="0"/>
        <v>0</v>
      </c>
      <c r="G16" s="3"/>
      <c r="H16" s="3"/>
      <c r="I16" s="3"/>
      <c r="J16" s="3">
        <f t="shared" si="1"/>
        <v>0</v>
      </c>
      <c r="K16" s="3"/>
      <c r="L16" s="3"/>
      <c r="M16" s="3">
        <f t="shared" si="2"/>
        <v>0</v>
      </c>
    </row>
    <row r="17" spans="3:13" x14ac:dyDescent="0.3">
      <c r="C17" s="3" t="s">
        <v>83</v>
      </c>
      <c r="D17" s="3">
        <v>2.75</v>
      </c>
      <c r="E17" s="3">
        <v>4.5</v>
      </c>
      <c r="F17" s="3">
        <f t="shared" si="0"/>
        <v>12.375</v>
      </c>
      <c r="G17" s="3" t="s">
        <v>95</v>
      </c>
      <c r="H17" s="3"/>
      <c r="I17" s="3"/>
      <c r="J17" s="3">
        <f t="shared" si="1"/>
        <v>0</v>
      </c>
      <c r="K17" s="3"/>
      <c r="L17" s="3"/>
      <c r="M17" s="3">
        <f t="shared" si="2"/>
        <v>0</v>
      </c>
    </row>
    <row r="18" spans="3:13" x14ac:dyDescent="0.3">
      <c r="C18" s="3"/>
      <c r="D18" s="3"/>
      <c r="E18" s="3"/>
      <c r="F18" s="3">
        <f t="shared" si="0"/>
        <v>0</v>
      </c>
      <c r="G18" s="3" t="s">
        <v>96</v>
      </c>
      <c r="H18" s="3"/>
      <c r="I18" s="3"/>
      <c r="J18" s="3">
        <f t="shared" si="1"/>
        <v>0</v>
      </c>
      <c r="K18" s="3"/>
      <c r="L18" s="3"/>
      <c r="M18" s="3">
        <f t="shared" si="2"/>
        <v>0</v>
      </c>
    </row>
    <row r="19" spans="3:13" x14ac:dyDescent="0.3">
      <c r="C19" s="3"/>
      <c r="D19" s="3"/>
      <c r="E19" s="3"/>
      <c r="F19" s="3">
        <f t="shared" si="0"/>
        <v>0</v>
      </c>
      <c r="G19" s="3"/>
      <c r="H19" s="3"/>
      <c r="I19" s="3"/>
      <c r="J19" s="3">
        <f t="shared" si="1"/>
        <v>0</v>
      </c>
      <c r="K19" s="3"/>
      <c r="L19" s="3"/>
      <c r="M19" s="3">
        <f t="shared" si="2"/>
        <v>0</v>
      </c>
    </row>
    <row r="20" spans="3:13" x14ac:dyDescent="0.3">
      <c r="C20" s="3" t="s">
        <v>83</v>
      </c>
      <c r="D20" s="3"/>
      <c r="E20" s="3"/>
      <c r="F20" s="3">
        <f t="shared" si="0"/>
        <v>0</v>
      </c>
      <c r="G20" s="3" t="s">
        <v>95</v>
      </c>
      <c r="H20" s="3"/>
      <c r="I20" s="3"/>
      <c r="J20" s="3">
        <f t="shared" si="1"/>
        <v>0</v>
      </c>
      <c r="K20" s="3"/>
      <c r="L20" s="3"/>
      <c r="M20" s="3">
        <f t="shared" si="2"/>
        <v>0</v>
      </c>
    </row>
    <row r="21" spans="3:13" x14ac:dyDescent="0.3">
      <c r="C21" s="3"/>
      <c r="D21" s="3"/>
      <c r="E21" s="3"/>
      <c r="F21" s="3">
        <f t="shared" si="0"/>
        <v>0</v>
      </c>
      <c r="G21" s="3" t="s">
        <v>96</v>
      </c>
      <c r="H21" s="3"/>
      <c r="I21" s="3"/>
      <c r="J21" s="3">
        <f t="shared" si="1"/>
        <v>0</v>
      </c>
      <c r="K21" s="3"/>
      <c r="L21" s="3"/>
      <c r="M21" s="3">
        <f t="shared" si="2"/>
        <v>0</v>
      </c>
    </row>
    <row r="22" spans="3:13" x14ac:dyDescent="0.3">
      <c r="C22" s="3"/>
      <c r="D22" s="3"/>
      <c r="E22" s="3"/>
      <c r="F22" s="3">
        <f t="shared" si="0"/>
        <v>0</v>
      </c>
      <c r="G22" s="3"/>
      <c r="H22" s="3"/>
      <c r="I22" s="3"/>
      <c r="J22" s="3">
        <f t="shared" si="1"/>
        <v>0</v>
      </c>
      <c r="K22" s="3"/>
      <c r="L22" s="3"/>
      <c r="M22" s="3">
        <f t="shared" si="2"/>
        <v>0</v>
      </c>
    </row>
    <row r="23" spans="3:13" x14ac:dyDescent="0.3">
      <c r="C23" s="3" t="s">
        <v>89</v>
      </c>
      <c r="D23" s="3">
        <v>1.5149999999999999</v>
      </c>
      <c r="E23" s="3">
        <v>1.5</v>
      </c>
      <c r="F23" s="3">
        <f t="shared" si="0"/>
        <v>2.2725</v>
      </c>
      <c r="G23" s="3" t="s">
        <v>97</v>
      </c>
      <c r="H23" s="3"/>
      <c r="I23" s="3"/>
      <c r="J23" s="3">
        <f t="shared" si="1"/>
        <v>0</v>
      </c>
      <c r="K23" s="3"/>
      <c r="L23" s="3"/>
      <c r="M23" s="3">
        <f t="shared" si="2"/>
        <v>0</v>
      </c>
    </row>
    <row r="24" spans="3:13" x14ac:dyDescent="0.3">
      <c r="C24" s="3" t="s">
        <v>90</v>
      </c>
      <c r="D24" s="3">
        <v>1.5149999999999999</v>
      </c>
      <c r="E24" s="3">
        <v>1.5</v>
      </c>
      <c r="F24" s="3">
        <f t="shared" si="0"/>
        <v>2.2725</v>
      </c>
      <c r="G24" s="3" t="s">
        <v>97</v>
      </c>
      <c r="H24" s="3"/>
      <c r="I24" s="3"/>
      <c r="J24" s="3">
        <f t="shared" si="1"/>
        <v>0</v>
      </c>
      <c r="K24" s="3"/>
      <c r="L24" s="3"/>
      <c r="M24" s="3">
        <f t="shared" si="2"/>
        <v>0</v>
      </c>
    </row>
    <row r="25" spans="3:13" x14ac:dyDescent="0.3">
      <c r="C25" s="3" t="s">
        <v>91</v>
      </c>
      <c r="D25" s="3"/>
      <c r="E25" s="3"/>
      <c r="F25" s="3">
        <f t="shared" si="0"/>
        <v>0</v>
      </c>
      <c r="G25" s="3" t="s">
        <v>97</v>
      </c>
      <c r="H25" s="3"/>
      <c r="I25" s="3"/>
      <c r="J25" s="3">
        <f t="shared" si="1"/>
        <v>0</v>
      </c>
      <c r="K25" s="3"/>
      <c r="L25" s="3"/>
      <c r="M25" s="3">
        <f t="shared" si="2"/>
        <v>0</v>
      </c>
    </row>
    <row r="26" spans="3:13" x14ac:dyDescent="0.3">
      <c r="C26" s="3"/>
      <c r="D26" s="3"/>
      <c r="E26" s="3"/>
      <c r="F26" s="3">
        <f t="shared" si="0"/>
        <v>0</v>
      </c>
      <c r="G26" s="3"/>
      <c r="H26" s="3"/>
      <c r="I26" s="3"/>
      <c r="J26" s="3">
        <f t="shared" si="1"/>
        <v>0</v>
      </c>
      <c r="K26" s="3"/>
      <c r="L26" s="3"/>
      <c r="M26" s="3">
        <f t="shared" si="2"/>
        <v>0</v>
      </c>
    </row>
    <row r="27" spans="3:13" x14ac:dyDescent="0.3">
      <c r="C27" s="3" t="s">
        <v>85</v>
      </c>
      <c r="D27" s="3">
        <v>3.3</v>
      </c>
      <c r="E27" s="3">
        <v>0.9</v>
      </c>
      <c r="F27" s="3">
        <f t="shared" si="0"/>
        <v>2.9699999999999998</v>
      </c>
      <c r="G27" s="3"/>
      <c r="H27" s="3"/>
      <c r="I27" s="3"/>
      <c r="J27" s="3">
        <f t="shared" si="1"/>
        <v>0</v>
      </c>
      <c r="K27" s="3"/>
      <c r="L27" s="3"/>
      <c r="M27" s="3">
        <f t="shared" si="2"/>
        <v>0</v>
      </c>
    </row>
    <row r="28" spans="3:13" x14ac:dyDescent="0.3">
      <c r="C28" s="3" t="s">
        <v>86</v>
      </c>
      <c r="D28" s="3"/>
      <c r="E28" s="3"/>
      <c r="F28" s="3">
        <f t="shared" si="0"/>
        <v>0</v>
      </c>
      <c r="G28" s="3"/>
      <c r="H28" s="3"/>
      <c r="I28" s="3"/>
      <c r="J28" s="3">
        <f t="shared" si="1"/>
        <v>0</v>
      </c>
      <c r="K28" s="3"/>
      <c r="L28" s="3"/>
      <c r="M28" s="3">
        <f t="shared" si="2"/>
        <v>0</v>
      </c>
    </row>
    <row r="29" spans="3:13" x14ac:dyDescent="0.3">
      <c r="C29" s="3" t="s">
        <v>87</v>
      </c>
      <c r="D29" s="3"/>
      <c r="E29" s="3"/>
      <c r="F29" s="3">
        <f t="shared" si="0"/>
        <v>0</v>
      </c>
      <c r="G29" s="3"/>
      <c r="H29" s="3"/>
      <c r="I29" s="3"/>
      <c r="J29" s="3">
        <f t="shared" si="1"/>
        <v>0</v>
      </c>
      <c r="K29" s="3"/>
      <c r="L29" s="3"/>
      <c r="M29" s="3">
        <f t="shared" si="2"/>
        <v>0</v>
      </c>
    </row>
    <row r="30" spans="3:13" x14ac:dyDescent="0.3">
      <c r="C30" s="3" t="s">
        <v>88</v>
      </c>
      <c r="D30" s="3"/>
      <c r="E30" s="3"/>
      <c r="F30" s="3">
        <f t="shared" si="0"/>
        <v>0</v>
      </c>
      <c r="G30" s="3"/>
      <c r="H30" s="3"/>
      <c r="I30" s="3"/>
      <c r="J30" s="3">
        <f>H30*I30</f>
        <v>0</v>
      </c>
      <c r="K30" s="3"/>
      <c r="L30" s="3"/>
      <c r="M30" s="3">
        <f>K30*L30</f>
        <v>0</v>
      </c>
    </row>
    <row r="31" spans="3:13" x14ac:dyDescent="0.3">
      <c r="C31" s="3"/>
      <c r="D31" s="3"/>
      <c r="E31" s="3"/>
      <c r="F31" s="3">
        <f t="shared" si="0"/>
        <v>0</v>
      </c>
      <c r="G31" s="3"/>
      <c r="H31" s="3"/>
      <c r="I31" s="3"/>
      <c r="J31" s="3">
        <f>H31*I31</f>
        <v>0</v>
      </c>
      <c r="K31" s="3"/>
      <c r="L31" s="3"/>
      <c r="M31" s="3">
        <f>K31*L31</f>
        <v>0</v>
      </c>
    </row>
    <row r="32" spans="3:13" x14ac:dyDescent="0.3">
      <c r="C32" s="3"/>
      <c r="D32" s="3"/>
      <c r="E32" s="3"/>
      <c r="F32" s="3">
        <f t="shared" si="0"/>
        <v>0</v>
      </c>
      <c r="G32" s="3"/>
      <c r="H32" s="3"/>
      <c r="I32" s="3"/>
      <c r="J32" s="3">
        <f>H32*I32</f>
        <v>0</v>
      </c>
      <c r="K32" s="3"/>
      <c r="L32" s="3"/>
      <c r="M32" s="3">
        <f>K32*L32</f>
        <v>0</v>
      </c>
    </row>
    <row r="33" spans="3:13" x14ac:dyDescent="0.3">
      <c r="C33" s="3"/>
      <c r="D33" s="3"/>
      <c r="E33" s="3"/>
      <c r="F33" s="3">
        <f t="shared" si="0"/>
        <v>0</v>
      </c>
      <c r="G33" s="3"/>
      <c r="H33" s="3"/>
      <c r="I33" s="3"/>
      <c r="J33" s="3">
        <f>H33*I33</f>
        <v>0</v>
      </c>
      <c r="K33" s="3"/>
      <c r="L33" s="3"/>
      <c r="M33" s="3">
        <f>K33*L33</f>
        <v>0</v>
      </c>
    </row>
    <row r="34" spans="3:13" x14ac:dyDescent="0.3">
      <c r="C34" s="3" t="s">
        <v>92</v>
      </c>
      <c r="D34" s="3"/>
      <c r="E34" s="3">
        <f>F34*10.764</f>
        <v>450.08589599999999</v>
      </c>
      <c r="F34" s="3">
        <f>SUM(F6:F33)</f>
        <v>41.814</v>
      </c>
      <c r="G34" s="3"/>
      <c r="H34" s="3"/>
      <c r="I34" s="3">
        <f>J34*10.764</f>
        <v>0</v>
      </c>
      <c r="J34" s="3">
        <f>SUM(J6:J33)</f>
        <v>0</v>
      </c>
      <c r="K34" s="3"/>
      <c r="L34" s="3">
        <f>M34*10.764</f>
        <v>0</v>
      </c>
      <c r="M34" s="3">
        <f>SUM(M6:M33)</f>
        <v>0</v>
      </c>
    </row>
  </sheetData>
  <mergeCells count="4">
    <mergeCell ref="D2:E2"/>
    <mergeCell ref="D4:F4"/>
    <mergeCell ref="H4:J4"/>
    <mergeCell ref="K4:M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P20"/>
  <sheetViews>
    <sheetView workbookViewId="0">
      <selection activeCell="A63" sqref="A63:J63"/>
    </sheetView>
  </sheetViews>
  <sheetFormatPr defaultRowHeight="14.4" x14ac:dyDescent="0.3"/>
  <cols>
    <col min="2" max="2" width="11.6640625" customWidth="1"/>
  </cols>
  <sheetData>
    <row r="2" spans="1:16" x14ac:dyDescent="0.3">
      <c r="A2" t="s">
        <v>105</v>
      </c>
      <c r="B2" s="12" t="s">
        <v>125</v>
      </c>
      <c r="C2" s="8">
        <v>7</v>
      </c>
    </row>
    <row r="3" spans="1:16" x14ac:dyDescent="0.3">
      <c r="B3" t="s">
        <v>106</v>
      </c>
      <c r="C3" t="s">
        <v>107</v>
      </c>
    </row>
    <row r="4" spans="1:16" x14ac:dyDescent="0.3">
      <c r="A4" t="s">
        <v>108</v>
      </c>
      <c r="B4" s="3">
        <v>10</v>
      </c>
      <c r="C4" s="13">
        <v>10</v>
      </c>
      <c r="E4">
        <f>C4*10</f>
        <v>100</v>
      </c>
    </row>
    <row r="5" spans="1:16" x14ac:dyDescent="0.3">
      <c r="A5" t="s">
        <v>109</v>
      </c>
      <c r="B5" t="s">
        <v>110</v>
      </c>
      <c r="C5" t="s">
        <v>111</v>
      </c>
      <c r="J5" s="3" t="s">
        <v>112</v>
      </c>
      <c r="K5" s="3" t="s">
        <v>113</v>
      </c>
      <c r="L5" s="3" t="s">
        <v>114</v>
      </c>
      <c r="M5" s="3" t="s">
        <v>36</v>
      </c>
      <c r="N5" s="3" t="s">
        <v>42</v>
      </c>
      <c r="O5" s="3" t="s">
        <v>115</v>
      </c>
      <c r="P5" s="3" t="s">
        <v>43</v>
      </c>
    </row>
    <row r="6" spans="1:16" x14ac:dyDescent="0.3">
      <c r="B6" s="3">
        <f>C2+1</f>
        <v>8</v>
      </c>
      <c r="C6" s="13">
        <v>8</v>
      </c>
      <c r="E6">
        <f>(100/B6)*C6</f>
        <v>100</v>
      </c>
      <c r="G6" s="9" t="s">
        <v>116</v>
      </c>
      <c r="J6" s="9">
        <f>C4</f>
        <v>10</v>
      </c>
      <c r="K6" s="9">
        <f>40/B6*C6</f>
        <v>40</v>
      </c>
      <c r="L6" s="9">
        <f>15/B8*C8</f>
        <v>15</v>
      </c>
      <c r="M6" s="9">
        <f>10/B10*C10</f>
        <v>10</v>
      </c>
      <c r="N6" s="9">
        <f>10/B12*C12</f>
        <v>1.4285714285714286</v>
      </c>
      <c r="O6" s="9">
        <f>5/B14*C14</f>
        <v>0</v>
      </c>
      <c r="P6" s="9">
        <f>5/B16*C16</f>
        <v>0</v>
      </c>
    </row>
    <row r="7" spans="1:16" x14ac:dyDescent="0.3">
      <c r="A7" t="s">
        <v>117</v>
      </c>
      <c r="B7" t="s">
        <v>118</v>
      </c>
      <c r="C7" t="s">
        <v>119</v>
      </c>
      <c r="G7" s="3" t="s">
        <v>120</v>
      </c>
      <c r="H7" s="3"/>
      <c r="I7" s="3"/>
      <c r="J7" s="3">
        <f>J6+20</f>
        <v>30</v>
      </c>
      <c r="K7" s="3">
        <f>30/B6*C6</f>
        <v>30</v>
      </c>
      <c r="L7" s="3">
        <f>15/B8*C8</f>
        <v>15</v>
      </c>
      <c r="M7" s="3">
        <f>10/B10*C10</f>
        <v>10</v>
      </c>
      <c r="N7" s="3">
        <f>5/B12*C12</f>
        <v>0.7142857142857143</v>
      </c>
      <c r="O7" s="3">
        <f>5/B14*C14</f>
        <v>0</v>
      </c>
      <c r="P7" s="3">
        <f>5/B16*C16</f>
        <v>0</v>
      </c>
    </row>
    <row r="8" spans="1:16" x14ac:dyDescent="0.3">
      <c r="B8" s="3">
        <f>C2</f>
        <v>7</v>
      </c>
      <c r="C8" s="13">
        <v>7</v>
      </c>
      <c r="E8">
        <f>(100/B8)*C8</f>
        <v>100</v>
      </c>
    </row>
    <row r="9" spans="1:16" x14ac:dyDescent="0.3">
      <c r="A9" t="s">
        <v>121</v>
      </c>
      <c r="B9" t="s">
        <v>118</v>
      </c>
      <c r="C9" t="s">
        <v>119</v>
      </c>
    </row>
    <row r="10" spans="1:16" x14ac:dyDescent="0.3">
      <c r="B10" s="3">
        <f>C2</f>
        <v>7</v>
      </c>
      <c r="C10" s="13">
        <v>7</v>
      </c>
      <c r="E10">
        <f>(100/B10)*C10</f>
        <v>100</v>
      </c>
    </row>
    <row r="11" spans="1:16" x14ac:dyDescent="0.3">
      <c r="A11" t="s">
        <v>42</v>
      </c>
      <c r="B11" t="s">
        <v>118</v>
      </c>
      <c r="C11" t="s">
        <v>119</v>
      </c>
    </row>
    <row r="12" spans="1:16" x14ac:dyDescent="0.3">
      <c r="B12" s="3">
        <f>C2</f>
        <v>7</v>
      </c>
      <c r="C12" s="13">
        <v>1</v>
      </c>
      <c r="E12" s="15">
        <f>(100/B12)*C12</f>
        <v>14.285714285714286</v>
      </c>
      <c r="J12" s="3"/>
      <c r="K12" s="3" t="s">
        <v>116</v>
      </c>
      <c r="L12" s="3" t="s">
        <v>122</v>
      </c>
      <c r="M12" t="s">
        <v>123</v>
      </c>
    </row>
    <row r="13" spans="1:16" ht="28.8" x14ac:dyDescent="0.3">
      <c r="A13" s="10" t="s">
        <v>115</v>
      </c>
      <c r="B13" t="s">
        <v>118</v>
      </c>
      <c r="C13" t="s">
        <v>119</v>
      </c>
      <c r="J13" s="3" t="s">
        <v>34</v>
      </c>
      <c r="K13" s="3">
        <f>J6</f>
        <v>10</v>
      </c>
      <c r="L13" s="3">
        <f>J7</f>
        <v>30</v>
      </c>
      <c r="M13" t="s">
        <v>123</v>
      </c>
    </row>
    <row r="14" spans="1:16" x14ac:dyDescent="0.3">
      <c r="B14" s="3">
        <f>C2</f>
        <v>7</v>
      </c>
      <c r="C14" s="13">
        <v>0</v>
      </c>
      <c r="E14">
        <f>(100/B14)*C14</f>
        <v>0</v>
      </c>
      <c r="J14" s="3" t="s">
        <v>35</v>
      </c>
      <c r="K14" s="3">
        <f>K6</f>
        <v>40</v>
      </c>
      <c r="L14" s="3">
        <f>K7</f>
        <v>30</v>
      </c>
    </row>
    <row r="15" spans="1:16" x14ac:dyDescent="0.3">
      <c r="A15" t="s">
        <v>43</v>
      </c>
      <c r="B15" t="s">
        <v>118</v>
      </c>
      <c r="C15" t="s">
        <v>119</v>
      </c>
      <c r="J15" s="3" t="s">
        <v>114</v>
      </c>
      <c r="K15" s="3">
        <f>L6</f>
        <v>15</v>
      </c>
      <c r="L15" s="3">
        <f>L7</f>
        <v>15</v>
      </c>
    </row>
    <row r="16" spans="1:16" x14ac:dyDescent="0.3">
      <c r="B16" s="3">
        <f>C2</f>
        <v>7</v>
      </c>
      <c r="C16" s="13">
        <v>0</v>
      </c>
      <c r="E16">
        <f>(100/B16)*C16</f>
        <v>0</v>
      </c>
      <c r="J16" s="3" t="s">
        <v>36</v>
      </c>
      <c r="K16" s="3">
        <f>M6</f>
        <v>10</v>
      </c>
      <c r="L16" s="3">
        <f>M7</f>
        <v>10</v>
      </c>
    </row>
    <row r="17" spans="10:12" x14ac:dyDescent="0.3">
      <c r="J17" s="3" t="s">
        <v>42</v>
      </c>
      <c r="K17" s="3">
        <f>N6</f>
        <v>1.4285714285714286</v>
      </c>
      <c r="L17" s="3">
        <f>N7</f>
        <v>0.7142857142857143</v>
      </c>
    </row>
    <row r="18" spans="10:12" ht="28.8" x14ac:dyDescent="0.3">
      <c r="J18" s="11" t="s">
        <v>115</v>
      </c>
      <c r="K18" s="3">
        <f>O6</f>
        <v>0</v>
      </c>
      <c r="L18" s="3">
        <f>O7</f>
        <v>0</v>
      </c>
    </row>
    <row r="19" spans="10:12" x14ac:dyDescent="0.3">
      <c r="J19" s="3" t="s">
        <v>43</v>
      </c>
      <c r="K19" s="3">
        <f>P6</f>
        <v>0</v>
      </c>
      <c r="L19" s="3">
        <f>P7</f>
        <v>0</v>
      </c>
    </row>
    <row r="20" spans="10:12" x14ac:dyDescent="0.3">
      <c r="J20" s="3" t="s">
        <v>124</v>
      </c>
      <c r="K20" s="3">
        <f>K13+K14+K15+K16+K17+K18+K19</f>
        <v>76.428571428571431</v>
      </c>
      <c r="L20" s="3">
        <f>L13+L14+L15+L16+L17+L18+L19</f>
        <v>85.714285714285708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Sheet1</vt:lpstr>
      <vt:lpstr>VALUATION</vt:lpstr>
      <vt:lpstr>NOTE</vt:lpstr>
      <vt:lpstr>PB2</vt:lpstr>
      <vt:lpstr>GB &amp; JB</vt:lpstr>
      <vt:lpstr>HB3</vt:lpstr>
      <vt:lpstr>PBC</vt:lpstr>
      <vt:lpstr>Wing A</vt:lpstr>
      <vt:lpstr>Construction % (2)</vt:lpstr>
      <vt:lpstr>Construction % (3)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Kunal Kadam</cp:lastModifiedBy>
  <cp:lastPrinted>2025-08-19T14:08:04Z</cp:lastPrinted>
  <dcterms:created xsi:type="dcterms:W3CDTF">2013-11-23T05:32:33Z</dcterms:created>
  <dcterms:modified xsi:type="dcterms:W3CDTF">2025-08-19T14:08:21Z</dcterms:modified>
</cp:coreProperties>
</file>