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showInkAnnotation="0"/>
  <mc:AlternateContent xmlns:mc="http://schemas.openxmlformats.org/markup-compatibility/2006">
    <mc:Choice Requires="x15">
      <x15ac:absPath xmlns:x15ac="http://schemas.microsoft.com/office/spreadsheetml/2010/11/ac" url="K:\VSJ Work\Aug 25\Axis Dump\"/>
    </mc:Choice>
  </mc:AlternateContent>
  <xr:revisionPtr revIDLastSave="0" documentId="13_ncr:1_{8DA75634-3497-4818-9300-7A8B7B9EC781}" xr6:coauthVersionLast="47" xr6:coauthVersionMax="47" xr10:uidLastSave="{00000000-0000-0000-0000-000000000000}"/>
  <bookViews>
    <workbookView xWindow="-108" yWindow="-108" windowWidth="23256" windowHeight="12456" tabRatio="855" xr2:uid="{00000000-000D-0000-FFFF-FFFF00000000}"/>
  </bookViews>
  <sheets>
    <sheet name="Report" sheetId="16" r:id="rId1"/>
    <sheet name="if Stilt - C%" sheetId="14" r:id="rId2"/>
    <sheet name="if Ground - C%" sheetId="15" r:id="rId3"/>
    <sheet name="Wing A" sheetId="11" r:id="rId4"/>
    <sheet name="Wing B" sheetId="12" r:id="rId5"/>
    <sheet name="Wing C" sheetId="13" r:id="rId6"/>
    <sheet name="VALUATION" sheetId="17" r:id="rId7"/>
  </sheets>
  <definedNames>
    <definedName name="_xlnm.Print_Area" localSheetId="0">Report!$A$1:$J$185</definedName>
  </definedNames>
  <calcPr calcId="191029"/>
</workbook>
</file>

<file path=xl/calcChain.xml><?xml version="1.0" encoding="utf-8"?>
<calcChain xmlns="http://schemas.openxmlformats.org/spreadsheetml/2006/main">
  <c r="F3" i="16" l="1"/>
  <c r="L65" i="16" l="1"/>
  <c r="L64" i="16"/>
  <c r="L63" i="16"/>
  <c r="L62" i="16"/>
  <c r="I55" i="16"/>
  <c r="C60" i="16" l="1"/>
  <c r="D60" i="16" s="1"/>
  <c r="L58" i="16"/>
  <c r="D67" i="16"/>
  <c r="D65" i="16"/>
  <c r="D63" i="16"/>
  <c r="D61" i="16"/>
  <c r="L59" i="16"/>
  <c r="C58" i="16" s="1"/>
  <c r="D58" i="16" s="1"/>
  <c r="L57" i="16"/>
  <c r="L60" i="16"/>
  <c r="L61" i="16" s="1"/>
  <c r="L66" i="16" s="1"/>
  <c r="L67" i="16" s="1"/>
  <c r="C59" i="16" s="1"/>
  <c r="D66" i="16"/>
  <c r="D64" i="16"/>
  <c r="D62" i="16"/>
  <c r="F7" i="16"/>
  <c r="C14" i="16"/>
  <c r="F39" i="16"/>
  <c r="F40" i="16" s="1"/>
  <c r="C45" i="16"/>
  <c r="H45" i="16"/>
  <c r="D48" i="16"/>
  <c r="D50" i="16"/>
  <c r="G75" i="16"/>
  <c r="D80" i="16"/>
  <c r="K80" i="16" s="1"/>
  <c r="D81" i="16"/>
  <c r="C83" i="16"/>
  <c r="C84" i="16" s="1"/>
  <c r="D83" i="16"/>
  <c r="I83" i="16"/>
  <c r="D84" i="16"/>
  <c r="D99" i="16"/>
  <c r="E4" i="14"/>
  <c r="B6" i="14"/>
  <c r="E5" i="14" s="1"/>
  <c r="I6" i="14"/>
  <c r="I7" i="14" s="1"/>
  <c r="H13" i="14" s="1"/>
  <c r="O7" i="14"/>
  <c r="H19" i="14" s="1"/>
  <c r="B8" i="14"/>
  <c r="K7" i="14" s="1"/>
  <c r="H15" i="14" s="1"/>
  <c r="B10" i="14"/>
  <c r="E7" i="14" s="1"/>
  <c r="B12" i="14"/>
  <c r="M6" i="14" s="1"/>
  <c r="G17" i="14" s="1"/>
  <c r="B14" i="14"/>
  <c r="N6" i="14" s="1"/>
  <c r="G18" i="14" s="1"/>
  <c r="B16" i="14"/>
  <c r="O6" i="14" s="1"/>
  <c r="G19" i="14" s="1"/>
  <c r="E4" i="15"/>
  <c r="B6" i="15"/>
  <c r="E5" i="15" s="1"/>
  <c r="I6" i="15"/>
  <c r="I7" i="15" s="1"/>
  <c r="H13" i="15" s="1"/>
  <c r="L6" i="15"/>
  <c r="G16" i="15" s="1"/>
  <c r="B8" i="15"/>
  <c r="E6" i="15" s="1"/>
  <c r="B10" i="15"/>
  <c r="L7" i="15" s="1"/>
  <c r="H16" i="15" s="1"/>
  <c r="B12" i="15"/>
  <c r="M7" i="15" s="1"/>
  <c r="H17" i="15" s="1"/>
  <c r="B14" i="15"/>
  <c r="N6" i="15" s="1"/>
  <c r="G18" i="15" s="1"/>
  <c r="B16" i="15"/>
  <c r="O6" i="15" s="1"/>
  <c r="G19" i="15" s="1"/>
  <c r="F7" i="11"/>
  <c r="J7" i="11"/>
  <c r="M7" i="11"/>
  <c r="F8" i="11"/>
  <c r="J8" i="11"/>
  <c r="M8" i="11"/>
  <c r="F9" i="11"/>
  <c r="J9" i="11"/>
  <c r="M9" i="11"/>
  <c r="F10" i="11"/>
  <c r="J10" i="11"/>
  <c r="M10" i="11"/>
  <c r="F11" i="11"/>
  <c r="J11" i="11"/>
  <c r="M11" i="11"/>
  <c r="F12" i="11"/>
  <c r="J12" i="11"/>
  <c r="M12" i="11"/>
  <c r="F13" i="11"/>
  <c r="J13" i="11"/>
  <c r="M13" i="11"/>
  <c r="F14" i="11"/>
  <c r="J14" i="11"/>
  <c r="M14" i="11"/>
  <c r="F15" i="11"/>
  <c r="J15" i="11"/>
  <c r="M15" i="11"/>
  <c r="F16" i="11"/>
  <c r="J16" i="11"/>
  <c r="M16" i="11"/>
  <c r="F17" i="11"/>
  <c r="J17" i="11"/>
  <c r="M17" i="11"/>
  <c r="F18" i="11"/>
  <c r="J18" i="11"/>
  <c r="M18" i="11"/>
  <c r="F19" i="11"/>
  <c r="J19" i="11"/>
  <c r="M19" i="11"/>
  <c r="F20" i="11"/>
  <c r="J20" i="11"/>
  <c r="M20" i="11"/>
  <c r="F21" i="11"/>
  <c r="J21" i="11"/>
  <c r="M21" i="11"/>
  <c r="F22" i="11"/>
  <c r="J22" i="11"/>
  <c r="M22" i="11"/>
  <c r="F23" i="11"/>
  <c r="J23" i="11"/>
  <c r="M23" i="11"/>
  <c r="F24" i="11"/>
  <c r="J24" i="11"/>
  <c r="M24" i="11"/>
  <c r="F25" i="11"/>
  <c r="J25" i="11"/>
  <c r="M25" i="11"/>
  <c r="F26" i="11"/>
  <c r="J26" i="11"/>
  <c r="M26" i="11"/>
  <c r="F27" i="11"/>
  <c r="J27" i="11"/>
  <c r="M27" i="11"/>
  <c r="F28" i="11"/>
  <c r="J28" i="11"/>
  <c r="M28" i="11"/>
  <c r="F29" i="11"/>
  <c r="J29" i="11"/>
  <c r="M29" i="11"/>
  <c r="F30" i="11"/>
  <c r="J30" i="11"/>
  <c r="M30" i="11"/>
  <c r="F31" i="11"/>
  <c r="J31" i="11"/>
  <c r="M31" i="11"/>
  <c r="F32" i="11"/>
  <c r="J32" i="11"/>
  <c r="M32" i="11"/>
  <c r="F33" i="11"/>
  <c r="J33" i="11"/>
  <c r="M33" i="11"/>
  <c r="F34" i="11"/>
  <c r="J34" i="11"/>
  <c r="M34" i="11"/>
  <c r="F47" i="11"/>
  <c r="J47" i="11"/>
  <c r="M47" i="11"/>
  <c r="F48" i="11"/>
  <c r="J48" i="11"/>
  <c r="M48" i="11"/>
  <c r="F49" i="11"/>
  <c r="J49" i="11"/>
  <c r="M49" i="11"/>
  <c r="F50" i="11"/>
  <c r="J50" i="11"/>
  <c r="M50" i="11"/>
  <c r="F51" i="11"/>
  <c r="J51" i="11"/>
  <c r="M51" i="11"/>
  <c r="F52" i="11"/>
  <c r="J52" i="11"/>
  <c r="M52" i="11"/>
  <c r="F53" i="11"/>
  <c r="J53" i="11"/>
  <c r="M53" i="11"/>
  <c r="F54" i="11"/>
  <c r="J54" i="11"/>
  <c r="M54" i="11"/>
  <c r="F55" i="11"/>
  <c r="J55" i="11"/>
  <c r="M55" i="11"/>
  <c r="F56" i="11"/>
  <c r="J56" i="11"/>
  <c r="M56" i="11"/>
  <c r="F57" i="11"/>
  <c r="J57" i="11"/>
  <c r="M57" i="11"/>
  <c r="F58" i="11"/>
  <c r="J58" i="11"/>
  <c r="M58" i="11"/>
  <c r="F59" i="11"/>
  <c r="J59" i="11"/>
  <c r="M59" i="11"/>
  <c r="F60" i="11"/>
  <c r="J60" i="11"/>
  <c r="M60" i="11"/>
  <c r="F61" i="11"/>
  <c r="J61" i="11"/>
  <c r="M61" i="11"/>
  <c r="F62" i="11"/>
  <c r="J62" i="11"/>
  <c r="M62" i="11"/>
  <c r="F63" i="11"/>
  <c r="J63" i="11"/>
  <c r="M63" i="11"/>
  <c r="F64" i="11"/>
  <c r="J64" i="11"/>
  <c r="M64" i="11"/>
  <c r="F65" i="11"/>
  <c r="J65" i="11"/>
  <c r="M65" i="11"/>
  <c r="J66" i="11"/>
  <c r="M66" i="11"/>
  <c r="F67" i="11"/>
  <c r="J67" i="11"/>
  <c r="M67" i="11"/>
  <c r="F68" i="11"/>
  <c r="J68" i="11"/>
  <c r="M68" i="11"/>
  <c r="F69" i="11"/>
  <c r="J69" i="11"/>
  <c r="M69" i="11"/>
  <c r="F70" i="11"/>
  <c r="J70" i="11"/>
  <c r="M70" i="11"/>
  <c r="F71" i="11"/>
  <c r="J71" i="11"/>
  <c r="M71" i="11"/>
  <c r="F72" i="11"/>
  <c r="J72" i="11"/>
  <c r="M72" i="11"/>
  <c r="F73" i="11"/>
  <c r="J73" i="11"/>
  <c r="M73" i="11"/>
  <c r="F74" i="11"/>
  <c r="J74" i="11"/>
  <c r="M74" i="11"/>
  <c r="F87" i="11"/>
  <c r="J87" i="11"/>
  <c r="M87" i="11"/>
  <c r="F88" i="11"/>
  <c r="J88" i="11"/>
  <c r="M88" i="11"/>
  <c r="F89" i="11"/>
  <c r="J89" i="11"/>
  <c r="M89" i="11"/>
  <c r="F90" i="11"/>
  <c r="J90" i="11"/>
  <c r="M90" i="11"/>
  <c r="F91" i="11"/>
  <c r="J91" i="11"/>
  <c r="M91" i="11"/>
  <c r="F92" i="11"/>
  <c r="J92" i="11"/>
  <c r="M92" i="11"/>
  <c r="F93" i="11"/>
  <c r="J93" i="11"/>
  <c r="M93" i="11"/>
  <c r="F94" i="11"/>
  <c r="J94" i="11"/>
  <c r="M94" i="11"/>
  <c r="F95" i="11"/>
  <c r="J95" i="11"/>
  <c r="M95" i="11"/>
  <c r="F96" i="11"/>
  <c r="J96" i="11"/>
  <c r="M96" i="11"/>
  <c r="F97" i="11"/>
  <c r="J97" i="11"/>
  <c r="M97" i="11"/>
  <c r="F98" i="11"/>
  <c r="J98" i="11"/>
  <c r="M98" i="11"/>
  <c r="F99" i="11"/>
  <c r="J99" i="11"/>
  <c r="M99" i="11"/>
  <c r="F100" i="11"/>
  <c r="J100" i="11"/>
  <c r="M100" i="11"/>
  <c r="F101" i="11"/>
  <c r="J101" i="11"/>
  <c r="M101" i="11"/>
  <c r="F102" i="11"/>
  <c r="J102" i="11"/>
  <c r="M102" i="11"/>
  <c r="F103" i="11"/>
  <c r="J103" i="11"/>
  <c r="M103" i="11"/>
  <c r="F104" i="11"/>
  <c r="J104" i="11"/>
  <c r="M104" i="11"/>
  <c r="F105" i="11"/>
  <c r="J105" i="11"/>
  <c r="M105" i="11"/>
  <c r="F106" i="11"/>
  <c r="J106" i="11"/>
  <c r="M106" i="11"/>
  <c r="F107" i="11"/>
  <c r="J107" i="11"/>
  <c r="M107" i="11"/>
  <c r="F108" i="11"/>
  <c r="J108" i="11"/>
  <c r="M108" i="11"/>
  <c r="F109" i="11"/>
  <c r="J109" i="11"/>
  <c r="M109" i="11"/>
  <c r="F110" i="11"/>
  <c r="J110" i="11"/>
  <c r="M110" i="11"/>
  <c r="F111" i="11"/>
  <c r="J111" i="11"/>
  <c r="M111" i="11"/>
  <c r="F112" i="11"/>
  <c r="J112" i="11"/>
  <c r="M112" i="11"/>
  <c r="F113" i="11"/>
  <c r="J113" i="11"/>
  <c r="M113" i="11"/>
  <c r="F114" i="11"/>
  <c r="J114" i="11"/>
  <c r="M114" i="11"/>
  <c r="F124" i="11"/>
  <c r="J124" i="11"/>
  <c r="M124" i="11"/>
  <c r="F125" i="11"/>
  <c r="J125" i="11"/>
  <c r="M125" i="11"/>
  <c r="F126" i="11"/>
  <c r="J126" i="11"/>
  <c r="M126" i="11"/>
  <c r="F127" i="11"/>
  <c r="J127" i="11"/>
  <c r="M127" i="11"/>
  <c r="F128" i="11"/>
  <c r="J128" i="11"/>
  <c r="M128" i="11"/>
  <c r="F129" i="11"/>
  <c r="J129" i="11"/>
  <c r="M129" i="11"/>
  <c r="F130" i="11"/>
  <c r="J130" i="11"/>
  <c r="M130" i="11"/>
  <c r="F131" i="11"/>
  <c r="J131" i="11"/>
  <c r="M131" i="11"/>
  <c r="F132" i="11"/>
  <c r="J132" i="11"/>
  <c r="M132" i="11"/>
  <c r="F133" i="11"/>
  <c r="J133" i="11"/>
  <c r="M133" i="11"/>
  <c r="F134" i="11"/>
  <c r="J134" i="11"/>
  <c r="M134" i="11"/>
  <c r="F135" i="11"/>
  <c r="J135" i="11"/>
  <c r="M135" i="11"/>
  <c r="F136" i="11"/>
  <c r="J136" i="11"/>
  <c r="M136" i="11"/>
  <c r="F137" i="11"/>
  <c r="J137" i="11"/>
  <c r="M137" i="11"/>
  <c r="F138" i="11"/>
  <c r="J138" i="11"/>
  <c r="M138" i="11"/>
  <c r="F139" i="11"/>
  <c r="J139" i="11"/>
  <c r="M139" i="11"/>
  <c r="F140" i="11"/>
  <c r="J140" i="11"/>
  <c r="M140" i="11"/>
  <c r="F141" i="11"/>
  <c r="J141" i="11"/>
  <c r="M141" i="11"/>
  <c r="F142" i="11"/>
  <c r="J142" i="11"/>
  <c r="M142" i="11"/>
  <c r="F143" i="11"/>
  <c r="J143" i="11"/>
  <c r="M143" i="11"/>
  <c r="F144" i="11"/>
  <c r="J144" i="11"/>
  <c r="M144" i="11"/>
  <c r="F145" i="11"/>
  <c r="J145" i="11"/>
  <c r="M145" i="11"/>
  <c r="F146" i="11"/>
  <c r="J146" i="11"/>
  <c r="M146" i="11"/>
  <c r="F147" i="11"/>
  <c r="J147" i="11"/>
  <c r="M147" i="11"/>
  <c r="F148" i="11"/>
  <c r="J148" i="11"/>
  <c r="M148" i="11"/>
  <c r="F149" i="11"/>
  <c r="J149" i="11"/>
  <c r="M149" i="11"/>
  <c r="F150" i="11"/>
  <c r="J150" i="11"/>
  <c r="M150" i="11"/>
  <c r="F151" i="11"/>
  <c r="J151" i="11"/>
  <c r="M151" i="11"/>
  <c r="F163" i="11"/>
  <c r="J163" i="11"/>
  <c r="M163" i="11"/>
  <c r="F164" i="11"/>
  <c r="J164" i="11"/>
  <c r="M164" i="11"/>
  <c r="F165" i="11"/>
  <c r="J165" i="11"/>
  <c r="M165" i="11"/>
  <c r="F166" i="11"/>
  <c r="J166" i="11"/>
  <c r="M166" i="11"/>
  <c r="F167" i="11"/>
  <c r="J167" i="11"/>
  <c r="M167" i="11"/>
  <c r="F168" i="11"/>
  <c r="J168" i="11"/>
  <c r="M168" i="11"/>
  <c r="F169" i="11"/>
  <c r="J169" i="11"/>
  <c r="M169" i="11"/>
  <c r="F170" i="11"/>
  <c r="J170" i="11"/>
  <c r="M170" i="11"/>
  <c r="F171" i="11"/>
  <c r="J171" i="11"/>
  <c r="M171" i="11"/>
  <c r="F172" i="11"/>
  <c r="J172" i="11"/>
  <c r="M172" i="11"/>
  <c r="F173" i="11"/>
  <c r="J173" i="11"/>
  <c r="M173" i="11"/>
  <c r="F174" i="11"/>
  <c r="J174" i="11"/>
  <c r="M174" i="11"/>
  <c r="F175" i="11"/>
  <c r="J175" i="11"/>
  <c r="M175" i="11"/>
  <c r="F176" i="11"/>
  <c r="J176" i="11"/>
  <c r="M176" i="11"/>
  <c r="F177" i="11"/>
  <c r="J177" i="11"/>
  <c r="M177" i="11"/>
  <c r="F178" i="11"/>
  <c r="J178" i="11"/>
  <c r="M178" i="11"/>
  <c r="F179" i="11"/>
  <c r="J179" i="11"/>
  <c r="M179" i="11"/>
  <c r="F180" i="11"/>
  <c r="J180" i="11"/>
  <c r="M180" i="11"/>
  <c r="F181" i="11"/>
  <c r="J181" i="11"/>
  <c r="M181" i="11"/>
  <c r="F182" i="11"/>
  <c r="J182" i="11"/>
  <c r="M182" i="11"/>
  <c r="F183" i="11"/>
  <c r="J183" i="11"/>
  <c r="M183" i="11"/>
  <c r="F184" i="11"/>
  <c r="J184" i="11"/>
  <c r="M184" i="11"/>
  <c r="F185" i="11"/>
  <c r="J185" i="11"/>
  <c r="M185" i="11"/>
  <c r="F186" i="11"/>
  <c r="J186" i="11"/>
  <c r="M186" i="11"/>
  <c r="F187" i="11"/>
  <c r="J187" i="11"/>
  <c r="M187" i="11"/>
  <c r="F188" i="11"/>
  <c r="J188" i="11"/>
  <c r="M188" i="11"/>
  <c r="F189" i="11"/>
  <c r="J189" i="11"/>
  <c r="M189" i="11"/>
  <c r="F190" i="11"/>
  <c r="J190" i="11"/>
  <c r="M190" i="11"/>
  <c r="F7" i="12"/>
  <c r="J7" i="12"/>
  <c r="M7" i="12"/>
  <c r="F8" i="12"/>
  <c r="J8" i="12"/>
  <c r="M8" i="12"/>
  <c r="F9" i="12"/>
  <c r="J9" i="12"/>
  <c r="M9" i="12"/>
  <c r="F10" i="12"/>
  <c r="J10" i="12"/>
  <c r="M10" i="12"/>
  <c r="F11" i="12"/>
  <c r="J11" i="12"/>
  <c r="M11" i="12"/>
  <c r="F12" i="12"/>
  <c r="J12" i="12"/>
  <c r="M12" i="12"/>
  <c r="F13" i="12"/>
  <c r="J13" i="12"/>
  <c r="M13" i="12"/>
  <c r="F14" i="12"/>
  <c r="J14" i="12"/>
  <c r="M14" i="12"/>
  <c r="F15" i="12"/>
  <c r="J15" i="12"/>
  <c r="M15" i="12"/>
  <c r="F16" i="12"/>
  <c r="J16" i="12"/>
  <c r="M16" i="12"/>
  <c r="F17" i="12"/>
  <c r="J17" i="12"/>
  <c r="M17" i="12"/>
  <c r="F18" i="12"/>
  <c r="J18" i="12"/>
  <c r="M18" i="12"/>
  <c r="F19" i="12"/>
  <c r="J19" i="12"/>
  <c r="M19" i="12"/>
  <c r="F20" i="12"/>
  <c r="J20" i="12"/>
  <c r="M20" i="12"/>
  <c r="F21" i="12"/>
  <c r="J21" i="12"/>
  <c r="M21" i="12"/>
  <c r="F22" i="12"/>
  <c r="J22" i="12"/>
  <c r="M22" i="12"/>
  <c r="F23" i="12"/>
  <c r="J23" i="12"/>
  <c r="M23" i="12"/>
  <c r="F24" i="12"/>
  <c r="J24" i="12"/>
  <c r="M24" i="12"/>
  <c r="F25" i="12"/>
  <c r="J25" i="12"/>
  <c r="M25" i="12"/>
  <c r="F26" i="12"/>
  <c r="J26" i="12"/>
  <c r="M26" i="12"/>
  <c r="F27" i="12"/>
  <c r="J27" i="12"/>
  <c r="M27" i="12"/>
  <c r="F28" i="12"/>
  <c r="J28" i="12"/>
  <c r="M28" i="12"/>
  <c r="F29" i="12"/>
  <c r="J29" i="12"/>
  <c r="M29" i="12"/>
  <c r="F30" i="12"/>
  <c r="J30" i="12"/>
  <c r="M30" i="12"/>
  <c r="F31" i="12"/>
  <c r="J31" i="12"/>
  <c r="M31" i="12"/>
  <c r="F32" i="12"/>
  <c r="J32" i="12"/>
  <c r="M32" i="12"/>
  <c r="F33" i="12"/>
  <c r="J33" i="12"/>
  <c r="M33" i="12"/>
  <c r="F34" i="12"/>
  <c r="J34" i="12"/>
  <c r="M34" i="12"/>
  <c r="G7" i="13"/>
  <c r="K7" i="13"/>
  <c r="N7" i="13"/>
  <c r="G8" i="13"/>
  <c r="K8" i="13"/>
  <c r="N8" i="13"/>
  <c r="G9" i="13"/>
  <c r="K9" i="13"/>
  <c r="N9" i="13"/>
  <c r="G10" i="13"/>
  <c r="K10" i="13"/>
  <c r="N10" i="13"/>
  <c r="G11" i="13"/>
  <c r="K11" i="13"/>
  <c r="N11" i="13"/>
  <c r="G12" i="13"/>
  <c r="K12" i="13"/>
  <c r="N12" i="13"/>
  <c r="G13" i="13"/>
  <c r="K13" i="13"/>
  <c r="N13" i="13"/>
  <c r="G14" i="13"/>
  <c r="K14" i="13"/>
  <c r="N14" i="13"/>
  <c r="G15" i="13"/>
  <c r="K15" i="13"/>
  <c r="N15" i="13"/>
  <c r="G16" i="13"/>
  <c r="K16" i="13"/>
  <c r="N16" i="13"/>
  <c r="G17" i="13"/>
  <c r="K17" i="13"/>
  <c r="N17" i="13"/>
  <c r="G18" i="13"/>
  <c r="K18" i="13"/>
  <c r="N18" i="13"/>
  <c r="G19" i="13"/>
  <c r="K19" i="13"/>
  <c r="N19" i="13"/>
  <c r="G20" i="13"/>
  <c r="K20" i="13"/>
  <c r="N20" i="13"/>
  <c r="G21" i="13"/>
  <c r="K21" i="13"/>
  <c r="N21" i="13"/>
  <c r="G22" i="13"/>
  <c r="K22" i="13"/>
  <c r="N22" i="13"/>
  <c r="G23" i="13"/>
  <c r="K23" i="13"/>
  <c r="N23" i="13"/>
  <c r="G24" i="13"/>
  <c r="K24" i="13"/>
  <c r="N24" i="13"/>
  <c r="G25" i="13"/>
  <c r="K25" i="13"/>
  <c r="N25" i="13"/>
  <c r="G26" i="13"/>
  <c r="K26" i="13"/>
  <c r="N26" i="13"/>
  <c r="G27" i="13"/>
  <c r="K27" i="13"/>
  <c r="N27" i="13"/>
  <c r="G28" i="13"/>
  <c r="K28" i="13"/>
  <c r="N28" i="13"/>
  <c r="G29" i="13"/>
  <c r="K29" i="13"/>
  <c r="N29" i="13"/>
  <c r="G30" i="13"/>
  <c r="K30" i="13"/>
  <c r="N30" i="13"/>
  <c r="G31" i="13"/>
  <c r="K31" i="13"/>
  <c r="N31" i="13"/>
  <c r="G32" i="13"/>
  <c r="K32" i="13"/>
  <c r="N32" i="13"/>
  <c r="G33" i="13"/>
  <c r="K33" i="13"/>
  <c r="N33" i="13"/>
  <c r="G34" i="13"/>
  <c r="K34" i="13"/>
  <c r="N34" i="13"/>
  <c r="G5" i="17"/>
  <c r="G6" i="17"/>
  <c r="G7" i="17"/>
  <c r="G8" i="17" l="1"/>
  <c r="J115" i="11"/>
  <c r="I115" i="11" s="1"/>
  <c r="N35" i="13"/>
  <c r="M35" i="13" s="1"/>
  <c r="M35" i="11"/>
  <c r="L35" i="11" s="1"/>
  <c r="F35" i="12"/>
  <c r="E35" i="12" s="1"/>
  <c r="G35" i="13"/>
  <c r="F35" i="13" s="1"/>
  <c r="M152" i="11"/>
  <c r="L152" i="11" s="1"/>
  <c r="M35" i="12"/>
  <c r="L35" i="12" s="1"/>
  <c r="J191" i="11"/>
  <c r="I191" i="11" s="1"/>
  <c r="G13" i="15"/>
  <c r="E9" i="14"/>
  <c r="N7" i="15"/>
  <c r="H18" i="15" s="1"/>
  <c r="L6" i="14"/>
  <c r="G16" i="14" s="1"/>
  <c r="E9" i="15"/>
  <c r="K35" i="13"/>
  <c r="J35" i="13" s="1"/>
  <c r="J35" i="12"/>
  <c r="I35" i="12" s="1"/>
  <c r="J152" i="11"/>
  <c r="I152" i="11" s="1"/>
  <c r="M115" i="11"/>
  <c r="L115" i="11" s="1"/>
  <c r="F115" i="11"/>
  <c r="E115" i="11" s="1"/>
  <c r="J75" i="11"/>
  <c r="I75" i="11" s="1"/>
  <c r="J35" i="11"/>
  <c r="I35" i="11" s="1"/>
  <c r="F35" i="11"/>
  <c r="E35" i="11" s="1"/>
  <c r="E10" i="15"/>
  <c r="O7" i="15"/>
  <c r="H19" i="15" s="1"/>
  <c r="E7" i="15"/>
  <c r="N7" i="14"/>
  <c r="H18" i="14" s="1"/>
  <c r="K6" i="14"/>
  <c r="G15" i="14" s="1"/>
  <c r="M75" i="11"/>
  <c r="L75" i="11" s="1"/>
  <c r="F75" i="11"/>
  <c r="E75" i="11" s="1"/>
  <c r="M7" i="14"/>
  <c r="H17" i="14" s="1"/>
  <c r="M191" i="11"/>
  <c r="L191" i="11" s="1"/>
  <c r="F191" i="11"/>
  <c r="E191" i="11" s="1"/>
  <c r="F152" i="11"/>
  <c r="E152" i="11" s="1"/>
  <c r="D156" i="11" s="1"/>
  <c r="K7" i="15"/>
  <c r="H15" i="15" s="1"/>
  <c r="J6" i="14"/>
  <c r="G14" i="14" s="1"/>
  <c r="E8" i="15"/>
  <c r="M6" i="15"/>
  <c r="G17" i="15" s="1"/>
  <c r="L7" i="14"/>
  <c r="H16" i="14" s="1"/>
  <c r="E6" i="14"/>
  <c r="K6" i="15"/>
  <c r="G15" i="15" s="1"/>
  <c r="G13" i="14"/>
  <c r="J7" i="14"/>
  <c r="H14" i="14" s="1"/>
  <c r="J6" i="15"/>
  <c r="G14" i="15" s="1"/>
  <c r="E10" i="14"/>
  <c r="J7" i="15"/>
  <c r="H14" i="15" s="1"/>
  <c r="E8" i="14"/>
  <c r="C85" i="16"/>
  <c r="C86" i="16" s="1"/>
  <c r="F58" i="16"/>
  <c r="K54" i="16" s="1"/>
  <c r="C56" i="16" s="1"/>
  <c r="D59" i="16"/>
  <c r="H58" i="16"/>
  <c r="D196" i="11" l="1"/>
  <c r="D79" i="11"/>
  <c r="D39" i="11"/>
  <c r="H20" i="14"/>
  <c r="H20" i="15"/>
  <c r="G20" i="14"/>
  <c r="G20" i="15"/>
</calcChain>
</file>

<file path=xl/sharedStrings.xml><?xml version="1.0" encoding="utf-8"?>
<sst xmlns="http://schemas.openxmlformats.org/spreadsheetml/2006/main" count="587" uniqueCount="231">
  <si>
    <t xml:space="preserve">Valuation Report </t>
  </si>
  <si>
    <t>Date:</t>
  </si>
  <si>
    <t>CPC Name:</t>
  </si>
  <si>
    <t>Axis Sanpada</t>
  </si>
  <si>
    <t>Date Of Property Visit</t>
  </si>
  <si>
    <t>Name of the builder group</t>
  </si>
  <si>
    <t>M/s.Eira Construction</t>
  </si>
  <si>
    <t>Name of the builder company</t>
  </si>
  <si>
    <t>Name of the Project</t>
  </si>
  <si>
    <t>Ruby Park</t>
  </si>
  <si>
    <t>Name / No of the Building</t>
  </si>
  <si>
    <t>Docouments Provided</t>
  </si>
  <si>
    <t>Approved Layout, Approved Building Plan, CC &amp; Cost Sheet.</t>
  </si>
  <si>
    <t>RERA No.</t>
  </si>
  <si>
    <t>P52000013619</t>
  </si>
  <si>
    <t xml:space="preserve">Project location details       </t>
  </si>
  <si>
    <t>Plot no</t>
  </si>
  <si>
    <t>S no</t>
  </si>
  <si>
    <t>Locality</t>
  </si>
  <si>
    <t xml:space="preserve">Neral </t>
  </si>
  <si>
    <t>Road</t>
  </si>
  <si>
    <t>Unnamed Road</t>
  </si>
  <si>
    <t>District</t>
  </si>
  <si>
    <t>Raigad</t>
  </si>
  <si>
    <t>City</t>
  </si>
  <si>
    <t xml:space="preserve">Karjat </t>
  </si>
  <si>
    <t>Pin Code</t>
  </si>
  <si>
    <t xml:space="preserve">410101 
</t>
  </si>
  <si>
    <t>Near by Landmark</t>
  </si>
  <si>
    <t>Dwarika Valley</t>
  </si>
  <si>
    <t xml:space="preserve">Distance from city centre: </t>
  </si>
  <si>
    <t>1.1 Km from Neral Railway Station</t>
  </si>
  <si>
    <t>Accessibility to the Project from the City:
(Proximity to civic amenities like school, hospital, market)</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</si>
  <si>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</si>
  <si>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</si>
  <si>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</si>
  <si>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</si>
  <si>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</si>
  <si>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</si>
  <si>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</si>
  <si>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</si>
  <si>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</si>
  <si>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</si>
  <si>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</si>
  <si>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</si>
  <si>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</si>
  <si>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</si>
  <si>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</si>
  <si>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</si>
  <si>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</si>
  <si>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</si>
  <si>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</si>
  <si>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Shiv Mandir</t>
  </si>
  <si>
    <t>Building</t>
  </si>
  <si>
    <t>Does the boundaries at site match, as mentioned in the Docoumentation: NA</t>
  </si>
  <si>
    <t>Type of Structure : RCC Frame Structure</t>
  </si>
  <si>
    <t xml:space="preserve">Latitude &amp; Longitude </t>
  </si>
  <si>
    <t>Approval details:</t>
  </si>
  <si>
    <t xml:space="preserve">Approved usage of the Property:                                                                                                                                             </t>
  </si>
  <si>
    <t>Residential</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</si>
  <si>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</si>
  <si>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</si>
  <si>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</si>
  <si>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</si>
  <si>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</si>
  <si>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</si>
  <si>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</si>
  <si>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</si>
  <si>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</si>
  <si>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</si>
  <si>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</si>
  <si>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J.K.SSNR-RA/BP/MJ NERAL/T.KARJAT/S.N.393 B.K.1/62</t>
  </si>
  <si>
    <t>Dated</t>
  </si>
  <si>
    <t>06/01/2017.</t>
  </si>
  <si>
    <t xml:space="preserve">Approved Floor plan No.  </t>
  </si>
  <si>
    <t>Commencement Certificate No.</t>
  </si>
  <si>
    <t>09/02/2017.</t>
  </si>
  <si>
    <t xml:space="preserve">O. Certificate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</si>
  <si>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</si>
  <si>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</si>
  <si>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</si>
  <si>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</si>
  <si>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</si>
  <si>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</si>
  <si>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</si>
  <si>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No of floors at site : See Construction details</t>
  </si>
  <si>
    <t>Quality of construction: Good</t>
  </si>
  <si>
    <t>Projected life of the structure: 60 Years After Completion</t>
  </si>
  <si>
    <t>Material laying at Site: :Bricks, Cement &amp; Steel etc.</t>
  </si>
  <si>
    <t>Type of Work</t>
  </si>
  <si>
    <t>Plinth</t>
  </si>
  <si>
    <t>RCC</t>
  </si>
  <si>
    <t>Plaster</t>
  </si>
  <si>
    <t>Flooring</t>
  </si>
  <si>
    <t>Finishing</t>
  </si>
  <si>
    <t>Wheather the construction is as per approved Building plan : Under Construction</t>
  </si>
  <si>
    <t>Violations Observed if any : NA</t>
  </si>
  <si>
    <r>
      <t xml:space="preserve">Proposed Amenities :                                                                                                                                                                                                                      </t>
    </r>
    <r>
      <rPr>
        <sz val="11"/>
        <rFont val="Times New Roman"/>
        <family val="1"/>
      </rPr>
      <t xml:space="preserve">   </t>
    </r>
    <r>
      <rPr>
        <b/>
        <sz val="11"/>
        <rFont val="Times New Roman"/>
        <family val="1"/>
      </rPr>
      <t xml:space="preserve">                                               </t>
    </r>
  </si>
  <si>
    <r>
      <t xml:space="preserve">: </t>
    </r>
    <r>
      <rPr>
        <sz val="11"/>
        <rFont val="Times New Roman"/>
        <family val="1"/>
      </rPr>
      <t>1.Vitrified tiles flooring 2. Granite Kitchen Platform  3. Decorative Enternace  etc.</t>
    </r>
    <r>
      <rPr>
        <b/>
        <sz val="11"/>
        <rFont val="Times New Roman"/>
        <family val="1"/>
      </rPr>
      <t xml:space="preserve">                                                                                                                                                                                                                                 </t>
    </r>
    <r>
      <rPr>
        <sz val="11"/>
        <rFont val="Times New Roman"/>
        <family val="1"/>
      </rPr>
      <t xml:space="preserve">   </t>
    </r>
    <r>
      <rPr>
        <b/>
        <sz val="11"/>
        <rFont val="Times New Roman"/>
        <family val="1"/>
      </rPr>
      <t xml:space="preserve">                                               </t>
    </r>
  </si>
  <si>
    <t>Recommended Rates of the Property :</t>
  </si>
  <si>
    <t>Recommended rate of the flat Per Sq. Ft. ( on Saleable area)</t>
  </si>
  <si>
    <t xml:space="preserve">Recommended rate of Parking </t>
  </si>
  <si>
    <t>100000/-</t>
  </si>
  <si>
    <t>Development charges</t>
  </si>
  <si>
    <t>125000/-</t>
  </si>
  <si>
    <t>Distressed valuation of the Property</t>
  </si>
  <si>
    <t>Building details Floor Wise</t>
  </si>
  <si>
    <t xml:space="preserve">Details of Flats in Building   </t>
  </si>
  <si>
    <t>Flat No.</t>
  </si>
  <si>
    <t>Description</t>
  </si>
  <si>
    <t>Gross Carpet area</t>
  </si>
  <si>
    <t>Attached Terrace area</t>
  </si>
  <si>
    <t>Saleable area</t>
  </si>
  <si>
    <t>PLC Y/N</t>
  </si>
  <si>
    <t>Floor</t>
  </si>
  <si>
    <t>Groud Floor is for Parking &amp; Residential</t>
  </si>
  <si>
    <t>1RK</t>
  </si>
  <si>
    <t>N</t>
  </si>
  <si>
    <t xml:space="preserve">Groud Floor </t>
  </si>
  <si>
    <t>1BHK</t>
  </si>
  <si>
    <t xml:space="preserve">1st To 4th Floor </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</si>
  <si>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</si>
  <si>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</si>
  <si>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</si>
  <si>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</si>
  <si>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</si>
  <si>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</si>
  <si>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</si>
  <si>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Authorized Signatory
                                                                                                                                                                                                                                                                                     Name &amp; Seal of the agency</t>
  </si>
  <si>
    <t xml:space="preserve">PHOTOGRAPHS OF PROPERTY : 
</t>
  </si>
  <si>
    <t>Google Map :</t>
  </si>
  <si>
    <t>Particulars</t>
  </si>
  <si>
    <t xml:space="preserve">totaL floor </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</si>
  <si>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</si>
  <si>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</si>
  <si>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</si>
  <si>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</si>
  <si>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</si>
  <si>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</si>
  <si>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</si>
  <si>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</si>
  <si>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</si>
  <si>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</si>
  <si>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</si>
  <si>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</si>
  <si>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</si>
  <si>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</si>
  <si>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</si>
  <si>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</si>
  <si>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</si>
  <si>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</si>
  <si>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</si>
  <si>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Floor No </t>
  </si>
  <si>
    <t>Flat</t>
  </si>
  <si>
    <t>Discription</t>
  </si>
  <si>
    <t>Carpet</t>
  </si>
  <si>
    <t>Fungible</t>
  </si>
  <si>
    <t>Terrace</t>
  </si>
  <si>
    <t>L</t>
  </si>
  <si>
    <t>W</t>
  </si>
  <si>
    <t>A</t>
  </si>
  <si>
    <t>Hall</t>
  </si>
  <si>
    <t>CB</t>
  </si>
  <si>
    <t>FB</t>
  </si>
  <si>
    <t>kitch</t>
  </si>
  <si>
    <t>Bed1</t>
  </si>
  <si>
    <t>Bed2</t>
  </si>
  <si>
    <t>toilet1</t>
  </si>
  <si>
    <t>DB</t>
  </si>
  <si>
    <t>toilet2</t>
  </si>
  <si>
    <t>toilet3</t>
  </si>
  <si>
    <t>passage1</t>
  </si>
  <si>
    <t>passage2</t>
  </si>
  <si>
    <t>passage3</t>
  </si>
  <si>
    <t>passage4</t>
  </si>
  <si>
    <t>Total</t>
  </si>
  <si>
    <t>.</t>
  </si>
  <si>
    <t>Market Research Data</t>
  </si>
  <si>
    <t>Source</t>
  </si>
  <si>
    <t>Distance from proposed property</t>
  </si>
  <si>
    <t>Net Carpet</t>
  </si>
  <si>
    <t>Saleable Area</t>
  </si>
  <si>
    <t>Rate on Saleable</t>
  </si>
  <si>
    <t>Market Value</t>
  </si>
  <si>
    <t>housing.</t>
  </si>
  <si>
    <t>Average</t>
  </si>
  <si>
    <t xml:space="preserve">Valuation Adopted </t>
  </si>
  <si>
    <t>Construction details:</t>
  </si>
  <si>
    <t>Basement</t>
  </si>
  <si>
    <t>Ground</t>
  </si>
  <si>
    <t>Podium</t>
  </si>
  <si>
    <t>Floors</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</si>
  <si>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</si>
  <si>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</si>
  <si>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</si>
  <si>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</si>
  <si>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</si>
  <si>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</si>
  <si>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</si>
  <si>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</si>
  <si>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</si>
  <si>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</si>
  <si>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</si>
  <si>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</si>
  <si>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</si>
  <si>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</si>
  <si>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</si>
  <si>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</si>
  <si>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</si>
  <si>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</si>
  <si>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</si>
  <si>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</si>
  <si>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</si>
  <si>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</si>
  <si>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</si>
  <si>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</si>
  <si>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</si>
  <si>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</si>
  <si>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</si>
  <si>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</si>
  <si>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G + 1st to 4th Floor</t>
  </si>
  <si>
    <t>J.K./RJP/GP/NSVP/60/2017
Valid Up to: G + 1st to 4th Floor</t>
  </si>
  <si>
    <t>1 Building</t>
  </si>
  <si>
    <t xml:space="preserve">Name of the Project On RERA </t>
  </si>
  <si>
    <t>Rubi Park</t>
  </si>
  <si>
    <t>Location Link</t>
  </si>
  <si>
    <t>https://goo.gl/maps/E1usRafVrpq3tiaL7?coh=178572&amp;entry=tt</t>
  </si>
  <si>
    <t xml:space="preserve">Office No. 1031, Wing J, Akshar Business Park, Plot No. 03 Sector 25, Near APMC Market, Vashi, Navi Mumbai, Maharashtra 400703 TEL: 022-46090378/79/80                                                                                                                     E mail : vsjcapf@gmail.com. Web site : www.vsjadon.com </t>
  </si>
  <si>
    <t>19.020619,73.322943</t>
  </si>
  <si>
    <t>Contact Details ( Name &amp; Contact No.)</t>
  </si>
  <si>
    <r>
      <rPr>
        <b/>
        <sz val="11"/>
        <rFont val="Times New Roman"/>
        <family val="1"/>
      </rPr>
      <t>Remarks:  
1. Some tenants are occupying flats, but Lift &amp; Finishing work is pending.
2. We considered Saleable area as per Builder area sheet.
3. We considered Carpet area as per Approved Plan.
4. We have considered rate by verifying it from market inquire.
5. We have considered Other charges from cost sheet.</t>
    </r>
    <r>
      <rPr>
        <b/>
        <sz val="11"/>
        <color indexed="8"/>
        <rFont val="Times New Roman"/>
        <family val="1"/>
      </rPr>
      <t xml:space="preserve">
6. Car parking is subjected to authentic documentation.
7. We considered flat numbering as per brochure.</t>
    </r>
    <r>
      <rPr>
        <b/>
        <sz val="11"/>
        <color rgb="FFFF0000"/>
        <rFont val="Times New Roman"/>
        <family val="1"/>
      </rPr>
      <t xml:space="preserve">
</t>
    </r>
    <r>
      <rPr>
        <b/>
        <sz val="11"/>
        <rFont val="Times New Roman"/>
        <family val="1"/>
      </rPr>
      <t xml:space="preserve">8. The building and promoter names have been changed in accordance with RERA. 
</t>
    </r>
    <r>
      <rPr>
        <b/>
        <sz val="11"/>
        <color rgb="FFFF0000"/>
        <rFont val="Times New Roman"/>
        <family val="1"/>
      </rPr>
      <t xml:space="preserve">9. As per RERA, completion period of project Rubi park is expired on 30/09/2023 but still project work is pending.
10. The project has received first CC on 09/02/2017, But construction work is not yet completed.
</t>
    </r>
    <r>
      <rPr>
        <b/>
        <sz val="11"/>
        <color theme="1"/>
        <rFont val="Times New Roman"/>
        <family val="1"/>
      </rPr>
      <t xml:space="preserve">11. As checked on RERA portal on dated 18/08/2025, we have observed that above project is kept under abeyance.
</t>
    </r>
    <r>
      <rPr>
        <b/>
        <sz val="11"/>
        <color indexed="8"/>
        <rFont val="Times New Roman"/>
        <family val="1"/>
      </rPr>
      <t xml:space="preserve">
8. On site, we meet Mr. Khan (Builder) - 9769554503.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</si>
</sst>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0.0"/>
  </numFmts>
  <fonts count="25" x14ac:knownFonts="1">
    <font>
      <sz val="11"/>
      <color theme="1"/>
      <name val="Calibri"/>
      <family val="2"/>
      <scheme val="minor"/>
    </font>
    <font>
      <sz val="11"/>
      <color indexed="8"/>
      <name val="Calibri"/>
      <family val="2"/>
    </font>
    <font>
      <sz val="11"/>
      <color indexed="8"/>
      <name val="Times New Roman"/>
      <family val="1"/>
    </font>
    <font>
      <b/>
      <sz val="11"/>
      <color indexed="8"/>
      <name val="Times New Roman"/>
      <family val="1"/>
    </font>
    <font>
      <sz val="11"/>
      <name val="Times New Roman"/>
      <family val="1"/>
    </font>
    <font>
      <b/>
      <sz val="11"/>
      <name val="Times New Roman"/>
      <family val="1"/>
    </font>
    <font>
      <b/>
      <sz val="14"/>
      <color indexed="8"/>
      <name val="Times New Roman"/>
      <family val="1"/>
    </font>
    <font>
      <b/>
      <sz val="12"/>
      <color indexed="8"/>
      <name val="Times New Roman"/>
      <family val="1"/>
    </font>
    <font>
      <b/>
      <sz val="10"/>
      <color indexed="8"/>
      <name val="Times New Roman"/>
      <family val="1"/>
    </font>
    <font>
      <sz val="12"/>
      <color indexed="8"/>
      <name val="Times New Roman"/>
      <family val="1"/>
    </font>
    <font>
      <sz val="10"/>
      <name val="Arial"/>
      <family val="2"/>
    </font>
    <font>
      <sz val="11"/>
      <color theme="1"/>
      <name val="Calibri"/>
      <family val="2"/>
      <scheme val="minor"/>
    </font>
    <font>
      <sz val="11"/>
      <color rgb="FF000000"/>
      <name val="Calibri"/>
      <family val="2"/>
    </font>
    <font>
      <sz val="11"/>
      <color rgb="FFFF0000"/>
      <name val="Calibri"/>
      <family val="2"/>
      <scheme val="minor"/>
    </font>
    <font>
      <b/>
      <sz val="11"/>
      <color theme="1"/>
      <name val="Calibri"/>
      <family val="2"/>
      <scheme val="minor"/>
    </font>
    <font>
      <sz val="11"/>
      <color rgb="FFFF0000"/>
      <name val="Calibri"/>
      <family val="2"/>
    </font>
    <font>
      <sz val="11"/>
      <color theme="1"/>
      <name val="Times New Roman"/>
      <family val="1"/>
    </font>
    <font>
      <sz val="12"/>
      <color theme="1"/>
      <name val="Times New Roman"/>
      <family val="1"/>
    </font>
    <font>
      <sz val="11"/>
      <color rgb="FFFF0000"/>
      <name val="Times New Roman"/>
      <family val="1"/>
    </font>
    <font>
      <b/>
      <sz val="11"/>
      <color theme="1"/>
      <name val="Times New Roman"/>
      <family val="1"/>
    </font>
    <font>
      <sz val="12"/>
      <name val="Times New Roman"/>
      <family val="1"/>
    </font>
    <font>
      <b/>
      <sz val="12"/>
      <name val="Times New Roman"/>
      <family val="1"/>
    </font>
    <font>
      <sz val="11"/>
      <color rgb="FF000000"/>
      <name val="Times New Roman"/>
      <family val="1"/>
    </font>
    <font>
      <b/>
      <sz val="11"/>
      <color rgb="FFFF0000"/>
      <name val="Times New Roman"/>
      <family val="1"/>
    </font>
    <font>
      <u/>
      <sz val="11"/>
      <color theme="10"/>
      <name val="Calibri"/>
      <family val="2"/>
      <scheme val="minor"/>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1">
    <xf numFmtId="0" fontId="0" fillId="0" borderId="0"/>
    <xf numFmtId="0" fontId="1" fillId="0" borderId="0"/>
    <xf numFmtId="0" fontId="12" fillId="0" borderId="0"/>
    <xf numFmtId="0" fontId="1" fillId="0" borderId="0"/>
    <xf numFmtId="0" fontId="11" fillId="0" borderId="0"/>
    <xf numFmtId="0" fontId="10" fillId="0" borderId="0"/>
    <xf numFmtId="0" fontId="11" fillId="0" borderId="0"/>
    <xf numFmtId="0" fontId="11" fillId="0" borderId="0"/>
    <xf numFmtId="164" fontId="1" fillId="0" borderId="0" applyFont="0" applyFill="0" applyBorder="0" applyAlignment="0" applyProtection="0"/>
    <xf numFmtId="0" fontId="1" fillId="0" borderId="0"/>
    <xf numFmtId="0" fontId="24" fillId="0" borderId="0" applyNumberFormat="0" applyFill="0" applyBorder="0" applyAlignment="0" applyProtection="0"/>
  </cellStyleXfs>
  <cellXfs count="225">
    <xf numFmtId="0" fontId="0" fillId="0" borderId="0" xfId="0"/>
    <xf numFmtId="0" fontId="1" fillId="0" borderId="0" xfId="3"/>
    <xf numFmtId="0" fontId="11" fillId="0" borderId="0" xfId="4"/>
    <xf numFmtId="0" fontId="14" fillId="0" borderId="1" xfId="4" applyFont="1" applyBorder="1" applyAlignment="1">
      <alignment horizontal="center" vertical="top" wrapText="1"/>
    </xf>
    <xf numFmtId="0" fontId="11" fillId="0" borderId="1" xfId="4" applyBorder="1" applyAlignment="1">
      <alignment horizontal="center" vertical="center"/>
    </xf>
    <xf numFmtId="0" fontId="11" fillId="0" borderId="1" xfId="4" applyBorder="1" applyAlignment="1">
      <alignment horizontal="left" vertical="center"/>
    </xf>
    <xf numFmtId="1" fontId="11" fillId="0" borderId="1" xfId="4" applyNumberFormat="1" applyBorder="1" applyAlignment="1">
      <alignment horizontal="center" vertical="center"/>
    </xf>
    <xf numFmtId="165" fontId="11" fillId="0" borderId="1" xfId="8" applyNumberFormat="1" applyFont="1" applyBorder="1" applyAlignment="1">
      <alignment horizontal="right" vertical="center"/>
    </xf>
    <xf numFmtId="0" fontId="14" fillId="0" borderId="1" xfId="4" applyFont="1" applyBorder="1" applyAlignment="1">
      <alignment horizontal="center" vertical="center"/>
    </xf>
    <xf numFmtId="1" fontId="13" fillId="0" borderId="1" xfId="4" applyNumberFormat="1" applyFont="1" applyBorder="1" applyAlignment="1">
      <alignment horizontal="center" vertical="center"/>
    </xf>
    <xf numFmtId="0" fontId="1" fillId="0" borderId="1" xfId="3" applyBorder="1" applyAlignment="1">
      <alignment horizontal="center" vertical="center"/>
    </xf>
    <xf numFmtId="0" fontId="12" fillId="0" borderId="0" xfId="2"/>
    <xf numFmtId="0" fontId="15" fillId="0" borderId="0" xfId="3" applyFont="1"/>
    <xf numFmtId="0" fontId="0" fillId="2" borderId="1" xfId="0" applyFill="1" applyBorder="1"/>
    <xf numFmtId="0" fontId="0" fillId="0" borderId="2" xfId="0" applyBorder="1"/>
    <xf numFmtId="0" fontId="14" fillId="0" borderId="1" xfId="0" applyFont="1" applyBorder="1"/>
    <xf numFmtId="0" fontId="14" fillId="0" borderId="1" xfId="0" applyFont="1" applyBorder="1" applyAlignment="1">
      <alignment horizontal="center"/>
    </xf>
    <xf numFmtId="0" fontId="0" fillId="0" borderId="1" xfId="0" applyBorder="1"/>
    <xf numFmtId="0" fontId="14" fillId="2" borderId="1" xfId="0" applyFont="1" applyFill="1" applyBorder="1"/>
    <xf numFmtId="0" fontId="0" fillId="0" borderId="3" xfId="0" applyBorder="1"/>
    <xf numFmtId="0" fontId="0" fillId="0" borderId="0" xfId="0" applyAlignment="1">
      <alignment wrapText="1"/>
    </xf>
    <xf numFmtId="0" fontId="0" fillId="0" borderId="1" xfId="0" applyBorder="1" applyAlignment="1">
      <alignment wrapText="1"/>
    </xf>
    <xf numFmtId="0" fontId="13" fillId="0" borderId="0" xfId="0" applyFont="1"/>
    <xf numFmtId="0" fontId="2" fillId="0" borderId="1" xfId="0" applyFont="1" applyBorder="1" applyAlignment="1">
      <alignment vertical="top" wrapText="1"/>
    </xf>
    <xf numFmtId="0" fontId="2" fillId="0" borderId="1" xfId="0" applyFont="1" applyBorder="1" applyAlignment="1">
      <alignment vertical="top"/>
    </xf>
    <xf numFmtId="0" fontId="18" fillId="0" borderId="6" xfId="0" applyFont="1" applyBorder="1" applyAlignment="1">
      <alignment vertical="center" wrapText="1"/>
    </xf>
    <xf numFmtId="0" fontId="2" fillId="0" borderId="6" xfId="0" applyFont="1" applyBorder="1" applyAlignment="1">
      <alignment vertical="center" wrapText="1"/>
    </xf>
    <xf numFmtId="1" fontId="7" fillId="0" borderId="1" xfId="0" applyNumberFormat="1" applyFont="1" applyBorder="1" applyAlignment="1">
      <alignment horizontal="center" vertical="top" wrapText="1"/>
    </xf>
    <xf numFmtId="1" fontId="8" fillId="0" borderId="1" xfId="0" applyNumberFormat="1" applyFont="1" applyBorder="1" applyAlignment="1">
      <alignment horizontal="center" vertical="top" wrapText="1"/>
    </xf>
    <xf numFmtId="1" fontId="9" fillId="0" borderId="1" xfId="0" applyNumberFormat="1" applyFont="1" applyBorder="1" applyAlignment="1">
      <alignment horizontal="center" vertical="center" wrapText="1"/>
    </xf>
    <xf numFmtId="0" fontId="17" fillId="0" borderId="19" xfId="7" applyFont="1" applyBorder="1" applyProtection="1">
      <protection hidden="1"/>
    </xf>
    <xf numFmtId="0" fontId="20" fillId="0" borderId="21" xfId="7" applyFont="1" applyBorder="1" applyAlignment="1" applyProtection="1">
      <alignment horizontal="center" vertical="top"/>
      <protection locked="0"/>
    </xf>
    <xf numFmtId="0" fontId="20" fillId="0" borderId="1" xfId="7" applyFont="1" applyBorder="1" applyAlignment="1" applyProtection="1">
      <alignment horizontal="center" vertical="top"/>
      <protection locked="0"/>
    </xf>
    <xf numFmtId="0" fontId="17" fillId="0" borderId="0" xfId="7" applyFont="1" applyProtection="1">
      <protection hidden="1"/>
    </xf>
    <xf numFmtId="0" fontId="22" fillId="0" borderId="0" xfId="0" applyFont="1" applyProtection="1">
      <protection hidden="1"/>
    </xf>
    <xf numFmtId="0" fontId="22" fillId="0" borderId="32" xfId="0" applyFont="1" applyBorder="1" applyProtection="1">
      <protection hidden="1"/>
    </xf>
    <xf numFmtId="0" fontId="16" fillId="0" borderId="0" xfId="0" applyFont="1"/>
    <xf numFmtId="0" fontId="16" fillId="0" borderId="0" xfId="0" applyFont="1" applyAlignment="1">
      <alignment vertical="center"/>
    </xf>
    <xf numFmtId="0" fontId="17" fillId="0" borderId="20" xfId="7" applyFont="1" applyBorder="1" applyProtection="1">
      <protection hidden="1"/>
    </xf>
    <xf numFmtId="0" fontId="17" fillId="0" borderId="23" xfId="7" applyFont="1" applyBorder="1" applyProtection="1">
      <protection hidden="1"/>
    </xf>
    <xf numFmtId="0" fontId="17" fillId="0" borderId="23" xfId="7" applyFont="1" applyBorder="1"/>
    <xf numFmtId="0" fontId="20" fillId="0" borderId="1" xfId="7" applyFont="1" applyBorder="1" applyAlignment="1" applyProtection="1">
      <alignment horizontal="center" wrapText="1"/>
      <protection locked="0"/>
    </xf>
    <xf numFmtId="0" fontId="22" fillId="0" borderId="23" xfId="0" applyFont="1" applyBorder="1" applyProtection="1">
      <protection hidden="1"/>
    </xf>
    <xf numFmtId="1" fontId="20" fillId="0" borderId="1" xfId="7" applyNumberFormat="1" applyFont="1" applyBorder="1" applyAlignment="1" applyProtection="1">
      <alignment horizontal="center" wrapText="1"/>
      <protection locked="0"/>
    </xf>
    <xf numFmtId="1" fontId="0" fillId="0" borderId="23" xfId="0" applyNumberFormat="1" applyBorder="1"/>
    <xf numFmtId="1" fontId="0" fillId="0" borderId="23" xfId="0" applyNumberFormat="1" applyBorder="1" applyAlignment="1">
      <alignment horizontal="right"/>
    </xf>
    <xf numFmtId="0" fontId="20" fillId="0" borderId="28" xfId="7" applyFont="1" applyBorder="1" applyAlignment="1" applyProtection="1">
      <alignment horizontal="center" wrapText="1"/>
      <protection locked="0"/>
    </xf>
    <xf numFmtId="1" fontId="0" fillId="0" borderId="33" xfId="0" applyNumberFormat="1" applyBorder="1"/>
    <xf numFmtId="0" fontId="2" fillId="0" borderId="0" xfId="9" applyFont="1"/>
    <xf numFmtId="0" fontId="17" fillId="0" borderId="0" xfId="0" applyFont="1" applyAlignment="1">
      <alignment horizontal="center" vertical="center"/>
    </xf>
    <xf numFmtId="0" fontId="8" fillId="0" borderId="0" xfId="0" applyFont="1" applyAlignment="1">
      <alignment vertical="top"/>
    </xf>
    <xf numFmtId="0" fontId="3" fillId="0" borderId="0" xfId="0" applyFont="1" applyAlignment="1">
      <alignment vertical="top" wrapText="1"/>
    </xf>
    <xf numFmtId="0" fontId="3" fillId="0" borderId="0" xfId="0" applyFont="1" applyAlignment="1">
      <alignment vertical="top"/>
    </xf>
    <xf numFmtId="0" fontId="19" fillId="0" borderId="0" xfId="0" applyFont="1"/>
    <xf numFmtId="0" fontId="20" fillId="0" borderId="1" xfId="7" applyFont="1" applyBorder="1" applyAlignment="1" applyProtection="1">
      <alignment horizontal="center" vertical="top" wrapText="1"/>
      <protection locked="0"/>
    </xf>
    <xf numFmtId="0" fontId="2" fillId="0" borderId="6" xfId="0" applyFont="1" applyBorder="1" applyAlignment="1">
      <alignment horizontal="left" vertical="top"/>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2" fillId="0" borderId="4" xfId="0" applyFont="1" applyBorder="1" applyAlignment="1">
      <alignment vertical="top"/>
    </xf>
    <xf numFmtId="2" fontId="17" fillId="0" borderId="0" xfId="0" applyNumberFormat="1" applyFont="1" applyAlignment="1">
      <alignment horizontal="center" vertical="center"/>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12" xfId="0" applyFont="1" applyBorder="1" applyAlignment="1">
      <alignment horizontal="center" vertical="top" wrapText="1"/>
    </xf>
    <xf numFmtId="0" fontId="3" fillId="0" borderId="0" xfId="0" applyFont="1" applyAlignment="1">
      <alignment horizontal="center" vertical="top" wrapText="1"/>
    </xf>
    <xf numFmtId="0" fontId="3" fillId="0" borderId="13" xfId="0" applyFont="1" applyBorder="1" applyAlignment="1">
      <alignment horizontal="center" vertical="top" wrapText="1"/>
    </xf>
    <xf numFmtId="0" fontId="3" fillId="0" borderId="10" xfId="0" applyFont="1" applyBorder="1" applyAlignment="1">
      <alignment horizontal="center" vertical="top" wrapText="1"/>
    </xf>
    <xf numFmtId="0" fontId="3" fillId="0" borderId="2" xfId="0" applyFont="1" applyBorder="1" applyAlignment="1">
      <alignment horizontal="center" vertical="top" wrapText="1"/>
    </xf>
    <xf numFmtId="0" fontId="3" fillId="0" borderId="11" xfId="0" applyFont="1" applyBorder="1" applyAlignment="1">
      <alignment horizontal="center"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2" xfId="0" applyFont="1" applyBorder="1" applyAlignment="1">
      <alignment horizontal="left" vertical="top" wrapText="1"/>
    </xf>
    <xf numFmtId="0" fontId="2" fillId="0" borderId="11" xfId="0" applyFont="1" applyBorder="1" applyAlignment="1">
      <alignment horizontal="left" vertical="top" wrapText="1"/>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2" fillId="0" borderId="10" xfId="0" applyFont="1" applyBorder="1" applyAlignment="1">
      <alignment horizontal="left" vertical="top"/>
    </xf>
    <xf numFmtId="0" fontId="2" fillId="0" borderId="2" xfId="0" applyFont="1" applyBorder="1" applyAlignment="1">
      <alignment horizontal="left" vertical="top"/>
    </xf>
    <xf numFmtId="0" fontId="2" fillId="0" borderId="11" xfId="0" applyFont="1" applyBorder="1" applyAlignment="1">
      <alignment horizontal="left" vertical="top"/>
    </xf>
    <xf numFmtId="1" fontId="9" fillId="0" borderId="7" xfId="0" applyNumberFormat="1" applyFont="1" applyBorder="1" applyAlignment="1">
      <alignment horizontal="center" vertical="center" wrapText="1"/>
    </xf>
    <xf numFmtId="1" fontId="9" fillId="0" borderId="9" xfId="0" applyNumberFormat="1" applyFont="1" applyBorder="1" applyAlignment="1">
      <alignment horizontal="center" vertical="center" wrapText="1"/>
    </xf>
    <xf numFmtId="1" fontId="9" fillId="0" borderId="12" xfId="0" applyNumberFormat="1" applyFont="1" applyBorder="1" applyAlignment="1">
      <alignment horizontal="center" vertical="center" wrapText="1"/>
    </xf>
    <xf numFmtId="1" fontId="9" fillId="0" borderId="13" xfId="0" applyNumberFormat="1" applyFont="1" applyBorder="1" applyAlignment="1">
      <alignment horizontal="center" vertical="center" wrapText="1"/>
    </xf>
    <xf numFmtId="1" fontId="9" fillId="0" borderId="10" xfId="0" applyNumberFormat="1" applyFont="1" applyBorder="1" applyAlignment="1">
      <alignment horizontal="center" vertical="center" wrapText="1"/>
    </xf>
    <xf numFmtId="1" fontId="9" fillId="0" borderId="11" xfId="0" applyNumberFormat="1" applyFont="1" applyBorder="1" applyAlignment="1">
      <alignment horizontal="center" vertical="center" wrapText="1"/>
    </xf>
    <xf numFmtId="0" fontId="2" fillId="0" borderId="4" xfId="0" applyFont="1" applyBorder="1" applyAlignment="1">
      <alignment horizontal="left" vertical="top"/>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4" xfId="0" applyFont="1" applyBorder="1" applyAlignment="1">
      <alignment vertical="top"/>
    </xf>
    <xf numFmtId="0" fontId="2" fillId="0" borderId="5" xfId="0" applyFont="1" applyBorder="1" applyAlignment="1">
      <alignment vertical="top"/>
    </xf>
    <xf numFmtId="0" fontId="2" fillId="0" borderId="6" xfId="0" applyFont="1" applyBorder="1" applyAlignment="1">
      <alignment vertical="top"/>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1" fontId="9" fillId="0" borderId="4" xfId="0" applyNumberFormat="1" applyFont="1" applyBorder="1" applyAlignment="1">
      <alignment horizontal="center" vertical="center" wrapText="1"/>
    </xf>
    <xf numFmtId="1" fontId="9" fillId="0" borderId="6" xfId="0" applyNumberFormat="1" applyFont="1" applyBorder="1" applyAlignment="1">
      <alignment horizontal="center" vertical="center" wrapText="1"/>
    </xf>
    <xf numFmtId="0" fontId="3" fillId="0" borderId="7" xfId="9" applyFont="1" applyBorder="1" applyAlignment="1">
      <alignment horizontal="left" vertical="top" wrapText="1"/>
    </xf>
    <xf numFmtId="0" fontId="3" fillId="0" borderId="8" xfId="9" applyFont="1" applyBorder="1" applyAlignment="1">
      <alignment horizontal="left" vertical="top" wrapText="1"/>
    </xf>
    <xf numFmtId="0" fontId="3" fillId="0" borderId="9" xfId="9" applyFont="1" applyBorder="1" applyAlignment="1">
      <alignment horizontal="left" vertical="top" wrapText="1"/>
    </xf>
    <xf numFmtId="1" fontId="7" fillId="0" borderId="4" xfId="0" applyNumberFormat="1" applyFont="1" applyBorder="1" applyAlignment="1">
      <alignment horizontal="center" vertical="center" wrapText="1"/>
    </xf>
    <xf numFmtId="1" fontId="7" fillId="0" borderId="5" xfId="0" applyNumberFormat="1" applyFont="1" applyBorder="1" applyAlignment="1">
      <alignment horizontal="center" vertical="center" wrapText="1"/>
    </xf>
    <xf numFmtId="1" fontId="7" fillId="0" borderId="6" xfId="0" applyNumberFormat="1" applyFont="1" applyBorder="1" applyAlignment="1">
      <alignment horizontal="center" vertical="center" wrapText="1"/>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1" fontId="7" fillId="0" borderId="4" xfId="0" applyNumberFormat="1" applyFont="1" applyBorder="1" applyAlignment="1">
      <alignment horizontal="center" vertical="top" wrapText="1"/>
    </xf>
    <xf numFmtId="1" fontId="7" fillId="0" borderId="6" xfId="0" applyNumberFormat="1" applyFont="1" applyBorder="1" applyAlignment="1">
      <alignment horizontal="center" vertical="top" wrapText="1"/>
    </xf>
    <xf numFmtId="1" fontId="3" fillId="0" borderId="4" xfId="0" applyNumberFormat="1" applyFont="1" applyBorder="1" applyAlignment="1">
      <alignment horizontal="center" vertical="top" wrapText="1"/>
    </xf>
    <xf numFmtId="1" fontId="3" fillId="0" borderId="6" xfId="0" applyNumberFormat="1" applyFont="1" applyBorder="1" applyAlignment="1">
      <alignment horizontal="center" vertical="top" wrapText="1"/>
    </xf>
    <xf numFmtId="0" fontId="6" fillId="0" borderId="4" xfId="0" applyFont="1" applyBorder="1" applyAlignment="1">
      <alignment horizontal="center" vertical="top"/>
    </xf>
    <xf numFmtId="0" fontId="6" fillId="0" borderId="5" xfId="0" applyFont="1" applyBorder="1" applyAlignment="1">
      <alignment horizontal="center" vertical="top"/>
    </xf>
    <xf numFmtId="0" fontId="6" fillId="0" borderId="6" xfId="0" applyFont="1" applyBorder="1" applyAlignment="1">
      <alignment horizontal="center" vertical="top"/>
    </xf>
    <xf numFmtId="0" fontId="3" fillId="0" borderId="4"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0" fontId="21" fillId="0" borderId="21" xfId="7" applyFont="1" applyBorder="1" applyAlignment="1" applyProtection="1">
      <alignment horizontal="left" vertical="top"/>
      <protection locked="0"/>
    </xf>
    <xf numFmtId="0" fontId="21" fillId="0" borderId="1" xfId="7" applyFont="1" applyBorder="1" applyAlignment="1" applyProtection="1">
      <alignment horizontal="left" vertical="top"/>
      <protection locked="0"/>
    </xf>
    <xf numFmtId="0" fontId="21" fillId="0" borderId="4" xfId="7" applyFont="1" applyBorder="1" applyAlignment="1" applyProtection="1">
      <alignment horizontal="left" vertical="top" wrapText="1"/>
      <protection locked="0"/>
    </xf>
    <xf numFmtId="0" fontId="21" fillId="0" borderId="5" xfId="7" applyFont="1" applyBorder="1" applyAlignment="1" applyProtection="1">
      <alignment horizontal="left" vertical="top" wrapText="1"/>
      <protection locked="0"/>
    </xf>
    <xf numFmtId="0" fontId="21" fillId="0" borderId="22" xfId="7" applyFont="1" applyBorder="1" applyAlignment="1" applyProtection="1">
      <alignment horizontal="left" vertical="top" wrapText="1"/>
      <protection locked="0"/>
    </xf>
    <xf numFmtId="0" fontId="20" fillId="0" borderId="24" xfId="7" applyFont="1" applyBorder="1" applyAlignment="1" applyProtection="1">
      <alignment horizontal="center" vertical="top" wrapText="1"/>
      <protection locked="0"/>
    </xf>
    <xf numFmtId="0" fontId="20" fillId="0" borderId="6" xfId="7" applyFont="1" applyBorder="1" applyAlignment="1" applyProtection="1">
      <alignment horizontal="center" vertical="top" wrapText="1"/>
      <protection locked="0"/>
    </xf>
    <xf numFmtId="0" fontId="20" fillId="0" borderId="1" xfId="7" applyFont="1" applyBorder="1" applyAlignment="1" applyProtection="1">
      <alignment horizontal="center" vertical="top" wrapText="1"/>
      <protection locked="0"/>
    </xf>
    <xf numFmtId="0" fontId="20" fillId="0" borderId="25" xfId="7" applyFont="1" applyBorder="1" applyAlignment="1" applyProtection="1">
      <alignment horizontal="center" vertical="top" wrapText="1"/>
      <protection locked="0"/>
    </xf>
    <xf numFmtId="0" fontId="20" fillId="0" borderId="21" xfId="7" applyFont="1" applyBorder="1" applyAlignment="1" applyProtection="1">
      <alignment horizontal="center" vertical="top" wrapText="1"/>
      <protection locked="0"/>
    </xf>
    <xf numFmtId="9" fontId="20" fillId="0" borderId="4" xfId="7" applyNumberFormat="1" applyFont="1" applyBorder="1" applyAlignment="1" applyProtection="1">
      <alignment horizontal="center" vertical="center" wrapText="1"/>
      <protection hidden="1"/>
    </xf>
    <xf numFmtId="9" fontId="20" fillId="0" borderId="6" xfId="7" applyNumberFormat="1" applyFont="1" applyBorder="1" applyAlignment="1" applyProtection="1">
      <alignment horizontal="center" vertical="center" wrapText="1"/>
      <protection hidden="1"/>
    </xf>
    <xf numFmtId="0" fontId="5" fillId="0" borderId="4" xfId="0" applyFont="1" applyBorder="1" applyAlignment="1">
      <alignment horizontal="left" vertical="top"/>
    </xf>
    <xf numFmtId="0" fontId="5" fillId="0" borderId="6" xfId="0" applyFont="1" applyBorder="1" applyAlignment="1">
      <alignment horizontal="left" vertical="top"/>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9" fontId="20" fillId="0" borderId="1" xfId="7" applyNumberFormat="1" applyFont="1" applyBorder="1" applyAlignment="1" applyProtection="1">
      <alignment horizontal="center" vertical="center" wrapText="1"/>
      <protection hidden="1"/>
    </xf>
    <xf numFmtId="9" fontId="20" fillId="0" borderId="28" xfId="7" applyNumberFormat="1" applyFont="1" applyBorder="1" applyAlignment="1" applyProtection="1">
      <alignment horizontal="center" vertical="center" wrapText="1"/>
      <protection hidden="1"/>
    </xf>
    <xf numFmtId="9" fontId="20" fillId="0" borderId="7" xfId="7" applyNumberFormat="1" applyFont="1" applyBorder="1" applyAlignment="1" applyProtection="1">
      <alignment horizontal="center" vertical="center" wrapText="1"/>
      <protection hidden="1"/>
    </xf>
    <xf numFmtId="9" fontId="20" fillId="0" borderId="8" xfId="7" applyNumberFormat="1" applyFont="1" applyBorder="1" applyAlignment="1" applyProtection="1">
      <alignment horizontal="center" vertical="center" wrapText="1"/>
      <protection hidden="1"/>
    </xf>
    <xf numFmtId="9" fontId="20" fillId="0" borderId="26" xfId="7" applyNumberFormat="1" applyFont="1" applyBorder="1" applyAlignment="1" applyProtection="1">
      <alignment horizontal="center" vertical="center" wrapText="1"/>
      <protection hidden="1"/>
    </xf>
    <xf numFmtId="9" fontId="20" fillId="0" borderId="12" xfId="7" applyNumberFormat="1" applyFont="1" applyBorder="1" applyAlignment="1" applyProtection="1">
      <alignment horizontal="center" vertical="center" wrapText="1"/>
      <protection hidden="1"/>
    </xf>
    <xf numFmtId="9" fontId="20" fillId="0" borderId="0" xfId="7" applyNumberFormat="1" applyFont="1" applyAlignment="1" applyProtection="1">
      <alignment horizontal="center" vertical="center" wrapText="1"/>
      <protection hidden="1"/>
    </xf>
    <xf numFmtId="9" fontId="20" fillId="0" borderId="23" xfId="7" applyNumberFormat="1" applyFont="1" applyBorder="1" applyAlignment="1" applyProtection="1">
      <alignment horizontal="center" vertical="center" wrapText="1"/>
      <protection hidden="1"/>
    </xf>
    <xf numFmtId="9" fontId="20" fillId="0" borderId="31" xfId="7" applyNumberFormat="1" applyFont="1" applyBorder="1" applyAlignment="1" applyProtection="1">
      <alignment horizontal="center" vertical="center" wrapText="1"/>
      <protection hidden="1"/>
    </xf>
    <xf numFmtId="9" fontId="20" fillId="0" borderId="32" xfId="7" applyNumberFormat="1" applyFont="1" applyBorder="1" applyAlignment="1" applyProtection="1">
      <alignment horizontal="center" vertical="center" wrapText="1"/>
      <protection hidden="1"/>
    </xf>
    <xf numFmtId="9" fontId="20" fillId="0" borderId="33" xfId="7" applyNumberFormat="1" applyFont="1" applyBorder="1" applyAlignment="1" applyProtection="1">
      <alignment horizontal="center" vertical="center" wrapText="1"/>
      <protection hidden="1"/>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21" fillId="0" borderId="14" xfId="7" applyFont="1" applyBorder="1" applyAlignment="1" applyProtection="1">
      <alignment horizontal="center" vertical="top" wrapText="1"/>
      <protection locked="0"/>
    </xf>
    <xf numFmtId="0" fontId="21" fillId="0" borderId="15" xfId="7" applyFont="1" applyBorder="1" applyAlignment="1" applyProtection="1">
      <alignment horizontal="center" vertical="top" wrapText="1"/>
      <protection locked="0"/>
    </xf>
    <xf numFmtId="0" fontId="21" fillId="0" borderId="16" xfId="7" applyFont="1" applyBorder="1" applyAlignment="1" applyProtection="1">
      <alignment horizontal="left" vertical="top" wrapText="1"/>
      <protection locked="0"/>
    </xf>
    <xf numFmtId="0" fontId="21" fillId="0" borderId="17" xfId="7" applyFont="1" applyBorder="1" applyAlignment="1" applyProtection="1">
      <alignment horizontal="left" vertical="top" wrapText="1"/>
      <protection locked="0"/>
    </xf>
    <xf numFmtId="0" fontId="21" fillId="0" borderId="18" xfId="7" applyFont="1" applyBorder="1" applyAlignment="1" applyProtection="1">
      <alignment horizontal="left" vertical="top" wrapText="1"/>
      <protection locked="0"/>
    </xf>
    <xf numFmtId="0" fontId="20" fillId="0" borderId="4" xfId="7" applyFont="1" applyBorder="1" applyAlignment="1" applyProtection="1">
      <alignment horizontal="center" vertical="top"/>
      <protection locked="0"/>
    </xf>
    <xf numFmtId="0" fontId="20" fillId="0" borderId="6" xfId="7" applyFont="1" applyBorder="1" applyAlignment="1" applyProtection="1">
      <alignment horizontal="center" vertical="top"/>
      <protection locked="0"/>
    </xf>
    <xf numFmtId="0" fontId="20" fillId="0" borderId="22" xfId="7" applyFont="1" applyBorder="1" applyAlignment="1" applyProtection="1">
      <alignment horizontal="center" vertical="top"/>
      <protection locked="0"/>
    </xf>
    <xf numFmtId="0" fontId="2" fillId="0" borderId="1" xfId="0" applyFont="1" applyBorder="1" applyAlignment="1">
      <alignment horizontal="left" vertical="top"/>
    </xf>
    <xf numFmtId="0" fontId="2" fillId="0" borderId="1" xfId="0" applyFont="1" applyBorder="1" applyAlignment="1">
      <alignment horizontal="center" vertical="top"/>
    </xf>
    <xf numFmtId="0" fontId="16" fillId="0" borderId="6" xfId="0" applyFont="1" applyBorder="1" applyAlignment="1">
      <alignment horizontal="left"/>
    </xf>
    <xf numFmtId="14" fontId="2" fillId="0" borderId="4" xfId="0" applyNumberFormat="1" applyFont="1" applyBorder="1" applyAlignment="1">
      <alignment horizontal="left" vertical="top"/>
    </xf>
    <xf numFmtId="0" fontId="3" fillId="0" borderId="4" xfId="0" applyFont="1" applyBorder="1" applyAlignment="1">
      <alignment vertical="top"/>
    </xf>
    <xf numFmtId="0" fontId="3" fillId="0" borderId="5" xfId="0" applyFont="1" applyBorder="1" applyAlignment="1">
      <alignment vertical="top"/>
    </xf>
    <xf numFmtId="0" fontId="3" fillId="0" borderId="6" xfId="0" applyFont="1" applyBorder="1" applyAlignment="1">
      <alignment vertical="top"/>
    </xf>
    <xf numFmtId="0" fontId="2" fillId="0" borderId="4" xfId="0" applyFont="1" applyBorder="1" applyAlignment="1">
      <alignment horizontal="center" vertical="top"/>
    </xf>
    <xf numFmtId="0" fontId="2" fillId="0" borderId="6" xfId="0" applyFont="1" applyBorder="1" applyAlignment="1">
      <alignment horizontal="center" vertical="top"/>
    </xf>
    <xf numFmtId="0" fontId="4" fillId="0" borderId="1" xfId="0" applyFont="1" applyBorder="1" applyAlignment="1">
      <alignment horizontal="left" vertical="top" wrapText="1"/>
    </xf>
    <xf numFmtId="0" fontId="18" fillId="0" borderId="1" xfId="0" applyFont="1" applyBorder="1" applyAlignment="1">
      <alignment horizontal="left" vertical="top" wrapText="1"/>
    </xf>
    <xf numFmtId="0" fontId="4" fillId="0" borderId="1" xfId="0" applyFont="1" applyBorder="1" applyAlignment="1">
      <alignment horizontal="center" vertical="top"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166" fontId="2" fillId="0" borderId="4" xfId="0" applyNumberFormat="1" applyFont="1" applyBorder="1" applyAlignment="1">
      <alignment horizontal="left" vertical="center"/>
    </xf>
    <xf numFmtId="166" fontId="2" fillId="0" borderId="5" xfId="0" applyNumberFormat="1" applyFont="1" applyBorder="1" applyAlignment="1">
      <alignment horizontal="left" vertical="center"/>
    </xf>
    <xf numFmtId="166" fontId="2" fillId="0" borderId="6" xfId="0" applyNumberFormat="1"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166" fontId="2" fillId="0" borderId="4" xfId="0" applyNumberFormat="1" applyFont="1" applyBorder="1" applyAlignment="1">
      <alignment horizontal="left" vertical="center" wrapText="1"/>
    </xf>
    <xf numFmtId="166" fontId="2" fillId="0" borderId="5" xfId="0" applyNumberFormat="1" applyFont="1" applyBorder="1" applyAlignment="1">
      <alignment horizontal="left" vertical="center" wrapText="1"/>
    </xf>
    <xf numFmtId="166" fontId="2" fillId="0" borderId="6" xfId="0" applyNumberFormat="1"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2" fillId="0" borderId="10" xfId="0" applyFont="1" applyBorder="1" applyAlignment="1">
      <alignment horizontal="left" vertical="center" wrapText="1"/>
    </xf>
    <xf numFmtId="0" fontId="2" fillId="0" borderId="2" xfId="0" applyFont="1" applyBorder="1" applyAlignment="1">
      <alignment horizontal="left" vertical="center" wrapText="1"/>
    </xf>
    <xf numFmtId="0" fontId="24" fillId="0" borderId="4" xfId="10" applyFill="1" applyBorder="1" applyAlignment="1">
      <alignment horizontal="left"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16" fillId="0" borderId="4"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14" fontId="2" fillId="0" borderId="5" xfId="0" applyNumberFormat="1" applyFont="1" applyBorder="1" applyAlignment="1">
      <alignment horizontal="left" vertical="top"/>
    </xf>
    <xf numFmtId="14" fontId="2" fillId="0" borderId="6" xfId="0" applyNumberFormat="1" applyFont="1" applyBorder="1" applyAlignment="1">
      <alignment horizontal="left" vertical="top"/>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20" fillId="0" borderId="27" xfId="7" applyFont="1" applyBorder="1" applyAlignment="1" applyProtection="1">
      <alignment horizontal="center" vertical="top" wrapText="1"/>
      <protection locked="0"/>
    </xf>
    <xf numFmtId="0" fontId="20" fillId="0" borderId="28" xfId="7" applyFont="1" applyBorder="1" applyAlignment="1" applyProtection="1">
      <alignment horizontal="center" vertical="top" wrapText="1"/>
      <protection locked="0"/>
    </xf>
    <xf numFmtId="9" fontId="20" fillId="0" borderId="29" xfId="7" applyNumberFormat="1" applyFont="1" applyBorder="1" applyAlignment="1" applyProtection="1">
      <alignment horizontal="center" vertical="center" wrapText="1"/>
      <protection hidden="1"/>
    </xf>
    <xf numFmtId="9" fontId="20" fillId="0" borderId="30" xfId="7" applyNumberFormat="1" applyFont="1" applyBorder="1" applyAlignment="1" applyProtection="1">
      <alignment horizontal="center" vertical="center" wrapText="1"/>
      <protection hidden="1"/>
    </xf>
    <xf numFmtId="0" fontId="2" fillId="0" borderId="1" xfId="0" applyFont="1" applyBorder="1" applyAlignment="1">
      <alignment horizontal="left" vertical="top" wrapText="1"/>
    </xf>
    <xf numFmtId="0" fontId="18" fillId="0" borderId="5" xfId="0" applyFont="1" applyBorder="1" applyAlignment="1">
      <alignment horizontal="left" vertical="top" wrapText="1"/>
    </xf>
    <xf numFmtId="0" fontId="18" fillId="0" borderId="6" xfId="0" applyFont="1" applyBorder="1" applyAlignment="1">
      <alignment horizontal="left" vertical="top"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4" xfId="0" applyFont="1" applyBorder="1" applyAlignment="1">
      <alignment horizontal="center" vertical="top" wrapText="1"/>
    </xf>
    <xf numFmtId="0" fontId="2" fillId="0" borderId="6" xfId="0" applyFont="1" applyBorder="1" applyAlignment="1">
      <alignment horizontal="center" vertical="top" wrapText="1"/>
    </xf>
    <xf numFmtId="0" fontId="0" fillId="2" borderId="1" xfId="0" applyFill="1" applyBorder="1" applyAlignment="1">
      <alignment horizontal="center" wrapText="1"/>
    </xf>
    <xf numFmtId="0" fontId="14" fillId="0" borderId="1" xfId="0" applyFont="1" applyBorder="1" applyAlignment="1">
      <alignment horizontal="center"/>
    </xf>
    <xf numFmtId="0" fontId="14" fillId="0" borderId="1" xfId="4" applyFont="1" applyBorder="1" applyAlignment="1">
      <alignment horizontal="left"/>
    </xf>
  </cellXfs>
  <cellStyles count="11">
    <cellStyle name="Comma 2" xfId="8" xr:uid="{00000000-0005-0000-0000-000000000000}"/>
    <cellStyle name="Excel Built-in Normal" xfId="9" xr:uid="{00000000-0005-0000-0000-000001000000}"/>
    <cellStyle name="Excel Built-in Normal 2" xfId="3" xr:uid="{00000000-0005-0000-0000-000002000000}"/>
    <cellStyle name="Excel Built-in Normal 3" xfId="1" xr:uid="{00000000-0005-0000-0000-000003000000}"/>
    <cellStyle name="Hyperlink" xfId="10" builtinId="8"/>
    <cellStyle name="Normal" xfId="0" builtinId="0"/>
    <cellStyle name="Normal 2" xfId="6" xr:uid="{00000000-0005-0000-0000-000006000000}"/>
    <cellStyle name="Normal 3" xfId="7" xr:uid="{00000000-0005-0000-0000-000007000000}"/>
    <cellStyle name="Normal 3 3" xfId="5" xr:uid="{00000000-0005-0000-0000-000008000000}"/>
    <cellStyle name="Normal 4" xfId="4" xr:uid="{00000000-0005-0000-0000-000009000000}"/>
    <cellStyle name="Normal 5" xfId="2"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g"/><Relationship Id="rId2" Type="http://schemas.openxmlformats.org/officeDocument/2006/relationships/image" Target="../media/image2.png"/><Relationship Id="rId16" Type="http://schemas.openxmlformats.org/officeDocument/2006/relationships/image" Target="../media/image16.jpg"/><Relationship Id="rId1" Type="http://schemas.openxmlformats.org/officeDocument/2006/relationships/image" Target="../media/image1.png"/><Relationship Id="rId6" Type="http://schemas.openxmlformats.org/officeDocument/2006/relationships/image" Target="../media/image6.jpg"/><Relationship Id="rId11" Type="http://schemas.openxmlformats.org/officeDocument/2006/relationships/image" Target="../media/image11.jpg"/><Relationship Id="rId5" Type="http://schemas.openxmlformats.org/officeDocument/2006/relationships/image" Target="../media/image5.jpeg"/><Relationship Id="rId15" Type="http://schemas.openxmlformats.org/officeDocument/2006/relationships/image" Target="../media/image15.jpg"/><Relationship Id="rId10" Type="http://schemas.openxmlformats.org/officeDocument/2006/relationships/image" Target="../media/image10.jp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jpg"/></Relationships>
</file>

<file path=xl/drawings/_rels/drawing2.xml.rels><?xml version="1.0" encoding="UTF-8" standalone="yes"?>
<Relationships xmlns="http://schemas.openxmlformats.org/package/2006/relationships"><Relationship Id="rId1" Type="http://schemas.openxmlformats.org/officeDocument/2006/relationships/image" Target="../media/image19.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0.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0</xdr:col>
      <xdr:colOff>619316</xdr:colOff>
      <xdr:row>163</xdr:row>
      <xdr:rowOff>47440</xdr:rowOff>
    </xdr:from>
    <xdr:to>
      <xdr:col>9</xdr:col>
      <xdr:colOff>287249</xdr:colOff>
      <xdr:row>181</xdr:row>
      <xdr:rowOff>2988</xdr:rowOff>
    </xdr:to>
    <xdr:pic>
      <xdr:nvPicPr>
        <xdr:cNvPr id="2525" name="Picture 1">
          <a:extLst>
            <a:ext uri="{FF2B5EF4-FFF2-40B4-BE49-F238E27FC236}">
              <a16:creationId xmlns:a16="http://schemas.microsoft.com/office/drawing/2014/main" id="{00000000-0008-0000-0000-0000DD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619316" y="35480440"/>
          <a:ext cx="5831168" cy="3384549"/>
        </a:xfrm>
        <a:prstGeom prst="rect">
          <a:avLst/>
        </a:prstGeom>
        <a:noFill/>
        <a:ln w="9525">
          <a:solidFill>
            <a:srgbClr val="080808"/>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600266</xdr:colOff>
      <xdr:row>144</xdr:row>
      <xdr:rowOff>22040</xdr:rowOff>
    </xdr:from>
    <xdr:to>
      <xdr:col>9</xdr:col>
      <xdr:colOff>274549</xdr:colOff>
      <xdr:row>162</xdr:row>
      <xdr:rowOff>34739</xdr:rowOff>
    </xdr:to>
    <xdr:pic>
      <xdr:nvPicPr>
        <xdr:cNvPr id="2526" name="Picture 2">
          <a:extLst>
            <a:ext uri="{FF2B5EF4-FFF2-40B4-BE49-F238E27FC236}">
              <a16:creationId xmlns:a16="http://schemas.microsoft.com/office/drawing/2014/main" id="{00000000-0008-0000-0000-0000DE09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600266" y="31835540"/>
          <a:ext cx="5837518" cy="3441700"/>
        </a:xfrm>
        <a:prstGeom prst="rect">
          <a:avLst/>
        </a:prstGeom>
        <a:noFill/>
        <a:ln w="9525">
          <a:solidFill>
            <a:srgbClr val="080808"/>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386715</xdr:colOff>
      <xdr:row>99</xdr:row>
      <xdr:rowOff>123825</xdr:rowOff>
    </xdr:from>
    <xdr:to>
      <xdr:col>21</xdr:col>
      <xdr:colOff>97155</xdr:colOff>
      <xdr:row>138</xdr:row>
      <xdr:rowOff>38100</xdr:rowOff>
    </xdr:to>
    <xdr:grpSp>
      <xdr:nvGrpSpPr>
        <xdr:cNvPr id="20" name="Group 19">
          <a:extLst>
            <a:ext uri="{FF2B5EF4-FFF2-40B4-BE49-F238E27FC236}">
              <a16:creationId xmlns:a16="http://schemas.microsoft.com/office/drawing/2014/main" id="{00000000-0008-0000-0000-000014000000}"/>
            </a:ext>
          </a:extLst>
        </xdr:cNvPr>
        <xdr:cNvGrpSpPr/>
      </xdr:nvGrpSpPr>
      <xdr:grpSpPr>
        <a:xfrm>
          <a:off x="7671435" y="23265765"/>
          <a:ext cx="5958840" cy="6749415"/>
          <a:chOff x="752563" y="0"/>
          <a:chExt cx="5352874" cy="7106065"/>
        </a:xfrm>
      </xdr:grpSpPr>
      <xdr:grpSp>
        <xdr:nvGrpSpPr>
          <xdr:cNvPr id="21" name="Group 20">
            <a:extLst>
              <a:ext uri="{FF2B5EF4-FFF2-40B4-BE49-F238E27FC236}">
                <a16:creationId xmlns:a16="http://schemas.microsoft.com/office/drawing/2014/main" id="{00000000-0008-0000-0000-000015000000}"/>
              </a:ext>
            </a:extLst>
          </xdr:cNvPr>
          <xdr:cNvGrpSpPr/>
        </xdr:nvGrpSpPr>
        <xdr:grpSpPr>
          <a:xfrm>
            <a:off x="2024749" y="5306065"/>
            <a:ext cx="2808502" cy="1800000"/>
            <a:chOff x="536076" y="2562862"/>
            <a:chExt cx="2808502" cy="1800000"/>
          </a:xfrm>
        </xdr:grpSpPr>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36076" y="2562862"/>
              <a:ext cx="1348594" cy="1800000"/>
            </a:xfrm>
            <a:prstGeom prst="rect">
              <a:avLst/>
            </a:prstGeom>
            <a:ln>
              <a:solidFill>
                <a:schemeClr val="tx1"/>
              </a:solidFill>
            </a:ln>
          </xdr:spPr>
        </xdr:pic>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5984" y="2562862"/>
              <a:ext cx="1348594" cy="1800000"/>
            </a:xfrm>
            <a:prstGeom prst="rect">
              <a:avLst/>
            </a:prstGeom>
            <a:ln>
              <a:solidFill>
                <a:schemeClr val="tx1"/>
              </a:solidFill>
            </a:ln>
          </xdr:spPr>
        </xdr:pic>
      </xdr:grpSp>
      <xdr:grpSp>
        <xdr:nvGrpSpPr>
          <xdr:cNvPr id="22" name="Group 21">
            <a:extLst>
              <a:ext uri="{FF2B5EF4-FFF2-40B4-BE49-F238E27FC236}">
                <a16:creationId xmlns:a16="http://schemas.microsoft.com/office/drawing/2014/main" id="{00000000-0008-0000-0000-000016000000}"/>
              </a:ext>
            </a:extLst>
          </xdr:cNvPr>
          <xdr:cNvGrpSpPr/>
        </xdr:nvGrpSpPr>
        <xdr:grpSpPr>
          <a:xfrm>
            <a:off x="752563" y="2661600"/>
            <a:ext cx="5352874" cy="2520000"/>
            <a:chOff x="-1" y="2676114"/>
            <a:chExt cx="5352874" cy="2520000"/>
          </a:xfrm>
        </xdr:grpSpPr>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 y="2676114"/>
              <a:ext cx="1888031" cy="2520000"/>
            </a:xfrm>
            <a:prstGeom prst="rect">
              <a:avLst/>
            </a:prstGeom>
            <a:ln>
              <a:solidFill>
                <a:schemeClr val="tx1"/>
              </a:solidFill>
            </a:ln>
          </xdr:spPr>
        </xdr:pic>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995984" y="2676114"/>
              <a:ext cx="3356889" cy="2520000"/>
            </a:xfrm>
            <a:prstGeom prst="rect">
              <a:avLst/>
            </a:prstGeom>
            <a:ln>
              <a:solidFill>
                <a:schemeClr val="tx1"/>
              </a:solidFill>
            </a:ln>
          </xdr:spPr>
        </xdr:pic>
      </xdr:grpSp>
      <xdr:grpSp>
        <xdr:nvGrpSpPr>
          <xdr:cNvPr id="23" name="Group 22">
            <a:extLst>
              <a:ext uri="{FF2B5EF4-FFF2-40B4-BE49-F238E27FC236}">
                <a16:creationId xmlns:a16="http://schemas.microsoft.com/office/drawing/2014/main" id="{00000000-0008-0000-0000-000017000000}"/>
              </a:ext>
            </a:extLst>
          </xdr:cNvPr>
          <xdr:cNvGrpSpPr/>
        </xdr:nvGrpSpPr>
        <xdr:grpSpPr>
          <a:xfrm>
            <a:off x="1486993" y="0"/>
            <a:ext cx="3884015" cy="2520000"/>
            <a:chOff x="0" y="0"/>
            <a:chExt cx="3884015" cy="2520000"/>
          </a:xfrm>
        </xdr:grpSpPr>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888031" cy="2520000"/>
            </a:xfrm>
            <a:prstGeom prst="rect">
              <a:avLst/>
            </a:prstGeom>
            <a:ln>
              <a:solidFill>
                <a:schemeClr val="tx1"/>
              </a:solidFill>
            </a:ln>
          </xdr:spPr>
        </xdr:pic>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995984" y="0"/>
              <a:ext cx="1888031" cy="2520000"/>
            </a:xfrm>
            <a:prstGeom prst="rect">
              <a:avLst/>
            </a:prstGeom>
            <a:ln>
              <a:solidFill>
                <a:schemeClr val="tx1"/>
              </a:solidFill>
            </a:ln>
          </xdr:spPr>
        </xdr:pic>
      </xdr:grpSp>
    </xdr:grpSp>
    <xdr:clientData/>
  </xdr:twoCellAnchor>
  <xdr:twoCellAnchor editAs="oneCell">
    <xdr:from>
      <xdr:col>10</xdr:col>
      <xdr:colOff>594360</xdr:colOff>
      <xdr:row>86</xdr:row>
      <xdr:rowOff>510540</xdr:rowOff>
    </xdr:from>
    <xdr:to>
      <xdr:col>16</xdr:col>
      <xdr:colOff>445320</xdr:colOff>
      <xdr:row>87</xdr:row>
      <xdr:rowOff>20940</xdr:rowOff>
    </xdr:to>
    <xdr:pic>
      <xdr:nvPicPr>
        <xdr:cNvPr id="2" name="Picture 1">
          <a:extLst>
            <a:ext uri="{FF2B5EF4-FFF2-40B4-BE49-F238E27FC236}">
              <a16:creationId xmlns:a16="http://schemas.microsoft.com/office/drawing/2014/main" id="{137FBD14-0073-2E80-4F46-6BD482A9A661}"/>
            </a:ext>
          </a:extLst>
        </xdr:cNvPr>
        <xdr:cNvPicPr>
          <a:picLocks noChangeAspect="1"/>
        </xdr:cNvPicPr>
      </xdr:nvPicPr>
      <xdr:blipFill>
        <a:blip xmlns:r="http://schemas.openxmlformats.org/officeDocument/2006/relationships" r:embed="rId9"/>
        <a:stretch>
          <a:fillRect/>
        </a:stretch>
      </xdr:blipFill>
      <xdr:spPr>
        <a:xfrm>
          <a:off x="7254240" y="18768060"/>
          <a:ext cx="3600000" cy="2025000"/>
        </a:xfrm>
        <a:prstGeom prst="rect">
          <a:avLst/>
        </a:prstGeom>
      </xdr:spPr>
    </xdr:pic>
    <xdr:clientData/>
  </xdr:twoCellAnchor>
  <xdr:twoCellAnchor>
    <xdr:from>
      <xdr:col>0</xdr:col>
      <xdr:colOff>312420</xdr:colOff>
      <xdr:row>100</xdr:row>
      <xdr:rowOff>22860</xdr:rowOff>
    </xdr:from>
    <xdr:to>
      <xdr:col>9</xdr:col>
      <xdr:colOff>362231</xdr:colOff>
      <xdr:row>140</xdr:row>
      <xdr:rowOff>115220</xdr:rowOff>
    </xdr:to>
    <xdr:grpSp>
      <xdr:nvGrpSpPr>
        <xdr:cNvPr id="3" name="Group 2">
          <a:extLst>
            <a:ext uri="{FF2B5EF4-FFF2-40B4-BE49-F238E27FC236}">
              <a16:creationId xmlns:a16="http://schemas.microsoft.com/office/drawing/2014/main" id="{A384665C-7C22-67E8-A021-E145784646BF}"/>
            </a:ext>
          </a:extLst>
        </xdr:cNvPr>
        <xdr:cNvGrpSpPr/>
      </xdr:nvGrpSpPr>
      <xdr:grpSpPr>
        <a:xfrm>
          <a:off x="312420" y="23340060"/>
          <a:ext cx="5932451" cy="7102760"/>
          <a:chOff x="98900" y="91821"/>
          <a:chExt cx="5932451" cy="7102760"/>
        </a:xfrm>
      </xdr:grpSpPr>
      <xdr:grpSp>
        <xdr:nvGrpSpPr>
          <xdr:cNvPr id="4" name="Group 3">
            <a:extLst>
              <a:ext uri="{FF2B5EF4-FFF2-40B4-BE49-F238E27FC236}">
                <a16:creationId xmlns:a16="http://schemas.microsoft.com/office/drawing/2014/main" id="{BB827428-B143-F505-988C-295D78A67DF9}"/>
              </a:ext>
            </a:extLst>
          </xdr:cNvPr>
          <xdr:cNvGrpSpPr/>
        </xdr:nvGrpSpPr>
        <xdr:grpSpPr>
          <a:xfrm>
            <a:off x="98900" y="2743201"/>
            <a:ext cx="5932451" cy="2520000"/>
            <a:chOff x="98900" y="2743201"/>
            <a:chExt cx="5932451" cy="2520000"/>
          </a:xfrm>
        </xdr:grpSpPr>
        <xdr:pic>
          <xdr:nvPicPr>
            <xdr:cNvPr id="31" name="Picture 30">
              <a:extLst>
                <a:ext uri="{FF2B5EF4-FFF2-40B4-BE49-F238E27FC236}">
                  <a16:creationId xmlns:a16="http://schemas.microsoft.com/office/drawing/2014/main" id="{4FF2C486-DEEB-AFF5-499C-DDD921BFE165}"/>
                </a:ext>
              </a:extLst>
            </xdr:cNvPr>
            <xdr:cNvPicPr>
              <a:picLocks noChangeAspect="1"/>
            </xdr:cNvPicPr>
          </xdr:nvPicPr>
          <xdr:blipFill>
            <a:blip xmlns:r="http://schemas.openxmlformats.org/officeDocument/2006/relationships" r:embed="rId10" cstate="hqprint">
              <a:extLst>
                <a:ext uri="{28A0092B-C50C-407E-A947-70E740481C1C}">
                  <a14:useLocalDpi xmlns:a14="http://schemas.microsoft.com/office/drawing/2010/main"/>
                </a:ext>
              </a:extLst>
            </a:blip>
            <a:stretch>
              <a:fillRect/>
            </a:stretch>
          </xdr:blipFill>
          <xdr:spPr>
            <a:xfrm>
              <a:off x="98900" y="2743201"/>
              <a:ext cx="1888031" cy="2520000"/>
            </a:xfrm>
            <a:prstGeom prst="rect">
              <a:avLst/>
            </a:prstGeom>
            <a:ln>
              <a:solidFill>
                <a:schemeClr val="tx1"/>
              </a:solidFill>
            </a:ln>
          </xdr:spPr>
        </xdr:pic>
        <xdr:pic>
          <xdr:nvPicPr>
            <xdr:cNvPr id="32" name="Picture 31">
              <a:extLst>
                <a:ext uri="{FF2B5EF4-FFF2-40B4-BE49-F238E27FC236}">
                  <a16:creationId xmlns:a16="http://schemas.microsoft.com/office/drawing/2014/main" id="{4A167E9F-CC07-C1C8-B915-F5172BA0C921}"/>
                </a:ext>
              </a:extLst>
            </xdr:cNvPr>
            <xdr:cNvPicPr>
              <a:picLocks noChangeAspect="1"/>
            </xdr:cNvPicPr>
          </xdr:nvPicPr>
          <xdr:blipFill>
            <a:blip xmlns:r="http://schemas.openxmlformats.org/officeDocument/2006/relationships" r:embed="rId11" cstate="hqprint">
              <a:extLst>
                <a:ext uri="{28A0092B-C50C-407E-A947-70E740481C1C}">
                  <a14:useLocalDpi xmlns:a14="http://schemas.microsoft.com/office/drawing/2010/main"/>
                </a:ext>
              </a:extLst>
            </a:blip>
            <a:stretch>
              <a:fillRect/>
            </a:stretch>
          </xdr:blipFill>
          <xdr:spPr>
            <a:xfrm>
              <a:off x="2121110" y="2743201"/>
              <a:ext cx="1888031" cy="2520000"/>
            </a:xfrm>
            <a:prstGeom prst="rect">
              <a:avLst/>
            </a:prstGeom>
            <a:ln>
              <a:solidFill>
                <a:schemeClr val="tx1"/>
              </a:solidFill>
            </a:ln>
          </xdr:spPr>
        </xdr:pic>
        <xdr:pic>
          <xdr:nvPicPr>
            <xdr:cNvPr id="33" name="Picture 32">
              <a:extLst>
                <a:ext uri="{FF2B5EF4-FFF2-40B4-BE49-F238E27FC236}">
                  <a16:creationId xmlns:a16="http://schemas.microsoft.com/office/drawing/2014/main" id="{48CF977C-8754-1612-2383-991781E4A543}"/>
                </a:ext>
              </a:extLst>
            </xdr:cNvPr>
            <xdr:cNvPicPr>
              <a:picLocks noChangeAspect="1"/>
            </xdr:cNvPicPr>
          </xdr:nvPicPr>
          <xdr:blipFill>
            <a:blip xmlns:r="http://schemas.openxmlformats.org/officeDocument/2006/relationships" r:embed="rId12" cstate="hqprint">
              <a:extLst>
                <a:ext uri="{28A0092B-C50C-407E-A947-70E740481C1C}">
                  <a14:useLocalDpi xmlns:a14="http://schemas.microsoft.com/office/drawing/2010/main"/>
                </a:ext>
              </a:extLst>
            </a:blip>
            <a:stretch>
              <a:fillRect/>
            </a:stretch>
          </xdr:blipFill>
          <xdr:spPr>
            <a:xfrm>
              <a:off x="4143320" y="2743201"/>
              <a:ext cx="1888031" cy="2520000"/>
            </a:xfrm>
            <a:prstGeom prst="rect">
              <a:avLst/>
            </a:prstGeom>
            <a:ln>
              <a:solidFill>
                <a:schemeClr val="tx1"/>
              </a:solidFill>
            </a:ln>
          </xdr:spPr>
        </xdr:pic>
      </xdr:grpSp>
      <xdr:grpSp>
        <xdr:nvGrpSpPr>
          <xdr:cNvPr id="5" name="Group 4">
            <a:extLst>
              <a:ext uri="{FF2B5EF4-FFF2-40B4-BE49-F238E27FC236}">
                <a16:creationId xmlns:a16="http://schemas.microsoft.com/office/drawing/2014/main" id="{AD48CABF-C295-14AD-81A2-71123FD32B8E}"/>
              </a:ext>
            </a:extLst>
          </xdr:cNvPr>
          <xdr:cNvGrpSpPr/>
        </xdr:nvGrpSpPr>
        <xdr:grpSpPr>
          <a:xfrm>
            <a:off x="1649442" y="5394581"/>
            <a:ext cx="2831367" cy="1800000"/>
            <a:chOff x="638337" y="5394581"/>
            <a:chExt cx="2831367" cy="1800000"/>
          </a:xfrm>
        </xdr:grpSpPr>
        <xdr:pic>
          <xdr:nvPicPr>
            <xdr:cNvPr id="9" name="Picture 8">
              <a:extLst>
                <a:ext uri="{FF2B5EF4-FFF2-40B4-BE49-F238E27FC236}">
                  <a16:creationId xmlns:a16="http://schemas.microsoft.com/office/drawing/2014/main" id="{36E1900D-2EA1-A04B-CF06-3BD00EA432D1}"/>
                </a:ext>
              </a:extLst>
            </xdr:cNvPr>
            <xdr:cNvPicPr>
              <a:picLocks noChangeAspect="1"/>
            </xdr:cNvPicPr>
          </xdr:nvPicPr>
          <xdr:blipFill>
            <a:blip xmlns:r="http://schemas.openxmlformats.org/officeDocument/2006/relationships" r:embed="rId13" cstate="hqprint">
              <a:extLst>
                <a:ext uri="{28A0092B-C50C-407E-A947-70E740481C1C}">
                  <a14:useLocalDpi xmlns:a14="http://schemas.microsoft.com/office/drawing/2010/main"/>
                </a:ext>
              </a:extLst>
            </a:blip>
            <a:stretch>
              <a:fillRect/>
            </a:stretch>
          </xdr:blipFill>
          <xdr:spPr>
            <a:xfrm>
              <a:off x="638337" y="5394581"/>
              <a:ext cx="1348594" cy="1800000"/>
            </a:xfrm>
            <a:prstGeom prst="rect">
              <a:avLst/>
            </a:prstGeom>
            <a:ln>
              <a:solidFill>
                <a:schemeClr val="tx1"/>
              </a:solidFill>
            </a:ln>
          </xdr:spPr>
        </xdr:pic>
        <xdr:pic>
          <xdr:nvPicPr>
            <xdr:cNvPr id="30" name="Picture 29">
              <a:extLst>
                <a:ext uri="{FF2B5EF4-FFF2-40B4-BE49-F238E27FC236}">
                  <a16:creationId xmlns:a16="http://schemas.microsoft.com/office/drawing/2014/main" id="{AB470B5D-A8A3-930D-A6B8-309DD305E147}"/>
                </a:ext>
              </a:extLst>
            </xdr:cNvPr>
            <xdr:cNvPicPr>
              <a:picLocks noChangeAspect="1"/>
            </xdr:cNvPicPr>
          </xdr:nvPicPr>
          <xdr:blipFill>
            <a:blip xmlns:r="http://schemas.openxmlformats.org/officeDocument/2006/relationships" r:embed="rId14" cstate="hqprint">
              <a:extLst>
                <a:ext uri="{28A0092B-C50C-407E-A947-70E740481C1C}">
                  <a14:useLocalDpi xmlns:a14="http://schemas.microsoft.com/office/drawing/2010/main"/>
                </a:ext>
              </a:extLst>
            </a:blip>
            <a:stretch>
              <a:fillRect/>
            </a:stretch>
          </xdr:blipFill>
          <xdr:spPr>
            <a:xfrm>
              <a:off x="2121110" y="5394581"/>
              <a:ext cx="1348594" cy="1800000"/>
            </a:xfrm>
            <a:prstGeom prst="rect">
              <a:avLst/>
            </a:prstGeom>
            <a:ln>
              <a:solidFill>
                <a:schemeClr val="tx1"/>
              </a:solidFill>
            </a:ln>
          </xdr:spPr>
        </xdr:pic>
      </xdr:grpSp>
      <xdr:grpSp>
        <xdr:nvGrpSpPr>
          <xdr:cNvPr id="6" name="Group 5">
            <a:extLst>
              <a:ext uri="{FF2B5EF4-FFF2-40B4-BE49-F238E27FC236}">
                <a16:creationId xmlns:a16="http://schemas.microsoft.com/office/drawing/2014/main" id="{DCA61968-4677-E3D1-7666-0F730EFC1982}"/>
              </a:ext>
            </a:extLst>
          </xdr:cNvPr>
          <xdr:cNvGrpSpPr/>
        </xdr:nvGrpSpPr>
        <xdr:grpSpPr>
          <a:xfrm>
            <a:off x="375024" y="91821"/>
            <a:ext cx="5380202" cy="2520000"/>
            <a:chOff x="264830" y="91821"/>
            <a:chExt cx="5380202" cy="2520000"/>
          </a:xfrm>
        </xdr:grpSpPr>
        <xdr:pic>
          <xdr:nvPicPr>
            <xdr:cNvPr id="7" name="Picture 6">
              <a:extLst>
                <a:ext uri="{FF2B5EF4-FFF2-40B4-BE49-F238E27FC236}">
                  <a16:creationId xmlns:a16="http://schemas.microsoft.com/office/drawing/2014/main" id="{3E490ACD-06AF-D963-480A-C04474205229}"/>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a:ext>
              </a:extLst>
            </a:blip>
            <a:stretch>
              <a:fillRect/>
            </a:stretch>
          </xdr:blipFill>
          <xdr:spPr>
            <a:xfrm>
              <a:off x="2288143" y="91821"/>
              <a:ext cx="3356889" cy="2520000"/>
            </a:xfrm>
            <a:prstGeom prst="rect">
              <a:avLst/>
            </a:prstGeom>
            <a:ln>
              <a:solidFill>
                <a:schemeClr val="tx1"/>
              </a:solidFill>
            </a:ln>
          </xdr:spPr>
        </xdr:pic>
        <xdr:pic>
          <xdr:nvPicPr>
            <xdr:cNvPr id="8" name="Picture 7">
              <a:extLst>
                <a:ext uri="{FF2B5EF4-FFF2-40B4-BE49-F238E27FC236}">
                  <a16:creationId xmlns:a16="http://schemas.microsoft.com/office/drawing/2014/main" id="{C0A72A8A-D17A-EAEB-BA43-8837ACC928F1}"/>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264830" y="91821"/>
              <a:ext cx="1888031" cy="252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22</xdr:row>
      <xdr:rowOff>0</xdr:rowOff>
    </xdr:from>
    <xdr:to>
      <xdr:col>11</xdr:col>
      <xdr:colOff>349250</xdr:colOff>
      <xdr:row>30</xdr:row>
      <xdr:rowOff>95250</xdr:rowOff>
    </xdr:to>
    <xdr:pic>
      <xdr:nvPicPr>
        <xdr:cNvPr id="7171" name="Picture 1">
          <a:extLst>
            <a:ext uri="{FF2B5EF4-FFF2-40B4-BE49-F238E27FC236}">
              <a16:creationId xmlns:a16="http://schemas.microsoft.com/office/drawing/2014/main" id="{00000000-0008-0000-0100-0000031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8600" y="4419600"/>
          <a:ext cx="2273300" cy="1568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7</xdr:col>
      <xdr:colOff>298450</xdr:colOff>
      <xdr:row>28</xdr:row>
      <xdr:rowOff>165100</xdr:rowOff>
    </xdr:to>
    <xdr:pic>
      <xdr:nvPicPr>
        <xdr:cNvPr id="5130" name="Picture 1">
          <a:extLst>
            <a:ext uri="{FF2B5EF4-FFF2-40B4-BE49-F238E27FC236}">
              <a16:creationId xmlns:a16="http://schemas.microsoft.com/office/drawing/2014/main" id="{00000000-0008-0000-0600-00000A1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350" y="2025650"/>
          <a:ext cx="7086600" cy="34798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E1usRafVrpq3tiaL7?coh=178572&amp;entry=tt"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2"/>
  <sheetViews>
    <sheetView tabSelected="1" view="pageBreakPreview" zoomScaleNormal="100" zoomScaleSheetLayoutView="100" workbookViewId="0">
      <selection activeCell="N7" sqref="N7"/>
    </sheetView>
  </sheetViews>
  <sheetFormatPr defaultColWidth="9.109375" defaultRowHeight="13.8" x14ac:dyDescent="0.25"/>
  <cols>
    <col min="1" max="1" width="8.6640625" style="36" customWidth="1"/>
    <col min="2" max="2" width="9.88671875" style="36" customWidth="1"/>
    <col min="3" max="3" width="14.44140625" style="36" customWidth="1"/>
    <col min="4" max="4" width="7.33203125" style="36" customWidth="1"/>
    <col min="5" max="5" width="5.5546875" style="36" customWidth="1"/>
    <col min="6" max="6" width="9" style="36" customWidth="1"/>
    <col min="7" max="8" width="9.88671875" style="36" customWidth="1"/>
    <col min="9" max="9" width="11.109375" style="36" customWidth="1"/>
    <col min="10" max="10" width="11.33203125" style="36" customWidth="1"/>
    <col min="11" max="16384" width="9.109375" style="36"/>
  </cols>
  <sheetData>
    <row r="1" spans="1:10" ht="43.95" customHeight="1" x14ac:dyDescent="0.25">
      <c r="A1" s="202" t="s">
        <v>227</v>
      </c>
      <c r="B1" s="203"/>
      <c r="C1" s="203"/>
      <c r="D1" s="203"/>
      <c r="E1" s="203"/>
      <c r="F1" s="203"/>
      <c r="G1" s="203"/>
      <c r="H1" s="203"/>
      <c r="I1" s="203"/>
      <c r="J1" s="204"/>
    </row>
    <row r="2" spans="1:10" x14ac:dyDescent="0.25">
      <c r="A2" s="114" t="s">
        <v>0</v>
      </c>
      <c r="B2" s="115"/>
      <c r="C2" s="115"/>
      <c r="D2" s="115"/>
      <c r="E2" s="115"/>
      <c r="F2" s="115"/>
      <c r="G2" s="115"/>
      <c r="H2" s="115"/>
      <c r="I2" s="115"/>
      <c r="J2" s="116"/>
    </row>
    <row r="3" spans="1:10" x14ac:dyDescent="0.25">
      <c r="A3" s="87" t="s">
        <v>1</v>
      </c>
      <c r="B3" s="88"/>
      <c r="C3" s="88"/>
      <c r="D3" s="88"/>
      <c r="E3" s="89"/>
      <c r="F3" s="159" t="str">
        <f ca="1">TEXT(TODAY(),"DD/MM/YYYY")</f>
        <v>18/08/2025</v>
      </c>
      <c r="G3" s="205"/>
      <c r="H3" s="205"/>
      <c r="I3" s="205"/>
      <c r="J3" s="206"/>
    </row>
    <row r="4" spans="1:10" ht="16.5" customHeight="1" x14ac:dyDescent="0.25">
      <c r="A4" s="87" t="s">
        <v>2</v>
      </c>
      <c r="B4" s="88"/>
      <c r="C4" s="88"/>
      <c r="D4" s="88"/>
      <c r="E4" s="89"/>
      <c r="F4" s="200" t="s">
        <v>3</v>
      </c>
      <c r="G4" s="201"/>
      <c r="H4" s="201"/>
      <c r="I4" s="201"/>
      <c r="J4" s="55"/>
    </row>
    <row r="5" spans="1:10" x14ac:dyDescent="0.25">
      <c r="A5" s="87" t="s">
        <v>4</v>
      </c>
      <c r="B5" s="88"/>
      <c r="C5" s="88"/>
      <c r="D5" s="88"/>
      <c r="E5" s="89"/>
      <c r="F5" s="159">
        <v>45883</v>
      </c>
      <c r="G5" s="205"/>
      <c r="H5" s="205"/>
      <c r="I5" s="205"/>
      <c r="J5" s="206"/>
    </row>
    <row r="6" spans="1:10" ht="16.5" customHeight="1" x14ac:dyDescent="0.25">
      <c r="A6" s="87" t="s">
        <v>5</v>
      </c>
      <c r="B6" s="88"/>
      <c r="C6" s="88"/>
      <c r="D6" s="88"/>
      <c r="E6" s="89"/>
      <c r="F6" s="93" t="s">
        <v>6</v>
      </c>
      <c r="G6" s="94"/>
      <c r="H6" s="94"/>
      <c r="I6" s="94"/>
      <c r="J6" s="95"/>
    </row>
    <row r="7" spans="1:10" ht="16.5" customHeight="1" x14ac:dyDescent="0.25">
      <c r="A7" s="87" t="s">
        <v>7</v>
      </c>
      <c r="B7" s="88"/>
      <c r="C7" s="88"/>
      <c r="D7" s="88"/>
      <c r="E7" s="89"/>
      <c r="F7" s="93" t="str">
        <f>F6</f>
        <v>M/s.Eira Construction</v>
      </c>
      <c r="G7" s="94"/>
      <c r="H7" s="94"/>
      <c r="I7" s="94"/>
      <c r="J7" s="95"/>
    </row>
    <row r="8" spans="1:10" x14ac:dyDescent="0.25">
      <c r="A8" s="87" t="s">
        <v>8</v>
      </c>
      <c r="B8" s="88"/>
      <c r="C8" s="88"/>
      <c r="D8" s="88"/>
      <c r="E8" s="89"/>
      <c r="F8" s="104" t="s">
        <v>9</v>
      </c>
      <c r="G8" s="105"/>
      <c r="H8" s="105"/>
      <c r="I8" s="105"/>
      <c r="J8" s="106"/>
    </row>
    <row r="9" spans="1:10" x14ac:dyDescent="0.25">
      <c r="A9" s="87" t="s">
        <v>223</v>
      </c>
      <c r="B9" s="88"/>
      <c r="C9" s="88"/>
      <c r="D9" s="88"/>
      <c r="E9" s="89"/>
      <c r="F9" s="87" t="s">
        <v>224</v>
      </c>
      <c r="G9" s="88"/>
      <c r="H9" s="88"/>
      <c r="I9" s="88"/>
      <c r="J9" s="89"/>
    </row>
    <row r="10" spans="1:10" x14ac:dyDescent="0.25">
      <c r="A10" s="87" t="s">
        <v>229</v>
      </c>
      <c r="B10" s="88"/>
      <c r="C10" s="88"/>
      <c r="D10" s="88"/>
      <c r="E10" s="89"/>
      <c r="F10" s="87">
        <v>9769554503</v>
      </c>
      <c r="G10" s="88"/>
      <c r="H10" s="88"/>
      <c r="I10" s="88"/>
      <c r="J10" s="89"/>
    </row>
    <row r="11" spans="1:10" x14ac:dyDescent="0.25">
      <c r="A11" s="87" t="s">
        <v>10</v>
      </c>
      <c r="B11" s="88"/>
      <c r="C11" s="88"/>
      <c r="D11" s="88"/>
      <c r="E11" s="89"/>
      <c r="F11" s="145" t="s">
        <v>222</v>
      </c>
      <c r="G11" s="146"/>
      <c r="H11" s="146"/>
      <c r="I11" s="146"/>
      <c r="J11" s="147"/>
    </row>
    <row r="12" spans="1:10" x14ac:dyDescent="0.25">
      <c r="A12" s="87" t="s">
        <v>11</v>
      </c>
      <c r="B12" s="88"/>
      <c r="C12" s="88"/>
      <c r="D12" s="88"/>
      <c r="E12" s="89"/>
      <c r="F12" s="207" t="s">
        <v>12</v>
      </c>
      <c r="G12" s="208"/>
      <c r="H12" s="208"/>
      <c r="I12" s="208"/>
      <c r="J12" s="209"/>
    </row>
    <row r="13" spans="1:10" x14ac:dyDescent="0.25">
      <c r="A13" s="87" t="s">
        <v>13</v>
      </c>
      <c r="B13" s="88"/>
      <c r="C13" s="88"/>
      <c r="D13" s="88"/>
      <c r="E13" s="89"/>
      <c r="F13" s="87" t="s">
        <v>14</v>
      </c>
      <c r="G13" s="88"/>
      <c r="H13" s="88"/>
      <c r="I13" s="88"/>
      <c r="J13" s="89"/>
    </row>
    <row r="14" spans="1:10" ht="16.5" customHeight="1" x14ac:dyDescent="0.25">
      <c r="A14" s="156" t="s">
        <v>15</v>
      </c>
      <c r="B14" s="156"/>
      <c r="C14" s="93" t="str">
        <f>CONCATENATE((IF(OR(F9="",F9="NA"),"",F9)),", ",(IF(OR(A15="",A15="NA"),"",A15)),".",(IF(OR(C15="",C15="NA"),"",C15)),", ",(IF(OR(F15="",F15="NA"),"",F15)),".",(IF(OR(G15="",G15="NA"),"",G15)),", ",(IF(OR(B16="",B16="NA"),"",B16)),", ",(IF(OR(I15="",I15="NA"),"",I15)),", ",(IF(OR(B17="",B17="NA"),"",B17)),", ",(IF(OR(G16="",G16="NA"),"",G16)),".")</f>
        <v>Rubi Park, Plot no.1, S no.393, Unnamed Road, Neral , Karjat , Raigad.</v>
      </c>
      <c r="D14" s="94"/>
      <c r="E14" s="94"/>
      <c r="F14" s="94"/>
      <c r="G14" s="94"/>
      <c r="H14" s="94"/>
      <c r="I14" s="94"/>
      <c r="J14" s="95"/>
    </row>
    <row r="15" spans="1:10" ht="16.5" customHeight="1" x14ac:dyDescent="0.25">
      <c r="A15" s="93" t="s">
        <v>16</v>
      </c>
      <c r="B15" s="95"/>
      <c r="C15" s="93">
        <v>1</v>
      </c>
      <c r="D15" s="94"/>
      <c r="E15" s="94"/>
      <c r="F15" s="23" t="s">
        <v>17</v>
      </c>
      <c r="G15" s="57">
        <v>393</v>
      </c>
      <c r="H15" s="23" t="s">
        <v>18</v>
      </c>
      <c r="I15" s="220" t="s">
        <v>19</v>
      </c>
      <c r="J15" s="221"/>
    </row>
    <row r="16" spans="1:10" ht="16.5" customHeight="1" x14ac:dyDescent="0.25">
      <c r="A16" s="58" t="s">
        <v>20</v>
      </c>
      <c r="B16" s="87" t="s">
        <v>21</v>
      </c>
      <c r="C16" s="88"/>
      <c r="D16" s="88"/>
      <c r="E16" s="89"/>
      <c r="F16" s="24" t="s">
        <v>22</v>
      </c>
      <c r="G16" s="87" t="s">
        <v>23</v>
      </c>
      <c r="H16" s="88"/>
      <c r="I16" s="88"/>
      <c r="J16" s="89"/>
    </row>
    <row r="17" spans="1:10" ht="16.5" customHeight="1" x14ac:dyDescent="0.25">
      <c r="A17" s="58" t="s">
        <v>24</v>
      </c>
      <c r="B17" s="87" t="s">
        <v>25</v>
      </c>
      <c r="C17" s="88"/>
      <c r="D17" s="88"/>
      <c r="E17" s="89"/>
      <c r="F17" s="24" t="s">
        <v>26</v>
      </c>
      <c r="G17" s="93" t="s">
        <v>27</v>
      </c>
      <c r="H17" s="88"/>
      <c r="I17" s="88"/>
      <c r="J17" s="89"/>
    </row>
    <row r="18" spans="1:10" ht="32.25" customHeight="1" x14ac:dyDescent="0.25">
      <c r="A18" s="156" t="s">
        <v>28</v>
      </c>
      <c r="B18" s="156"/>
      <c r="C18" s="156" t="s">
        <v>29</v>
      </c>
      <c r="D18" s="156"/>
      <c r="E18" s="156"/>
      <c r="F18" s="214" t="s">
        <v>30</v>
      </c>
      <c r="G18" s="214"/>
      <c r="H18" s="208" t="s">
        <v>31</v>
      </c>
      <c r="I18" s="215"/>
      <c r="J18" s="216"/>
    </row>
    <row r="19" spans="1:10" ht="15" customHeight="1" x14ac:dyDescent="0.25">
      <c r="A19" s="69" t="s">
        <v>32</v>
      </c>
      <c r="B19" s="70"/>
      <c r="C19" s="70"/>
      <c r="D19" s="70"/>
      <c r="E19" s="71"/>
      <c r="F19" s="75" t="s">
        <v>33</v>
      </c>
      <c r="G19" s="76"/>
      <c r="H19" s="76"/>
      <c r="I19" s="76"/>
      <c r="J19" s="77"/>
    </row>
    <row r="20" spans="1:10" x14ac:dyDescent="0.25">
      <c r="A20" s="72"/>
      <c r="B20" s="73"/>
      <c r="C20" s="73"/>
      <c r="D20" s="73"/>
      <c r="E20" s="74"/>
      <c r="F20" s="78"/>
      <c r="G20" s="79"/>
      <c r="H20" s="79"/>
      <c r="I20" s="79"/>
      <c r="J20" s="80"/>
    </row>
    <row r="21" spans="1:10" s="37" customFormat="1" ht="28.5" customHeight="1" x14ac:dyDescent="0.3">
      <c r="A21" s="217" t="s">
        <v>34</v>
      </c>
      <c r="B21" s="218"/>
      <c r="C21" s="218"/>
      <c r="D21" s="218"/>
      <c r="E21" s="219"/>
      <c r="F21" s="217" t="s">
        <v>35</v>
      </c>
      <c r="G21" s="218"/>
      <c r="H21" s="218"/>
      <c r="I21" s="218"/>
      <c r="J21" s="219"/>
    </row>
    <row r="22" spans="1:10" s="37" customFormat="1" x14ac:dyDescent="0.3">
      <c r="A22" s="171" t="s">
        <v>36</v>
      </c>
      <c r="B22" s="172"/>
      <c r="C22" s="172"/>
      <c r="D22" s="172"/>
      <c r="E22" s="173"/>
      <c r="F22" s="200" t="s">
        <v>37</v>
      </c>
      <c r="G22" s="201"/>
      <c r="H22" s="201"/>
      <c r="I22" s="201"/>
      <c r="J22" s="25"/>
    </row>
    <row r="23" spans="1:10" s="37" customFormat="1" x14ac:dyDescent="0.3">
      <c r="A23" s="171" t="s">
        <v>38</v>
      </c>
      <c r="B23" s="172"/>
      <c r="C23" s="172"/>
      <c r="D23" s="172"/>
      <c r="E23" s="173"/>
      <c r="F23" s="195" t="s">
        <v>39</v>
      </c>
      <c r="G23" s="196"/>
      <c r="H23" s="196"/>
      <c r="I23" s="196"/>
      <c r="J23" s="197"/>
    </row>
    <row r="24" spans="1:10" s="37" customFormat="1" x14ac:dyDescent="0.3">
      <c r="A24" s="171" t="s">
        <v>40</v>
      </c>
      <c r="B24" s="172"/>
      <c r="C24" s="172"/>
      <c r="D24" s="172"/>
      <c r="E24" s="173"/>
      <c r="F24" s="200" t="s">
        <v>41</v>
      </c>
      <c r="G24" s="201"/>
      <c r="H24" s="201"/>
      <c r="I24" s="201"/>
      <c r="J24" s="25"/>
    </row>
    <row r="25" spans="1:10" s="37" customFormat="1" x14ac:dyDescent="0.3">
      <c r="A25" s="171" t="s">
        <v>42</v>
      </c>
      <c r="B25" s="172"/>
      <c r="C25" s="172"/>
      <c r="D25" s="172"/>
      <c r="E25" s="173"/>
      <c r="F25" s="195" t="s">
        <v>43</v>
      </c>
      <c r="G25" s="196"/>
      <c r="H25" s="196"/>
      <c r="I25" s="196"/>
      <c r="J25" s="197"/>
    </row>
    <row r="26" spans="1:10" s="37" customFormat="1" x14ac:dyDescent="0.3">
      <c r="A26" s="198" t="s">
        <v>44</v>
      </c>
      <c r="B26" s="199"/>
      <c r="C26" s="198" t="s">
        <v>45</v>
      </c>
      <c r="D26" s="199"/>
      <c r="E26" s="198" t="s">
        <v>46</v>
      </c>
      <c r="F26" s="199"/>
      <c r="G26" s="198" t="s">
        <v>47</v>
      </c>
      <c r="H26" s="199"/>
      <c r="I26" s="198" t="s">
        <v>48</v>
      </c>
      <c r="J26" s="199"/>
    </row>
    <row r="27" spans="1:10" s="37" customFormat="1" x14ac:dyDescent="0.3">
      <c r="A27" s="191" t="s">
        <v>49</v>
      </c>
      <c r="B27" s="192"/>
      <c r="C27" s="191" t="s">
        <v>50</v>
      </c>
      <c r="D27" s="192"/>
      <c r="E27" s="191" t="s">
        <v>50</v>
      </c>
      <c r="F27" s="192"/>
      <c r="G27" s="191" t="s">
        <v>50</v>
      </c>
      <c r="H27" s="192"/>
      <c r="I27" s="191" t="s">
        <v>50</v>
      </c>
      <c r="J27" s="192"/>
    </row>
    <row r="28" spans="1:10" s="37" customFormat="1" x14ac:dyDescent="0.3">
      <c r="A28" s="191" t="s">
        <v>51</v>
      </c>
      <c r="B28" s="192"/>
      <c r="C28" s="191" t="s">
        <v>29</v>
      </c>
      <c r="D28" s="192"/>
      <c r="E28" s="191" t="s">
        <v>20</v>
      </c>
      <c r="F28" s="192"/>
      <c r="G28" s="191" t="s">
        <v>52</v>
      </c>
      <c r="H28" s="192"/>
      <c r="I28" s="193" t="s">
        <v>53</v>
      </c>
      <c r="J28" s="194"/>
    </row>
    <row r="29" spans="1:10" s="37" customFormat="1" ht="17.25" customHeight="1" x14ac:dyDescent="0.3">
      <c r="A29" s="171" t="s">
        <v>54</v>
      </c>
      <c r="B29" s="172"/>
      <c r="C29" s="172"/>
      <c r="D29" s="172"/>
      <c r="E29" s="172"/>
      <c r="F29" s="172"/>
      <c r="G29" s="172"/>
      <c r="H29" s="172"/>
      <c r="I29" s="172"/>
      <c r="J29" s="173"/>
    </row>
    <row r="30" spans="1:10" s="37" customFormat="1" ht="17.25" customHeight="1" x14ac:dyDescent="0.3">
      <c r="A30" s="171" t="s">
        <v>55</v>
      </c>
      <c r="B30" s="172"/>
      <c r="C30" s="172"/>
      <c r="D30" s="172"/>
      <c r="E30" s="172"/>
      <c r="F30" s="172"/>
      <c r="G30" s="172"/>
      <c r="H30" s="172"/>
      <c r="I30" s="172"/>
      <c r="J30" s="173"/>
    </row>
    <row r="31" spans="1:10" s="37" customFormat="1" ht="14.4" customHeight="1" x14ac:dyDescent="0.3">
      <c r="A31" s="171" t="s">
        <v>56</v>
      </c>
      <c r="B31" s="173"/>
      <c r="C31" s="168" t="s">
        <v>228</v>
      </c>
      <c r="D31" s="169"/>
      <c r="E31" s="169"/>
      <c r="F31" s="169"/>
      <c r="G31" s="169"/>
      <c r="H31" s="169"/>
      <c r="I31" s="169"/>
      <c r="J31" s="170"/>
    </row>
    <row r="32" spans="1:10" s="37" customFormat="1" ht="14.4" x14ac:dyDescent="0.3">
      <c r="A32" s="171" t="s">
        <v>225</v>
      </c>
      <c r="B32" s="173"/>
      <c r="C32" s="190" t="s">
        <v>226</v>
      </c>
      <c r="D32" s="172"/>
      <c r="E32" s="172"/>
      <c r="F32" s="172"/>
      <c r="G32" s="172"/>
      <c r="H32" s="172"/>
      <c r="I32" s="172"/>
      <c r="J32" s="173"/>
    </row>
    <row r="33" spans="1:10" s="37" customFormat="1" ht="17.25" customHeight="1" x14ac:dyDescent="0.3">
      <c r="A33" s="168" t="s">
        <v>57</v>
      </c>
      <c r="B33" s="169"/>
      <c r="C33" s="169"/>
      <c r="D33" s="169"/>
      <c r="E33" s="169"/>
      <c r="F33" s="169"/>
      <c r="G33" s="169"/>
      <c r="H33" s="169"/>
      <c r="I33" s="169"/>
      <c r="J33" s="170"/>
    </row>
    <row r="34" spans="1:10" s="37" customFormat="1" x14ac:dyDescent="0.3">
      <c r="A34" s="183" t="s">
        <v>58</v>
      </c>
      <c r="B34" s="184"/>
      <c r="C34" s="184"/>
      <c r="D34" s="184"/>
      <c r="E34" s="185"/>
      <c r="F34" s="186" t="s">
        <v>59</v>
      </c>
      <c r="G34" s="187"/>
      <c r="H34" s="187"/>
      <c r="I34" s="187"/>
      <c r="J34" s="26"/>
    </row>
    <row r="35" spans="1:10" s="37" customFormat="1" x14ac:dyDescent="0.3">
      <c r="A35" s="188" t="s">
        <v>60</v>
      </c>
      <c r="B35" s="189"/>
      <c r="C35" s="189"/>
      <c r="D35" s="189"/>
      <c r="E35" s="189"/>
      <c r="F35" s="183" t="s">
        <v>61</v>
      </c>
      <c r="G35" s="184"/>
      <c r="H35" s="184"/>
      <c r="I35" s="184"/>
      <c r="J35" s="185"/>
    </row>
    <row r="36" spans="1:10" s="37" customFormat="1" x14ac:dyDescent="0.3">
      <c r="A36" s="168" t="s">
        <v>62</v>
      </c>
      <c r="B36" s="169"/>
      <c r="C36" s="169"/>
      <c r="D36" s="169"/>
      <c r="E36" s="169"/>
      <c r="F36" s="169"/>
      <c r="G36" s="169"/>
      <c r="H36" s="169"/>
      <c r="I36" s="169"/>
      <c r="J36" s="170"/>
    </row>
    <row r="37" spans="1:10" s="37" customFormat="1" x14ac:dyDescent="0.3">
      <c r="A37" s="171" t="s">
        <v>63</v>
      </c>
      <c r="B37" s="172"/>
      <c r="C37" s="172"/>
      <c r="D37" s="172"/>
      <c r="E37" s="173"/>
      <c r="F37" s="180">
        <v>564</v>
      </c>
      <c r="G37" s="181"/>
      <c r="H37" s="181"/>
      <c r="I37" s="181"/>
      <c r="J37" s="182"/>
    </row>
    <row r="38" spans="1:10" s="37" customFormat="1" x14ac:dyDescent="0.3">
      <c r="A38" s="171" t="s">
        <v>64</v>
      </c>
      <c r="B38" s="172"/>
      <c r="C38" s="172"/>
      <c r="D38" s="172"/>
      <c r="E38" s="173"/>
      <c r="F38" s="174">
        <v>1</v>
      </c>
      <c r="G38" s="175"/>
      <c r="H38" s="175"/>
      <c r="I38" s="175"/>
      <c r="J38" s="176"/>
    </row>
    <row r="39" spans="1:10" s="37" customFormat="1" x14ac:dyDescent="0.3">
      <c r="A39" s="171" t="s">
        <v>65</v>
      </c>
      <c r="B39" s="172"/>
      <c r="C39" s="172"/>
      <c r="D39" s="172"/>
      <c r="E39" s="173"/>
      <c r="F39" s="174">
        <f>F41/F37-F38</f>
        <v>0.19858156028368801</v>
      </c>
      <c r="G39" s="175"/>
      <c r="H39" s="175"/>
      <c r="I39" s="175"/>
      <c r="J39" s="176"/>
    </row>
    <row r="40" spans="1:10" s="37" customFormat="1" x14ac:dyDescent="0.3">
      <c r="A40" s="171" t="s">
        <v>66</v>
      </c>
      <c r="B40" s="172"/>
      <c r="C40" s="172"/>
      <c r="D40" s="172"/>
      <c r="E40" s="173"/>
      <c r="F40" s="174">
        <f>F38+F39</f>
        <v>1.198581560283688</v>
      </c>
      <c r="G40" s="175"/>
      <c r="H40" s="175"/>
      <c r="I40" s="175"/>
      <c r="J40" s="176"/>
    </row>
    <row r="41" spans="1:10" s="37" customFormat="1" x14ac:dyDescent="0.3">
      <c r="A41" s="171" t="s">
        <v>67</v>
      </c>
      <c r="B41" s="172"/>
      <c r="C41" s="172"/>
      <c r="D41" s="172"/>
      <c r="E41" s="173"/>
      <c r="F41" s="174">
        <v>676</v>
      </c>
      <c r="G41" s="175"/>
      <c r="H41" s="175"/>
      <c r="I41" s="175"/>
      <c r="J41" s="176"/>
    </row>
    <row r="42" spans="1:10" s="37" customFormat="1" x14ac:dyDescent="0.3">
      <c r="A42" s="171" t="s">
        <v>68</v>
      </c>
      <c r="B42" s="172"/>
      <c r="C42" s="172"/>
      <c r="D42" s="172"/>
      <c r="E42" s="173"/>
      <c r="F42" s="177" t="s">
        <v>222</v>
      </c>
      <c r="G42" s="178"/>
      <c r="H42" s="178"/>
      <c r="I42" s="178"/>
      <c r="J42" s="179"/>
    </row>
    <row r="43" spans="1:10" s="37" customFormat="1" x14ac:dyDescent="0.3">
      <c r="A43" s="168" t="s">
        <v>69</v>
      </c>
      <c r="B43" s="169"/>
      <c r="C43" s="169"/>
      <c r="D43" s="169"/>
      <c r="E43" s="169"/>
      <c r="F43" s="169"/>
      <c r="G43" s="169"/>
      <c r="H43" s="169"/>
      <c r="I43" s="169"/>
      <c r="J43" s="170"/>
    </row>
    <row r="44" spans="1:10" ht="30.75" customHeight="1" x14ac:dyDescent="0.25">
      <c r="A44" s="93" t="s">
        <v>70</v>
      </c>
      <c r="B44" s="95"/>
      <c r="C44" s="93" t="s">
        <v>71</v>
      </c>
      <c r="D44" s="94"/>
      <c r="E44" s="94"/>
      <c r="F44" s="95"/>
      <c r="G44" s="56" t="s">
        <v>72</v>
      </c>
      <c r="H44" s="93" t="s">
        <v>73</v>
      </c>
      <c r="I44" s="94"/>
      <c r="J44" s="95"/>
    </row>
    <row r="45" spans="1:10" ht="31.5" customHeight="1" x14ac:dyDescent="0.25">
      <c r="A45" s="93" t="s">
        <v>74</v>
      </c>
      <c r="B45" s="95"/>
      <c r="C45" s="93" t="str">
        <f>C44</f>
        <v>J.K.SSNR-RA/BP/MJ NERAL/T.KARJAT/S.N.393 B.K.1/62</v>
      </c>
      <c r="D45" s="94"/>
      <c r="E45" s="94"/>
      <c r="F45" s="95"/>
      <c r="G45" s="56" t="s">
        <v>72</v>
      </c>
      <c r="H45" s="93" t="str">
        <f>H44</f>
        <v>06/01/2017.</v>
      </c>
      <c r="I45" s="94"/>
      <c r="J45" s="95"/>
    </row>
    <row r="46" spans="1:10" ht="33" customHeight="1" x14ac:dyDescent="0.25">
      <c r="A46" s="93" t="s">
        <v>75</v>
      </c>
      <c r="B46" s="95"/>
      <c r="C46" s="93" t="s">
        <v>221</v>
      </c>
      <c r="D46" s="88"/>
      <c r="E46" s="88"/>
      <c r="F46" s="89"/>
      <c r="G46" s="24" t="s">
        <v>72</v>
      </c>
      <c r="H46" s="87" t="s">
        <v>76</v>
      </c>
      <c r="I46" s="88"/>
      <c r="J46" s="89"/>
    </row>
    <row r="47" spans="1:10" x14ac:dyDescent="0.25">
      <c r="A47" s="93" t="s">
        <v>77</v>
      </c>
      <c r="B47" s="95"/>
      <c r="C47" s="87" t="s">
        <v>50</v>
      </c>
      <c r="D47" s="88"/>
      <c r="E47" s="88"/>
      <c r="F47" s="89" t="s">
        <v>78</v>
      </c>
      <c r="G47" s="56" t="s">
        <v>72</v>
      </c>
      <c r="H47" s="93" t="s">
        <v>50</v>
      </c>
      <c r="I47" s="94" t="s">
        <v>50</v>
      </c>
      <c r="J47" s="95"/>
    </row>
    <row r="48" spans="1:10" x14ac:dyDescent="0.25">
      <c r="A48" s="156" t="s">
        <v>79</v>
      </c>
      <c r="B48" s="156"/>
      <c r="C48" s="156"/>
      <c r="D48" s="157" t="str">
        <f>H46</f>
        <v>09/02/2017.</v>
      </c>
      <c r="E48" s="157"/>
      <c r="F48" s="87" t="s">
        <v>80</v>
      </c>
      <c r="G48" s="158"/>
      <c r="H48" s="159">
        <v>45199</v>
      </c>
      <c r="I48" s="88"/>
      <c r="J48" s="89"/>
    </row>
    <row r="49" spans="1:12" ht="17.25" customHeight="1" x14ac:dyDescent="0.25">
      <c r="A49" s="160" t="s">
        <v>81</v>
      </c>
      <c r="B49" s="161"/>
      <c r="C49" s="161"/>
      <c r="D49" s="161"/>
      <c r="E49" s="161"/>
      <c r="F49" s="161"/>
      <c r="G49" s="161"/>
      <c r="H49" s="161"/>
      <c r="I49" s="161"/>
      <c r="J49" s="162"/>
    </row>
    <row r="50" spans="1:12" x14ac:dyDescent="0.25">
      <c r="A50" s="87" t="s">
        <v>82</v>
      </c>
      <c r="B50" s="88"/>
      <c r="C50" s="89"/>
      <c r="D50" s="163">
        <f>F41</f>
        <v>676</v>
      </c>
      <c r="E50" s="164"/>
      <c r="F50" s="165" t="s">
        <v>83</v>
      </c>
      <c r="G50" s="166"/>
      <c r="H50" s="166"/>
      <c r="I50" s="167">
        <v>18</v>
      </c>
      <c r="J50" s="167"/>
    </row>
    <row r="51" spans="1:12" x14ac:dyDescent="0.25">
      <c r="A51" s="145" t="s">
        <v>84</v>
      </c>
      <c r="B51" s="146"/>
      <c r="C51" s="145" t="s">
        <v>220</v>
      </c>
      <c r="D51" s="146"/>
      <c r="E51" s="147"/>
      <c r="F51" s="87" t="s">
        <v>85</v>
      </c>
      <c r="G51" s="88"/>
      <c r="H51" s="88"/>
      <c r="I51" s="88"/>
      <c r="J51" s="89"/>
    </row>
    <row r="52" spans="1:12" x14ac:dyDescent="0.25">
      <c r="A52" s="87" t="s">
        <v>86</v>
      </c>
      <c r="B52" s="88"/>
      <c r="C52" s="88"/>
      <c r="D52" s="93" t="s">
        <v>87</v>
      </c>
      <c r="E52" s="94"/>
      <c r="F52" s="94"/>
      <c r="G52" s="94"/>
      <c r="H52" s="94"/>
      <c r="I52" s="94"/>
      <c r="J52" s="95"/>
    </row>
    <row r="53" spans="1:12" ht="17.25" customHeight="1" thickBot="1" x14ac:dyDescent="0.3">
      <c r="A53" s="87" t="s">
        <v>88</v>
      </c>
      <c r="B53" s="88"/>
      <c r="C53" s="88"/>
      <c r="D53" s="88"/>
      <c r="E53" s="88"/>
      <c r="F53" s="88"/>
      <c r="G53" s="88"/>
      <c r="H53" s="88"/>
      <c r="I53" s="88"/>
      <c r="J53" s="89"/>
    </row>
    <row r="54" spans="1:12" ht="15.6" x14ac:dyDescent="0.3">
      <c r="A54" s="148" t="s">
        <v>187</v>
      </c>
      <c r="B54" s="149"/>
      <c r="C54" s="150" t="s">
        <v>220</v>
      </c>
      <c r="D54" s="151"/>
      <c r="E54" s="151"/>
      <c r="F54" s="151"/>
      <c r="G54" s="151"/>
      <c r="H54" s="151"/>
      <c r="I54" s="151"/>
      <c r="J54" s="152"/>
      <c r="K54" s="30" t="str">
        <f ca="1">(IF(F58&gt;99%,"All work completed. Please provide OC.",IF(F58&gt;89.8%,"Plinth, RCC, Brick, Plaster, Flooring, Painting work Completed. Finishing work is in process.",IF(F58&lt;94%,(IF(C58=0,"Work not yet Started.",IF(D58=25%,"Piling work in process",IF(D58=50%,"Excavation work in process",IF(D58=100%,"Excavation work Completed. ","0")))&amp;(IF(C59=0%,"",IF(C59=L60,"Footing work is process",IF(C59=L61,"Footing work Completed",IF(C59=L62,"1st Basement Completed",IF(C59=L63,"1st &amp; 2nd Basement Completed",IF(C59=L64,"1st to 3rd Basement Completed",IF(C59=L65,"1st to 4th Basement Completed",IF(C59=L66,"Plinth work is process",IF(C59=L67,"Plinth work completed","0")))))))))))&amp;(IF(C60=(D55+G55+I55),", RCC Slab",IF(C60&gt;0,", RCC upto "&amp;C60&amp;" Slab",""))&amp;(IF(C61=I55,", Brickwork",IF(C61&gt;0,", Brickwork upto "&amp;C61&amp;" Floor",""))&amp;(IF(C62=I55,", Internal Plaster",IF(C62&gt;0,", Internal Plaster upto "&amp;C62&amp;" Floor",""))&amp;(IF(C63=I55,", External Plaster",IF(C63&gt;0,", External Plaster upto "&amp;C63&amp;" Floor",""))&amp;(IF(C64=I55,", Flooring",IF(C64&gt;0,", Flooring upto "&amp;C64&amp;" Floor",""))&amp;(IF(C65=I55,", Painting",IF(C65&gt;0,", Painting upto "&amp;C65&amp;" Floor",""))&amp;(IF(C66&gt;0,", Finishing upto "&amp;C66&amp;" Floor","")&amp;(IF(C60&gt;0.5," Completed",""))))))))))))))</f>
        <v>Plinth, RCC, Brick, Plaster, Flooring, Painting work Completed. Finishing work is in process.</v>
      </c>
      <c r="L54" s="38"/>
    </row>
    <row r="55" spans="1:12" ht="15.6" x14ac:dyDescent="0.3">
      <c r="A55" s="31" t="s">
        <v>188</v>
      </c>
      <c r="B55" s="32">
        <v>0</v>
      </c>
      <c r="C55" s="32" t="s">
        <v>189</v>
      </c>
      <c r="D55" s="32">
        <v>1</v>
      </c>
      <c r="E55" s="153" t="s">
        <v>190</v>
      </c>
      <c r="F55" s="154"/>
      <c r="G55" s="32">
        <v>0</v>
      </c>
      <c r="H55" s="32" t="s">
        <v>191</v>
      </c>
      <c r="I55" s="153">
        <f ca="1">--TRIM(RIGHT(SUBSTITUTE(LEFT(C54,_xlfn.AGGREGATE(16,6,FIND({0,1,2,3,4,5,6,7,8,9},C54,ROW(INDIRECT("1:"&amp;LEN(C54)))),1))," ",REPT(" ",LEN(C54))),LEN(C54)))</f>
        <v>4</v>
      </c>
      <c r="J55" s="155"/>
      <c r="K55" s="33"/>
      <c r="L55" s="39"/>
    </row>
    <row r="56" spans="1:12" ht="34.200000000000003" customHeight="1" x14ac:dyDescent="0.3">
      <c r="A56" s="117" t="s">
        <v>192</v>
      </c>
      <c r="B56" s="118"/>
      <c r="C56" s="119" t="str">
        <f ca="1">K54</f>
        <v>Plinth, RCC, Brick, Plaster, Flooring, Painting work Completed. Finishing work is in process.</v>
      </c>
      <c r="D56" s="120"/>
      <c r="E56" s="120"/>
      <c r="F56" s="120"/>
      <c r="G56" s="120"/>
      <c r="H56" s="120"/>
      <c r="I56" s="120"/>
      <c r="J56" s="121"/>
      <c r="K56" s="33" t="s">
        <v>193</v>
      </c>
      <c r="L56" s="39"/>
    </row>
    <row r="57" spans="1:12" ht="15.6" x14ac:dyDescent="0.3">
      <c r="A57" s="122" t="s">
        <v>89</v>
      </c>
      <c r="B57" s="123"/>
      <c r="C57" s="54" t="s">
        <v>194</v>
      </c>
      <c r="D57" s="124" t="s">
        <v>195</v>
      </c>
      <c r="E57" s="124"/>
      <c r="F57" s="124" t="s">
        <v>196</v>
      </c>
      <c r="G57" s="124"/>
      <c r="H57" s="124" t="s">
        <v>197</v>
      </c>
      <c r="I57" s="124"/>
      <c r="J57" s="125"/>
      <c r="K57" s="34" t="s">
        <v>198</v>
      </c>
      <c r="L57" s="40">
        <f ca="1">I55*25%</f>
        <v>1</v>
      </c>
    </row>
    <row r="58" spans="1:12" ht="15.6" x14ac:dyDescent="0.3">
      <c r="A58" s="126" t="s">
        <v>199</v>
      </c>
      <c r="B58" s="124"/>
      <c r="C58" s="41">
        <f ca="1">L59</f>
        <v>4</v>
      </c>
      <c r="D58" s="127">
        <f ca="1">((100/I55)*C58)/100</f>
        <v>1</v>
      </c>
      <c r="E58" s="128"/>
      <c r="F58" s="134">
        <f ca="1">(((C59/I55*10)+(40/(D55+G55+I55)*C60)+(7.5/(I55)*C61)+(7.5/(I55)*C62)+(10/I55*C63)+(10/I55*C64)+(5/I55*C65)+(5/I55*C66)+(5/I55*C67))/100)</f>
        <v>0.9375</v>
      </c>
      <c r="G58" s="134"/>
      <c r="H58" s="136">
        <f ca="1">((((C58/I55)*20)+((C59/I55)*25)+(30/(I55+G55+D55)*C60)+(5/I55*C61)+(5/I55*C62)+(5/I55*C63)+(5/I55*C64)+(0/I55*C65)+(0/I55*C66)+(5/I55*C67))/100)</f>
        <v>0.95</v>
      </c>
      <c r="I58" s="137"/>
      <c r="J58" s="138"/>
      <c r="K58" s="34" t="s">
        <v>200</v>
      </c>
      <c r="L58" s="42">
        <f ca="1">I55*50%</f>
        <v>2</v>
      </c>
    </row>
    <row r="59" spans="1:12" ht="15.6" x14ac:dyDescent="0.3">
      <c r="A59" s="126" t="s">
        <v>90</v>
      </c>
      <c r="B59" s="124"/>
      <c r="C59" s="43">
        <f ca="1">L67</f>
        <v>4</v>
      </c>
      <c r="D59" s="127">
        <f ca="1">((100/I55)*C59)/100</f>
        <v>1</v>
      </c>
      <c r="E59" s="128"/>
      <c r="F59" s="134"/>
      <c r="G59" s="134"/>
      <c r="H59" s="139"/>
      <c r="I59" s="140"/>
      <c r="J59" s="141"/>
      <c r="K59" s="34" t="s">
        <v>201</v>
      </c>
      <c r="L59" s="42">
        <f ca="1">I55</f>
        <v>4</v>
      </c>
    </row>
    <row r="60" spans="1:12" ht="15.6" x14ac:dyDescent="0.3">
      <c r="A60" s="126" t="s">
        <v>202</v>
      </c>
      <c r="B60" s="124"/>
      <c r="C60" s="43">
        <f ca="1">D55+I55</f>
        <v>5</v>
      </c>
      <c r="D60" s="127">
        <f ca="1">((100/(D55+G55+I55))*C60)/100</f>
        <v>1</v>
      </c>
      <c r="E60" s="128"/>
      <c r="F60" s="134"/>
      <c r="G60" s="134"/>
      <c r="H60" s="139"/>
      <c r="I60" s="140"/>
      <c r="J60" s="141"/>
      <c r="K60" s="34" t="s">
        <v>203</v>
      </c>
      <c r="L60" s="44">
        <f ca="1">(IF(B55&gt;1,(I55/(B55+2)),I55/4))</f>
        <v>1</v>
      </c>
    </row>
    <row r="61" spans="1:12" ht="15.6" x14ac:dyDescent="0.3">
      <c r="A61" s="126" t="s">
        <v>204</v>
      </c>
      <c r="B61" s="124" t="s">
        <v>205</v>
      </c>
      <c r="C61" s="41">
        <v>4</v>
      </c>
      <c r="D61" s="127">
        <f ca="1">((100/I55)*C61)/100</f>
        <v>1</v>
      </c>
      <c r="E61" s="128"/>
      <c r="F61" s="134"/>
      <c r="G61" s="134"/>
      <c r="H61" s="139"/>
      <c r="I61" s="140"/>
      <c r="J61" s="141"/>
      <c r="K61" s="34" t="s">
        <v>206</v>
      </c>
      <c r="L61" s="44">
        <f ca="1">(IF(B55&gt;1,(I55/(B55+2)+L60),I55/4+L60))</f>
        <v>2</v>
      </c>
    </row>
    <row r="62" spans="1:12" ht="15.6" x14ac:dyDescent="0.3">
      <c r="A62" s="126" t="s">
        <v>207</v>
      </c>
      <c r="B62" s="124" t="s">
        <v>205</v>
      </c>
      <c r="C62" s="41">
        <v>4</v>
      </c>
      <c r="D62" s="127">
        <f ca="1">((100/I55)*C62)/100</f>
        <v>1</v>
      </c>
      <c r="E62" s="128"/>
      <c r="F62" s="134"/>
      <c r="G62" s="134"/>
      <c r="H62" s="139"/>
      <c r="I62" s="140"/>
      <c r="J62" s="141"/>
      <c r="K62" s="34" t="s">
        <v>208</v>
      </c>
      <c r="L62" s="44">
        <f>(IF(B55&gt;1,(I55/(B55+2)+L61),0))</f>
        <v>0</v>
      </c>
    </row>
    <row r="63" spans="1:12" ht="15.6" x14ac:dyDescent="0.3">
      <c r="A63" s="126" t="s">
        <v>209</v>
      </c>
      <c r="B63" s="124" t="s">
        <v>210</v>
      </c>
      <c r="C63" s="41">
        <v>4</v>
      </c>
      <c r="D63" s="127">
        <f ca="1">((100/(I55))*C63)/100</f>
        <v>1</v>
      </c>
      <c r="E63" s="128"/>
      <c r="F63" s="134"/>
      <c r="G63" s="134"/>
      <c r="H63" s="139"/>
      <c r="I63" s="140"/>
      <c r="J63" s="141"/>
      <c r="K63" s="34" t="s">
        <v>211</v>
      </c>
      <c r="L63" s="44">
        <f>(IF(B55&gt;2,(I55/(B55+2)+L62),0))</f>
        <v>0</v>
      </c>
    </row>
    <row r="64" spans="1:12" ht="15.6" x14ac:dyDescent="0.3">
      <c r="A64" s="126" t="s">
        <v>212</v>
      </c>
      <c r="B64" s="124" t="s">
        <v>212</v>
      </c>
      <c r="C64" s="41">
        <v>4</v>
      </c>
      <c r="D64" s="127">
        <f ca="1">((100/I55)*C64)/100</f>
        <v>1</v>
      </c>
      <c r="E64" s="128"/>
      <c r="F64" s="134"/>
      <c r="G64" s="134"/>
      <c r="H64" s="139"/>
      <c r="I64" s="140"/>
      <c r="J64" s="141"/>
      <c r="K64" s="34" t="s">
        <v>213</v>
      </c>
      <c r="L64" s="45">
        <f>(IF(B55&gt;3,(I55/(B55+2)+L63),0))</f>
        <v>0</v>
      </c>
    </row>
    <row r="65" spans="1:12" ht="15.6" x14ac:dyDescent="0.3">
      <c r="A65" s="126" t="s">
        <v>214</v>
      </c>
      <c r="B65" s="124"/>
      <c r="C65" s="41">
        <v>4</v>
      </c>
      <c r="D65" s="127">
        <f ca="1">((100/I55)*C65)/100</f>
        <v>1</v>
      </c>
      <c r="E65" s="128"/>
      <c r="F65" s="134"/>
      <c r="G65" s="134"/>
      <c r="H65" s="139"/>
      <c r="I65" s="140"/>
      <c r="J65" s="141"/>
      <c r="K65" s="34" t="s">
        <v>215</v>
      </c>
      <c r="L65" s="44">
        <f>(IF(B55&gt;4,(I55/(B55+2)+L64),0))</f>
        <v>0</v>
      </c>
    </row>
    <row r="66" spans="1:12" ht="15.6" x14ac:dyDescent="0.3">
      <c r="A66" s="126" t="s">
        <v>216</v>
      </c>
      <c r="B66" s="124" t="s">
        <v>216</v>
      </c>
      <c r="C66" s="41">
        <v>3</v>
      </c>
      <c r="D66" s="127">
        <f ca="1">((100/(I55))*C66)/100</f>
        <v>0.75</v>
      </c>
      <c r="E66" s="128"/>
      <c r="F66" s="134"/>
      <c r="G66" s="134"/>
      <c r="H66" s="139"/>
      <c r="I66" s="140"/>
      <c r="J66" s="141"/>
      <c r="K66" s="34" t="s">
        <v>217</v>
      </c>
      <c r="L66" s="44">
        <f ca="1">(IF(B55=1,(I55/(B55+3)+L61),IF(B55=0,(I55/4+L61),IF(B55&gt;1,0))))</f>
        <v>3</v>
      </c>
    </row>
    <row r="67" spans="1:12" ht="16.2" thickBot="1" x14ac:dyDescent="0.35">
      <c r="A67" s="210" t="s">
        <v>218</v>
      </c>
      <c r="B67" s="211"/>
      <c r="C67" s="46">
        <v>0</v>
      </c>
      <c r="D67" s="212">
        <f ca="1">((100/(I55))*C67)/100</f>
        <v>0</v>
      </c>
      <c r="E67" s="213"/>
      <c r="F67" s="135"/>
      <c r="G67" s="135"/>
      <c r="H67" s="142"/>
      <c r="I67" s="143"/>
      <c r="J67" s="144"/>
      <c r="K67" s="35" t="s">
        <v>219</v>
      </c>
      <c r="L67" s="47">
        <f ca="1">(IF(B55&gt;1.5,(I55/(B55+2)+L61+MAX(0,L62-L61)+MAX(0,L63-L62)+MAX(0,L64-L63)+MAX(0,L65-L64)+MAX(0,L66-L65)),IF(B55=1,(I55/(B55+3)+L66),IF(B55=0,I55/4+L66))))</f>
        <v>4</v>
      </c>
    </row>
    <row r="68" spans="1:12" ht="15.75" customHeight="1" x14ac:dyDescent="0.25">
      <c r="A68" s="87" t="s">
        <v>95</v>
      </c>
      <c r="B68" s="88"/>
      <c r="C68" s="88"/>
      <c r="D68" s="88"/>
      <c r="E68" s="88"/>
      <c r="F68" s="88"/>
      <c r="G68" s="88"/>
      <c r="H68" s="88"/>
      <c r="I68" s="88"/>
      <c r="J68" s="89"/>
    </row>
    <row r="69" spans="1:12" ht="15.75" customHeight="1" x14ac:dyDescent="0.25">
      <c r="A69" s="87" t="s">
        <v>96</v>
      </c>
      <c r="B69" s="88"/>
      <c r="C69" s="88"/>
      <c r="D69" s="88"/>
      <c r="E69" s="88"/>
      <c r="F69" s="88"/>
      <c r="G69" s="88"/>
      <c r="H69" s="88"/>
      <c r="I69" s="88"/>
      <c r="J69" s="89"/>
    </row>
    <row r="70" spans="1:12" ht="15.75" customHeight="1" x14ac:dyDescent="0.25">
      <c r="A70" s="129" t="s">
        <v>97</v>
      </c>
      <c r="B70" s="130"/>
      <c r="C70" s="131" t="s">
        <v>98</v>
      </c>
      <c r="D70" s="132"/>
      <c r="E70" s="132"/>
      <c r="F70" s="132"/>
      <c r="G70" s="132"/>
      <c r="H70" s="132"/>
      <c r="I70" s="132"/>
      <c r="J70" s="133"/>
    </row>
    <row r="71" spans="1:12" ht="15.75" customHeight="1" x14ac:dyDescent="0.25">
      <c r="A71" s="104" t="s">
        <v>99</v>
      </c>
      <c r="B71" s="105"/>
      <c r="C71" s="105"/>
      <c r="D71" s="105"/>
      <c r="E71" s="105"/>
      <c r="F71" s="105"/>
      <c r="G71" s="105"/>
      <c r="H71" s="105"/>
      <c r="I71" s="105"/>
      <c r="J71" s="106"/>
    </row>
    <row r="72" spans="1:12" x14ac:dyDescent="0.25">
      <c r="A72" s="87" t="s">
        <v>100</v>
      </c>
      <c r="B72" s="88"/>
      <c r="C72" s="88"/>
      <c r="D72" s="88"/>
      <c r="E72" s="88"/>
      <c r="F72" s="89"/>
      <c r="G72" s="87">
        <v>3300</v>
      </c>
      <c r="H72" s="88"/>
      <c r="I72" s="88"/>
      <c r="J72" s="89"/>
    </row>
    <row r="73" spans="1:12" x14ac:dyDescent="0.25">
      <c r="A73" s="87" t="s">
        <v>101</v>
      </c>
      <c r="B73" s="88"/>
      <c r="C73" s="88"/>
      <c r="D73" s="88"/>
      <c r="E73" s="88"/>
      <c r="F73" s="89"/>
      <c r="G73" s="93" t="s">
        <v>102</v>
      </c>
      <c r="H73" s="94"/>
      <c r="I73" s="94"/>
      <c r="J73" s="95"/>
    </row>
    <row r="74" spans="1:12" x14ac:dyDescent="0.25">
      <c r="A74" s="87" t="s">
        <v>103</v>
      </c>
      <c r="B74" s="88"/>
      <c r="C74" s="88"/>
      <c r="D74" s="88"/>
      <c r="E74" s="88"/>
      <c r="F74" s="89"/>
      <c r="G74" s="93" t="s">
        <v>104</v>
      </c>
      <c r="H74" s="94"/>
      <c r="I74" s="94"/>
      <c r="J74" s="95"/>
    </row>
    <row r="75" spans="1:12" s="48" customFormat="1" x14ac:dyDescent="0.25">
      <c r="A75" s="104" t="s">
        <v>105</v>
      </c>
      <c r="B75" s="105"/>
      <c r="C75" s="105"/>
      <c r="D75" s="105"/>
      <c r="E75" s="105"/>
      <c r="F75" s="106"/>
      <c r="G75" s="87">
        <f>G72*0.8</f>
        <v>2640</v>
      </c>
      <c r="H75" s="88"/>
      <c r="I75" s="88"/>
      <c r="J75" s="89"/>
    </row>
    <row r="76" spans="1:12" s="48" customFormat="1" ht="17.399999999999999" x14ac:dyDescent="0.25">
      <c r="A76" s="111" t="s">
        <v>106</v>
      </c>
      <c r="B76" s="112"/>
      <c r="C76" s="112"/>
      <c r="D76" s="112"/>
      <c r="E76" s="112"/>
      <c r="F76" s="112"/>
      <c r="G76" s="112"/>
      <c r="H76" s="112"/>
      <c r="I76" s="112"/>
      <c r="J76" s="113"/>
    </row>
    <row r="77" spans="1:12" x14ac:dyDescent="0.25">
      <c r="A77" s="114" t="s">
        <v>107</v>
      </c>
      <c r="B77" s="115"/>
      <c r="C77" s="115"/>
      <c r="D77" s="115"/>
      <c r="E77" s="115"/>
      <c r="F77" s="115"/>
      <c r="G77" s="115"/>
      <c r="H77" s="115"/>
      <c r="I77" s="115"/>
      <c r="J77" s="116"/>
    </row>
    <row r="78" spans="1:12" ht="41.25" customHeight="1" x14ac:dyDescent="0.25">
      <c r="A78" s="107" t="s">
        <v>108</v>
      </c>
      <c r="B78" s="108"/>
      <c r="C78" s="27" t="s">
        <v>109</v>
      </c>
      <c r="D78" s="109" t="s">
        <v>110</v>
      </c>
      <c r="E78" s="110"/>
      <c r="F78" s="28" t="s">
        <v>111</v>
      </c>
      <c r="G78" s="27" t="s">
        <v>112</v>
      </c>
      <c r="H78" s="27" t="s">
        <v>113</v>
      </c>
      <c r="I78" s="107" t="s">
        <v>114</v>
      </c>
      <c r="J78" s="108"/>
    </row>
    <row r="79" spans="1:12" s="49" customFormat="1" ht="20.25" customHeight="1" x14ac:dyDescent="0.3">
      <c r="A79" s="101" t="s">
        <v>115</v>
      </c>
      <c r="B79" s="102"/>
      <c r="C79" s="102"/>
      <c r="D79" s="102"/>
      <c r="E79" s="102"/>
      <c r="F79" s="102"/>
      <c r="G79" s="102"/>
      <c r="H79" s="102"/>
      <c r="I79" s="102"/>
      <c r="J79" s="103"/>
    </row>
    <row r="80" spans="1:12" s="49" customFormat="1" ht="15.6" x14ac:dyDescent="0.3">
      <c r="A80" s="96">
        <v>1</v>
      </c>
      <c r="B80" s="97"/>
      <c r="C80" s="29" t="s">
        <v>116</v>
      </c>
      <c r="D80" s="96">
        <f>26.94*10.764</f>
        <v>289.98216000000002</v>
      </c>
      <c r="E80" s="97"/>
      <c r="F80" s="29">
        <v>0</v>
      </c>
      <c r="G80" s="29">
        <v>450</v>
      </c>
      <c r="H80" s="29" t="s">
        <v>117</v>
      </c>
      <c r="I80" s="81" t="s">
        <v>118</v>
      </c>
      <c r="J80" s="82"/>
      <c r="K80" s="59">
        <f>G80/D80</f>
        <v>1.5518196015920427</v>
      </c>
    </row>
    <row r="81" spans="1:10" s="49" customFormat="1" ht="15.6" x14ac:dyDescent="0.3">
      <c r="A81" s="96">
        <v>2</v>
      </c>
      <c r="B81" s="97"/>
      <c r="C81" s="29" t="s">
        <v>119</v>
      </c>
      <c r="D81" s="96">
        <f>35.43*10.764</f>
        <v>381.36851999999999</v>
      </c>
      <c r="E81" s="97"/>
      <c r="F81" s="29">
        <v>0</v>
      </c>
      <c r="G81" s="29">
        <v>550</v>
      </c>
      <c r="H81" s="29" t="s">
        <v>117</v>
      </c>
      <c r="I81" s="85"/>
      <c r="J81" s="86"/>
    </row>
    <row r="82" spans="1:10" s="49" customFormat="1" ht="15.6" x14ac:dyDescent="0.3">
      <c r="A82" s="101" t="s">
        <v>120</v>
      </c>
      <c r="B82" s="102"/>
      <c r="C82" s="102"/>
      <c r="D82" s="102"/>
      <c r="E82" s="102"/>
      <c r="F82" s="102"/>
      <c r="G82" s="102"/>
      <c r="H82" s="102"/>
      <c r="I82" s="102"/>
      <c r="J82" s="103"/>
    </row>
    <row r="83" spans="1:10" s="49" customFormat="1" ht="15.6" x14ac:dyDescent="0.3">
      <c r="A83" s="96">
        <v>1</v>
      </c>
      <c r="B83" s="97"/>
      <c r="C83" s="29" t="str">
        <f>C81</f>
        <v>1BHK</v>
      </c>
      <c r="D83" s="96">
        <f>(27.77+7.88)*10.764</f>
        <v>383.73659999999995</v>
      </c>
      <c r="E83" s="97"/>
      <c r="F83" s="29">
        <v>0</v>
      </c>
      <c r="G83" s="29">
        <v>600</v>
      </c>
      <c r="H83" s="29" t="s">
        <v>117</v>
      </c>
      <c r="I83" s="81" t="str">
        <f>A82</f>
        <v xml:space="preserve">1st To 4th Floor </v>
      </c>
      <c r="J83" s="82"/>
    </row>
    <row r="84" spans="1:10" s="49" customFormat="1" ht="15.6" x14ac:dyDescent="0.3">
      <c r="A84" s="96">
        <v>2</v>
      </c>
      <c r="B84" s="97"/>
      <c r="C84" s="29" t="str">
        <f>C83</f>
        <v>1BHK</v>
      </c>
      <c r="D84" s="96">
        <f>(32.6+3)*10.764</f>
        <v>383.19839999999999</v>
      </c>
      <c r="E84" s="97"/>
      <c r="F84" s="29">
        <v>0</v>
      </c>
      <c r="G84" s="29">
        <v>600</v>
      </c>
      <c r="H84" s="29" t="s">
        <v>117</v>
      </c>
      <c r="I84" s="83"/>
      <c r="J84" s="84"/>
    </row>
    <row r="85" spans="1:10" s="49" customFormat="1" ht="15.6" x14ac:dyDescent="0.3">
      <c r="A85" s="96">
        <v>3</v>
      </c>
      <c r="B85" s="97"/>
      <c r="C85" s="29" t="str">
        <f>C83</f>
        <v>1BHK</v>
      </c>
      <c r="D85" s="96">
        <v>384</v>
      </c>
      <c r="E85" s="97"/>
      <c r="F85" s="29">
        <v>0</v>
      </c>
      <c r="G85" s="29">
        <v>600</v>
      </c>
      <c r="H85" s="29" t="s">
        <v>117</v>
      </c>
      <c r="I85" s="83"/>
      <c r="J85" s="84"/>
    </row>
    <row r="86" spans="1:10" s="49" customFormat="1" ht="15.6" x14ac:dyDescent="0.3">
      <c r="A86" s="96">
        <v>4</v>
      </c>
      <c r="B86" s="97"/>
      <c r="C86" s="29" t="str">
        <f>C85</f>
        <v>1BHK</v>
      </c>
      <c r="D86" s="96">
        <v>384</v>
      </c>
      <c r="E86" s="97"/>
      <c r="F86" s="29">
        <v>0</v>
      </c>
      <c r="G86" s="29">
        <v>600</v>
      </c>
      <c r="H86" s="29" t="s">
        <v>117</v>
      </c>
      <c r="I86" s="85"/>
      <c r="J86" s="86"/>
    </row>
    <row r="87" spans="1:10" ht="198" customHeight="1" x14ac:dyDescent="0.25">
      <c r="A87" s="98" t="s">
        <v>230</v>
      </c>
      <c r="B87" s="99"/>
      <c r="C87" s="99"/>
      <c r="D87" s="99"/>
      <c r="E87" s="99"/>
      <c r="F87" s="99"/>
      <c r="G87" s="99"/>
      <c r="H87" s="99"/>
      <c r="I87" s="99"/>
      <c r="J87" s="100"/>
    </row>
    <row r="88" spans="1:10" ht="17.25" customHeight="1" x14ac:dyDescent="0.25">
      <c r="A88" s="90" t="s">
        <v>121</v>
      </c>
      <c r="B88" s="91"/>
      <c r="C88" s="91"/>
      <c r="D88" s="91"/>
      <c r="E88" s="91"/>
      <c r="F88" s="91"/>
      <c r="G88" s="91"/>
      <c r="H88" s="91"/>
      <c r="I88" s="91"/>
      <c r="J88" s="92"/>
    </row>
    <row r="89" spans="1:10" x14ac:dyDescent="0.25">
      <c r="A89" s="87" t="s">
        <v>122</v>
      </c>
      <c r="B89" s="88"/>
      <c r="C89" s="88"/>
      <c r="D89" s="88"/>
      <c r="E89" s="88"/>
      <c r="F89" s="88"/>
      <c r="G89" s="88"/>
      <c r="H89" s="88"/>
      <c r="I89" s="88"/>
      <c r="J89" s="89"/>
    </row>
    <row r="90" spans="1:10" x14ac:dyDescent="0.25">
      <c r="A90" s="90" t="s">
        <v>123</v>
      </c>
      <c r="B90" s="91"/>
      <c r="C90" s="91"/>
      <c r="D90" s="91"/>
      <c r="E90" s="91"/>
      <c r="F90" s="91"/>
      <c r="G90" s="91"/>
      <c r="H90" s="91"/>
      <c r="I90" s="91"/>
      <c r="J90" s="92"/>
    </row>
    <row r="91" spans="1:10" x14ac:dyDescent="0.25">
      <c r="A91" s="87" t="s">
        <v>124</v>
      </c>
      <c r="B91" s="88"/>
      <c r="C91" s="88"/>
      <c r="D91" s="88"/>
      <c r="E91" s="88"/>
      <c r="F91" s="88"/>
      <c r="G91" s="88"/>
      <c r="H91" s="88"/>
      <c r="I91" s="88"/>
      <c r="J91" s="89"/>
    </row>
    <row r="92" spans="1:10" x14ac:dyDescent="0.25">
      <c r="A92" s="87" t="s">
        <v>125</v>
      </c>
      <c r="B92" s="88"/>
      <c r="C92" s="88"/>
      <c r="D92" s="88"/>
      <c r="E92" s="88"/>
      <c r="F92" s="88"/>
      <c r="G92" s="88"/>
      <c r="H92" s="88"/>
      <c r="I92" s="88"/>
      <c r="J92" s="89"/>
    </row>
    <row r="93" spans="1:10" x14ac:dyDescent="0.25">
      <c r="A93" s="87" t="s">
        <v>126</v>
      </c>
      <c r="B93" s="88"/>
      <c r="C93" s="88"/>
      <c r="D93" s="88"/>
      <c r="E93" s="88"/>
      <c r="F93" s="88"/>
      <c r="G93" s="88"/>
      <c r="H93" s="88"/>
      <c r="I93" s="88"/>
      <c r="J93" s="89"/>
    </row>
    <row r="94" spans="1:10" ht="30.75" customHeight="1" x14ac:dyDescent="0.25">
      <c r="A94" s="93" t="s">
        <v>127</v>
      </c>
      <c r="B94" s="94"/>
      <c r="C94" s="94"/>
      <c r="D94" s="94"/>
      <c r="E94" s="94"/>
      <c r="F94" s="94"/>
      <c r="G94" s="94"/>
      <c r="H94" s="94"/>
      <c r="I94" s="94"/>
      <c r="J94" s="95"/>
    </row>
    <row r="95" spans="1:10" ht="15" customHeight="1" x14ac:dyDescent="0.25">
      <c r="A95" s="60" t="s">
        <v>128</v>
      </c>
      <c r="B95" s="61"/>
      <c r="C95" s="61"/>
      <c r="D95" s="61"/>
      <c r="E95" s="61"/>
      <c r="F95" s="61"/>
      <c r="G95" s="61"/>
      <c r="H95" s="61"/>
      <c r="I95" s="61"/>
      <c r="J95" s="62"/>
    </row>
    <row r="96" spans="1:10" x14ac:dyDescent="0.25">
      <c r="A96" s="63"/>
      <c r="B96" s="64"/>
      <c r="C96" s="64"/>
      <c r="D96" s="64"/>
      <c r="E96" s="64"/>
      <c r="F96" s="64"/>
      <c r="G96" s="64"/>
      <c r="H96" s="64"/>
      <c r="I96" s="64"/>
      <c r="J96" s="65"/>
    </row>
    <row r="97" spans="1:10" x14ac:dyDescent="0.25">
      <c r="A97" s="63"/>
      <c r="B97" s="64"/>
      <c r="C97" s="64"/>
      <c r="D97" s="64"/>
      <c r="E97" s="64"/>
      <c r="F97" s="64"/>
      <c r="G97" s="64"/>
      <c r="H97" s="64"/>
      <c r="I97" s="64"/>
      <c r="J97" s="65"/>
    </row>
    <row r="98" spans="1:10" x14ac:dyDescent="0.25">
      <c r="A98" s="66"/>
      <c r="B98" s="67"/>
      <c r="C98" s="67"/>
      <c r="D98" s="67"/>
      <c r="E98" s="67"/>
      <c r="F98" s="67"/>
      <c r="G98" s="67"/>
      <c r="H98" s="67"/>
      <c r="I98" s="67"/>
      <c r="J98" s="68"/>
    </row>
    <row r="99" spans="1:10" x14ac:dyDescent="0.25">
      <c r="A99" s="50" t="s">
        <v>129</v>
      </c>
      <c r="B99" s="51"/>
      <c r="C99" s="51"/>
      <c r="D99" s="52" t="str">
        <f>F9</f>
        <v>Rubi Park</v>
      </c>
      <c r="G99" s="51"/>
      <c r="H99" s="51"/>
      <c r="I99" s="51"/>
      <c r="J99" s="51"/>
    </row>
    <row r="100" spans="1:10" x14ac:dyDescent="0.25">
      <c r="A100" s="51"/>
      <c r="B100" s="51"/>
      <c r="C100" s="51"/>
      <c r="D100" s="51"/>
      <c r="E100" s="51"/>
      <c r="F100" s="51"/>
      <c r="G100" s="51"/>
      <c r="H100" s="51"/>
      <c r="I100" s="51"/>
      <c r="J100" s="51"/>
    </row>
    <row r="101" spans="1:10" x14ac:dyDescent="0.25">
      <c r="A101" s="51"/>
      <c r="B101" s="51"/>
      <c r="C101" s="51"/>
      <c r="D101" s="51"/>
      <c r="E101" s="51"/>
      <c r="F101" s="51"/>
      <c r="G101" s="51"/>
      <c r="H101" s="51"/>
      <c r="I101" s="51"/>
      <c r="J101" s="51"/>
    </row>
    <row r="142" spans="1:1" x14ac:dyDescent="0.25">
      <c r="A142" s="53" t="s">
        <v>130</v>
      </c>
    </row>
  </sheetData>
  <mergeCells count="191">
    <mergeCell ref="A65:B65"/>
    <mergeCell ref="D65:E65"/>
    <mergeCell ref="A66:B66"/>
    <mergeCell ref="D66:E66"/>
    <mergeCell ref="A67:B67"/>
    <mergeCell ref="D67:E67"/>
    <mergeCell ref="H46:J46"/>
    <mergeCell ref="A5:E5"/>
    <mergeCell ref="F5:J5"/>
    <mergeCell ref="A6:E6"/>
    <mergeCell ref="F6:J6"/>
    <mergeCell ref="A7:E7"/>
    <mergeCell ref="F7:J7"/>
    <mergeCell ref="A14:B14"/>
    <mergeCell ref="C14:J14"/>
    <mergeCell ref="A18:B18"/>
    <mergeCell ref="C18:E18"/>
    <mergeCell ref="F18:G18"/>
    <mergeCell ref="H18:J18"/>
    <mergeCell ref="A21:E21"/>
    <mergeCell ref="F21:J21"/>
    <mergeCell ref="A15:B15"/>
    <mergeCell ref="C15:E15"/>
    <mergeCell ref="I15:J15"/>
    <mergeCell ref="A1:J1"/>
    <mergeCell ref="A2:J2"/>
    <mergeCell ref="A3:E3"/>
    <mergeCell ref="F3:J3"/>
    <mergeCell ref="A4:E4"/>
    <mergeCell ref="F4:I4"/>
    <mergeCell ref="A12:E12"/>
    <mergeCell ref="F12:J12"/>
    <mergeCell ref="A13:E13"/>
    <mergeCell ref="F13:J13"/>
    <mergeCell ref="A9:E9"/>
    <mergeCell ref="F9:J9"/>
    <mergeCell ref="A10:E10"/>
    <mergeCell ref="F10:J10"/>
    <mergeCell ref="A11:E11"/>
    <mergeCell ref="F11:J11"/>
    <mergeCell ref="A8:E8"/>
    <mergeCell ref="F8:J8"/>
    <mergeCell ref="B16:E16"/>
    <mergeCell ref="G16:J16"/>
    <mergeCell ref="B17:E17"/>
    <mergeCell ref="G17:J17"/>
    <mergeCell ref="A25:E25"/>
    <mergeCell ref="F25:J25"/>
    <mergeCell ref="A26:B26"/>
    <mergeCell ref="C26:D26"/>
    <mergeCell ref="E26:F26"/>
    <mergeCell ref="G26:H26"/>
    <mergeCell ref="I26:J26"/>
    <mergeCell ref="A22:E22"/>
    <mergeCell ref="F22:I22"/>
    <mergeCell ref="A23:E23"/>
    <mergeCell ref="F23:J23"/>
    <mergeCell ref="A24:E24"/>
    <mergeCell ref="F24:I24"/>
    <mergeCell ref="A27:B27"/>
    <mergeCell ref="C27:D27"/>
    <mergeCell ref="E27:F27"/>
    <mergeCell ref="G27:H27"/>
    <mergeCell ref="I27:J27"/>
    <mergeCell ref="A28:B28"/>
    <mergeCell ref="C28:D28"/>
    <mergeCell ref="E28:F28"/>
    <mergeCell ref="G28:H28"/>
    <mergeCell ref="I28:J28"/>
    <mergeCell ref="A33:J33"/>
    <mergeCell ref="A34:E34"/>
    <mergeCell ref="F34:I34"/>
    <mergeCell ref="A35:E35"/>
    <mergeCell ref="F35:J35"/>
    <mergeCell ref="A36:J36"/>
    <mergeCell ref="A29:J29"/>
    <mergeCell ref="A30:J30"/>
    <mergeCell ref="A31:B31"/>
    <mergeCell ref="A32:B32"/>
    <mergeCell ref="C32:J32"/>
    <mergeCell ref="C31:J31"/>
    <mergeCell ref="A40:E40"/>
    <mergeCell ref="F40:J40"/>
    <mergeCell ref="A41:E41"/>
    <mergeCell ref="F41:J41"/>
    <mergeCell ref="A42:E42"/>
    <mergeCell ref="F42:J42"/>
    <mergeCell ref="A37:E37"/>
    <mergeCell ref="F37:J37"/>
    <mergeCell ref="A38:E38"/>
    <mergeCell ref="F38:J38"/>
    <mergeCell ref="A39:E39"/>
    <mergeCell ref="F39:J39"/>
    <mergeCell ref="A46:B46"/>
    <mergeCell ref="C46:F46"/>
    <mergeCell ref="A47:B47"/>
    <mergeCell ref="C47:F47"/>
    <mergeCell ref="H47:J47"/>
    <mergeCell ref="A43:J43"/>
    <mergeCell ref="A44:B44"/>
    <mergeCell ref="C44:F44"/>
    <mergeCell ref="H44:J44"/>
    <mergeCell ref="A45:B45"/>
    <mergeCell ref="C45:F45"/>
    <mergeCell ref="H45:J45"/>
    <mergeCell ref="A48:C48"/>
    <mergeCell ref="D48:E48"/>
    <mergeCell ref="F48:G48"/>
    <mergeCell ref="H48:J48"/>
    <mergeCell ref="A49:J49"/>
    <mergeCell ref="A50:C50"/>
    <mergeCell ref="D50:E50"/>
    <mergeCell ref="F50:H50"/>
    <mergeCell ref="I50:J50"/>
    <mergeCell ref="A51:B51"/>
    <mergeCell ref="C51:E51"/>
    <mergeCell ref="F51:J51"/>
    <mergeCell ref="A52:C52"/>
    <mergeCell ref="D52:J52"/>
    <mergeCell ref="A53:J53"/>
    <mergeCell ref="A54:B54"/>
    <mergeCell ref="C54:J54"/>
    <mergeCell ref="E55:F55"/>
    <mergeCell ref="I55:J55"/>
    <mergeCell ref="A56:B56"/>
    <mergeCell ref="C56:J56"/>
    <mergeCell ref="A57:B57"/>
    <mergeCell ref="D57:E57"/>
    <mergeCell ref="F57:G57"/>
    <mergeCell ref="H57:J57"/>
    <mergeCell ref="A58:B58"/>
    <mergeCell ref="D58:E58"/>
    <mergeCell ref="A70:B70"/>
    <mergeCell ref="C70:J70"/>
    <mergeCell ref="F58:G67"/>
    <mergeCell ref="H58:J67"/>
    <mergeCell ref="A59:B59"/>
    <mergeCell ref="D59:E59"/>
    <mergeCell ref="A60:B60"/>
    <mergeCell ref="D60:E60"/>
    <mergeCell ref="A61:B61"/>
    <mergeCell ref="D61:E61"/>
    <mergeCell ref="A62:B62"/>
    <mergeCell ref="D62:E62"/>
    <mergeCell ref="A63:B63"/>
    <mergeCell ref="D63:E63"/>
    <mergeCell ref="A64:B64"/>
    <mergeCell ref="D64:E64"/>
    <mergeCell ref="G72:J72"/>
    <mergeCell ref="A73:F73"/>
    <mergeCell ref="G73:J73"/>
    <mergeCell ref="A68:J68"/>
    <mergeCell ref="A69:J69"/>
    <mergeCell ref="A84:B84"/>
    <mergeCell ref="D84:E84"/>
    <mergeCell ref="A78:B78"/>
    <mergeCell ref="D78:E78"/>
    <mergeCell ref="I78:J78"/>
    <mergeCell ref="A79:J79"/>
    <mergeCell ref="A80:B80"/>
    <mergeCell ref="D80:E80"/>
    <mergeCell ref="A74:F74"/>
    <mergeCell ref="G74:J74"/>
    <mergeCell ref="A75:F75"/>
    <mergeCell ref="G75:J75"/>
    <mergeCell ref="A76:J76"/>
    <mergeCell ref="A77:J77"/>
    <mergeCell ref="A95:J98"/>
    <mergeCell ref="A19:E20"/>
    <mergeCell ref="F19:J20"/>
    <mergeCell ref="I83:J86"/>
    <mergeCell ref="I80:J81"/>
    <mergeCell ref="A89:J89"/>
    <mergeCell ref="A90:J90"/>
    <mergeCell ref="A91:J91"/>
    <mergeCell ref="A92:J92"/>
    <mergeCell ref="A93:J93"/>
    <mergeCell ref="A94:J94"/>
    <mergeCell ref="A85:B85"/>
    <mergeCell ref="D85:E85"/>
    <mergeCell ref="A86:B86"/>
    <mergeCell ref="D86:E86"/>
    <mergeCell ref="A87:J87"/>
    <mergeCell ref="A88:J88"/>
    <mergeCell ref="A81:B81"/>
    <mergeCell ref="D81:E81"/>
    <mergeCell ref="A82:J82"/>
    <mergeCell ref="A83:B83"/>
    <mergeCell ref="D83:E83"/>
    <mergeCell ref="A71:J71"/>
    <mergeCell ref="A72:F72"/>
  </mergeCells>
  <hyperlinks>
    <hyperlink ref="C32" r:id="rId1" xr:uid="{00000000-0004-0000-0000-000000000000}"/>
  </hyperlinks>
  <pageMargins left="0.39370078740157483" right="0.39370078740157483" top="0.98425196850393704" bottom="0.59055118110236227" header="0.19685039370078741" footer="0.19685039370078741"/>
  <pageSetup paperSize="2" orientation="portrait" r:id="rId2"/>
  <headerFooter>
    <oddHeader>&amp;C&amp;"Times New Roman,Bold"&amp;20&amp;G</oddHeader>
    <oddFooter>&amp;L&amp;"Times New Roman,Bold"Ref No: &amp;F&amp;C&amp;G&amp;R&amp;P</oddFooter>
  </headerFooter>
  <rowBreaks count="2" manualBreakCount="2">
    <brk id="98" max="9" man="1"/>
    <brk id="141"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O21"/>
  <sheetViews>
    <sheetView topLeftCell="A6" workbookViewId="0">
      <selection activeCell="I20" sqref="I20"/>
    </sheetView>
  </sheetViews>
  <sheetFormatPr defaultColWidth="9.109375" defaultRowHeight="14.4" x14ac:dyDescent="0.3"/>
  <cols>
    <col min="2" max="2" width="11.6640625" customWidth="1"/>
  </cols>
  <sheetData>
    <row r="2" spans="1:15" x14ac:dyDescent="0.3">
      <c r="A2" t="s">
        <v>131</v>
      </c>
      <c r="B2" s="18" t="s">
        <v>132</v>
      </c>
      <c r="C2" s="18">
        <v>4</v>
      </c>
    </row>
    <row r="3" spans="1:15" x14ac:dyDescent="0.3">
      <c r="B3" t="s">
        <v>133</v>
      </c>
      <c r="C3" t="s">
        <v>134</v>
      </c>
    </row>
    <row r="4" spans="1:15" x14ac:dyDescent="0.3">
      <c r="A4" t="s">
        <v>135</v>
      </c>
      <c r="B4" s="17">
        <v>10</v>
      </c>
      <c r="C4" s="17">
        <v>10</v>
      </c>
      <c r="E4">
        <f>(100/B4)*C4</f>
        <v>100</v>
      </c>
    </row>
    <row r="5" spans="1:15" x14ac:dyDescent="0.3">
      <c r="A5" t="s">
        <v>136</v>
      </c>
      <c r="B5" t="s">
        <v>137</v>
      </c>
      <c r="C5" t="s">
        <v>138</v>
      </c>
      <c r="E5">
        <f>(100/B6)*C6</f>
        <v>100</v>
      </c>
      <c r="I5" s="17" t="s">
        <v>139</v>
      </c>
      <c r="J5" s="17" t="s">
        <v>140</v>
      </c>
      <c r="K5" s="17" t="s">
        <v>141</v>
      </c>
      <c r="L5" s="17" t="s">
        <v>92</v>
      </c>
      <c r="M5" s="17" t="s">
        <v>93</v>
      </c>
      <c r="N5" s="17" t="s">
        <v>142</v>
      </c>
      <c r="O5" s="17" t="s">
        <v>94</v>
      </c>
    </row>
    <row r="6" spans="1:15" x14ac:dyDescent="0.3">
      <c r="B6" s="17">
        <f>C2+1</f>
        <v>5</v>
      </c>
      <c r="C6" s="17">
        <v>5</v>
      </c>
      <c r="E6">
        <f>(100/B8)*C8</f>
        <v>100</v>
      </c>
      <c r="F6" s="19" t="s">
        <v>143</v>
      </c>
      <c r="I6" s="19">
        <f>C4</f>
        <v>10</v>
      </c>
      <c r="J6" s="19">
        <f>40/B6*C6</f>
        <v>40</v>
      </c>
      <c r="K6" s="19">
        <f>15/B8*C8</f>
        <v>15</v>
      </c>
      <c r="L6" s="19">
        <f>10/B10*C10</f>
        <v>6.25</v>
      </c>
      <c r="M6" s="19">
        <f>10/B12*C12</f>
        <v>0</v>
      </c>
      <c r="N6" s="19">
        <f>5/B14*C14</f>
        <v>0</v>
      </c>
      <c r="O6" s="19">
        <f>5/B16*C16</f>
        <v>0</v>
      </c>
    </row>
    <row r="7" spans="1:15" x14ac:dyDescent="0.3">
      <c r="A7" t="s">
        <v>144</v>
      </c>
      <c r="B7" t="s">
        <v>145</v>
      </c>
      <c r="C7" t="s">
        <v>146</v>
      </c>
      <c r="E7">
        <f>(100/B10)*C10</f>
        <v>62.5</v>
      </c>
      <c r="F7" s="17" t="s">
        <v>147</v>
      </c>
      <c r="G7" s="17"/>
      <c r="H7" s="17"/>
      <c r="I7" s="17">
        <f>I6+20</f>
        <v>30</v>
      </c>
      <c r="J7" s="17">
        <f>30/B6*C6</f>
        <v>30</v>
      </c>
      <c r="K7" s="17">
        <f>15/B8*C8</f>
        <v>15</v>
      </c>
      <c r="L7" s="17">
        <f>10/B10*C10</f>
        <v>6.25</v>
      </c>
      <c r="M7" s="17">
        <f>5/B12*C12</f>
        <v>0</v>
      </c>
      <c r="N7" s="17">
        <f>5/B14*C14</f>
        <v>0</v>
      </c>
      <c r="O7" s="17">
        <f>5/B16*C16</f>
        <v>0</v>
      </c>
    </row>
    <row r="8" spans="1:15" x14ac:dyDescent="0.3">
      <c r="B8" s="17">
        <f>C2</f>
        <v>4</v>
      </c>
      <c r="C8" s="17">
        <v>4</v>
      </c>
      <c r="E8">
        <f>(100/B12)*C12</f>
        <v>0</v>
      </c>
    </row>
    <row r="9" spans="1:15" x14ac:dyDescent="0.3">
      <c r="A9" t="s">
        <v>148</v>
      </c>
      <c r="B9" t="s">
        <v>145</v>
      </c>
      <c r="C9" t="s">
        <v>146</v>
      </c>
      <c r="E9">
        <f>(100/B14)*C14</f>
        <v>0</v>
      </c>
    </row>
    <row r="10" spans="1:15" x14ac:dyDescent="0.3">
      <c r="B10" s="17">
        <f>C2</f>
        <v>4</v>
      </c>
      <c r="C10" s="17">
        <v>2.5</v>
      </c>
      <c r="E10">
        <f>(100/B16)*C16</f>
        <v>0</v>
      </c>
    </row>
    <row r="11" spans="1:15" x14ac:dyDescent="0.3">
      <c r="A11" t="s">
        <v>93</v>
      </c>
      <c r="B11" t="s">
        <v>145</v>
      </c>
      <c r="C11" t="s">
        <v>146</v>
      </c>
    </row>
    <row r="12" spans="1:15" x14ac:dyDescent="0.3">
      <c r="B12" s="17">
        <f>C2</f>
        <v>4</v>
      </c>
      <c r="C12" s="17">
        <v>0</v>
      </c>
      <c r="F12" s="17"/>
      <c r="G12" s="17" t="s">
        <v>143</v>
      </c>
      <c r="H12" s="17" t="s">
        <v>149</v>
      </c>
      <c r="L12" t="s">
        <v>150</v>
      </c>
    </row>
    <row r="13" spans="1:15" ht="28.8" x14ac:dyDescent="0.3">
      <c r="A13" s="20" t="s">
        <v>142</v>
      </c>
      <c r="B13" t="s">
        <v>145</v>
      </c>
      <c r="C13" t="s">
        <v>146</v>
      </c>
      <c r="F13" s="17" t="s">
        <v>90</v>
      </c>
      <c r="G13" s="17">
        <f>I6</f>
        <v>10</v>
      </c>
      <c r="H13" s="17">
        <f>I7</f>
        <v>30</v>
      </c>
      <c r="L13" t="s">
        <v>150</v>
      </c>
    </row>
    <row r="14" spans="1:15" x14ac:dyDescent="0.3">
      <c r="B14" s="17">
        <f>C2</f>
        <v>4</v>
      </c>
      <c r="C14" s="17">
        <v>0</v>
      </c>
      <c r="F14" s="17" t="s">
        <v>91</v>
      </c>
      <c r="G14" s="17">
        <f>J6</f>
        <v>40</v>
      </c>
      <c r="H14" s="17">
        <f>J7</f>
        <v>30</v>
      </c>
    </row>
    <row r="15" spans="1:15" x14ac:dyDescent="0.3">
      <c r="A15" t="s">
        <v>94</v>
      </c>
      <c r="B15" t="s">
        <v>145</v>
      </c>
      <c r="C15" t="s">
        <v>146</v>
      </c>
      <c r="F15" s="17" t="s">
        <v>141</v>
      </c>
      <c r="G15" s="17">
        <f>K6</f>
        <v>15</v>
      </c>
      <c r="H15" s="17">
        <f>K7</f>
        <v>15</v>
      </c>
    </row>
    <row r="16" spans="1:15" x14ac:dyDescent="0.3">
      <c r="B16" s="17">
        <f>C2</f>
        <v>4</v>
      </c>
      <c r="C16" s="17">
        <v>0</v>
      </c>
      <c r="F16" s="17" t="s">
        <v>92</v>
      </c>
      <c r="G16" s="17">
        <f>L6</f>
        <v>6.25</v>
      </c>
      <c r="H16" s="17">
        <f>L7</f>
        <v>6.25</v>
      </c>
    </row>
    <row r="17" spans="5:8" x14ac:dyDescent="0.3">
      <c r="F17" s="17" t="s">
        <v>93</v>
      </c>
      <c r="G17" s="17">
        <f>M6</f>
        <v>0</v>
      </c>
      <c r="H17" s="17">
        <f>M7</f>
        <v>0</v>
      </c>
    </row>
    <row r="18" spans="5:8" ht="28.8" x14ac:dyDescent="0.3">
      <c r="F18" s="21" t="s">
        <v>142</v>
      </c>
      <c r="G18" s="17">
        <f>N6</f>
        <v>0</v>
      </c>
      <c r="H18" s="17">
        <f>N7</f>
        <v>0</v>
      </c>
    </row>
    <row r="19" spans="5:8" x14ac:dyDescent="0.3">
      <c r="F19" s="17" t="s">
        <v>94</v>
      </c>
      <c r="G19" s="17">
        <f>O6</f>
        <v>0</v>
      </c>
      <c r="H19" s="17">
        <f>O7</f>
        <v>0</v>
      </c>
    </row>
    <row r="20" spans="5:8" x14ac:dyDescent="0.3">
      <c r="F20" s="17" t="s">
        <v>151</v>
      </c>
      <c r="G20" s="17">
        <f>G13+G14+G15+G16+G17+G18+G19</f>
        <v>71.25</v>
      </c>
      <c r="H20" s="17">
        <f>H13+H14+H15+H16+H17+H18+H19</f>
        <v>81.25</v>
      </c>
    </row>
    <row r="21" spans="5:8" x14ac:dyDescent="0.3">
      <c r="E21" s="22"/>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O20"/>
  <sheetViews>
    <sheetView workbookViewId="0">
      <selection activeCell="D20" sqref="D20"/>
    </sheetView>
  </sheetViews>
  <sheetFormatPr defaultColWidth="9.109375" defaultRowHeight="14.4" x14ac:dyDescent="0.3"/>
  <cols>
    <col min="1" max="1" width="11.33203125" customWidth="1"/>
    <col min="2" max="2" width="12" customWidth="1"/>
    <col min="3" max="3" width="14.5546875" customWidth="1"/>
    <col min="4" max="4" width="4" customWidth="1"/>
    <col min="5" max="5" width="15.109375" customWidth="1"/>
    <col min="6" max="7" width="9.109375" customWidth="1"/>
    <col min="9" max="9" width="12.6640625" customWidth="1"/>
    <col min="10" max="10" width="15.109375" customWidth="1"/>
    <col min="13" max="13" width="16.5546875" customWidth="1"/>
  </cols>
  <sheetData>
    <row r="2" spans="1:15" x14ac:dyDescent="0.3">
      <c r="A2" t="s">
        <v>131</v>
      </c>
      <c r="B2" s="18" t="s">
        <v>132</v>
      </c>
      <c r="C2" s="18">
        <v>4</v>
      </c>
    </row>
    <row r="3" spans="1:15" x14ac:dyDescent="0.3">
      <c r="B3" t="s">
        <v>133</v>
      </c>
      <c r="C3" t="s">
        <v>134</v>
      </c>
    </row>
    <row r="4" spans="1:15" x14ac:dyDescent="0.3">
      <c r="A4" t="s">
        <v>135</v>
      </c>
      <c r="B4" s="17">
        <v>10</v>
      </c>
      <c r="C4" s="17">
        <v>10</v>
      </c>
      <c r="E4">
        <f>(100/B4)*C4</f>
        <v>100</v>
      </c>
    </row>
    <row r="5" spans="1:15" x14ac:dyDescent="0.3">
      <c r="A5" t="s">
        <v>136</v>
      </c>
      <c r="B5" t="s">
        <v>137</v>
      </c>
      <c r="C5" t="s">
        <v>138</v>
      </c>
      <c r="E5">
        <f>(100/B6)*C6</f>
        <v>100</v>
      </c>
      <c r="I5" s="17" t="s">
        <v>139</v>
      </c>
      <c r="J5" s="17" t="s">
        <v>140</v>
      </c>
      <c r="K5" s="17" t="s">
        <v>141</v>
      </c>
      <c r="L5" s="17" t="s">
        <v>92</v>
      </c>
      <c r="M5" s="17" t="s">
        <v>93</v>
      </c>
      <c r="N5" s="17" t="s">
        <v>142</v>
      </c>
      <c r="O5" s="17" t="s">
        <v>94</v>
      </c>
    </row>
    <row r="6" spans="1:15" x14ac:dyDescent="0.3">
      <c r="B6" s="17">
        <f>C2+1</f>
        <v>5</v>
      </c>
      <c r="C6" s="17">
        <v>5</v>
      </c>
      <c r="E6">
        <f>(100/B8)*C8</f>
        <v>80</v>
      </c>
      <c r="F6" s="19" t="s">
        <v>143</v>
      </c>
      <c r="I6" s="19">
        <f>C4</f>
        <v>10</v>
      </c>
      <c r="J6" s="19">
        <f>40/B6*C6</f>
        <v>40</v>
      </c>
      <c r="K6" s="19">
        <f>15/B8*C8</f>
        <v>12</v>
      </c>
      <c r="L6" s="19">
        <f>10/B10*C10</f>
        <v>0</v>
      </c>
      <c r="M6" s="19">
        <f>10/B12*C12</f>
        <v>0</v>
      </c>
      <c r="N6" s="19">
        <f>5/B14*C14</f>
        <v>0</v>
      </c>
      <c r="O6" s="19">
        <f>5/B16*C16</f>
        <v>0</v>
      </c>
    </row>
    <row r="7" spans="1:15" x14ac:dyDescent="0.3">
      <c r="A7" t="s">
        <v>144</v>
      </c>
      <c r="B7" t="s">
        <v>145</v>
      </c>
      <c r="C7" t="s">
        <v>146</v>
      </c>
      <c r="E7">
        <f>(100/B10)*C10</f>
        <v>0</v>
      </c>
      <c r="F7" s="17" t="s">
        <v>147</v>
      </c>
      <c r="G7" s="17"/>
      <c r="H7" s="17"/>
      <c r="I7" s="17">
        <f>I6+20</f>
        <v>30</v>
      </c>
      <c r="J7" s="17">
        <f>30/B6*C6</f>
        <v>30</v>
      </c>
      <c r="K7" s="17">
        <f>15/B8*C8</f>
        <v>12</v>
      </c>
      <c r="L7" s="17">
        <f>10/B10*C10</f>
        <v>0</v>
      </c>
      <c r="M7" s="17">
        <f>5/B12*C12</f>
        <v>0</v>
      </c>
      <c r="N7" s="17">
        <f>5/B14*C14</f>
        <v>0</v>
      </c>
      <c r="O7" s="17">
        <f>5/B16*C16</f>
        <v>0</v>
      </c>
    </row>
    <row r="8" spans="1:15" x14ac:dyDescent="0.3">
      <c r="B8" s="17">
        <f>C2+1</f>
        <v>5</v>
      </c>
      <c r="C8" s="17">
        <v>4</v>
      </c>
      <c r="E8">
        <f>(100/B12)*C12</f>
        <v>0</v>
      </c>
    </row>
    <row r="9" spans="1:15" x14ac:dyDescent="0.3">
      <c r="A9" t="s">
        <v>148</v>
      </c>
      <c r="B9" t="s">
        <v>145</v>
      </c>
      <c r="C9" t="s">
        <v>146</v>
      </c>
      <c r="E9">
        <f>(100/B14)*C14</f>
        <v>0</v>
      </c>
    </row>
    <row r="10" spans="1:15" x14ac:dyDescent="0.3">
      <c r="B10" s="17">
        <f>C2+1</f>
        <v>5</v>
      </c>
      <c r="C10" s="17">
        <v>0</v>
      </c>
      <c r="E10">
        <f>(100/B16)*C16</f>
        <v>0</v>
      </c>
    </row>
    <row r="11" spans="1:15" x14ac:dyDescent="0.3">
      <c r="A11" t="s">
        <v>93</v>
      </c>
      <c r="B11" t="s">
        <v>145</v>
      </c>
      <c r="C11" t="s">
        <v>146</v>
      </c>
    </row>
    <row r="12" spans="1:15" x14ac:dyDescent="0.3">
      <c r="B12" s="17">
        <f>C2+1</f>
        <v>5</v>
      </c>
      <c r="C12" s="17">
        <v>0</v>
      </c>
      <c r="F12" s="17"/>
      <c r="G12" s="17" t="s">
        <v>143</v>
      </c>
      <c r="H12" s="17" t="s">
        <v>149</v>
      </c>
      <c r="L12" t="s">
        <v>150</v>
      </c>
    </row>
    <row r="13" spans="1:15" ht="31.5" customHeight="1" x14ac:dyDescent="0.3">
      <c r="A13" s="20" t="s">
        <v>142</v>
      </c>
      <c r="B13" t="s">
        <v>145</v>
      </c>
      <c r="C13" t="s">
        <v>146</v>
      </c>
      <c r="F13" s="17" t="s">
        <v>90</v>
      </c>
      <c r="G13" s="17">
        <f>I6</f>
        <v>10</v>
      </c>
      <c r="H13" s="17">
        <f>I7</f>
        <v>30</v>
      </c>
      <c r="L13" t="s">
        <v>150</v>
      </c>
    </row>
    <row r="14" spans="1:15" x14ac:dyDescent="0.3">
      <c r="B14" s="17">
        <f>C2+1</f>
        <v>5</v>
      </c>
      <c r="C14" s="17">
        <v>0</v>
      </c>
      <c r="F14" s="17" t="s">
        <v>91</v>
      </c>
      <c r="G14" s="17">
        <f>J6</f>
        <v>40</v>
      </c>
      <c r="H14" s="17">
        <f>J7</f>
        <v>30</v>
      </c>
    </row>
    <row r="15" spans="1:15" x14ac:dyDescent="0.3">
      <c r="A15" t="s">
        <v>94</v>
      </c>
      <c r="B15" t="s">
        <v>145</v>
      </c>
      <c r="C15" t="s">
        <v>146</v>
      </c>
      <c r="F15" s="17" t="s">
        <v>141</v>
      </c>
      <c r="G15" s="17">
        <f>K6</f>
        <v>12</v>
      </c>
      <c r="H15" s="17">
        <f>K7</f>
        <v>12</v>
      </c>
    </row>
    <row r="16" spans="1:15" x14ac:dyDescent="0.3">
      <c r="B16" s="17">
        <f>C2+1</f>
        <v>5</v>
      </c>
      <c r="C16" s="17">
        <v>0</v>
      </c>
      <c r="F16" s="17" t="s">
        <v>92</v>
      </c>
      <c r="G16" s="17">
        <f>L6</f>
        <v>0</v>
      </c>
      <c r="H16" s="17">
        <f>L7</f>
        <v>0</v>
      </c>
    </row>
    <row r="17" spans="6:8" x14ac:dyDescent="0.3">
      <c r="F17" s="17" t="s">
        <v>93</v>
      </c>
      <c r="G17" s="17">
        <f>M6</f>
        <v>0</v>
      </c>
      <c r="H17" s="17">
        <f>M7</f>
        <v>0</v>
      </c>
    </row>
    <row r="18" spans="6:8" ht="29.25" customHeight="1" x14ac:dyDescent="0.3">
      <c r="F18" s="21" t="s">
        <v>142</v>
      </c>
      <c r="G18" s="17">
        <f>N6</f>
        <v>0</v>
      </c>
      <c r="H18" s="17">
        <f>N7</f>
        <v>0</v>
      </c>
    </row>
    <row r="19" spans="6:8" x14ac:dyDescent="0.3">
      <c r="F19" s="17" t="s">
        <v>94</v>
      </c>
      <c r="G19" s="17">
        <f>O6</f>
        <v>0</v>
      </c>
      <c r="H19" s="17">
        <f>O7</f>
        <v>0</v>
      </c>
    </row>
    <row r="20" spans="6:8" x14ac:dyDescent="0.3">
      <c r="F20" s="17" t="s">
        <v>151</v>
      </c>
      <c r="G20" s="17">
        <f>G13+G14+G15+G16+G17+G18+G19</f>
        <v>62</v>
      </c>
      <c r="H20" s="17">
        <f>H13+H14+H15+H16+H17+H18+H19</f>
        <v>72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M196"/>
  <sheetViews>
    <sheetView topLeftCell="A112" workbookViewId="0">
      <selection activeCell="E132" sqref="E132"/>
    </sheetView>
  </sheetViews>
  <sheetFormatPr defaultColWidth="9.109375" defaultRowHeight="14.4" x14ac:dyDescent="0.3"/>
  <sheetData>
    <row r="3" spans="2:13" x14ac:dyDescent="0.3">
      <c r="C3" s="13" t="s">
        <v>152</v>
      </c>
      <c r="D3" s="222"/>
      <c r="E3" s="222"/>
    </row>
    <row r="4" spans="2:13" x14ac:dyDescent="0.3">
      <c r="E4" s="14"/>
      <c r="F4" s="14"/>
      <c r="G4" s="14"/>
      <c r="H4" s="14"/>
      <c r="I4" s="14"/>
      <c r="J4" s="14"/>
    </row>
    <row r="5" spans="2:13" x14ac:dyDescent="0.3">
      <c r="B5" s="13" t="s">
        <v>153</v>
      </c>
      <c r="C5" s="15" t="s">
        <v>154</v>
      </c>
      <c r="D5" s="223" t="s">
        <v>155</v>
      </c>
      <c r="E5" s="223"/>
      <c r="F5" s="223"/>
      <c r="G5" s="16"/>
      <c r="H5" s="223" t="s">
        <v>156</v>
      </c>
      <c r="I5" s="223"/>
      <c r="J5" s="223"/>
      <c r="K5" s="223" t="s">
        <v>157</v>
      </c>
      <c r="L5" s="223"/>
      <c r="M5" s="223"/>
    </row>
    <row r="6" spans="2:13" x14ac:dyDescent="0.3">
      <c r="B6" s="13">
        <v>1</v>
      </c>
      <c r="C6" s="15"/>
      <c r="D6" s="15" t="s">
        <v>158</v>
      </c>
      <c r="E6" s="15" t="s">
        <v>159</v>
      </c>
      <c r="F6" s="15" t="s">
        <v>160</v>
      </c>
      <c r="G6" s="15"/>
      <c r="H6" s="15" t="s">
        <v>158</v>
      </c>
      <c r="I6" s="15" t="s">
        <v>159</v>
      </c>
      <c r="J6" s="15" t="s">
        <v>160</v>
      </c>
      <c r="K6" s="15" t="s">
        <v>158</v>
      </c>
      <c r="L6" s="15" t="s">
        <v>159</v>
      </c>
      <c r="M6" s="15" t="s">
        <v>160</v>
      </c>
    </row>
    <row r="7" spans="2:13" x14ac:dyDescent="0.3">
      <c r="C7" s="17" t="s">
        <v>161</v>
      </c>
      <c r="D7" s="17">
        <v>4.57</v>
      </c>
      <c r="E7" s="17">
        <v>2.95</v>
      </c>
      <c r="F7" s="17">
        <f>D7*E7</f>
        <v>13.481500000000002</v>
      </c>
      <c r="G7" s="17" t="s">
        <v>162</v>
      </c>
      <c r="H7" s="17">
        <v>1.6439999999999999</v>
      </c>
      <c r="I7" s="17">
        <v>1.1499999999999999</v>
      </c>
      <c r="J7" s="17">
        <f>H7*I7</f>
        <v>1.8905999999999998</v>
      </c>
      <c r="K7" s="17"/>
      <c r="L7" s="17"/>
      <c r="M7" s="17">
        <f>K7*L7</f>
        <v>0</v>
      </c>
    </row>
    <row r="8" spans="2:13" x14ac:dyDescent="0.3">
      <c r="C8" s="17"/>
      <c r="D8" s="17"/>
      <c r="E8" s="17"/>
      <c r="F8" s="17">
        <f t="shared" ref="F8:F34" si="0">D8*E8</f>
        <v>0</v>
      </c>
      <c r="G8" s="17" t="s">
        <v>163</v>
      </c>
      <c r="H8" s="17">
        <v>2.8359999999999999</v>
      </c>
      <c r="I8" s="17">
        <v>1</v>
      </c>
      <c r="J8" s="17">
        <f t="shared" ref="J8:J34" si="1">H8*I8</f>
        <v>2.8359999999999999</v>
      </c>
      <c r="K8" s="17"/>
      <c r="L8" s="17"/>
      <c r="M8" s="17">
        <f t="shared" ref="M8:M34" si="2">K8*L8</f>
        <v>0</v>
      </c>
    </row>
    <row r="9" spans="2:13" x14ac:dyDescent="0.3">
      <c r="C9" s="17"/>
      <c r="D9" s="17"/>
      <c r="E9" s="17"/>
      <c r="F9" s="17">
        <f t="shared" si="0"/>
        <v>0</v>
      </c>
      <c r="G9" s="17"/>
      <c r="H9" s="17"/>
      <c r="I9" s="17"/>
      <c r="J9" s="17">
        <f t="shared" si="1"/>
        <v>0</v>
      </c>
      <c r="K9" s="17"/>
      <c r="L9" s="17"/>
      <c r="M9" s="17">
        <f t="shared" si="2"/>
        <v>0</v>
      </c>
    </row>
    <row r="10" spans="2:13" x14ac:dyDescent="0.3">
      <c r="C10" s="17" t="s">
        <v>164</v>
      </c>
      <c r="D10" s="17">
        <v>1.69</v>
      </c>
      <c r="E10" s="17">
        <v>2.5499999999999998</v>
      </c>
      <c r="F10" s="17">
        <f t="shared" si="0"/>
        <v>4.3094999999999999</v>
      </c>
      <c r="G10" s="17" t="s">
        <v>162</v>
      </c>
      <c r="H10" s="17">
        <v>2.68</v>
      </c>
      <c r="I10" s="17">
        <v>1.1499999999999999</v>
      </c>
      <c r="J10" s="17">
        <f t="shared" si="1"/>
        <v>3.0819999999999999</v>
      </c>
      <c r="K10" s="17"/>
      <c r="L10" s="17"/>
      <c r="M10" s="17">
        <f t="shared" si="2"/>
        <v>0</v>
      </c>
    </row>
    <row r="11" spans="2:13" x14ac:dyDescent="0.3">
      <c r="C11" s="17"/>
      <c r="D11" s="17"/>
      <c r="E11" s="17"/>
      <c r="F11" s="17">
        <f t="shared" si="0"/>
        <v>0</v>
      </c>
      <c r="G11" s="17" t="s">
        <v>163</v>
      </c>
      <c r="H11" s="17">
        <v>1.6439999999999999</v>
      </c>
      <c r="I11" s="17">
        <v>1</v>
      </c>
      <c r="J11" s="17">
        <f t="shared" si="1"/>
        <v>1.6439999999999999</v>
      </c>
      <c r="K11" s="17"/>
      <c r="L11" s="17"/>
      <c r="M11" s="17">
        <f t="shared" si="2"/>
        <v>0</v>
      </c>
    </row>
    <row r="12" spans="2:13" x14ac:dyDescent="0.3">
      <c r="C12" s="17"/>
      <c r="D12" s="17"/>
      <c r="E12" s="17"/>
      <c r="F12" s="17">
        <f t="shared" si="0"/>
        <v>0</v>
      </c>
      <c r="G12" s="17"/>
      <c r="H12" s="17"/>
      <c r="I12" s="17"/>
      <c r="J12" s="17">
        <f t="shared" si="1"/>
        <v>0</v>
      </c>
      <c r="K12" s="17"/>
      <c r="L12" s="17"/>
      <c r="M12" s="17">
        <f t="shared" si="2"/>
        <v>0</v>
      </c>
    </row>
    <row r="13" spans="2:13" x14ac:dyDescent="0.3">
      <c r="C13" s="17"/>
      <c r="D13" s="17"/>
      <c r="E13" s="17"/>
      <c r="F13" s="17">
        <f t="shared" si="0"/>
        <v>0</v>
      </c>
      <c r="G13" s="17"/>
      <c r="H13" s="17"/>
      <c r="I13" s="17"/>
      <c r="J13" s="17">
        <f t="shared" si="1"/>
        <v>0</v>
      </c>
      <c r="K13" s="17"/>
      <c r="L13" s="17"/>
      <c r="M13" s="17">
        <f t="shared" si="2"/>
        <v>0</v>
      </c>
    </row>
    <row r="14" spans="2:13" x14ac:dyDescent="0.3">
      <c r="C14" s="17" t="s">
        <v>165</v>
      </c>
      <c r="D14" s="17">
        <v>2.8149999999999999</v>
      </c>
      <c r="E14" s="17">
        <v>2.98</v>
      </c>
      <c r="F14" s="17">
        <f t="shared" si="0"/>
        <v>8.3887</v>
      </c>
      <c r="G14" s="17" t="s">
        <v>162</v>
      </c>
      <c r="H14" s="17"/>
      <c r="I14" s="17"/>
      <c r="J14" s="17">
        <f t="shared" si="1"/>
        <v>0</v>
      </c>
      <c r="K14" s="17"/>
      <c r="L14" s="17"/>
      <c r="M14" s="17">
        <f t="shared" si="2"/>
        <v>0</v>
      </c>
    </row>
    <row r="15" spans="2:13" x14ac:dyDescent="0.3">
      <c r="C15" s="17"/>
      <c r="D15" s="17"/>
      <c r="E15" s="17"/>
      <c r="F15" s="17">
        <f t="shared" si="0"/>
        <v>0</v>
      </c>
      <c r="G15" s="17" t="s">
        <v>163</v>
      </c>
      <c r="H15" s="17"/>
      <c r="I15" s="17"/>
      <c r="J15" s="17">
        <f t="shared" si="1"/>
        <v>0</v>
      </c>
      <c r="K15" s="17"/>
      <c r="L15" s="17"/>
      <c r="M15" s="17">
        <f t="shared" si="2"/>
        <v>0</v>
      </c>
    </row>
    <row r="16" spans="2:13" x14ac:dyDescent="0.3">
      <c r="C16" s="17"/>
      <c r="D16" s="17"/>
      <c r="E16" s="17"/>
      <c r="F16" s="17">
        <f t="shared" si="0"/>
        <v>0</v>
      </c>
      <c r="G16" s="17"/>
      <c r="H16" s="17"/>
      <c r="I16" s="17"/>
      <c r="J16" s="17">
        <f t="shared" si="1"/>
        <v>0</v>
      </c>
      <c r="K16" s="17"/>
      <c r="L16" s="17"/>
      <c r="M16" s="17">
        <f t="shared" si="2"/>
        <v>0</v>
      </c>
    </row>
    <row r="17" spans="3:13" x14ac:dyDescent="0.3">
      <c r="C17" s="17"/>
      <c r="D17" s="17"/>
      <c r="E17" s="17"/>
      <c r="F17" s="17">
        <f t="shared" si="0"/>
        <v>0</v>
      </c>
      <c r="G17" s="17"/>
      <c r="H17" s="17"/>
      <c r="I17" s="17"/>
      <c r="J17" s="17">
        <f t="shared" si="1"/>
        <v>0</v>
      </c>
      <c r="K17" s="17"/>
      <c r="L17" s="17"/>
      <c r="M17" s="17">
        <f t="shared" si="2"/>
        <v>0</v>
      </c>
    </row>
    <row r="18" spans="3:13" x14ac:dyDescent="0.3">
      <c r="C18" s="17" t="s">
        <v>166</v>
      </c>
      <c r="D18" s="17">
        <v>2.75</v>
      </c>
      <c r="E18" s="17">
        <v>1.875</v>
      </c>
      <c r="F18" s="17">
        <f t="shared" si="0"/>
        <v>5.15625</v>
      </c>
      <c r="G18" s="17" t="s">
        <v>162</v>
      </c>
      <c r="H18" s="17"/>
      <c r="I18" s="17"/>
      <c r="J18" s="17">
        <f t="shared" si="1"/>
        <v>0</v>
      </c>
      <c r="K18" s="17"/>
      <c r="L18" s="17"/>
      <c r="M18" s="17">
        <f t="shared" si="2"/>
        <v>0</v>
      </c>
    </row>
    <row r="19" spans="3:13" x14ac:dyDescent="0.3">
      <c r="C19" s="17"/>
      <c r="D19" s="17"/>
      <c r="E19" s="17"/>
      <c r="F19" s="17">
        <f t="shared" si="0"/>
        <v>0</v>
      </c>
      <c r="G19" s="17" t="s">
        <v>163</v>
      </c>
      <c r="H19" s="17"/>
      <c r="I19" s="17"/>
      <c r="J19" s="17">
        <f t="shared" si="1"/>
        <v>0</v>
      </c>
      <c r="K19" s="17"/>
      <c r="L19" s="17"/>
      <c r="M19" s="17">
        <f t="shared" si="2"/>
        <v>0</v>
      </c>
    </row>
    <row r="20" spans="3:13" x14ac:dyDescent="0.3">
      <c r="C20" s="17"/>
      <c r="D20" s="17"/>
      <c r="E20" s="17"/>
      <c r="F20" s="17">
        <f t="shared" si="0"/>
        <v>0</v>
      </c>
      <c r="G20" s="17"/>
      <c r="H20" s="17"/>
      <c r="I20" s="17"/>
      <c r="J20" s="17">
        <f t="shared" si="1"/>
        <v>0</v>
      </c>
      <c r="K20" s="17"/>
      <c r="L20" s="17"/>
      <c r="M20" s="17">
        <f t="shared" si="2"/>
        <v>0</v>
      </c>
    </row>
    <row r="21" spans="3:13" x14ac:dyDescent="0.3">
      <c r="C21" s="17" t="s">
        <v>166</v>
      </c>
      <c r="D21" s="17"/>
      <c r="E21" s="17"/>
      <c r="F21" s="17">
        <f t="shared" si="0"/>
        <v>0</v>
      </c>
      <c r="G21" s="17" t="s">
        <v>162</v>
      </c>
      <c r="H21" s="17"/>
      <c r="I21" s="17"/>
      <c r="J21" s="17">
        <f t="shared" si="1"/>
        <v>0</v>
      </c>
      <c r="K21" s="17"/>
      <c r="L21" s="17"/>
      <c r="M21" s="17">
        <f t="shared" si="2"/>
        <v>0</v>
      </c>
    </row>
    <row r="22" spans="3:13" x14ac:dyDescent="0.3">
      <c r="C22" s="17"/>
      <c r="D22" s="17"/>
      <c r="E22" s="17"/>
      <c r="F22" s="17">
        <f t="shared" si="0"/>
        <v>0</v>
      </c>
      <c r="G22" s="17" t="s">
        <v>163</v>
      </c>
      <c r="H22" s="17"/>
      <c r="I22" s="17"/>
      <c r="J22" s="17">
        <f t="shared" si="1"/>
        <v>0</v>
      </c>
      <c r="K22" s="17"/>
      <c r="L22" s="17"/>
      <c r="M22" s="17">
        <f t="shared" si="2"/>
        <v>0</v>
      </c>
    </row>
    <row r="23" spans="3:13" x14ac:dyDescent="0.3">
      <c r="C23" s="17"/>
      <c r="D23" s="17"/>
      <c r="E23" s="17"/>
      <c r="F23" s="17">
        <f t="shared" si="0"/>
        <v>0</v>
      </c>
      <c r="G23" s="17"/>
      <c r="H23" s="17"/>
      <c r="I23" s="17"/>
      <c r="J23" s="17">
        <f t="shared" si="1"/>
        <v>0</v>
      </c>
      <c r="K23" s="17"/>
      <c r="L23" s="17"/>
      <c r="M23" s="17">
        <f t="shared" si="2"/>
        <v>0</v>
      </c>
    </row>
    <row r="24" spans="3:13" x14ac:dyDescent="0.3">
      <c r="C24" s="17" t="s">
        <v>167</v>
      </c>
      <c r="D24" s="17">
        <v>2.15</v>
      </c>
      <c r="E24" s="17">
        <v>1.2</v>
      </c>
      <c r="F24" s="17">
        <f t="shared" si="0"/>
        <v>2.5799999999999996</v>
      </c>
      <c r="G24" s="17" t="s">
        <v>168</v>
      </c>
      <c r="H24" s="17"/>
      <c r="I24" s="17"/>
      <c r="J24" s="17">
        <f t="shared" si="1"/>
        <v>0</v>
      </c>
      <c r="K24" s="17"/>
      <c r="L24" s="17"/>
      <c r="M24" s="17">
        <f t="shared" si="2"/>
        <v>0</v>
      </c>
    </row>
    <row r="25" spans="3:13" x14ac:dyDescent="0.3">
      <c r="C25" s="17" t="s">
        <v>169</v>
      </c>
      <c r="D25" s="17">
        <v>1.25</v>
      </c>
      <c r="E25" s="17">
        <v>1.95</v>
      </c>
      <c r="F25" s="17">
        <f t="shared" si="0"/>
        <v>2.4375</v>
      </c>
      <c r="G25" s="17" t="s">
        <v>168</v>
      </c>
      <c r="H25" s="17"/>
      <c r="I25" s="17"/>
      <c r="J25" s="17">
        <f t="shared" si="1"/>
        <v>0</v>
      </c>
      <c r="K25" s="17"/>
      <c r="L25" s="17"/>
      <c r="M25" s="17">
        <f t="shared" si="2"/>
        <v>0</v>
      </c>
    </row>
    <row r="26" spans="3:13" x14ac:dyDescent="0.3">
      <c r="C26" s="17" t="s">
        <v>170</v>
      </c>
      <c r="D26" s="17"/>
      <c r="E26" s="17"/>
      <c r="F26" s="17">
        <f t="shared" si="0"/>
        <v>0</v>
      </c>
      <c r="G26" s="17" t="s">
        <v>168</v>
      </c>
      <c r="H26" s="17"/>
      <c r="I26" s="17"/>
      <c r="J26" s="17">
        <f t="shared" si="1"/>
        <v>0</v>
      </c>
      <c r="K26" s="17"/>
      <c r="L26" s="17"/>
      <c r="M26" s="17">
        <f t="shared" si="2"/>
        <v>0</v>
      </c>
    </row>
    <row r="27" spans="3:13" x14ac:dyDescent="0.3">
      <c r="C27" s="17"/>
      <c r="D27" s="17"/>
      <c r="E27" s="17"/>
      <c r="F27" s="17">
        <f t="shared" si="0"/>
        <v>0</v>
      </c>
      <c r="G27" s="17"/>
      <c r="H27" s="17"/>
      <c r="I27" s="17"/>
      <c r="J27" s="17">
        <f t="shared" si="1"/>
        <v>0</v>
      </c>
      <c r="K27" s="17"/>
      <c r="L27" s="17"/>
      <c r="M27" s="17">
        <f t="shared" si="2"/>
        <v>0</v>
      </c>
    </row>
    <row r="28" spans="3:13" x14ac:dyDescent="0.3">
      <c r="C28" s="17" t="s">
        <v>171</v>
      </c>
      <c r="D28" s="17">
        <v>2.085</v>
      </c>
      <c r="E28" s="17">
        <v>0.6</v>
      </c>
      <c r="F28" s="17">
        <f t="shared" si="0"/>
        <v>1.2509999999999999</v>
      </c>
      <c r="G28" s="17"/>
      <c r="H28" s="17"/>
      <c r="I28" s="17"/>
      <c r="J28" s="17">
        <f t="shared" si="1"/>
        <v>0</v>
      </c>
      <c r="K28" s="17"/>
      <c r="L28" s="17"/>
      <c r="M28" s="17">
        <f t="shared" si="2"/>
        <v>0</v>
      </c>
    </row>
    <row r="29" spans="3:13" x14ac:dyDescent="0.3">
      <c r="C29" s="17" t="s">
        <v>172</v>
      </c>
      <c r="D29" s="17">
        <v>3</v>
      </c>
      <c r="E29" s="17">
        <v>1</v>
      </c>
      <c r="F29" s="17">
        <f t="shared" si="0"/>
        <v>3</v>
      </c>
      <c r="G29" s="17"/>
      <c r="H29" s="17"/>
      <c r="I29" s="17"/>
      <c r="J29" s="17">
        <f t="shared" si="1"/>
        <v>0</v>
      </c>
      <c r="K29" s="17"/>
      <c r="L29" s="17"/>
      <c r="M29" s="17">
        <f t="shared" si="2"/>
        <v>0</v>
      </c>
    </row>
    <row r="30" spans="3:13" x14ac:dyDescent="0.3">
      <c r="C30" s="17" t="s">
        <v>173</v>
      </c>
      <c r="D30" s="17">
        <v>0.6</v>
      </c>
      <c r="E30" s="17">
        <v>1.1499999999999999</v>
      </c>
      <c r="F30" s="17">
        <f t="shared" si="0"/>
        <v>0.69</v>
      </c>
      <c r="G30" s="17"/>
      <c r="H30" s="17"/>
      <c r="I30" s="17"/>
      <c r="J30" s="17">
        <f t="shared" si="1"/>
        <v>0</v>
      </c>
      <c r="K30" s="17"/>
      <c r="L30" s="17"/>
      <c r="M30" s="17">
        <f t="shared" si="2"/>
        <v>0</v>
      </c>
    </row>
    <row r="31" spans="3:13" x14ac:dyDescent="0.3">
      <c r="C31" s="17" t="s">
        <v>174</v>
      </c>
      <c r="D31" s="17">
        <v>1</v>
      </c>
      <c r="E31" s="17">
        <v>1</v>
      </c>
      <c r="F31" s="17">
        <f t="shared" si="0"/>
        <v>1</v>
      </c>
      <c r="G31" s="17"/>
      <c r="H31" s="17"/>
      <c r="I31" s="17"/>
      <c r="J31" s="17">
        <f t="shared" si="1"/>
        <v>0</v>
      </c>
      <c r="K31" s="17"/>
      <c r="L31" s="17"/>
      <c r="M31" s="17">
        <f t="shared" si="2"/>
        <v>0</v>
      </c>
    </row>
    <row r="32" spans="3:13" x14ac:dyDescent="0.3">
      <c r="C32" s="17"/>
      <c r="D32" s="17">
        <v>2.4089999999999998</v>
      </c>
      <c r="E32" s="17">
        <v>0.6</v>
      </c>
      <c r="F32" s="17">
        <f t="shared" si="0"/>
        <v>1.4453999999999998</v>
      </c>
      <c r="G32" s="17"/>
      <c r="H32" s="17"/>
      <c r="I32" s="17"/>
      <c r="J32" s="17">
        <f t="shared" si="1"/>
        <v>0</v>
      </c>
      <c r="K32" s="17"/>
      <c r="L32" s="17"/>
      <c r="M32" s="17">
        <f t="shared" si="2"/>
        <v>0</v>
      </c>
    </row>
    <row r="33" spans="2:13" x14ac:dyDescent="0.3">
      <c r="C33" s="17"/>
      <c r="D33" s="17"/>
      <c r="E33" s="17"/>
      <c r="F33" s="17">
        <f t="shared" si="0"/>
        <v>0</v>
      </c>
      <c r="G33" s="17"/>
      <c r="H33" s="17"/>
      <c r="I33" s="17"/>
      <c r="J33" s="17">
        <f t="shared" si="1"/>
        <v>0</v>
      </c>
      <c r="K33" s="17"/>
      <c r="L33" s="17"/>
      <c r="M33" s="17">
        <f t="shared" si="2"/>
        <v>0</v>
      </c>
    </row>
    <row r="34" spans="2:13" x14ac:dyDescent="0.3">
      <c r="C34" s="17"/>
      <c r="D34" s="17"/>
      <c r="E34" s="17"/>
      <c r="F34" s="17">
        <f t="shared" si="0"/>
        <v>0</v>
      </c>
      <c r="G34" s="17"/>
      <c r="H34" s="17"/>
      <c r="I34" s="17"/>
      <c r="J34" s="17">
        <f t="shared" si="1"/>
        <v>0</v>
      </c>
      <c r="K34" s="17"/>
      <c r="L34" s="17"/>
      <c r="M34" s="17">
        <f t="shared" si="2"/>
        <v>0</v>
      </c>
    </row>
    <row r="35" spans="2:13" x14ac:dyDescent="0.3">
      <c r="C35" s="17" t="s">
        <v>175</v>
      </c>
      <c r="D35" s="17"/>
      <c r="E35" s="17">
        <f>F35*10.764</f>
        <v>470.81574539999991</v>
      </c>
      <c r="F35" s="17">
        <f>SUM(F7:F34)</f>
        <v>43.739849999999997</v>
      </c>
      <c r="G35" s="17"/>
      <c r="H35" s="17"/>
      <c r="I35" s="17">
        <f>J35*10.764</f>
        <v>101.74778639999998</v>
      </c>
      <c r="J35" s="17">
        <f>SUM(J7:J34)</f>
        <v>9.4525999999999986</v>
      </c>
      <c r="K35" s="17"/>
      <c r="L35" s="17">
        <f>M35*10.764</f>
        <v>0</v>
      </c>
      <c r="M35" s="17">
        <f>SUM(M7:M34)</f>
        <v>0</v>
      </c>
    </row>
    <row r="39" spans="2:13" x14ac:dyDescent="0.3">
      <c r="D39">
        <f>E35+I35</f>
        <v>572.56353179999985</v>
      </c>
    </row>
    <row r="43" spans="2:13" x14ac:dyDescent="0.3">
      <c r="C43" s="13" t="s">
        <v>152</v>
      </c>
      <c r="D43" s="222"/>
      <c r="E43" s="222"/>
    </row>
    <row r="44" spans="2:13" x14ac:dyDescent="0.3">
      <c r="E44" s="14"/>
      <c r="F44" s="14"/>
      <c r="G44" s="14"/>
      <c r="H44" s="14"/>
      <c r="I44" s="14"/>
      <c r="J44" s="14"/>
    </row>
    <row r="45" spans="2:13" x14ac:dyDescent="0.3">
      <c r="B45" s="13" t="s">
        <v>153</v>
      </c>
      <c r="C45" s="15" t="s">
        <v>154</v>
      </c>
      <c r="D45" s="223" t="s">
        <v>155</v>
      </c>
      <c r="E45" s="223"/>
      <c r="F45" s="223"/>
      <c r="G45" s="16"/>
      <c r="H45" s="223" t="s">
        <v>156</v>
      </c>
      <c r="I45" s="223"/>
      <c r="J45" s="223"/>
      <c r="K45" s="223" t="s">
        <v>157</v>
      </c>
      <c r="L45" s="223"/>
      <c r="M45" s="223"/>
    </row>
    <row r="46" spans="2:13" x14ac:dyDescent="0.3">
      <c r="B46" s="13">
        <v>1</v>
      </c>
      <c r="C46" s="15"/>
      <c r="D46" s="15" t="s">
        <v>158</v>
      </c>
      <c r="E46" s="15" t="s">
        <v>159</v>
      </c>
      <c r="F46" s="15" t="s">
        <v>160</v>
      </c>
      <c r="G46" s="15"/>
      <c r="H46" s="15" t="s">
        <v>158</v>
      </c>
      <c r="I46" s="15" t="s">
        <v>159</v>
      </c>
      <c r="J46" s="15" t="s">
        <v>160</v>
      </c>
      <c r="K46" s="15" t="s">
        <v>158</v>
      </c>
      <c r="L46" s="15" t="s">
        <v>159</v>
      </c>
      <c r="M46" s="15" t="s">
        <v>160</v>
      </c>
    </row>
    <row r="47" spans="2:13" x14ac:dyDescent="0.3">
      <c r="C47" s="17" t="s">
        <v>161</v>
      </c>
      <c r="D47" s="17">
        <v>2.75</v>
      </c>
      <c r="E47" s="17">
        <v>1.8</v>
      </c>
      <c r="F47" s="17">
        <f>D47*E47</f>
        <v>4.95</v>
      </c>
      <c r="G47" s="17" t="s">
        <v>162</v>
      </c>
      <c r="H47" s="17">
        <v>2.2999999999999998</v>
      </c>
      <c r="I47" s="17">
        <v>1</v>
      </c>
      <c r="J47" s="17">
        <f>H47*I47</f>
        <v>2.2999999999999998</v>
      </c>
      <c r="K47" s="17"/>
      <c r="L47" s="17"/>
      <c r="M47" s="17">
        <f>K47*L47</f>
        <v>0</v>
      </c>
    </row>
    <row r="48" spans="2:13" x14ac:dyDescent="0.3">
      <c r="C48" s="17"/>
      <c r="D48" s="17">
        <v>2.4</v>
      </c>
      <c r="E48" s="17">
        <v>2.4</v>
      </c>
      <c r="F48" s="17">
        <f t="shared" ref="F48:F74" si="3">D48*E48</f>
        <v>5.76</v>
      </c>
      <c r="G48" s="17" t="s">
        <v>163</v>
      </c>
      <c r="H48" s="17">
        <v>2.7749999999999999</v>
      </c>
      <c r="I48" s="17">
        <v>1</v>
      </c>
      <c r="J48" s="17">
        <f t="shared" ref="J48:J74" si="4">H48*I48</f>
        <v>2.7749999999999999</v>
      </c>
      <c r="K48" s="17"/>
      <c r="L48" s="17"/>
      <c r="M48" s="17">
        <f t="shared" ref="M48:M74" si="5">K48*L48</f>
        <v>0</v>
      </c>
    </row>
    <row r="49" spans="3:13" x14ac:dyDescent="0.3">
      <c r="C49" s="17"/>
      <c r="D49" s="17"/>
      <c r="E49" s="17"/>
      <c r="F49" s="17">
        <f t="shared" si="3"/>
        <v>0</v>
      </c>
      <c r="G49" s="17"/>
      <c r="H49" s="17"/>
      <c r="I49" s="17"/>
      <c r="J49" s="17">
        <f t="shared" si="4"/>
        <v>0</v>
      </c>
      <c r="K49" s="17"/>
      <c r="L49" s="17"/>
      <c r="M49" s="17">
        <f t="shared" si="5"/>
        <v>0</v>
      </c>
    </row>
    <row r="50" spans="3:13" x14ac:dyDescent="0.3">
      <c r="C50" s="17" t="s">
        <v>164</v>
      </c>
      <c r="D50" s="17">
        <v>2</v>
      </c>
      <c r="E50" s="17">
        <v>2.1749999999999998</v>
      </c>
      <c r="F50" s="17">
        <f t="shared" si="3"/>
        <v>4.3499999999999996</v>
      </c>
      <c r="G50" s="17" t="s">
        <v>162</v>
      </c>
      <c r="H50" s="17"/>
      <c r="I50" s="17"/>
      <c r="J50" s="17">
        <f t="shared" si="4"/>
        <v>0</v>
      </c>
      <c r="K50" s="17"/>
      <c r="L50" s="17"/>
      <c r="M50" s="17">
        <f t="shared" si="5"/>
        <v>0</v>
      </c>
    </row>
    <row r="51" spans="3:13" x14ac:dyDescent="0.3">
      <c r="C51" s="17"/>
      <c r="D51" s="17"/>
      <c r="E51" s="17"/>
      <c r="F51" s="17">
        <f t="shared" si="3"/>
        <v>0</v>
      </c>
      <c r="G51" s="17" t="s">
        <v>163</v>
      </c>
      <c r="H51" s="17"/>
      <c r="I51" s="17"/>
      <c r="J51" s="17">
        <f t="shared" si="4"/>
        <v>0</v>
      </c>
      <c r="K51" s="17"/>
      <c r="L51" s="17"/>
      <c r="M51" s="17">
        <f t="shared" si="5"/>
        <v>0</v>
      </c>
    </row>
    <row r="52" spans="3:13" x14ac:dyDescent="0.3">
      <c r="C52" s="17"/>
      <c r="D52" s="17"/>
      <c r="E52" s="17"/>
      <c r="F52" s="17">
        <f t="shared" si="3"/>
        <v>0</v>
      </c>
      <c r="G52" s="17"/>
      <c r="H52" s="17"/>
      <c r="I52" s="17"/>
      <c r="J52" s="17">
        <f t="shared" si="4"/>
        <v>0</v>
      </c>
      <c r="K52" s="17"/>
      <c r="L52" s="17"/>
      <c r="M52" s="17">
        <f t="shared" si="5"/>
        <v>0</v>
      </c>
    </row>
    <row r="53" spans="3:13" x14ac:dyDescent="0.3">
      <c r="C53" s="17"/>
      <c r="D53" s="17"/>
      <c r="E53" s="17"/>
      <c r="F53" s="17">
        <f t="shared" si="3"/>
        <v>0</v>
      </c>
      <c r="G53" s="17"/>
      <c r="H53" s="17"/>
      <c r="I53" s="17"/>
      <c r="J53" s="17">
        <f t="shared" si="4"/>
        <v>0</v>
      </c>
      <c r="K53" s="17"/>
      <c r="L53" s="17"/>
      <c r="M53" s="17">
        <f t="shared" si="5"/>
        <v>0</v>
      </c>
    </row>
    <row r="54" spans="3:13" x14ac:dyDescent="0.3">
      <c r="C54" s="17" t="s">
        <v>165</v>
      </c>
      <c r="D54" s="17">
        <v>2.75</v>
      </c>
      <c r="E54" s="17">
        <v>2.7</v>
      </c>
      <c r="F54" s="17">
        <f t="shared" si="3"/>
        <v>7.4250000000000007</v>
      </c>
      <c r="G54" s="17" t="s">
        <v>162</v>
      </c>
      <c r="H54" s="17"/>
      <c r="I54" s="17"/>
      <c r="J54" s="17">
        <f t="shared" si="4"/>
        <v>0</v>
      </c>
      <c r="K54" s="17"/>
      <c r="L54" s="17"/>
      <c r="M54" s="17">
        <f t="shared" si="5"/>
        <v>0</v>
      </c>
    </row>
    <row r="55" spans="3:13" x14ac:dyDescent="0.3">
      <c r="C55" s="17"/>
      <c r="D55" s="17"/>
      <c r="E55" s="17"/>
      <c r="F55" s="17">
        <f t="shared" si="3"/>
        <v>0</v>
      </c>
      <c r="G55" s="17" t="s">
        <v>163</v>
      </c>
      <c r="H55" s="17"/>
      <c r="I55" s="17"/>
      <c r="J55" s="17">
        <f t="shared" si="4"/>
        <v>0</v>
      </c>
      <c r="K55" s="17"/>
      <c r="L55" s="17"/>
      <c r="M55" s="17">
        <f t="shared" si="5"/>
        <v>0</v>
      </c>
    </row>
    <row r="56" spans="3:13" x14ac:dyDescent="0.3">
      <c r="C56" s="17"/>
      <c r="D56" s="17"/>
      <c r="E56" s="17"/>
      <c r="F56" s="17">
        <f t="shared" si="3"/>
        <v>0</v>
      </c>
      <c r="G56" s="17"/>
      <c r="H56" s="17"/>
      <c r="I56" s="17"/>
      <c r="J56" s="17">
        <f t="shared" si="4"/>
        <v>0</v>
      </c>
      <c r="K56" s="17"/>
      <c r="L56" s="17"/>
      <c r="M56" s="17">
        <f t="shared" si="5"/>
        <v>0</v>
      </c>
    </row>
    <row r="57" spans="3:13" x14ac:dyDescent="0.3">
      <c r="C57" s="17"/>
      <c r="D57" s="17"/>
      <c r="E57" s="17"/>
      <c r="F57" s="17">
        <f t="shared" si="3"/>
        <v>0</v>
      </c>
      <c r="G57" s="17"/>
      <c r="H57" s="17"/>
      <c r="I57" s="17"/>
      <c r="J57" s="17">
        <f t="shared" si="4"/>
        <v>0</v>
      </c>
      <c r="K57" s="17"/>
      <c r="L57" s="17"/>
      <c r="M57" s="17">
        <f t="shared" si="5"/>
        <v>0</v>
      </c>
    </row>
    <row r="58" spans="3:13" x14ac:dyDescent="0.3">
      <c r="C58" s="17" t="s">
        <v>166</v>
      </c>
      <c r="D58" s="17"/>
      <c r="E58" s="17"/>
      <c r="F58" s="17">
        <f t="shared" si="3"/>
        <v>0</v>
      </c>
      <c r="G58" s="17" t="s">
        <v>162</v>
      </c>
      <c r="H58" s="17"/>
      <c r="I58" s="17"/>
      <c r="J58" s="17">
        <f t="shared" si="4"/>
        <v>0</v>
      </c>
      <c r="K58" s="17"/>
      <c r="L58" s="17"/>
      <c r="M58" s="17">
        <f t="shared" si="5"/>
        <v>0</v>
      </c>
    </row>
    <row r="59" spans="3:13" x14ac:dyDescent="0.3">
      <c r="C59" s="17"/>
      <c r="D59" s="17"/>
      <c r="E59" s="17"/>
      <c r="F59" s="17">
        <f t="shared" si="3"/>
        <v>0</v>
      </c>
      <c r="G59" s="17" t="s">
        <v>163</v>
      </c>
      <c r="H59" s="17"/>
      <c r="I59" s="17"/>
      <c r="J59" s="17">
        <f t="shared" si="4"/>
        <v>0</v>
      </c>
      <c r="K59" s="17"/>
      <c r="L59" s="17"/>
      <c r="M59" s="17">
        <f t="shared" si="5"/>
        <v>0</v>
      </c>
    </row>
    <row r="60" spans="3:13" x14ac:dyDescent="0.3">
      <c r="C60" s="17"/>
      <c r="D60" s="17"/>
      <c r="E60" s="17"/>
      <c r="F60" s="17">
        <f t="shared" si="3"/>
        <v>0</v>
      </c>
      <c r="G60" s="17"/>
      <c r="H60" s="17"/>
      <c r="I60" s="17"/>
      <c r="J60" s="17">
        <f t="shared" si="4"/>
        <v>0</v>
      </c>
      <c r="K60" s="17"/>
      <c r="L60" s="17"/>
      <c r="M60" s="17">
        <f t="shared" si="5"/>
        <v>0</v>
      </c>
    </row>
    <row r="61" spans="3:13" x14ac:dyDescent="0.3">
      <c r="C61" s="17" t="s">
        <v>166</v>
      </c>
      <c r="D61" s="17"/>
      <c r="E61" s="17"/>
      <c r="F61" s="17">
        <f t="shared" si="3"/>
        <v>0</v>
      </c>
      <c r="G61" s="17" t="s">
        <v>162</v>
      </c>
      <c r="H61" s="17"/>
      <c r="I61" s="17"/>
      <c r="J61" s="17">
        <f t="shared" si="4"/>
        <v>0</v>
      </c>
      <c r="K61" s="17"/>
      <c r="L61" s="17"/>
      <c r="M61" s="17">
        <f t="shared" si="5"/>
        <v>0</v>
      </c>
    </row>
    <row r="62" spans="3:13" x14ac:dyDescent="0.3">
      <c r="C62" s="17"/>
      <c r="D62" s="17"/>
      <c r="E62" s="17"/>
      <c r="F62" s="17">
        <f t="shared" si="3"/>
        <v>0</v>
      </c>
      <c r="G62" s="17" t="s">
        <v>163</v>
      </c>
      <c r="H62" s="17"/>
      <c r="I62" s="17"/>
      <c r="J62" s="17">
        <f t="shared" si="4"/>
        <v>0</v>
      </c>
      <c r="K62" s="17"/>
      <c r="L62" s="17"/>
      <c r="M62" s="17">
        <f t="shared" si="5"/>
        <v>0</v>
      </c>
    </row>
    <row r="63" spans="3:13" x14ac:dyDescent="0.3">
      <c r="C63" s="17"/>
      <c r="D63" s="17"/>
      <c r="E63" s="17"/>
      <c r="F63" s="17">
        <f t="shared" si="3"/>
        <v>0</v>
      </c>
      <c r="G63" s="17"/>
      <c r="H63" s="17"/>
      <c r="I63" s="17"/>
      <c r="J63" s="17">
        <f t="shared" si="4"/>
        <v>0</v>
      </c>
      <c r="K63" s="17"/>
      <c r="L63" s="17"/>
      <c r="M63" s="17">
        <f t="shared" si="5"/>
        <v>0</v>
      </c>
    </row>
    <row r="64" spans="3:13" x14ac:dyDescent="0.3">
      <c r="C64" s="17" t="s">
        <v>167</v>
      </c>
      <c r="D64" s="17">
        <v>1.1100000000000001</v>
      </c>
      <c r="E64" s="17">
        <v>1.575</v>
      </c>
      <c r="F64" s="17">
        <f t="shared" si="3"/>
        <v>1.7482500000000001</v>
      </c>
      <c r="G64" s="17" t="s">
        <v>168</v>
      </c>
      <c r="H64" s="17"/>
      <c r="I64" s="17"/>
      <c r="J64" s="17">
        <f t="shared" si="4"/>
        <v>0</v>
      </c>
      <c r="K64" s="17"/>
      <c r="L64" s="17"/>
      <c r="M64" s="17">
        <f t="shared" si="5"/>
        <v>0</v>
      </c>
    </row>
    <row r="65" spans="3:13" x14ac:dyDescent="0.3">
      <c r="C65" s="17" t="s">
        <v>169</v>
      </c>
      <c r="D65" s="17">
        <v>1.22</v>
      </c>
      <c r="E65" s="17">
        <v>0.95</v>
      </c>
      <c r="F65" s="17">
        <f t="shared" si="3"/>
        <v>1.159</v>
      </c>
      <c r="G65" s="17" t="s">
        <v>168</v>
      </c>
      <c r="H65" s="17"/>
      <c r="I65" s="17"/>
      <c r="J65" s="17">
        <f t="shared" si="4"/>
        <v>0</v>
      </c>
      <c r="K65" s="17"/>
      <c r="L65" s="17"/>
      <c r="M65" s="17">
        <f t="shared" si="5"/>
        <v>0</v>
      </c>
    </row>
    <row r="66" spans="3:13" x14ac:dyDescent="0.3">
      <c r="C66" s="17" t="s">
        <v>170</v>
      </c>
      <c r="D66" s="17"/>
      <c r="E66" s="17" t="s">
        <v>176</v>
      </c>
      <c r="F66" s="17"/>
      <c r="G66" s="17" t="s">
        <v>168</v>
      </c>
      <c r="H66" s="17"/>
      <c r="I66" s="17"/>
      <c r="J66" s="17">
        <f t="shared" si="4"/>
        <v>0</v>
      </c>
      <c r="K66" s="17"/>
      <c r="L66" s="17"/>
      <c r="M66" s="17">
        <f t="shared" si="5"/>
        <v>0</v>
      </c>
    </row>
    <row r="67" spans="3:13" x14ac:dyDescent="0.3">
      <c r="C67" s="17"/>
      <c r="D67" s="17"/>
      <c r="E67" s="17"/>
      <c r="F67" s="17">
        <f t="shared" si="3"/>
        <v>0</v>
      </c>
      <c r="G67" s="17"/>
      <c r="H67" s="17"/>
      <c r="I67" s="17"/>
      <c r="J67" s="17">
        <f t="shared" si="4"/>
        <v>0</v>
      </c>
      <c r="K67" s="17"/>
      <c r="L67" s="17"/>
      <c r="M67" s="17">
        <f t="shared" si="5"/>
        <v>0</v>
      </c>
    </row>
    <row r="68" spans="3:13" x14ac:dyDescent="0.3">
      <c r="C68" s="17" t="s">
        <v>171</v>
      </c>
      <c r="D68" s="17">
        <v>1.05</v>
      </c>
      <c r="E68" s="17">
        <v>1.1000000000000001</v>
      </c>
      <c r="F68" s="17">
        <f t="shared" si="3"/>
        <v>1.1550000000000002</v>
      </c>
      <c r="G68" s="17"/>
      <c r="H68" s="17"/>
      <c r="I68" s="17"/>
      <c r="J68" s="17">
        <f t="shared" si="4"/>
        <v>0</v>
      </c>
      <c r="K68" s="17"/>
      <c r="L68" s="17"/>
      <c r="M68" s="17">
        <f t="shared" si="5"/>
        <v>0</v>
      </c>
    </row>
    <row r="69" spans="3:13" x14ac:dyDescent="0.3">
      <c r="C69" s="17" t="s">
        <v>172</v>
      </c>
      <c r="D69" s="17">
        <v>2.4</v>
      </c>
      <c r="E69" s="17">
        <v>0.6</v>
      </c>
      <c r="F69" s="17">
        <f t="shared" si="3"/>
        <v>1.44</v>
      </c>
      <c r="G69" s="17"/>
      <c r="H69" s="17"/>
      <c r="I69" s="17"/>
      <c r="J69" s="17">
        <f t="shared" si="4"/>
        <v>0</v>
      </c>
      <c r="K69" s="17"/>
      <c r="L69" s="17"/>
      <c r="M69" s="17">
        <f t="shared" si="5"/>
        <v>0</v>
      </c>
    </row>
    <row r="70" spans="3:13" x14ac:dyDescent="0.3">
      <c r="C70" s="17" t="s">
        <v>173</v>
      </c>
      <c r="D70" s="17">
        <v>2.2999999999999998</v>
      </c>
      <c r="E70" s="17">
        <v>0.6</v>
      </c>
      <c r="F70" s="17">
        <f t="shared" si="3"/>
        <v>1.38</v>
      </c>
      <c r="G70" s="17"/>
      <c r="H70" s="17"/>
      <c r="I70" s="17"/>
      <c r="J70" s="17">
        <f t="shared" si="4"/>
        <v>0</v>
      </c>
      <c r="K70" s="17"/>
      <c r="L70" s="17"/>
      <c r="M70" s="17">
        <f t="shared" si="5"/>
        <v>0</v>
      </c>
    </row>
    <row r="71" spans="3:13" x14ac:dyDescent="0.3">
      <c r="C71" s="17" t="s">
        <v>174</v>
      </c>
      <c r="D71" s="17">
        <v>2</v>
      </c>
      <c r="E71" s="17">
        <v>1</v>
      </c>
      <c r="F71" s="17">
        <f t="shared" si="3"/>
        <v>2</v>
      </c>
      <c r="G71" s="17"/>
      <c r="H71" s="17"/>
      <c r="I71" s="17"/>
      <c r="J71" s="17">
        <f t="shared" si="4"/>
        <v>0</v>
      </c>
      <c r="K71" s="17"/>
      <c r="L71" s="17"/>
      <c r="M71" s="17">
        <f t="shared" si="5"/>
        <v>0</v>
      </c>
    </row>
    <row r="72" spans="3:13" x14ac:dyDescent="0.3">
      <c r="C72" s="17"/>
      <c r="D72" s="17"/>
      <c r="E72" s="17"/>
      <c r="F72" s="17">
        <f t="shared" si="3"/>
        <v>0</v>
      </c>
      <c r="G72" s="17"/>
      <c r="H72" s="17"/>
      <c r="I72" s="17"/>
      <c r="J72" s="17">
        <f t="shared" si="4"/>
        <v>0</v>
      </c>
      <c r="K72" s="17"/>
      <c r="L72" s="17"/>
      <c r="M72" s="17">
        <f t="shared" si="5"/>
        <v>0</v>
      </c>
    </row>
    <row r="73" spans="3:13" x14ac:dyDescent="0.3">
      <c r="C73" s="17"/>
      <c r="D73" s="17"/>
      <c r="E73" s="17"/>
      <c r="F73" s="17">
        <f t="shared" si="3"/>
        <v>0</v>
      </c>
      <c r="G73" s="17"/>
      <c r="H73" s="17"/>
      <c r="I73" s="17"/>
      <c r="J73" s="17">
        <f t="shared" si="4"/>
        <v>0</v>
      </c>
      <c r="K73" s="17"/>
      <c r="L73" s="17"/>
      <c r="M73" s="17">
        <f t="shared" si="5"/>
        <v>0</v>
      </c>
    </row>
    <row r="74" spans="3:13" x14ac:dyDescent="0.3">
      <c r="C74" s="17"/>
      <c r="D74" s="17"/>
      <c r="E74" s="17"/>
      <c r="F74" s="17">
        <f t="shared" si="3"/>
        <v>0</v>
      </c>
      <c r="G74" s="17"/>
      <c r="H74" s="17"/>
      <c r="I74" s="17"/>
      <c r="J74" s="17">
        <f t="shared" si="4"/>
        <v>0</v>
      </c>
      <c r="K74" s="17"/>
      <c r="L74" s="17"/>
      <c r="M74" s="17">
        <f t="shared" si="5"/>
        <v>0</v>
      </c>
    </row>
    <row r="75" spans="3:13" x14ac:dyDescent="0.3">
      <c r="C75" s="17" t="s">
        <v>175</v>
      </c>
      <c r="D75" s="17"/>
      <c r="E75" s="17">
        <f>F75*10.764</f>
        <v>337.63707899999997</v>
      </c>
      <c r="F75" s="17">
        <f>SUM(F47:F74)</f>
        <v>31.367249999999999</v>
      </c>
      <c r="G75" s="17"/>
      <c r="H75" s="17"/>
      <c r="I75" s="17">
        <f>J75*10.764</f>
        <v>54.627299999999991</v>
      </c>
      <c r="J75" s="17">
        <f>SUM(J47:J74)</f>
        <v>5.0749999999999993</v>
      </c>
      <c r="K75" s="17"/>
      <c r="L75" s="17">
        <f>M75*10.764</f>
        <v>0</v>
      </c>
      <c r="M75" s="17">
        <f>SUM(M47:M74)</f>
        <v>0</v>
      </c>
    </row>
    <row r="79" spans="3:13" x14ac:dyDescent="0.3">
      <c r="D79">
        <f>E75+I75</f>
        <v>392.26437899999996</v>
      </c>
    </row>
    <row r="83" spans="2:13" x14ac:dyDescent="0.3">
      <c r="C83" s="13" t="s">
        <v>152</v>
      </c>
      <c r="D83" s="222"/>
      <c r="E83" s="222"/>
    </row>
    <row r="84" spans="2:13" x14ac:dyDescent="0.3">
      <c r="E84" s="14"/>
      <c r="F84" s="14"/>
      <c r="G84" s="14"/>
      <c r="H84" s="14"/>
      <c r="I84" s="14"/>
      <c r="J84" s="14"/>
    </row>
    <row r="85" spans="2:13" x14ac:dyDescent="0.3">
      <c r="B85" s="13" t="s">
        <v>153</v>
      </c>
      <c r="C85" s="15" t="s">
        <v>154</v>
      </c>
      <c r="D85" s="223" t="s">
        <v>155</v>
      </c>
      <c r="E85" s="223"/>
      <c r="F85" s="223"/>
      <c r="G85" s="16"/>
      <c r="H85" s="223" t="s">
        <v>156</v>
      </c>
      <c r="I85" s="223"/>
      <c r="J85" s="223"/>
      <c r="K85" s="223" t="s">
        <v>157</v>
      </c>
      <c r="L85" s="223"/>
      <c r="M85" s="223"/>
    </row>
    <row r="86" spans="2:13" x14ac:dyDescent="0.3">
      <c r="B86" s="13">
        <v>1</v>
      </c>
      <c r="C86" s="15"/>
      <c r="D86" s="15" t="s">
        <v>158</v>
      </c>
      <c r="E86" s="15" t="s">
        <v>159</v>
      </c>
      <c r="F86" s="15" t="s">
        <v>160</v>
      </c>
      <c r="G86" s="15"/>
      <c r="H86" s="15" t="s">
        <v>158</v>
      </c>
      <c r="I86" s="15" t="s">
        <v>159</v>
      </c>
      <c r="J86" s="15" t="s">
        <v>160</v>
      </c>
      <c r="K86" s="15" t="s">
        <v>158</v>
      </c>
      <c r="L86" s="15" t="s">
        <v>159</v>
      </c>
      <c r="M86" s="15" t="s">
        <v>160</v>
      </c>
    </row>
    <row r="87" spans="2:13" x14ac:dyDescent="0.3">
      <c r="C87" s="17" t="s">
        <v>161</v>
      </c>
      <c r="D87" s="17">
        <v>2.9</v>
      </c>
      <c r="E87" s="17">
        <v>4.2</v>
      </c>
      <c r="F87" s="17">
        <f>D87*E87</f>
        <v>12.18</v>
      </c>
      <c r="G87" s="17" t="s">
        <v>162</v>
      </c>
      <c r="H87" s="17">
        <v>2.2999999999999998</v>
      </c>
      <c r="I87" s="17">
        <v>1</v>
      </c>
      <c r="J87" s="17">
        <f>H87*I87</f>
        <v>2.2999999999999998</v>
      </c>
      <c r="K87" s="17"/>
      <c r="L87" s="17"/>
      <c r="M87" s="17">
        <f>K87*L87</f>
        <v>0</v>
      </c>
    </row>
    <row r="88" spans="2:13" x14ac:dyDescent="0.3">
      <c r="C88" s="17"/>
      <c r="D88" s="17"/>
      <c r="E88" s="17"/>
      <c r="F88" s="17">
        <f t="shared" ref="F88:F114" si="6">D88*E88</f>
        <v>0</v>
      </c>
      <c r="G88" s="17" t="s">
        <v>163</v>
      </c>
      <c r="H88" s="17">
        <v>2.7</v>
      </c>
      <c r="I88" s="17">
        <v>1</v>
      </c>
      <c r="J88" s="17">
        <f t="shared" ref="J88:J114" si="7">H88*I88</f>
        <v>2.7</v>
      </c>
      <c r="K88" s="17"/>
      <c r="L88" s="17"/>
      <c r="M88" s="17">
        <f t="shared" ref="M88:M114" si="8">K88*L88</f>
        <v>0</v>
      </c>
    </row>
    <row r="89" spans="2:13" x14ac:dyDescent="0.3">
      <c r="C89" s="17"/>
      <c r="D89" s="17"/>
      <c r="E89" s="17"/>
      <c r="F89" s="17">
        <f t="shared" si="6"/>
        <v>0</v>
      </c>
      <c r="G89" s="17"/>
      <c r="H89" s="17"/>
      <c r="I89" s="17"/>
      <c r="J89" s="17">
        <f t="shared" si="7"/>
        <v>0</v>
      </c>
      <c r="K89" s="17"/>
      <c r="L89" s="17"/>
      <c r="M89" s="17">
        <f t="shared" si="8"/>
        <v>0</v>
      </c>
    </row>
    <row r="90" spans="2:13" x14ac:dyDescent="0.3">
      <c r="C90" s="17" t="s">
        <v>164</v>
      </c>
      <c r="D90" s="17">
        <v>2</v>
      </c>
      <c r="E90" s="17">
        <v>2.1749999999999998</v>
      </c>
      <c r="F90" s="17">
        <f t="shared" si="6"/>
        <v>4.3499999999999996</v>
      </c>
      <c r="G90" s="17" t="s">
        <v>162</v>
      </c>
      <c r="H90" s="17"/>
      <c r="I90" s="17"/>
      <c r="J90" s="17">
        <f t="shared" si="7"/>
        <v>0</v>
      </c>
      <c r="K90" s="17"/>
      <c r="L90" s="17"/>
      <c r="M90" s="17">
        <f t="shared" si="8"/>
        <v>0</v>
      </c>
    </row>
    <row r="91" spans="2:13" x14ac:dyDescent="0.3">
      <c r="C91" s="17"/>
      <c r="D91" s="17"/>
      <c r="E91" s="17"/>
      <c r="F91" s="17">
        <f t="shared" si="6"/>
        <v>0</v>
      </c>
      <c r="G91" s="17" t="s">
        <v>163</v>
      </c>
      <c r="H91" s="17"/>
      <c r="I91" s="17"/>
      <c r="J91" s="17">
        <f t="shared" si="7"/>
        <v>0</v>
      </c>
      <c r="K91" s="17"/>
      <c r="L91" s="17"/>
      <c r="M91" s="17">
        <f t="shared" si="8"/>
        <v>0</v>
      </c>
    </row>
    <row r="92" spans="2:13" x14ac:dyDescent="0.3">
      <c r="C92" s="17"/>
      <c r="D92" s="17"/>
      <c r="E92" s="17"/>
      <c r="F92" s="17">
        <f t="shared" si="6"/>
        <v>0</v>
      </c>
      <c r="G92" s="17"/>
      <c r="H92" s="17"/>
      <c r="I92" s="17"/>
      <c r="J92" s="17">
        <f t="shared" si="7"/>
        <v>0</v>
      </c>
      <c r="K92" s="17"/>
      <c r="L92" s="17"/>
      <c r="M92" s="17">
        <f t="shared" si="8"/>
        <v>0</v>
      </c>
    </row>
    <row r="93" spans="2:13" x14ac:dyDescent="0.3">
      <c r="C93" s="17"/>
      <c r="D93" s="17"/>
      <c r="E93" s="17"/>
      <c r="F93" s="17">
        <f t="shared" si="6"/>
        <v>0</v>
      </c>
      <c r="G93" s="17"/>
      <c r="H93" s="17"/>
      <c r="I93" s="17"/>
      <c r="J93" s="17">
        <f t="shared" si="7"/>
        <v>0</v>
      </c>
      <c r="K93" s="17"/>
      <c r="L93" s="17"/>
      <c r="M93" s="17">
        <f t="shared" si="8"/>
        <v>0</v>
      </c>
    </row>
    <row r="94" spans="2:13" x14ac:dyDescent="0.3">
      <c r="C94" s="17" t="s">
        <v>165</v>
      </c>
      <c r="D94" s="17">
        <v>2.75</v>
      </c>
      <c r="E94" s="17">
        <v>2.7</v>
      </c>
      <c r="F94" s="17">
        <f t="shared" si="6"/>
        <v>7.4250000000000007</v>
      </c>
      <c r="G94" s="17" t="s">
        <v>162</v>
      </c>
      <c r="H94" s="17"/>
      <c r="I94" s="17"/>
      <c r="J94" s="17">
        <f t="shared" si="7"/>
        <v>0</v>
      </c>
      <c r="K94" s="17"/>
      <c r="L94" s="17"/>
      <c r="M94" s="17">
        <f t="shared" si="8"/>
        <v>0</v>
      </c>
    </row>
    <row r="95" spans="2:13" x14ac:dyDescent="0.3">
      <c r="C95" s="17"/>
      <c r="D95" s="17"/>
      <c r="E95" s="17"/>
      <c r="F95" s="17">
        <f t="shared" si="6"/>
        <v>0</v>
      </c>
      <c r="G95" s="17" t="s">
        <v>163</v>
      </c>
      <c r="H95" s="17"/>
      <c r="I95" s="17"/>
      <c r="J95" s="17">
        <f t="shared" si="7"/>
        <v>0</v>
      </c>
      <c r="K95" s="17"/>
      <c r="L95" s="17"/>
      <c r="M95" s="17">
        <f t="shared" si="8"/>
        <v>0</v>
      </c>
    </row>
    <row r="96" spans="2:13" x14ac:dyDescent="0.3">
      <c r="C96" s="17"/>
      <c r="D96" s="17"/>
      <c r="E96" s="17"/>
      <c r="F96" s="17">
        <f t="shared" si="6"/>
        <v>0</v>
      </c>
      <c r="G96" s="17"/>
      <c r="H96" s="17"/>
      <c r="I96" s="17"/>
      <c r="J96" s="17">
        <f t="shared" si="7"/>
        <v>0</v>
      </c>
      <c r="K96" s="17"/>
      <c r="L96" s="17"/>
      <c r="M96" s="17">
        <f t="shared" si="8"/>
        <v>0</v>
      </c>
    </row>
    <row r="97" spans="3:13" x14ac:dyDescent="0.3">
      <c r="C97" s="17"/>
      <c r="D97" s="17"/>
      <c r="E97" s="17"/>
      <c r="F97" s="17">
        <f t="shared" si="6"/>
        <v>0</v>
      </c>
      <c r="G97" s="17"/>
      <c r="H97" s="17"/>
      <c r="I97" s="17"/>
      <c r="J97" s="17">
        <f t="shared" si="7"/>
        <v>0</v>
      </c>
      <c r="K97" s="17"/>
      <c r="L97" s="17"/>
      <c r="M97" s="17">
        <f t="shared" si="8"/>
        <v>0</v>
      </c>
    </row>
    <row r="98" spans="3:13" x14ac:dyDescent="0.3">
      <c r="C98" s="17" t="s">
        <v>166</v>
      </c>
      <c r="D98" s="17"/>
      <c r="E98" s="17"/>
      <c r="F98" s="17">
        <f t="shared" si="6"/>
        <v>0</v>
      </c>
      <c r="G98" s="17" t="s">
        <v>162</v>
      </c>
      <c r="H98" s="17"/>
      <c r="I98" s="17"/>
      <c r="J98" s="17">
        <f t="shared" si="7"/>
        <v>0</v>
      </c>
      <c r="K98" s="17"/>
      <c r="L98" s="17"/>
      <c r="M98" s="17">
        <f t="shared" si="8"/>
        <v>0</v>
      </c>
    </row>
    <row r="99" spans="3:13" x14ac:dyDescent="0.3">
      <c r="C99" s="17"/>
      <c r="D99" s="17"/>
      <c r="E99" s="17"/>
      <c r="F99" s="17">
        <f t="shared" si="6"/>
        <v>0</v>
      </c>
      <c r="G99" s="17" t="s">
        <v>163</v>
      </c>
      <c r="H99" s="17"/>
      <c r="I99" s="17"/>
      <c r="J99" s="17">
        <f t="shared" si="7"/>
        <v>0</v>
      </c>
      <c r="K99" s="17"/>
      <c r="L99" s="17"/>
      <c r="M99" s="17">
        <f t="shared" si="8"/>
        <v>0</v>
      </c>
    </row>
    <row r="100" spans="3:13" x14ac:dyDescent="0.3">
      <c r="C100" s="17"/>
      <c r="D100" s="17"/>
      <c r="E100" s="17"/>
      <c r="F100" s="17">
        <f t="shared" si="6"/>
        <v>0</v>
      </c>
      <c r="G100" s="17"/>
      <c r="H100" s="17"/>
      <c r="I100" s="17"/>
      <c r="J100" s="17">
        <f t="shared" si="7"/>
        <v>0</v>
      </c>
      <c r="K100" s="17"/>
      <c r="L100" s="17"/>
      <c r="M100" s="17">
        <f t="shared" si="8"/>
        <v>0</v>
      </c>
    </row>
    <row r="101" spans="3:13" x14ac:dyDescent="0.3">
      <c r="C101" s="17" t="s">
        <v>166</v>
      </c>
      <c r="D101" s="17"/>
      <c r="E101" s="17"/>
      <c r="F101" s="17">
        <f t="shared" si="6"/>
        <v>0</v>
      </c>
      <c r="G101" s="17" t="s">
        <v>162</v>
      </c>
      <c r="H101" s="17"/>
      <c r="I101" s="17"/>
      <c r="J101" s="17">
        <f t="shared" si="7"/>
        <v>0</v>
      </c>
      <c r="K101" s="17"/>
      <c r="L101" s="17"/>
      <c r="M101" s="17">
        <f t="shared" si="8"/>
        <v>0</v>
      </c>
    </row>
    <row r="102" spans="3:13" x14ac:dyDescent="0.3">
      <c r="C102" s="17"/>
      <c r="D102" s="17"/>
      <c r="E102" s="17"/>
      <c r="F102" s="17">
        <f t="shared" si="6"/>
        <v>0</v>
      </c>
      <c r="G102" s="17" t="s">
        <v>163</v>
      </c>
      <c r="H102" s="17"/>
      <c r="I102" s="17"/>
      <c r="J102" s="17">
        <f t="shared" si="7"/>
        <v>0</v>
      </c>
      <c r="K102" s="17"/>
      <c r="L102" s="17"/>
      <c r="M102" s="17">
        <f t="shared" si="8"/>
        <v>0</v>
      </c>
    </row>
    <row r="103" spans="3:13" x14ac:dyDescent="0.3">
      <c r="C103" s="17"/>
      <c r="D103" s="17"/>
      <c r="E103" s="17"/>
      <c r="F103" s="17">
        <f t="shared" si="6"/>
        <v>0</v>
      </c>
      <c r="G103" s="17"/>
      <c r="H103" s="17"/>
      <c r="I103" s="17"/>
      <c r="J103" s="17">
        <f t="shared" si="7"/>
        <v>0</v>
      </c>
      <c r="K103" s="17"/>
      <c r="L103" s="17"/>
      <c r="M103" s="17">
        <f t="shared" si="8"/>
        <v>0</v>
      </c>
    </row>
    <row r="104" spans="3:13" x14ac:dyDescent="0.3">
      <c r="C104" s="17" t="s">
        <v>167</v>
      </c>
      <c r="D104" s="17">
        <v>1.22</v>
      </c>
      <c r="E104" s="17">
        <v>0.95</v>
      </c>
      <c r="F104" s="17">
        <f t="shared" si="6"/>
        <v>1.159</v>
      </c>
      <c r="G104" s="17" t="s">
        <v>168</v>
      </c>
      <c r="H104" s="17"/>
      <c r="I104" s="17"/>
      <c r="J104" s="17">
        <f t="shared" si="7"/>
        <v>0</v>
      </c>
      <c r="K104" s="17"/>
      <c r="L104" s="17"/>
      <c r="M104" s="17">
        <f t="shared" si="8"/>
        <v>0</v>
      </c>
    </row>
    <row r="105" spans="3:13" x14ac:dyDescent="0.3">
      <c r="C105" s="17" t="s">
        <v>169</v>
      </c>
      <c r="D105" s="17">
        <v>1.1100000000000001</v>
      </c>
      <c r="E105" s="17">
        <v>1.575</v>
      </c>
      <c r="F105" s="17">
        <f t="shared" si="6"/>
        <v>1.7482500000000001</v>
      </c>
      <c r="G105" s="17" t="s">
        <v>168</v>
      </c>
      <c r="H105" s="17"/>
      <c r="I105" s="17"/>
      <c r="J105" s="17">
        <f t="shared" si="7"/>
        <v>0</v>
      </c>
      <c r="K105" s="17"/>
      <c r="L105" s="17"/>
      <c r="M105" s="17">
        <f t="shared" si="8"/>
        <v>0</v>
      </c>
    </row>
    <row r="106" spans="3:13" x14ac:dyDescent="0.3">
      <c r="C106" s="17" t="s">
        <v>170</v>
      </c>
      <c r="D106" s="17"/>
      <c r="E106" s="17"/>
      <c r="F106" s="17">
        <f t="shared" si="6"/>
        <v>0</v>
      </c>
      <c r="G106" s="17" t="s">
        <v>168</v>
      </c>
      <c r="H106" s="17"/>
      <c r="I106" s="17"/>
      <c r="J106" s="17">
        <f t="shared" si="7"/>
        <v>0</v>
      </c>
      <c r="K106" s="17"/>
      <c r="L106" s="17"/>
      <c r="M106" s="17">
        <f t="shared" si="8"/>
        <v>0</v>
      </c>
    </row>
    <row r="107" spans="3:13" x14ac:dyDescent="0.3">
      <c r="C107" s="17"/>
      <c r="D107" s="17"/>
      <c r="E107" s="17"/>
      <c r="F107" s="17">
        <f t="shared" si="6"/>
        <v>0</v>
      </c>
      <c r="G107" s="17"/>
      <c r="H107" s="17"/>
      <c r="I107" s="17"/>
      <c r="J107" s="17">
        <f t="shared" si="7"/>
        <v>0</v>
      </c>
      <c r="K107" s="17"/>
      <c r="L107" s="17"/>
      <c r="M107" s="17">
        <f t="shared" si="8"/>
        <v>0</v>
      </c>
    </row>
    <row r="108" spans="3:13" x14ac:dyDescent="0.3">
      <c r="C108" s="17" t="s">
        <v>171</v>
      </c>
      <c r="D108" s="17">
        <v>2.4</v>
      </c>
      <c r="E108" s="17">
        <v>0.6</v>
      </c>
      <c r="F108" s="17">
        <f t="shared" si="6"/>
        <v>1.44</v>
      </c>
      <c r="G108" s="17"/>
      <c r="H108" s="17"/>
      <c r="I108" s="17"/>
      <c r="J108" s="17">
        <f t="shared" si="7"/>
        <v>0</v>
      </c>
      <c r="K108" s="17"/>
      <c r="L108" s="17"/>
      <c r="M108" s="17">
        <f t="shared" si="8"/>
        <v>0</v>
      </c>
    </row>
    <row r="109" spans="3:13" x14ac:dyDescent="0.3">
      <c r="C109" s="17" t="s">
        <v>172</v>
      </c>
      <c r="D109" s="17">
        <v>1.05</v>
      </c>
      <c r="E109" s="17">
        <v>1.1000000000000001</v>
      </c>
      <c r="F109" s="17">
        <f t="shared" si="6"/>
        <v>1.1550000000000002</v>
      </c>
      <c r="G109" s="17"/>
      <c r="H109" s="17"/>
      <c r="I109" s="17"/>
      <c r="J109" s="17">
        <f t="shared" si="7"/>
        <v>0</v>
      </c>
      <c r="K109" s="17"/>
      <c r="L109" s="17"/>
      <c r="M109" s="17">
        <f t="shared" si="8"/>
        <v>0</v>
      </c>
    </row>
    <row r="110" spans="3:13" x14ac:dyDescent="0.3">
      <c r="C110" s="17" t="s">
        <v>173</v>
      </c>
      <c r="D110" s="17">
        <v>2</v>
      </c>
      <c r="E110" s="17">
        <v>1</v>
      </c>
      <c r="F110" s="17">
        <f t="shared" si="6"/>
        <v>2</v>
      </c>
      <c r="G110" s="17"/>
      <c r="H110" s="17"/>
      <c r="I110" s="17"/>
      <c r="J110" s="17">
        <f t="shared" si="7"/>
        <v>0</v>
      </c>
      <c r="K110" s="17"/>
      <c r="L110" s="17"/>
      <c r="M110" s="17">
        <f t="shared" si="8"/>
        <v>0</v>
      </c>
    </row>
    <row r="111" spans="3:13" x14ac:dyDescent="0.3">
      <c r="C111" s="17" t="s">
        <v>174</v>
      </c>
      <c r="D111" s="17"/>
      <c r="E111" s="17"/>
      <c r="F111" s="17">
        <f t="shared" si="6"/>
        <v>0</v>
      </c>
      <c r="G111" s="17"/>
      <c r="H111" s="17"/>
      <c r="I111" s="17"/>
      <c r="J111" s="17">
        <f t="shared" si="7"/>
        <v>0</v>
      </c>
      <c r="K111" s="17"/>
      <c r="L111" s="17"/>
      <c r="M111" s="17">
        <f t="shared" si="8"/>
        <v>0</v>
      </c>
    </row>
    <row r="112" spans="3:13" x14ac:dyDescent="0.3">
      <c r="C112" s="17"/>
      <c r="D112" s="17"/>
      <c r="E112" s="17"/>
      <c r="F112" s="17">
        <f t="shared" si="6"/>
        <v>0</v>
      </c>
      <c r="G112" s="17"/>
      <c r="H112" s="17"/>
      <c r="I112" s="17"/>
      <c r="J112" s="17">
        <f t="shared" si="7"/>
        <v>0</v>
      </c>
      <c r="K112" s="17"/>
      <c r="L112" s="17"/>
      <c r="M112" s="17">
        <f t="shared" si="8"/>
        <v>0</v>
      </c>
    </row>
    <row r="113" spans="2:13" x14ac:dyDescent="0.3">
      <c r="C113" s="17"/>
      <c r="D113" s="17"/>
      <c r="E113" s="17"/>
      <c r="F113" s="17">
        <f t="shared" si="6"/>
        <v>0</v>
      </c>
      <c r="G113" s="17"/>
      <c r="H113" s="17"/>
      <c r="I113" s="17"/>
      <c r="J113" s="17">
        <f t="shared" si="7"/>
        <v>0</v>
      </c>
      <c r="K113" s="17"/>
      <c r="L113" s="17"/>
      <c r="M113" s="17">
        <f t="shared" si="8"/>
        <v>0</v>
      </c>
    </row>
    <row r="114" spans="2:13" x14ac:dyDescent="0.3">
      <c r="C114" s="17"/>
      <c r="D114" s="17"/>
      <c r="E114" s="17"/>
      <c r="F114" s="17">
        <f t="shared" si="6"/>
        <v>0</v>
      </c>
      <c r="G114" s="17"/>
      <c r="H114" s="17"/>
      <c r="I114" s="17"/>
      <c r="J114" s="17">
        <f t="shared" si="7"/>
        <v>0</v>
      </c>
      <c r="K114" s="17"/>
      <c r="L114" s="17"/>
      <c r="M114" s="17">
        <f t="shared" si="8"/>
        <v>0</v>
      </c>
    </row>
    <row r="115" spans="2:13" x14ac:dyDescent="0.3">
      <c r="C115" s="17" t="s">
        <v>175</v>
      </c>
      <c r="D115" s="17"/>
      <c r="E115" s="17">
        <f>F115*10.764</f>
        <v>338.605839</v>
      </c>
      <c r="F115" s="17">
        <f>SUM(F87:F114)</f>
        <v>31.457250000000002</v>
      </c>
      <c r="G115" s="17"/>
      <c r="H115" s="17"/>
      <c r="I115" s="17">
        <f>J115*10.764</f>
        <v>53.819999999999993</v>
      </c>
      <c r="J115" s="17">
        <f>SUM(J87:J114)</f>
        <v>5</v>
      </c>
      <c r="K115" s="17"/>
      <c r="L115" s="17">
        <f>M115*10.764</f>
        <v>0</v>
      </c>
      <c r="M115" s="17">
        <f>SUM(M87:M114)</f>
        <v>0</v>
      </c>
    </row>
    <row r="120" spans="2:13" x14ac:dyDescent="0.3">
      <c r="C120" s="13" t="s">
        <v>152</v>
      </c>
      <c r="D120" s="222"/>
      <c r="E120" s="222"/>
    </row>
    <row r="121" spans="2:13" x14ac:dyDescent="0.3">
      <c r="E121" s="14"/>
      <c r="F121" s="14"/>
      <c r="G121" s="14"/>
      <c r="H121" s="14"/>
      <c r="I121" s="14"/>
      <c r="J121" s="14"/>
    </row>
    <row r="122" spans="2:13" x14ac:dyDescent="0.3">
      <c r="B122" s="13" t="s">
        <v>153</v>
      </c>
      <c r="C122" s="15" t="s">
        <v>154</v>
      </c>
      <c r="D122" s="223" t="s">
        <v>155</v>
      </c>
      <c r="E122" s="223"/>
      <c r="F122" s="223"/>
      <c r="G122" s="16"/>
      <c r="H122" s="223" t="s">
        <v>156</v>
      </c>
      <c r="I122" s="223"/>
      <c r="J122" s="223"/>
      <c r="K122" s="223" t="s">
        <v>157</v>
      </c>
      <c r="L122" s="223"/>
      <c r="M122" s="223"/>
    </row>
    <row r="123" spans="2:13" x14ac:dyDescent="0.3">
      <c r="B123" s="13">
        <v>1</v>
      </c>
      <c r="C123" s="15"/>
      <c r="D123" s="15" t="s">
        <v>158</v>
      </c>
      <c r="E123" s="15" t="s">
        <v>159</v>
      </c>
      <c r="F123" s="15" t="s">
        <v>160</v>
      </c>
      <c r="G123" s="15"/>
      <c r="H123" s="15" t="s">
        <v>158</v>
      </c>
      <c r="I123" s="15" t="s">
        <v>159</v>
      </c>
      <c r="J123" s="15" t="s">
        <v>160</v>
      </c>
      <c r="K123" s="15" t="s">
        <v>158</v>
      </c>
      <c r="L123" s="15" t="s">
        <v>159</v>
      </c>
      <c r="M123" s="15" t="s">
        <v>160</v>
      </c>
    </row>
    <row r="124" spans="2:13" x14ac:dyDescent="0.3">
      <c r="C124" s="17" t="s">
        <v>161</v>
      </c>
      <c r="D124" s="17">
        <v>4.57</v>
      </c>
      <c r="E124" s="17">
        <v>2.95</v>
      </c>
      <c r="F124" s="17">
        <f>D124*E124</f>
        <v>13.481500000000002</v>
      </c>
      <c r="G124" s="17" t="s">
        <v>162</v>
      </c>
      <c r="H124" s="17">
        <v>2.35</v>
      </c>
      <c r="I124" s="17">
        <v>1</v>
      </c>
      <c r="J124" s="17">
        <f>H124*I124</f>
        <v>2.35</v>
      </c>
      <c r="K124" s="17"/>
      <c r="L124" s="17"/>
      <c r="M124" s="17">
        <f>K124*L124</f>
        <v>0</v>
      </c>
    </row>
    <row r="125" spans="2:13" x14ac:dyDescent="0.3">
      <c r="C125" s="17"/>
      <c r="D125" s="17"/>
      <c r="E125" s="17"/>
      <c r="F125" s="17">
        <f t="shared" ref="F125:F151" si="9">D125*E125</f>
        <v>0</v>
      </c>
      <c r="G125" s="17" t="s">
        <v>163</v>
      </c>
      <c r="H125" s="17">
        <v>1.6439999999999999</v>
      </c>
      <c r="I125" s="17">
        <v>1.1499999999999999</v>
      </c>
      <c r="J125" s="17">
        <f t="shared" ref="J125:J151" si="10">H125*I125</f>
        <v>1.8905999999999998</v>
      </c>
      <c r="K125" s="17"/>
      <c r="L125" s="17"/>
      <c r="M125" s="17">
        <f t="shared" ref="M125:M151" si="11">K125*L125</f>
        <v>0</v>
      </c>
    </row>
    <row r="126" spans="2:13" x14ac:dyDescent="0.3">
      <c r="C126" s="17"/>
      <c r="D126" s="17"/>
      <c r="E126" s="17"/>
      <c r="F126" s="17">
        <f t="shared" si="9"/>
        <v>0</v>
      </c>
      <c r="G126" s="17"/>
      <c r="H126" s="17">
        <v>1.7</v>
      </c>
      <c r="I126" s="17">
        <v>1</v>
      </c>
      <c r="J126" s="17">
        <f t="shared" si="10"/>
        <v>1.7</v>
      </c>
      <c r="K126" s="17"/>
      <c r="L126" s="17"/>
      <c r="M126" s="17">
        <f t="shared" si="11"/>
        <v>0</v>
      </c>
    </row>
    <row r="127" spans="2:13" x14ac:dyDescent="0.3">
      <c r="C127" s="17" t="s">
        <v>164</v>
      </c>
      <c r="D127" s="17">
        <v>1.6950000000000001</v>
      </c>
      <c r="E127" s="17">
        <v>2.5499999999999998</v>
      </c>
      <c r="F127" s="17">
        <f t="shared" si="9"/>
        <v>4.3222499999999995</v>
      </c>
      <c r="G127" s="17" t="s">
        <v>162</v>
      </c>
      <c r="H127" s="17"/>
      <c r="I127" s="17"/>
      <c r="J127" s="17">
        <f t="shared" si="10"/>
        <v>0</v>
      </c>
      <c r="K127" s="17"/>
      <c r="L127" s="17"/>
      <c r="M127" s="17">
        <f t="shared" si="11"/>
        <v>0</v>
      </c>
    </row>
    <row r="128" spans="2:13" x14ac:dyDescent="0.3">
      <c r="C128" s="17"/>
      <c r="D128" s="17"/>
      <c r="E128" s="17"/>
      <c r="F128" s="17">
        <f t="shared" si="9"/>
        <v>0</v>
      </c>
      <c r="G128" s="17" t="s">
        <v>163</v>
      </c>
      <c r="H128" s="17"/>
      <c r="I128" s="17"/>
      <c r="J128" s="17">
        <f t="shared" si="10"/>
        <v>0</v>
      </c>
      <c r="K128" s="17"/>
      <c r="L128" s="17"/>
      <c r="M128" s="17">
        <f t="shared" si="11"/>
        <v>0</v>
      </c>
    </row>
    <row r="129" spans="3:13" x14ac:dyDescent="0.3">
      <c r="C129" s="17"/>
      <c r="D129" s="17"/>
      <c r="E129" s="17"/>
      <c r="F129" s="17">
        <f t="shared" si="9"/>
        <v>0</v>
      </c>
      <c r="G129" s="17"/>
      <c r="H129" s="17"/>
      <c r="I129" s="17"/>
      <c r="J129" s="17">
        <f t="shared" si="10"/>
        <v>0</v>
      </c>
      <c r="K129" s="17"/>
      <c r="L129" s="17"/>
      <c r="M129" s="17">
        <f t="shared" si="11"/>
        <v>0</v>
      </c>
    </row>
    <row r="130" spans="3:13" x14ac:dyDescent="0.3">
      <c r="C130" s="17"/>
      <c r="D130" s="17"/>
      <c r="E130" s="17"/>
      <c r="F130" s="17">
        <f t="shared" si="9"/>
        <v>0</v>
      </c>
      <c r="G130" s="17"/>
      <c r="H130" s="17"/>
      <c r="I130" s="17"/>
      <c r="J130" s="17">
        <f t="shared" si="10"/>
        <v>0</v>
      </c>
      <c r="K130" s="17"/>
      <c r="L130" s="17"/>
      <c r="M130" s="17">
        <f t="shared" si="11"/>
        <v>0</v>
      </c>
    </row>
    <row r="131" spans="3:13" x14ac:dyDescent="0.3">
      <c r="C131" s="17" t="s">
        <v>165</v>
      </c>
      <c r="D131" s="17">
        <v>2.75</v>
      </c>
      <c r="E131" s="17">
        <v>1.875</v>
      </c>
      <c r="F131" s="17">
        <f t="shared" si="9"/>
        <v>5.15625</v>
      </c>
      <c r="G131" s="17" t="s">
        <v>162</v>
      </c>
      <c r="H131" s="17"/>
      <c r="I131" s="17"/>
      <c r="J131" s="17">
        <f t="shared" si="10"/>
        <v>0</v>
      </c>
      <c r="K131" s="17"/>
      <c r="L131" s="17"/>
      <c r="M131" s="17">
        <f t="shared" si="11"/>
        <v>0</v>
      </c>
    </row>
    <row r="132" spans="3:13" x14ac:dyDescent="0.3">
      <c r="C132" s="17"/>
      <c r="D132" s="17"/>
      <c r="E132" s="17"/>
      <c r="F132" s="17">
        <f t="shared" si="9"/>
        <v>0</v>
      </c>
      <c r="G132" s="17" t="s">
        <v>163</v>
      </c>
      <c r="H132" s="17"/>
      <c r="I132" s="17"/>
      <c r="J132" s="17">
        <f t="shared" si="10"/>
        <v>0</v>
      </c>
      <c r="K132" s="17"/>
      <c r="L132" s="17"/>
      <c r="M132" s="17">
        <f t="shared" si="11"/>
        <v>0</v>
      </c>
    </row>
    <row r="133" spans="3:13" x14ac:dyDescent="0.3">
      <c r="C133" s="17"/>
      <c r="D133" s="17"/>
      <c r="E133" s="17"/>
      <c r="F133" s="17">
        <f t="shared" si="9"/>
        <v>0</v>
      </c>
      <c r="G133" s="17"/>
      <c r="H133" s="17"/>
      <c r="I133" s="17"/>
      <c r="J133" s="17">
        <f t="shared" si="10"/>
        <v>0</v>
      </c>
      <c r="K133" s="17"/>
      <c r="L133" s="17"/>
      <c r="M133" s="17">
        <f t="shared" si="11"/>
        <v>0</v>
      </c>
    </row>
    <row r="134" spans="3:13" x14ac:dyDescent="0.3">
      <c r="C134" s="17"/>
      <c r="D134" s="17"/>
      <c r="E134" s="17"/>
      <c r="F134" s="17">
        <f t="shared" si="9"/>
        <v>0</v>
      </c>
      <c r="G134" s="17"/>
      <c r="H134" s="17"/>
      <c r="I134" s="17"/>
      <c r="J134" s="17">
        <f t="shared" si="10"/>
        <v>0</v>
      </c>
      <c r="K134" s="17"/>
      <c r="L134" s="17"/>
      <c r="M134" s="17">
        <f t="shared" si="11"/>
        <v>0</v>
      </c>
    </row>
    <row r="135" spans="3:13" x14ac:dyDescent="0.3">
      <c r="C135" s="17" t="s">
        <v>166</v>
      </c>
      <c r="D135" s="17"/>
      <c r="E135" s="17"/>
      <c r="F135" s="17">
        <f t="shared" si="9"/>
        <v>0</v>
      </c>
      <c r="G135" s="17" t="s">
        <v>162</v>
      </c>
      <c r="H135" s="17"/>
      <c r="I135" s="17"/>
      <c r="J135" s="17">
        <f t="shared" si="10"/>
        <v>0</v>
      </c>
      <c r="K135" s="17"/>
      <c r="L135" s="17"/>
      <c r="M135" s="17">
        <f t="shared" si="11"/>
        <v>0</v>
      </c>
    </row>
    <row r="136" spans="3:13" x14ac:dyDescent="0.3">
      <c r="C136" s="17"/>
      <c r="D136" s="17"/>
      <c r="E136" s="17"/>
      <c r="F136" s="17">
        <f t="shared" si="9"/>
        <v>0</v>
      </c>
      <c r="G136" s="17" t="s">
        <v>163</v>
      </c>
      <c r="H136" s="17"/>
      <c r="I136" s="17"/>
      <c r="J136" s="17">
        <f t="shared" si="10"/>
        <v>0</v>
      </c>
      <c r="K136" s="17"/>
      <c r="L136" s="17"/>
      <c r="M136" s="17">
        <f t="shared" si="11"/>
        <v>0</v>
      </c>
    </row>
    <row r="137" spans="3:13" x14ac:dyDescent="0.3">
      <c r="C137" s="17"/>
      <c r="D137" s="17"/>
      <c r="E137" s="17"/>
      <c r="F137" s="17">
        <f t="shared" si="9"/>
        <v>0</v>
      </c>
      <c r="G137" s="17"/>
      <c r="H137" s="17"/>
      <c r="I137" s="17"/>
      <c r="J137" s="17">
        <f t="shared" si="10"/>
        <v>0</v>
      </c>
      <c r="K137" s="17"/>
      <c r="L137" s="17"/>
      <c r="M137" s="17">
        <f t="shared" si="11"/>
        <v>0</v>
      </c>
    </row>
    <row r="138" spans="3:13" x14ac:dyDescent="0.3">
      <c r="C138" s="17" t="s">
        <v>166</v>
      </c>
      <c r="D138" s="17"/>
      <c r="E138" s="17"/>
      <c r="F138" s="17">
        <f t="shared" si="9"/>
        <v>0</v>
      </c>
      <c r="G138" s="17" t="s">
        <v>162</v>
      </c>
      <c r="H138" s="17"/>
      <c r="I138" s="17"/>
      <c r="J138" s="17">
        <f t="shared" si="10"/>
        <v>0</v>
      </c>
      <c r="K138" s="17"/>
      <c r="L138" s="17"/>
      <c r="M138" s="17">
        <f t="shared" si="11"/>
        <v>0</v>
      </c>
    </row>
    <row r="139" spans="3:13" x14ac:dyDescent="0.3">
      <c r="C139" s="17"/>
      <c r="D139" s="17"/>
      <c r="E139" s="17"/>
      <c r="F139" s="17">
        <f t="shared" si="9"/>
        <v>0</v>
      </c>
      <c r="G139" s="17" t="s">
        <v>163</v>
      </c>
      <c r="H139" s="17"/>
      <c r="I139" s="17"/>
      <c r="J139" s="17">
        <f t="shared" si="10"/>
        <v>0</v>
      </c>
      <c r="K139" s="17"/>
      <c r="L139" s="17"/>
      <c r="M139" s="17">
        <f t="shared" si="11"/>
        <v>0</v>
      </c>
    </row>
    <row r="140" spans="3:13" x14ac:dyDescent="0.3">
      <c r="C140" s="17"/>
      <c r="D140" s="17"/>
      <c r="E140" s="17"/>
      <c r="F140" s="17">
        <f t="shared" si="9"/>
        <v>0</v>
      </c>
      <c r="G140" s="17"/>
      <c r="H140" s="17"/>
      <c r="I140" s="17"/>
      <c r="J140" s="17">
        <f t="shared" si="10"/>
        <v>0</v>
      </c>
      <c r="K140" s="17"/>
      <c r="L140" s="17"/>
      <c r="M140" s="17">
        <f t="shared" si="11"/>
        <v>0</v>
      </c>
    </row>
    <row r="141" spans="3:13" x14ac:dyDescent="0.3">
      <c r="C141" s="17" t="s">
        <v>167</v>
      </c>
      <c r="D141" s="17"/>
      <c r="E141" s="17"/>
      <c r="F141" s="17">
        <f t="shared" si="9"/>
        <v>0</v>
      </c>
      <c r="G141" s="17" t="s">
        <v>168</v>
      </c>
      <c r="H141" s="17"/>
      <c r="I141" s="17"/>
      <c r="J141" s="17">
        <f t="shared" si="10"/>
        <v>0</v>
      </c>
      <c r="K141" s="17"/>
      <c r="L141" s="17"/>
      <c r="M141" s="17">
        <f t="shared" si="11"/>
        <v>0</v>
      </c>
    </row>
    <row r="142" spans="3:13" x14ac:dyDescent="0.3">
      <c r="C142" s="17" t="s">
        <v>169</v>
      </c>
      <c r="D142" s="17"/>
      <c r="E142" s="17"/>
      <c r="F142" s="17">
        <f t="shared" si="9"/>
        <v>0</v>
      </c>
      <c r="G142" s="17" t="s">
        <v>168</v>
      </c>
      <c r="H142" s="17"/>
      <c r="I142" s="17"/>
      <c r="J142" s="17">
        <f t="shared" si="10"/>
        <v>0</v>
      </c>
      <c r="K142" s="17"/>
      <c r="L142" s="17"/>
      <c r="M142" s="17">
        <f t="shared" si="11"/>
        <v>0</v>
      </c>
    </row>
    <row r="143" spans="3:13" x14ac:dyDescent="0.3">
      <c r="C143" s="17" t="s">
        <v>170</v>
      </c>
      <c r="D143" s="17"/>
      <c r="E143" s="17"/>
      <c r="F143" s="17">
        <f t="shared" si="9"/>
        <v>0</v>
      </c>
      <c r="G143" s="17" t="s">
        <v>168</v>
      </c>
      <c r="H143" s="17"/>
      <c r="I143" s="17"/>
      <c r="J143" s="17">
        <f t="shared" si="10"/>
        <v>0</v>
      </c>
      <c r="K143" s="17"/>
      <c r="L143" s="17"/>
      <c r="M143" s="17">
        <f t="shared" si="11"/>
        <v>0</v>
      </c>
    </row>
    <row r="144" spans="3:13" x14ac:dyDescent="0.3">
      <c r="C144" s="17"/>
      <c r="D144" s="17"/>
      <c r="E144" s="17"/>
      <c r="F144" s="17">
        <f t="shared" si="9"/>
        <v>0</v>
      </c>
      <c r="G144" s="17"/>
      <c r="H144" s="17"/>
      <c r="I144" s="17"/>
      <c r="J144" s="17">
        <f t="shared" si="10"/>
        <v>0</v>
      </c>
      <c r="K144" s="17"/>
      <c r="L144" s="17"/>
      <c r="M144" s="17">
        <f t="shared" si="11"/>
        <v>0</v>
      </c>
    </row>
    <row r="145" spans="3:13" x14ac:dyDescent="0.3">
      <c r="C145" s="17" t="s">
        <v>171</v>
      </c>
      <c r="D145" s="17"/>
      <c r="E145" s="17"/>
      <c r="F145" s="17">
        <f t="shared" si="9"/>
        <v>0</v>
      </c>
      <c r="G145" s="17"/>
      <c r="H145" s="17"/>
      <c r="I145" s="17"/>
      <c r="J145" s="17">
        <f t="shared" si="10"/>
        <v>0</v>
      </c>
      <c r="K145" s="17"/>
      <c r="L145" s="17"/>
      <c r="M145" s="17">
        <f t="shared" si="11"/>
        <v>0</v>
      </c>
    </row>
    <row r="146" spans="3:13" x14ac:dyDescent="0.3">
      <c r="C146" s="17" t="s">
        <v>172</v>
      </c>
      <c r="D146" s="17"/>
      <c r="E146" s="17"/>
      <c r="F146" s="17">
        <f t="shared" si="9"/>
        <v>0</v>
      </c>
      <c r="G146" s="17"/>
      <c r="H146" s="17"/>
      <c r="I146" s="17"/>
      <c r="J146" s="17">
        <f t="shared" si="10"/>
        <v>0</v>
      </c>
      <c r="K146" s="17"/>
      <c r="L146" s="17"/>
      <c r="M146" s="17">
        <f t="shared" si="11"/>
        <v>0</v>
      </c>
    </row>
    <row r="147" spans="3:13" x14ac:dyDescent="0.3">
      <c r="C147" s="17" t="s">
        <v>173</v>
      </c>
      <c r="D147" s="17"/>
      <c r="E147" s="17"/>
      <c r="F147" s="17">
        <f t="shared" si="9"/>
        <v>0</v>
      </c>
      <c r="G147" s="17"/>
      <c r="H147" s="17"/>
      <c r="I147" s="17"/>
      <c r="J147" s="17">
        <f t="shared" si="10"/>
        <v>0</v>
      </c>
      <c r="K147" s="17"/>
      <c r="L147" s="17"/>
      <c r="M147" s="17">
        <f t="shared" si="11"/>
        <v>0</v>
      </c>
    </row>
    <row r="148" spans="3:13" x14ac:dyDescent="0.3">
      <c r="C148" s="17" t="s">
        <v>174</v>
      </c>
      <c r="D148" s="17"/>
      <c r="E148" s="17"/>
      <c r="F148" s="17">
        <f t="shared" si="9"/>
        <v>0</v>
      </c>
      <c r="G148" s="17"/>
      <c r="H148" s="17"/>
      <c r="I148" s="17"/>
      <c r="J148" s="17">
        <f t="shared" si="10"/>
        <v>0</v>
      </c>
      <c r="K148" s="17"/>
      <c r="L148" s="17"/>
      <c r="M148" s="17">
        <f t="shared" si="11"/>
        <v>0</v>
      </c>
    </row>
    <row r="149" spans="3:13" x14ac:dyDescent="0.3">
      <c r="C149" s="17"/>
      <c r="D149" s="17"/>
      <c r="E149" s="17"/>
      <c r="F149" s="17">
        <f t="shared" si="9"/>
        <v>0</v>
      </c>
      <c r="G149" s="17"/>
      <c r="H149" s="17"/>
      <c r="I149" s="17"/>
      <c r="J149" s="17">
        <f t="shared" si="10"/>
        <v>0</v>
      </c>
      <c r="K149" s="17"/>
      <c r="L149" s="17"/>
      <c r="M149" s="17">
        <f t="shared" si="11"/>
        <v>0</v>
      </c>
    </row>
    <row r="150" spans="3:13" x14ac:dyDescent="0.3">
      <c r="C150" s="17"/>
      <c r="D150" s="17"/>
      <c r="E150" s="17"/>
      <c r="F150" s="17">
        <f t="shared" si="9"/>
        <v>0</v>
      </c>
      <c r="G150" s="17"/>
      <c r="H150" s="17"/>
      <c r="I150" s="17"/>
      <c r="J150" s="17">
        <f t="shared" si="10"/>
        <v>0</v>
      </c>
      <c r="K150" s="17"/>
      <c r="L150" s="17"/>
      <c r="M150" s="17">
        <f t="shared" si="11"/>
        <v>0</v>
      </c>
    </row>
    <row r="151" spans="3:13" x14ac:dyDescent="0.3">
      <c r="C151" s="17"/>
      <c r="D151" s="17"/>
      <c r="E151" s="17"/>
      <c r="F151" s="17">
        <f t="shared" si="9"/>
        <v>0</v>
      </c>
      <c r="G151" s="17"/>
      <c r="H151" s="17"/>
      <c r="I151" s="17"/>
      <c r="J151" s="17">
        <f t="shared" si="10"/>
        <v>0</v>
      </c>
      <c r="K151" s="17"/>
      <c r="L151" s="17"/>
      <c r="M151" s="17">
        <f t="shared" si="11"/>
        <v>0</v>
      </c>
    </row>
    <row r="152" spans="3:13" x14ac:dyDescent="0.3">
      <c r="C152" s="17" t="s">
        <v>175</v>
      </c>
      <c r="D152" s="17"/>
      <c r="E152" s="17">
        <f>F152*10.764</f>
        <v>247.14143999999999</v>
      </c>
      <c r="F152" s="17">
        <f>SUM(F124:F151)</f>
        <v>22.96</v>
      </c>
      <c r="G152" s="17"/>
      <c r="H152" s="17"/>
      <c r="I152" s="17">
        <f>J152*10.764</f>
        <v>63.944618399999996</v>
      </c>
      <c r="J152" s="17">
        <f>SUM(J124:J151)</f>
        <v>5.9405999999999999</v>
      </c>
      <c r="K152" s="17"/>
      <c r="L152" s="17">
        <f>M152*10.764</f>
        <v>0</v>
      </c>
      <c r="M152" s="17">
        <f>SUM(M124:M151)</f>
        <v>0</v>
      </c>
    </row>
    <row r="156" spans="3:13" x14ac:dyDescent="0.3">
      <c r="D156">
        <f>E152+I152</f>
        <v>311.08605839999996</v>
      </c>
    </row>
    <row r="159" spans="3:13" x14ac:dyDescent="0.3">
      <c r="C159" s="13" t="s">
        <v>152</v>
      </c>
      <c r="D159" s="222"/>
      <c r="E159" s="222"/>
    </row>
    <row r="160" spans="3:13" x14ac:dyDescent="0.3">
      <c r="E160" s="14"/>
      <c r="F160" s="14"/>
      <c r="G160" s="14"/>
      <c r="H160" s="14"/>
      <c r="I160" s="14"/>
      <c r="J160" s="14"/>
    </row>
    <row r="161" spans="2:13" x14ac:dyDescent="0.3">
      <c r="B161" s="13" t="s">
        <v>153</v>
      </c>
      <c r="C161" s="15" t="s">
        <v>154</v>
      </c>
      <c r="D161" s="223" t="s">
        <v>155</v>
      </c>
      <c r="E161" s="223"/>
      <c r="F161" s="223"/>
      <c r="G161" s="16"/>
      <c r="H161" s="223" t="s">
        <v>156</v>
      </c>
      <c r="I161" s="223"/>
      <c r="J161" s="223"/>
      <c r="K161" s="223" t="s">
        <v>157</v>
      </c>
      <c r="L161" s="223"/>
      <c r="M161" s="223"/>
    </row>
    <row r="162" spans="2:13" x14ac:dyDescent="0.3">
      <c r="B162" s="13">
        <v>1</v>
      </c>
      <c r="C162" s="15"/>
      <c r="D162" s="15" t="s">
        <v>158</v>
      </c>
      <c r="E162" s="15" t="s">
        <v>159</v>
      </c>
      <c r="F162" s="15" t="s">
        <v>160</v>
      </c>
      <c r="G162" s="15"/>
      <c r="H162" s="15" t="s">
        <v>158</v>
      </c>
      <c r="I162" s="15" t="s">
        <v>159</v>
      </c>
      <c r="J162" s="15" t="s">
        <v>160</v>
      </c>
      <c r="K162" s="15" t="s">
        <v>158</v>
      </c>
      <c r="L162" s="15" t="s">
        <v>159</v>
      </c>
      <c r="M162" s="15" t="s">
        <v>160</v>
      </c>
    </row>
    <row r="163" spans="2:13" x14ac:dyDescent="0.3">
      <c r="C163" s="17" t="s">
        <v>161</v>
      </c>
      <c r="D163" s="17"/>
      <c r="E163" s="17"/>
      <c r="F163" s="17">
        <f>D163*E163</f>
        <v>0</v>
      </c>
      <c r="G163" s="17" t="s">
        <v>162</v>
      </c>
      <c r="H163" s="17"/>
      <c r="I163" s="17"/>
      <c r="J163" s="17">
        <f>H163*I163</f>
        <v>0</v>
      </c>
      <c r="K163" s="17"/>
      <c r="L163" s="17"/>
      <c r="M163" s="17">
        <f>K163*L163</f>
        <v>0</v>
      </c>
    </row>
    <row r="164" spans="2:13" x14ac:dyDescent="0.3">
      <c r="C164" s="17"/>
      <c r="D164" s="17"/>
      <c r="E164" s="17"/>
      <c r="F164" s="17">
        <f t="shared" ref="F164:F190" si="12">D164*E164</f>
        <v>0</v>
      </c>
      <c r="G164" s="17" t="s">
        <v>163</v>
      </c>
      <c r="H164" s="17"/>
      <c r="I164" s="17"/>
      <c r="J164" s="17">
        <f t="shared" ref="J164:J190" si="13">H164*I164</f>
        <v>0</v>
      </c>
      <c r="K164" s="17"/>
      <c r="L164" s="17"/>
      <c r="M164" s="17">
        <f t="shared" ref="M164:M190" si="14">K164*L164</f>
        <v>0</v>
      </c>
    </row>
    <row r="165" spans="2:13" x14ac:dyDescent="0.3">
      <c r="C165" s="17"/>
      <c r="D165" s="17"/>
      <c r="E165" s="17"/>
      <c r="F165" s="17">
        <f t="shared" si="12"/>
        <v>0</v>
      </c>
      <c r="G165" s="17"/>
      <c r="H165" s="17"/>
      <c r="I165" s="17"/>
      <c r="J165" s="17">
        <f t="shared" si="13"/>
        <v>0</v>
      </c>
      <c r="K165" s="17"/>
      <c r="L165" s="17"/>
      <c r="M165" s="17">
        <f t="shared" si="14"/>
        <v>0</v>
      </c>
    </row>
    <row r="166" spans="2:13" x14ac:dyDescent="0.3">
      <c r="C166" s="17" t="s">
        <v>164</v>
      </c>
      <c r="D166" s="17"/>
      <c r="E166" s="17"/>
      <c r="F166" s="17">
        <f t="shared" si="12"/>
        <v>0</v>
      </c>
      <c r="G166" s="17" t="s">
        <v>162</v>
      </c>
      <c r="H166" s="17"/>
      <c r="I166" s="17"/>
      <c r="J166" s="17">
        <f t="shared" si="13"/>
        <v>0</v>
      </c>
      <c r="K166" s="17"/>
      <c r="L166" s="17"/>
      <c r="M166" s="17">
        <f t="shared" si="14"/>
        <v>0</v>
      </c>
    </row>
    <row r="167" spans="2:13" x14ac:dyDescent="0.3">
      <c r="C167" s="17"/>
      <c r="D167" s="17"/>
      <c r="E167" s="17"/>
      <c r="F167" s="17">
        <f t="shared" si="12"/>
        <v>0</v>
      </c>
      <c r="G167" s="17" t="s">
        <v>163</v>
      </c>
      <c r="H167" s="17"/>
      <c r="I167" s="17"/>
      <c r="J167" s="17">
        <f t="shared" si="13"/>
        <v>0</v>
      </c>
      <c r="K167" s="17"/>
      <c r="L167" s="17"/>
      <c r="M167" s="17">
        <f t="shared" si="14"/>
        <v>0</v>
      </c>
    </row>
    <row r="168" spans="2:13" x14ac:dyDescent="0.3">
      <c r="C168" s="17"/>
      <c r="D168" s="17"/>
      <c r="E168" s="17"/>
      <c r="F168" s="17">
        <f t="shared" si="12"/>
        <v>0</v>
      </c>
      <c r="G168" s="17"/>
      <c r="H168" s="17"/>
      <c r="I168" s="17"/>
      <c r="J168" s="17">
        <f t="shared" si="13"/>
        <v>0</v>
      </c>
      <c r="K168" s="17"/>
      <c r="L168" s="17"/>
      <c r="M168" s="17">
        <f t="shared" si="14"/>
        <v>0</v>
      </c>
    </row>
    <row r="169" spans="2:13" x14ac:dyDescent="0.3">
      <c r="C169" s="17"/>
      <c r="D169" s="17"/>
      <c r="E169" s="17"/>
      <c r="F169" s="17">
        <f t="shared" si="12"/>
        <v>0</v>
      </c>
      <c r="G169" s="17"/>
      <c r="H169" s="17"/>
      <c r="I169" s="17"/>
      <c r="J169" s="17">
        <f t="shared" si="13"/>
        <v>0</v>
      </c>
      <c r="K169" s="17"/>
      <c r="L169" s="17"/>
      <c r="M169" s="17">
        <f t="shared" si="14"/>
        <v>0</v>
      </c>
    </row>
    <row r="170" spans="2:13" x14ac:dyDescent="0.3">
      <c r="C170" s="17" t="s">
        <v>165</v>
      </c>
      <c r="D170" s="17"/>
      <c r="E170" s="17"/>
      <c r="F170" s="17">
        <f t="shared" si="12"/>
        <v>0</v>
      </c>
      <c r="G170" s="17" t="s">
        <v>162</v>
      </c>
      <c r="H170" s="17"/>
      <c r="I170" s="17"/>
      <c r="J170" s="17">
        <f t="shared" si="13"/>
        <v>0</v>
      </c>
      <c r="K170" s="17"/>
      <c r="L170" s="17"/>
      <c r="M170" s="17">
        <f t="shared" si="14"/>
        <v>0</v>
      </c>
    </row>
    <row r="171" spans="2:13" x14ac:dyDescent="0.3">
      <c r="C171" s="17"/>
      <c r="D171" s="17"/>
      <c r="E171" s="17"/>
      <c r="F171" s="17">
        <f t="shared" si="12"/>
        <v>0</v>
      </c>
      <c r="G171" s="17" t="s">
        <v>163</v>
      </c>
      <c r="H171" s="17"/>
      <c r="I171" s="17"/>
      <c r="J171" s="17">
        <f t="shared" si="13"/>
        <v>0</v>
      </c>
      <c r="K171" s="17"/>
      <c r="L171" s="17"/>
      <c r="M171" s="17">
        <f t="shared" si="14"/>
        <v>0</v>
      </c>
    </row>
    <row r="172" spans="2:13" x14ac:dyDescent="0.3">
      <c r="C172" s="17"/>
      <c r="D172" s="17"/>
      <c r="E172" s="17"/>
      <c r="F172" s="17">
        <f t="shared" si="12"/>
        <v>0</v>
      </c>
      <c r="G172" s="17"/>
      <c r="H172" s="17"/>
      <c r="I172" s="17"/>
      <c r="J172" s="17">
        <f t="shared" si="13"/>
        <v>0</v>
      </c>
      <c r="K172" s="17"/>
      <c r="L172" s="17"/>
      <c r="M172" s="17">
        <f t="shared" si="14"/>
        <v>0</v>
      </c>
    </row>
    <row r="173" spans="2:13" x14ac:dyDescent="0.3">
      <c r="C173" s="17"/>
      <c r="D173" s="17"/>
      <c r="E173" s="17"/>
      <c r="F173" s="17">
        <f t="shared" si="12"/>
        <v>0</v>
      </c>
      <c r="G173" s="17"/>
      <c r="H173" s="17"/>
      <c r="I173" s="17"/>
      <c r="J173" s="17">
        <f t="shared" si="13"/>
        <v>0</v>
      </c>
      <c r="K173" s="17"/>
      <c r="L173" s="17"/>
      <c r="M173" s="17">
        <f t="shared" si="14"/>
        <v>0</v>
      </c>
    </row>
    <row r="174" spans="2:13" x14ac:dyDescent="0.3">
      <c r="C174" s="17" t="s">
        <v>166</v>
      </c>
      <c r="D174" s="17"/>
      <c r="E174" s="17"/>
      <c r="F174" s="17">
        <f t="shared" si="12"/>
        <v>0</v>
      </c>
      <c r="G174" s="17" t="s">
        <v>162</v>
      </c>
      <c r="H174" s="17"/>
      <c r="I174" s="17"/>
      <c r="J174" s="17">
        <f t="shared" si="13"/>
        <v>0</v>
      </c>
      <c r="K174" s="17"/>
      <c r="L174" s="17"/>
      <c r="M174" s="17">
        <f t="shared" si="14"/>
        <v>0</v>
      </c>
    </row>
    <row r="175" spans="2:13" x14ac:dyDescent="0.3">
      <c r="C175" s="17"/>
      <c r="D175" s="17"/>
      <c r="E175" s="17"/>
      <c r="F175" s="17">
        <f t="shared" si="12"/>
        <v>0</v>
      </c>
      <c r="G175" s="17" t="s">
        <v>163</v>
      </c>
      <c r="H175" s="17"/>
      <c r="I175" s="17"/>
      <c r="J175" s="17">
        <f t="shared" si="13"/>
        <v>0</v>
      </c>
      <c r="K175" s="17"/>
      <c r="L175" s="17"/>
      <c r="M175" s="17">
        <f t="shared" si="14"/>
        <v>0</v>
      </c>
    </row>
    <row r="176" spans="2:13" x14ac:dyDescent="0.3">
      <c r="C176" s="17"/>
      <c r="D176" s="17"/>
      <c r="E176" s="17"/>
      <c r="F176" s="17">
        <f t="shared" si="12"/>
        <v>0</v>
      </c>
      <c r="G176" s="17"/>
      <c r="H176" s="17"/>
      <c r="I176" s="17"/>
      <c r="J176" s="17">
        <f t="shared" si="13"/>
        <v>0</v>
      </c>
      <c r="K176" s="17"/>
      <c r="L176" s="17"/>
      <c r="M176" s="17">
        <f t="shared" si="14"/>
        <v>0</v>
      </c>
    </row>
    <row r="177" spans="3:13" x14ac:dyDescent="0.3">
      <c r="C177" s="17" t="s">
        <v>166</v>
      </c>
      <c r="D177" s="17"/>
      <c r="E177" s="17"/>
      <c r="F177" s="17">
        <f t="shared" si="12"/>
        <v>0</v>
      </c>
      <c r="G177" s="17" t="s">
        <v>162</v>
      </c>
      <c r="H177" s="17"/>
      <c r="I177" s="17"/>
      <c r="J177" s="17">
        <f t="shared" si="13"/>
        <v>0</v>
      </c>
      <c r="K177" s="17"/>
      <c r="L177" s="17"/>
      <c r="M177" s="17">
        <f t="shared" si="14"/>
        <v>0</v>
      </c>
    </row>
    <row r="178" spans="3:13" x14ac:dyDescent="0.3">
      <c r="C178" s="17"/>
      <c r="D178" s="17"/>
      <c r="E178" s="17"/>
      <c r="F178" s="17">
        <f t="shared" si="12"/>
        <v>0</v>
      </c>
      <c r="G178" s="17" t="s">
        <v>163</v>
      </c>
      <c r="H178" s="17"/>
      <c r="I178" s="17"/>
      <c r="J178" s="17">
        <f t="shared" si="13"/>
        <v>0</v>
      </c>
      <c r="K178" s="17"/>
      <c r="L178" s="17"/>
      <c r="M178" s="17">
        <f t="shared" si="14"/>
        <v>0</v>
      </c>
    </row>
    <row r="179" spans="3:13" x14ac:dyDescent="0.3">
      <c r="C179" s="17"/>
      <c r="D179" s="17"/>
      <c r="E179" s="17"/>
      <c r="F179" s="17">
        <f t="shared" si="12"/>
        <v>0</v>
      </c>
      <c r="G179" s="17"/>
      <c r="H179" s="17"/>
      <c r="I179" s="17"/>
      <c r="J179" s="17">
        <f t="shared" si="13"/>
        <v>0</v>
      </c>
      <c r="K179" s="17"/>
      <c r="L179" s="17"/>
      <c r="M179" s="17">
        <f t="shared" si="14"/>
        <v>0</v>
      </c>
    </row>
    <row r="180" spans="3:13" x14ac:dyDescent="0.3">
      <c r="C180" s="17" t="s">
        <v>167</v>
      </c>
      <c r="D180" s="17"/>
      <c r="E180" s="17"/>
      <c r="F180" s="17">
        <f t="shared" si="12"/>
        <v>0</v>
      </c>
      <c r="G180" s="17" t="s">
        <v>168</v>
      </c>
      <c r="H180" s="17"/>
      <c r="I180" s="17"/>
      <c r="J180" s="17">
        <f t="shared" si="13"/>
        <v>0</v>
      </c>
      <c r="K180" s="17"/>
      <c r="L180" s="17"/>
      <c r="M180" s="17">
        <f t="shared" si="14"/>
        <v>0</v>
      </c>
    </row>
    <row r="181" spans="3:13" x14ac:dyDescent="0.3">
      <c r="C181" s="17" t="s">
        <v>169</v>
      </c>
      <c r="D181" s="17"/>
      <c r="E181" s="17"/>
      <c r="F181" s="17">
        <f t="shared" si="12"/>
        <v>0</v>
      </c>
      <c r="G181" s="17" t="s">
        <v>168</v>
      </c>
      <c r="H181" s="17"/>
      <c r="I181" s="17"/>
      <c r="J181" s="17">
        <f t="shared" si="13"/>
        <v>0</v>
      </c>
      <c r="K181" s="17"/>
      <c r="L181" s="17"/>
      <c r="M181" s="17">
        <f t="shared" si="14"/>
        <v>0</v>
      </c>
    </row>
    <row r="182" spans="3:13" x14ac:dyDescent="0.3">
      <c r="C182" s="17" t="s">
        <v>170</v>
      </c>
      <c r="D182" s="17"/>
      <c r="E182" s="17"/>
      <c r="F182" s="17">
        <f t="shared" si="12"/>
        <v>0</v>
      </c>
      <c r="G182" s="17" t="s">
        <v>168</v>
      </c>
      <c r="H182" s="17"/>
      <c r="I182" s="17"/>
      <c r="J182" s="17">
        <f t="shared" si="13"/>
        <v>0</v>
      </c>
      <c r="K182" s="17"/>
      <c r="L182" s="17"/>
      <c r="M182" s="17">
        <f t="shared" si="14"/>
        <v>0</v>
      </c>
    </row>
    <row r="183" spans="3:13" x14ac:dyDescent="0.3">
      <c r="C183" s="17"/>
      <c r="D183" s="17"/>
      <c r="E183" s="17"/>
      <c r="F183" s="17">
        <f t="shared" si="12"/>
        <v>0</v>
      </c>
      <c r="G183" s="17"/>
      <c r="H183" s="17"/>
      <c r="I183" s="17"/>
      <c r="J183" s="17">
        <f t="shared" si="13"/>
        <v>0</v>
      </c>
      <c r="K183" s="17"/>
      <c r="L183" s="17"/>
      <c r="M183" s="17">
        <f t="shared" si="14"/>
        <v>0</v>
      </c>
    </row>
    <row r="184" spans="3:13" x14ac:dyDescent="0.3">
      <c r="C184" s="17" t="s">
        <v>171</v>
      </c>
      <c r="D184" s="17"/>
      <c r="E184" s="17"/>
      <c r="F184" s="17">
        <f t="shared" si="12"/>
        <v>0</v>
      </c>
      <c r="G184" s="17"/>
      <c r="H184" s="17"/>
      <c r="I184" s="17"/>
      <c r="J184" s="17">
        <f t="shared" si="13"/>
        <v>0</v>
      </c>
      <c r="K184" s="17"/>
      <c r="L184" s="17"/>
      <c r="M184" s="17">
        <f t="shared" si="14"/>
        <v>0</v>
      </c>
    </row>
    <row r="185" spans="3:13" x14ac:dyDescent="0.3">
      <c r="C185" s="17" t="s">
        <v>172</v>
      </c>
      <c r="D185" s="17"/>
      <c r="E185" s="17"/>
      <c r="F185" s="17">
        <f t="shared" si="12"/>
        <v>0</v>
      </c>
      <c r="G185" s="17"/>
      <c r="H185" s="17"/>
      <c r="I185" s="17"/>
      <c r="J185" s="17">
        <f t="shared" si="13"/>
        <v>0</v>
      </c>
      <c r="K185" s="17"/>
      <c r="L185" s="17"/>
      <c r="M185" s="17">
        <f t="shared" si="14"/>
        <v>0</v>
      </c>
    </row>
    <row r="186" spans="3:13" x14ac:dyDescent="0.3">
      <c r="C186" s="17" t="s">
        <v>173</v>
      </c>
      <c r="D186" s="17"/>
      <c r="E186" s="17"/>
      <c r="F186" s="17">
        <f t="shared" si="12"/>
        <v>0</v>
      </c>
      <c r="G186" s="17"/>
      <c r="H186" s="17"/>
      <c r="I186" s="17"/>
      <c r="J186" s="17">
        <f t="shared" si="13"/>
        <v>0</v>
      </c>
      <c r="K186" s="17"/>
      <c r="L186" s="17"/>
      <c r="M186" s="17">
        <f t="shared" si="14"/>
        <v>0</v>
      </c>
    </row>
    <row r="187" spans="3:13" x14ac:dyDescent="0.3">
      <c r="C187" s="17" t="s">
        <v>174</v>
      </c>
      <c r="D187" s="17"/>
      <c r="E187" s="17"/>
      <c r="F187" s="17">
        <f t="shared" si="12"/>
        <v>0</v>
      </c>
      <c r="G187" s="17"/>
      <c r="H187" s="17"/>
      <c r="I187" s="17"/>
      <c r="J187" s="17">
        <f t="shared" si="13"/>
        <v>0</v>
      </c>
      <c r="K187" s="17"/>
      <c r="L187" s="17"/>
      <c r="M187" s="17">
        <f t="shared" si="14"/>
        <v>0</v>
      </c>
    </row>
    <row r="188" spans="3:13" x14ac:dyDescent="0.3">
      <c r="C188" s="17"/>
      <c r="D188" s="17"/>
      <c r="E188" s="17"/>
      <c r="F188" s="17">
        <f t="shared" si="12"/>
        <v>0</v>
      </c>
      <c r="G188" s="17"/>
      <c r="H188" s="17"/>
      <c r="I188" s="17"/>
      <c r="J188" s="17">
        <f t="shared" si="13"/>
        <v>0</v>
      </c>
      <c r="K188" s="17"/>
      <c r="L188" s="17"/>
      <c r="M188" s="17">
        <f t="shared" si="14"/>
        <v>0</v>
      </c>
    </row>
    <row r="189" spans="3:13" x14ac:dyDescent="0.3">
      <c r="C189" s="17"/>
      <c r="D189" s="17"/>
      <c r="E189" s="17"/>
      <c r="F189" s="17">
        <f t="shared" si="12"/>
        <v>0</v>
      </c>
      <c r="G189" s="17"/>
      <c r="H189" s="17"/>
      <c r="I189" s="17"/>
      <c r="J189" s="17">
        <f t="shared" si="13"/>
        <v>0</v>
      </c>
      <c r="K189" s="17"/>
      <c r="L189" s="17"/>
      <c r="M189" s="17">
        <f t="shared" si="14"/>
        <v>0</v>
      </c>
    </row>
    <row r="190" spans="3:13" x14ac:dyDescent="0.3">
      <c r="C190" s="17"/>
      <c r="D190" s="17"/>
      <c r="E190" s="17"/>
      <c r="F190" s="17">
        <f t="shared" si="12"/>
        <v>0</v>
      </c>
      <c r="G190" s="17"/>
      <c r="H190" s="17"/>
      <c r="I190" s="17"/>
      <c r="J190" s="17">
        <f t="shared" si="13"/>
        <v>0</v>
      </c>
      <c r="K190" s="17"/>
      <c r="L190" s="17"/>
      <c r="M190" s="17">
        <f t="shared" si="14"/>
        <v>0</v>
      </c>
    </row>
    <row r="191" spans="3:13" x14ac:dyDescent="0.3">
      <c r="C191" s="17" t="s">
        <v>175</v>
      </c>
      <c r="D191" s="17"/>
      <c r="E191" s="17">
        <f>F191*10.764</f>
        <v>0</v>
      </c>
      <c r="F191" s="17">
        <f>SUM(F163:F190)</f>
        <v>0</v>
      </c>
      <c r="G191" s="17"/>
      <c r="H191" s="17"/>
      <c r="I191" s="17">
        <f>J191*10.764</f>
        <v>0</v>
      </c>
      <c r="J191" s="17">
        <f>SUM(J163:J190)</f>
        <v>0</v>
      </c>
      <c r="K191" s="17"/>
      <c r="L191" s="17">
        <f>M191*10.764</f>
        <v>0</v>
      </c>
      <c r="M191" s="17">
        <f>SUM(M163:M190)</f>
        <v>0</v>
      </c>
    </row>
    <row r="196" spans="4:4" x14ac:dyDescent="0.3">
      <c r="D196">
        <f>E191+I191</f>
        <v>0</v>
      </c>
    </row>
  </sheetData>
  <mergeCells count="20">
    <mergeCell ref="D45:F45"/>
    <mergeCell ref="H45:J45"/>
    <mergeCell ref="K45:M45"/>
    <mergeCell ref="D3:E3"/>
    <mergeCell ref="D5:F5"/>
    <mergeCell ref="H5:J5"/>
    <mergeCell ref="K5:M5"/>
    <mergeCell ref="D43:E43"/>
    <mergeCell ref="D159:E159"/>
    <mergeCell ref="D161:F161"/>
    <mergeCell ref="H161:J161"/>
    <mergeCell ref="K161:M161"/>
    <mergeCell ref="D83:E83"/>
    <mergeCell ref="D85:F85"/>
    <mergeCell ref="H85:J85"/>
    <mergeCell ref="K85:M85"/>
    <mergeCell ref="D120:E120"/>
    <mergeCell ref="D122:F122"/>
    <mergeCell ref="H122:J122"/>
    <mergeCell ref="K122:M12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M35"/>
  <sheetViews>
    <sheetView workbookViewId="0">
      <selection sqref="A1:IV65536"/>
    </sheetView>
  </sheetViews>
  <sheetFormatPr defaultColWidth="9.109375" defaultRowHeight="14.4" x14ac:dyDescent="0.3"/>
  <sheetData>
    <row r="3" spans="2:13" x14ac:dyDescent="0.3">
      <c r="C3" s="13" t="s">
        <v>152</v>
      </c>
      <c r="D3" s="222"/>
      <c r="E3" s="222"/>
    </row>
    <row r="4" spans="2:13" x14ac:dyDescent="0.3">
      <c r="E4" s="14"/>
      <c r="F4" s="14"/>
      <c r="G4" s="14"/>
      <c r="H4" s="14"/>
      <c r="I4" s="14"/>
      <c r="J4" s="14"/>
    </row>
    <row r="5" spans="2:13" x14ac:dyDescent="0.3">
      <c r="B5" s="13" t="s">
        <v>153</v>
      </c>
      <c r="C5" s="15" t="s">
        <v>154</v>
      </c>
      <c r="D5" s="223" t="s">
        <v>155</v>
      </c>
      <c r="E5" s="223"/>
      <c r="F5" s="223"/>
      <c r="G5" s="16"/>
      <c r="H5" s="223" t="s">
        <v>156</v>
      </c>
      <c r="I5" s="223"/>
      <c r="J5" s="223"/>
      <c r="K5" s="223" t="s">
        <v>157</v>
      </c>
      <c r="L5" s="223"/>
      <c r="M5" s="223"/>
    </row>
    <row r="6" spans="2:13" x14ac:dyDescent="0.3">
      <c r="B6" s="13">
        <v>1</v>
      </c>
      <c r="C6" s="15"/>
      <c r="D6" s="15" t="s">
        <v>158</v>
      </c>
      <c r="E6" s="15" t="s">
        <v>159</v>
      </c>
      <c r="F6" s="15" t="s">
        <v>160</v>
      </c>
      <c r="G6" s="15"/>
      <c r="H6" s="15" t="s">
        <v>158</v>
      </c>
      <c r="I6" s="15" t="s">
        <v>159</v>
      </c>
      <c r="J6" s="15" t="s">
        <v>160</v>
      </c>
      <c r="K6" s="15" t="s">
        <v>158</v>
      </c>
      <c r="L6" s="15" t="s">
        <v>159</v>
      </c>
      <c r="M6" s="15" t="s">
        <v>160</v>
      </c>
    </row>
    <row r="7" spans="2:13" x14ac:dyDescent="0.3">
      <c r="C7" s="17" t="s">
        <v>161</v>
      </c>
      <c r="D7" s="17"/>
      <c r="E7" s="17"/>
      <c r="F7" s="17">
        <f>D7*E7</f>
        <v>0</v>
      </c>
      <c r="G7" s="17" t="s">
        <v>162</v>
      </c>
      <c r="H7" s="17"/>
      <c r="I7" s="17"/>
      <c r="J7" s="17">
        <f>H7*I7</f>
        <v>0</v>
      </c>
      <c r="K7" s="17"/>
      <c r="L7" s="17"/>
      <c r="M7" s="17">
        <f>K7*L7</f>
        <v>0</v>
      </c>
    </row>
    <row r="8" spans="2:13" x14ac:dyDescent="0.3">
      <c r="C8" s="17"/>
      <c r="D8" s="17"/>
      <c r="E8" s="17"/>
      <c r="F8" s="17">
        <f t="shared" ref="F8:F34" si="0">D8*E8</f>
        <v>0</v>
      </c>
      <c r="G8" s="17" t="s">
        <v>163</v>
      </c>
      <c r="H8" s="17"/>
      <c r="I8" s="17"/>
      <c r="J8" s="17">
        <f t="shared" ref="J8:J34" si="1">H8*I8</f>
        <v>0</v>
      </c>
      <c r="K8" s="17"/>
      <c r="L8" s="17"/>
      <c r="M8" s="17">
        <f t="shared" ref="M8:M34" si="2">K8*L8</f>
        <v>0</v>
      </c>
    </row>
    <row r="9" spans="2:13" x14ac:dyDescent="0.3">
      <c r="C9" s="17"/>
      <c r="D9" s="17"/>
      <c r="E9" s="17"/>
      <c r="F9" s="17">
        <f t="shared" si="0"/>
        <v>0</v>
      </c>
      <c r="G9" s="17"/>
      <c r="H9" s="17"/>
      <c r="I9" s="17"/>
      <c r="J9" s="17">
        <f t="shared" si="1"/>
        <v>0</v>
      </c>
      <c r="K9" s="17"/>
      <c r="L9" s="17"/>
      <c r="M9" s="17">
        <f t="shared" si="2"/>
        <v>0</v>
      </c>
    </row>
    <row r="10" spans="2:13" x14ac:dyDescent="0.3">
      <c r="C10" s="17" t="s">
        <v>164</v>
      </c>
      <c r="D10" s="17"/>
      <c r="E10" s="17"/>
      <c r="F10" s="17">
        <f t="shared" si="0"/>
        <v>0</v>
      </c>
      <c r="G10" s="17" t="s">
        <v>162</v>
      </c>
      <c r="H10" s="17"/>
      <c r="I10" s="17"/>
      <c r="J10" s="17">
        <f t="shared" si="1"/>
        <v>0</v>
      </c>
      <c r="K10" s="17"/>
      <c r="L10" s="17"/>
      <c r="M10" s="17">
        <f t="shared" si="2"/>
        <v>0</v>
      </c>
    </row>
    <row r="11" spans="2:13" x14ac:dyDescent="0.3">
      <c r="C11" s="17"/>
      <c r="D11" s="17"/>
      <c r="E11" s="17"/>
      <c r="F11" s="17">
        <f t="shared" si="0"/>
        <v>0</v>
      </c>
      <c r="G11" s="17" t="s">
        <v>163</v>
      </c>
      <c r="H11" s="17"/>
      <c r="I11" s="17"/>
      <c r="J11" s="17">
        <f t="shared" si="1"/>
        <v>0</v>
      </c>
      <c r="K11" s="17"/>
      <c r="L11" s="17"/>
      <c r="M11" s="17">
        <f t="shared" si="2"/>
        <v>0</v>
      </c>
    </row>
    <row r="12" spans="2:13" x14ac:dyDescent="0.3">
      <c r="C12" s="17"/>
      <c r="D12" s="17"/>
      <c r="E12" s="17"/>
      <c r="F12" s="17">
        <f t="shared" si="0"/>
        <v>0</v>
      </c>
      <c r="G12" s="17"/>
      <c r="H12" s="17"/>
      <c r="I12" s="17"/>
      <c r="J12" s="17">
        <f t="shared" si="1"/>
        <v>0</v>
      </c>
      <c r="K12" s="17"/>
      <c r="L12" s="17"/>
      <c r="M12" s="17">
        <f t="shared" si="2"/>
        <v>0</v>
      </c>
    </row>
    <row r="13" spans="2:13" x14ac:dyDescent="0.3">
      <c r="C13" s="17"/>
      <c r="D13" s="17"/>
      <c r="E13" s="17"/>
      <c r="F13" s="17">
        <f t="shared" si="0"/>
        <v>0</v>
      </c>
      <c r="G13" s="17"/>
      <c r="H13" s="17"/>
      <c r="I13" s="17"/>
      <c r="J13" s="17">
        <f t="shared" si="1"/>
        <v>0</v>
      </c>
      <c r="K13" s="17"/>
      <c r="L13" s="17"/>
      <c r="M13" s="17">
        <f t="shared" si="2"/>
        <v>0</v>
      </c>
    </row>
    <row r="14" spans="2:13" x14ac:dyDescent="0.3">
      <c r="C14" s="17" t="s">
        <v>165</v>
      </c>
      <c r="D14" s="17"/>
      <c r="E14" s="17"/>
      <c r="F14" s="17">
        <f t="shared" si="0"/>
        <v>0</v>
      </c>
      <c r="G14" s="17" t="s">
        <v>162</v>
      </c>
      <c r="H14" s="17"/>
      <c r="I14" s="17"/>
      <c r="J14" s="17">
        <f t="shared" si="1"/>
        <v>0</v>
      </c>
      <c r="K14" s="17"/>
      <c r="L14" s="17"/>
      <c r="M14" s="17">
        <f t="shared" si="2"/>
        <v>0</v>
      </c>
    </row>
    <row r="15" spans="2:13" x14ac:dyDescent="0.3">
      <c r="C15" s="17"/>
      <c r="D15" s="17"/>
      <c r="E15" s="17"/>
      <c r="F15" s="17">
        <f t="shared" si="0"/>
        <v>0</v>
      </c>
      <c r="G15" s="17" t="s">
        <v>163</v>
      </c>
      <c r="H15" s="17"/>
      <c r="I15" s="17"/>
      <c r="J15" s="17">
        <f t="shared" si="1"/>
        <v>0</v>
      </c>
      <c r="K15" s="17"/>
      <c r="L15" s="17"/>
      <c r="M15" s="17">
        <f t="shared" si="2"/>
        <v>0</v>
      </c>
    </row>
    <row r="16" spans="2:13" x14ac:dyDescent="0.3">
      <c r="C16" s="17"/>
      <c r="D16" s="17"/>
      <c r="E16" s="17"/>
      <c r="F16" s="17">
        <f t="shared" si="0"/>
        <v>0</v>
      </c>
      <c r="G16" s="17"/>
      <c r="H16" s="17"/>
      <c r="I16" s="17"/>
      <c r="J16" s="17">
        <f t="shared" si="1"/>
        <v>0</v>
      </c>
      <c r="K16" s="17"/>
      <c r="L16" s="17"/>
      <c r="M16" s="17">
        <f t="shared" si="2"/>
        <v>0</v>
      </c>
    </row>
    <row r="17" spans="3:13" x14ac:dyDescent="0.3">
      <c r="C17" s="17"/>
      <c r="D17" s="17"/>
      <c r="E17" s="17"/>
      <c r="F17" s="17">
        <f t="shared" si="0"/>
        <v>0</v>
      </c>
      <c r="G17" s="17"/>
      <c r="H17" s="17"/>
      <c r="I17" s="17"/>
      <c r="J17" s="17">
        <f t="shared" si="1"/>
        <v>0</v>
      </c>
      <c r="K17" s="17"/>
      <c r="L17" s="17"/>
      <c r="M17" s="17">
        <f t="shared" si="2"/>
        <v>0</v>
      </c>
    </row>
    <row r="18" spans="3:13" x14ac:dyDescent="0.3">
      <c r="C18" s="17" t="s">
        <v>166</v>
      </c>
      <c r="D18" s="17"/>
      <c r="E18" s="17"/>
      <c r="F18" s="17">
        <f t="shared" si="0"/>
        <v>0</v>
      </c>
      <c r="G18" s="17" t="s">
        <v>162</v>
      </c>
      <c r="H18" s="17"/>
      <c r="I18" s="17"/>
      <c r="J18" s="17">
        <f t="shared" si="1"/>
        <v>0</v>
      </c>
      <c r="K18" s="17"/>
      <c r="L18" s="17"/>
      <c r="M18" s="17">
        <f t="shared" si="2"/>
        <v>0</v>
      </c>
    </row>
    <row r="19" spans="3:13" x14ac:dyDescent="0.3">
      <c r="C19" s="17"/>
      <c r="D19" s="17"/>
      <c r="E19" s="17"/>
      <c r="F19" s="17">
        <f t="shared" si="0"/>
        <v>0</v>
      </c>
      <c r="G19" s="17" t="s">
        <v>163</v>
      </c>
      <c r="H19" s="17"/>
      <c r="I19" s="17"/>
      <c r="J19" s="17">
        <f t="shared" si="1"/>
        <v>0</v>
      </c>
      <c r="K19" s="17"/>
      <c r="L19" s="17"/>
      <c r="M19" s="17">
        <f t="shared" si="2"/>
        <v>0</v>
      </c>
    </row>
    <row r="20" spans="3:13" x14ac:dyDescent="0.3">
      <c r="C20" s="17"/>
      <c r="D20" s="17"/>
      <c r="E20" s="17"/>
      <c r="F20" s="17">
        <f t="shared" si="0"/>
        <v>0</v>
      </c>
      <c r="G20" s="17"/>
      <c r="H20" s="17"/>
      <c r="I20" s="17"/>
      <c r="J20" s="17">
        <f t="shared" si="1"/>
        <v>0</v>
      </c>
      <c r="K20" s="17"/>
      <c r="L20" s="17"/>
      <c r="M20" s="17">
        <f t="shared" si="2"/>
        <v>0</v>
      </c>
    </row>
    <row r="21" spans="3:13" x14ac:dyDescent="0.3">
      <c r="C21" s="17" t="s">
        <v>166</v>
      </c>
      <c r="D21" s="17"/>
      <c r="E21" s="17"/>
      <c r="F21" s="17">
        <f t="shared" si="0"/>
        <v>0</v>
      </c>
      <c r="G21" s="17" t="s">
        <v>162</v>
      </c>
      <c r="H21" s="17"/>
      <c r="I21" s="17"/>
      <c r="J21" s="17">
        <f t="shared" si="1"/>
        <v>0</v>
      </c>
      <c r="K21" s="17"/>
      <c r="L21" s="17"/>
      <c r="M21" s="17">
        <f t="shared" si="2"/>
        <v>0</v>
      </c>
    </row>
    <row r="22" spans="3:13" x14ac:dyDescent="0.3">
      <c r="C22" s="17"/>
      <c r="D22" s="17"/>
      <c r="E22" s="17"/>
      <c r="F22" s="17">
        <f t="shared" si="0"/>
        <v>0</v>
      </c>
      <c r="G22" s="17" t="s">
        <v>163</v>
      </c>
      <c r="H22" s="17"/>
      <c r="I22" s="17"/>
      <c r="J22" s="17">
        <f t="shared" si="1"/>
        <v>0</v>
      </c>
      <c r="K22" s="17"/>
      <c r="L22" s="17"/>
      <c r="M22" s="17">
        <f t="shared" si="2"/>
        <v>0</v>
      </c>
    </row>
    <row r="23" spans="3:13" x14ac:dyDescent="0.3">
      <c r="C23" s="17"/>
      <c r="D23" s="17"/>
      <c r="E23" s="17"/>
      <c r="F23" s="17">
        <f t="shared" si="0"/>
        <v>0</v>
      </c>
      <c r="G23" s="17"/>
      <c r="H23" s="17"/>
      <c r="I23" s="17"/>
      <c r="J23" s="17">
        <f t="shared" si="1"/>
        <v>0</v>
      </c>
      <c r="K23" s="17"/>
      <c r="L23" s="17"/>
      <c r="M23" s="17">
        <f t="shared" si="2"/>
        <v>0</v>
      </c>
    </row>
    <row r="24" spans="3:13" x14ac:dyDescent="0.3">
      <c r="C24" s="17" t="s">
        <v>167</v>
      </c>
      <c r="D24" s="17"/>
      <c r="E24" s="17"/>
      <c r="F24" s="17">
        <f t="shared" si="0"/>
        <v>0</v>
      </c>
      <c r="G24" s="17" t="s">
        <v>168</v>
      </c>
      <c r="H24" s="17"/>
      <c r="I24" s="17"/>
      <c r="J24" s="17">
        <f t="shared" si="1"/>
        <v>0</v>
      </c>
      <c r="K24" s="17"/>
      <c r="L24" s="17"/>
      <c r="M24" s="17">
        <f t="shared" si="2"/>
        <v>0</v>
      </c>
    </row>
    <row r="25" spans="3:13" x14ac:dyDescent="0.3">
      <c r="C25" s="17" t="s">
        <v>169</v>
      </c>
      <c r="D25" s="17"/>
      <c r="E25" s="17"/>
      <c r="F25" s="17">
        <f t="shared" si="0"/>
        <v>0</v>
      </c>
      <c r="G25" s="17" t="s">
        <v>168</v>
      </c>
      <c r="H25" s="17"/>
      <c r="I25" s="17"/>
      <c r="J25" s="17">
        <f t="shared" si="1"/>
        <v>0</v>
      </c>
      <c r="K25" s="17"/>
      <c r="L25" s="17"/>
      <c r="M25" s="17">
        <f t="shared" si="2"/>
        <v>0</v>
      </c>
    </row>
    <row r="26" spans="3:13" x14ac:dyDescent="0.3">
      <c r="C26" s="17" t="s">
        <v>170</v>
      </c>
      <c r="D26" s="17"/>
      <c r="E26" s="17"/>
      <c r="F26" s="17">
        <f t="shared" si="0"/>
        <v>0</v>
      </c>
      <c r="G26" s="17" t="s">
        <v>168</v>
      </c>
      <c r="H26" s="17"/>
      <c r="I26" s="17"/>
      <c r="J26" s="17">
        <f t="shared" si="1"/>
        <v>0</v>
      </c>
      <c r="K26" s="17"/>
      <c r="L26" s="17"/>
      <c r="M26" s="17">
        <f t="shared" si="2"/>
        <v>0</v>
      </c>
    </row>
    <row r="27" spans="3:13" x14ac:dyDescent="0.3">
      <c r="C27" s="17"/>
      <c r="D27" s="17"/>
      <c r="E27" s="17"/>
      <c r="F27" s="17">
        <f t="shared" si="0"/>
        <v>0</v>
      </c>
      <c r="G27" s="17"/>
      <c r="H27" s="17"/>
      <c r="I27" s="17"/>
      <c r="J27" s="17">
        <f t="shared" si="1"/>
        <v>0</v>
      </c>
      <c r="K27" s="17"/>
      <c r="L27" s="17"/>
      <c r="M27" s="17">
        <f t="shared" si="2"/>
        <v>0</v>
      </c>
    </row>
    <row r="28" spans="3:13" x14ac:dyDescent="0.3">
      <c r="C28" s="17" t="s">
        <v>171</v>
      </c>
      <c r="D28" s="17"/>
      <c r="E28" s="17"/>
      <c r="F28" s="17">
        <f t="shared" si="0"/>
        <v>0</v>
      </c>
      <c r="G28" s="17"/>
      <c r="H28" s="17"/>
      <c r="I28" s="17"/>
      <c r="J28" s="17">
        <f t="shared" si="1"/>
        <v>0</v>
      </c>
      <c r="K28" s="17"/>
      <c r="L28" s="17"/>
      <c r="M28" s="17">
        <f t="shared" si="2"/>
        <v>0</v>
      </c>
    </row>
    <row r="29" spans="3:13" x14ac:dyDescent="0.3">
      <c r="C29" s="17" t="s">
        <v>172</v>
      </c>
      <c r="D29" s="17"/>
      <c r="E29" s="17"/>
      <c r="F29" s="17">
        <f t="shared" si="0"/>
        <v>0</v>
      </c>
      <c r="G29" s="17"/>
      <c r="H29" s="17"/>
      <c r="I29" s="17"/>
      <c r="J29" s="17">
        <f t="shared" si="1"/>
        <v>0</v>
      </c>
      <c r="K29" s="17"/>
      <c r="L29" s="17"/>
      <c r="M29" s="17">
        <f t="shared" si="2"/>
        <v>0</v>
      </c>
    </row>
    <row r="30" spans="3:13" x14ac:dyDescent="0.3">
      <c r="C30" s="17" t="s">
        <v>173</v>
      </c>
      <c r="D30" s="17"/>
      <c r="E30" s="17"/>
      <c r="F30" s="17">
        <f t="shared" si="0"/>
        <v>0</v>
      </c>
      <c r="G30" s="17"/>
      <c r="H30" s="17"/>
      <c r="I30" s="17"/>
      <c r="J30" s="17">
        <f t="shared" si="1"/>
        <v>0</v>
      </c>
      <c r="K30" s="17"/>
      <c r="L30" s="17"/>
      <c r="M30" s="17">
        <f t="shared" si="2"/>
        <v>0</v>
      </c>
    </row>
    <row r="31" spans="3:13" x14ac:dyDescent="0.3">
      <c r="C31" s="17" t="s">
        <v>174</v>
      </c>
      <c r="D31" s="17"/>
      <c r="E31" s="17"/>
      <c r="F31" s="17">
        <f t="shared" si="0"/>
        <v>0</v>
      </c>
      <c r="G31" s="17"/>
      <c r="H31" s="17"/>
      <c r="I31" s="17"/>
      <c r="J31" s="17">
        <f t="shared" si="1"/>
        <v>0</v>
      </c>
      <c r="K31" s="17"/>
      <c r="L31" s="17"/>
      <c r="M31" s="17">
        <f t="shared" si="2"/>
        <v>0</v>
      </c>
    </row>
    <row r="32" spans="3:13" x14ac:dyDescent="0.3">
      <c r="C32" s="17"/>
      <c r="D32" s="17"/>
      <c r="E32" s="17"/>
      <c r="F32" s="17">
        <f t="shared" si="0"/>
        <v>0</v>
      </c>
      <c r="G32" s="17"/>
      <c r="H32" s="17"/>
      <c r="I32" s="17"/>
      <c r="J32" s="17">
        <f t="shared" si="1"/>
        <v>0</v>
      </c>
      <c r="K32" s="17"/>
      <c r="L32" s="17"/>
      <c r="M32" s="17">
        <f t="shared" si="2"/>
        <v>0</v>
      </c>
    </row>
    <row r="33" spans="3:13" x14ac:dyDescent="0.3">
      <c r="C33" s="17"/>
      <c r="D33" s="17"/>
      <c r="E33" s="17"/>
      <c r="F33" s="17">
        <f t="shared" si="0"/>
        <v>0</v>
      </c>
      <c r="G33" s="17"/>
      <c r="H33" s="17"/>
      <c r="I33" s="17"/>
      <c r="J33" s="17">
        <f t="shared" si="1"/>
        <v>0</v>
      </c>
      <c r="K33" s="17"/>
      <c r="L33" s="17"/>
      <c r="M33" s="17">
        <f t="shared" si="2"/>
        <v>0</v>
      </c>
    </row>
    <row r="34" spans="3:13" x14ac:dyDescent="0.3">
      <c r="C34" s="17"/>
      <c r="D34" s="17"/>
      <c r="E34" s="17"/>
      <c r="F34" s="17">
        <f t="shared" si="0"/>
        <v>0</v>
      </c>
      <c r="G34" s="17"/>
      <c r="H34" s="17"/>
      <c r="I34" s="17"/>
      <c r="J34" s="17">
        <f t="shared" si="1"/>
        <v>0</v>
      </c>
      <c r="K34" s="17"/>
      <c r="L34" s="17"/>
      <c r="M34" s="17">
        <f t="shared" si="2"/>
        <v>0</v>
      </c>
    </row>
    <row r="35" spans="3:13" x14ac:dyDescent="0.3">
      <c r="C35" s="17" t="s">
        <v>175</v>
      </c>
      <c r="D35" s="17"/>
      <c r="E35" s="17">
        <f>F35*10.764</f>
        <v>0</v>
      </c>
      <c r="F35" s="17">
        <f>SUM(F7:F34)</f>
        <v>0</v>
      </c>
      <c r="G35" s="17"/>
      <c r="H35" s="17"/>
      <c r="I35" s="17">
        <f>J35*10.764</f>
        <v>0</v>
      </c>
      <c r="J35" s="17">
        <f>SUM(J7:J34)</f>
        <v>0</v>
      </c>
      <c r="K35" s="17"/>
      <c r="L35" s="17">
        <f>M35*10.764</f>
        <v>0</v>
      </c>
      <c r="M35" s="17">
        <f>SUM(M7:M34)</f>
        <v>0</v>
      </c>
    </row>
  </sheetData>
  <mergeCells count="4">
    <mergeCell ref="D3:E3"/>
    <mergeCell ref="D5:F5"/>
    <mergeCell ref="H5:J5"/>
    <mergeCell ref="K5:M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3:N35"/>
  <sheetViews>
    <sheetView workbookViewId="0">
      <selection activeCell="B26" sqref="B26"/>
    </sheetView>
  </sheetViews>
  <sheetFormatPr defaultColWidth="9.109375" defaultRowHeight="14.4" x14ac:dyDescent="0.3"/>
  <sheetData>
    <row r="3" spans="3:14" x14ac:dyDescent="0.3">
      <c r="D3" s="13" t="s">
        <v>152</v>
      </c>
      <c r="E3" s="222"/>
      <c r="F3" s="222"/>
    </row>
    <row r="4" spans="3:14" x14ac:dyDescent="0.3">
      <c r="F4" s="14"/>
      <c r="G4" s="14"/>
      <c r="H4" s="14"/>
      <c r="I4" s="14"/>
      <c r="J4" s="14"/>
      <c r="K4" s="14"/>
    </row>
    <row r="5" spans="3:14" x14ac:dyDescent="0.3">
      <c r="C5" s="13" t="s">
        <v>153</v>
      </c>
      <c r="D5" s="15" t="s">
        <v>154</v>
      </c>
      <c r="E5" s="223" t="s">
        <v>155</v>
      </c>
      <c r="F5" s="223"/>
      <c r="G5" s="223"/>
      <c r="H5" s="16"/>
      <c r="I5" s="223" t="s">
        <v>156</v>
      </c>
      <c r="J5" s="223"/>
      <c r="K5" s="223"/>
      <c r="L5" s="223" t="s">
        <v>157</v>
      </c>
      <c r="M5" s="223"/>
      <c r="N5" s="223"/>
    </row>
    <row r="6" spans="3:14" x14ac:dyDescent="0.3">
      <c r="C6" s="13">
        <v>1</v>
      </c>
      <c r="D6" s="15"/>
      <c r="E6" s="15" t="s">
        <v>158</v>
      </c>
      <c r="F6" s="15" t="s">
        <v>159</v>
      </c>
      <c r="G6" s="15" t="s">
        <v>160</v>
      </c>
      <c r="H6" s="15"/>
      <c r="I6" s="15" t="s">
        <v>158</v>
      </c>
      <c r="J6" s="15" t="s">
        <v>159</v>
      </c>
      <c r="K6" s="15" t="s">
        <v>160</v>
      </c>
      <c r="L6" s="15" t="s">
        <v>158</v>
      </c>
      <c r="M6" s="15" t="s">
        <v>159</v>
      </c>
      <c r="N6" s="15" t="s">
        <v>160</v>
      </c>
    </row>
    <row r="7" spans="3:14" x14ac:dyDescent="0.3">
      <c r="D7" s="17" t="s">
        <v>161</v>
      </c>
      <c r="E7" s="17"/>
      <c r="F7" s="17"/>
      <c r="G7" s="17">
        <f>E7*F7</f>
        <v>0</v>
      </c>
      <c r="H7" s="17" t="s">
        <v>162</v>
      </c>
      <c r="I7" s="17"/>
      <c r="J7" s="17"/>
      <c r="K7" s="17">
        <f>I7*J7</f>
        <v>0</v>
      </c>
      <c r="L7" s="17"/>
      <c r="M7" s="17"/>
      <c r="N7" s="17">
        <f>L7*M7</f>
        <v>0</v>
      </c>
    </row>
    <row r="8" spans="3:14" x14ac:dyDescent="0.3">
      <c r="D8" s="17"/>
      <c r="E8" s="17"/>
      <c r="F8" s="17"/>
      <c r="G8" s="17">
        <f t="shared" ref="G8:G34" si="0">E8*F8</f>
        <v>0</v>
      </c>
      <c r="H8" s="17" t="s">
        <v>163</v>
      </c>
      <c r="I8" s="17"/>
      <c r="J8" s="17"/>
      <c r="K8" s="17">
        <f t="shared" ref="K8:K34" si="1">I8*J8</f>
        <v>0</v>
      </c>
      <c r="L8" s="17"/>
      <c r="M8" s="17"/>
      <c r="N8" s="17">
        <f t="shared" ref="N8:N34" si="2">L8*M8</f>
        <v>0</v>
      </c>
    </row>
    <row r="9" spans="3:14" x14ac:dyDescent="0.3">
      <c r="D9" s="17"/>
      <c r="E9" s="17"/>
      <c r="F9" s="17"/>
      <c r="G9" s="17">
        <f t="shared" si="0"/>
        <v>0</v>
      </c>
      <c r="H9" s="17"/>
      <c r="I9" s="17"/>
      <c r="J9" s="17"/>
      <c r="K9" s="17">
        <f t="shared" si="1"/>
        <v>0</v>
      </c>
      <c r="L9" s="17"/>
      <c r="M9" s="17"/>
      <c r="N9" s="17">
        <f t="shared" si="2"/>
        <v>0</v>
      </c>
    </row>
    <row r="10" spans="3:14" x14ac:dyDescent="0.3">
      <c r="D10" s="17" t="s">
        <v>164</v>
      </c>
      <c r="E10" s="17"/>
      <c r="F10" s="17"/>
      <c r="G10" s="17">
        <f t="shared" si="0"/>
        <v>0</v>
      </c>
      <c r="H10" s="17" t="s">
        <v>162</v>
      </c>
      <c r="I10" s="17"/>
      <c r="J10" s="17"/>
      <c r="K10" s="17">
        <f t="shared" si="1"/>
        <v>0</v>
      </c>
      <c r="L10" s="17"/>
      <c r="M10" s="17"/>
      <c r="N10" s="17">
        <f t="shared" si="2"/>
        <v>0</v>
      </c>
    </row>
    <row r="11" spans="3:14" x14ac:dyDescent="0.3">
      <c r="D11" s="17"/>
      <c r="E11" s="17"/>
      <c r="F11" s="17"/>
      <c r="G11" s="17">
        <f t="shared" si="0"/>
        <v>0</v>
      </c>
      <c r="H11" s="17" t="s">
        <v>163</v>
      </c>
      <c r="I11" s="17"/>
      <c r="J11" s="17"/>
      <c r="K11" s="17">
        <f t="shared" si="1"/>
        <v>0</v>
      </c>
      <c r="L11" s="17"/>
      <c r="M11" s="17"/>
      <c r="N11" s="17">
        <f t="shared" si="2"/>
        <v>0</v>
      </c>
    </row>
    <row r="12" spans="3:14" x14ac:dyDescent="0.3">
      <c r="D12" s="17"/>
      <c r="E12" s="17"/>
      <c r="F12" s="17"/>
      <c r="G12" s="17">
        <f t="shared" si="0"/>
        <v>0</v>
      </c>
      <c r="H12" s="17"/>
      <c r="I12" s="17"/>
      <c r="J12" s="17"/>
      <c r="K12" s="17">
        <f t="shared" si="1"/>
        <v>0</v>
      </c>
      <c r="L12" s="17"/>
      <c r="M12" s="17"/>
      <c r="N12" s="17">
        <f t="shared" si="2"/>
        <v>0</v>
      </c>
    </row>
    <row r="13" spans="3:14" x14ac:dyDescent="0.3">
      <c r="D13" s="17"/>
      <c r="E13" s="17"/>
      <c r="F13" s="17"/>
      <c r="G13" s="17">
        <f t="shared" si="0"/>
        <v>0</v>
      </c>
      <c r="H13" s="17"/>
      <c r="I13" s="17"/>
      <c r="J13" s="17"/>
      <c r="K13" s="17">
        <f t="shared" si="1"/>
        <v>0</v>
      </c>
      <c r="L13" s="17"/>
      <c r="M13" s="17"/>
      <c r="N13" s="17">
        <f t="shared" si="2"/>
        <v>0</v>
      </c>
    </row>
    <row r="14" spans="3:14" x14ac:dyDescent="0.3">
      <c r="D14" s="17" t="s">
        <v>165</v>
      </c>
      <c r="E14" s="17"/>
      <c r="F14" s="17"/>
      <c r="G14" s="17">
        <f t="shared" si="0"/>
        <v>0</v>
      </c>
      <c r="H14" s="17" t="s">
        <v>162</v>
      </c>
      <c r="I14" s="17"/>
      <c r="J14" s="17"/>
      <c r="K14" s="17">
        <f t="shared" si="1"/>
        <v>0</v>
      </c>
      <c r="L14" s="17"/>
      <c r="M14" s="17"/>
      <c r="N14" s="17">
        <f t="shared" si="2"/>
        <v>0</v>
      </c>
    </row>
    <row r="15" spans="3:14" x14ac:dyDescent="0.3">
      <c r="D15" s="17"/>
      <c r="E15" s="17"/>
      <c r="F15" s="17"/>
      <c r="G15" s="17">
        <f t="shared" si="0"/>
        <v>0</v>
      </c>
      <c r="H15" s="17" t="s">
        <v>163</v>
      </c>
      <c r="I15" s="17"/>
      <c r="J15" s="17"/>
      <c r="K15" s="17">
        <f t="shared" si="1"/>
        <v>0</v>
      </c>
      <c r="L15" s="17"/>
      <c r="M15" s="17"/>
      <c r="N15" s="17">
        <f t="shared" si="2"/>
        <v>0</v>
      </c>
    </row>
    <row r="16" spans="3:14" x14ac:dyDescent="0.3">
      <c r="D16" s="17"/>
      <c r="E16" s="17"/>
      <c r="F16" s="17"/>
      <c r="G16" s="17">
        <f t="shared" si="0"/>
        <v>0</v>
      </c>
      <c r="H16" s="17"/>
      <c r="I16" s="17"/>
      <c r="J16" s="17"/>
      <c r="K16" s="17">
        <f t="shared" si="1"/>
        <v>0</v>
      </c>
      <c r="L16" s="17"/>
      <c r="M16" s="17"/>
      <c r="N16" s="17">
        <f t="shared" si="2"/>
        <v>0</v>
      </c>
    </row>
    <row r="17" spans="4:14" x14ac:dyDescent="0.3">
      <c r="D17" s="17"/>
      <c r="E17" s="17"/>
      <c r="F17" s="17"/>
      <c r="G17" s="17">
        <f t="shared" si="0"/>
        <v>0</v>
      </c>
      <c r="H17" s="17"/>
      <c r="I17" s="17"/>
      <c r="J17" s="17"/>
      <c r="K17" s="17">
        <f t="shared" si="1"/>
        <v>0</v>
      </c>
      <c r="L17" s="17"/>
      <c r="M17" s="17"/>
      <c r="N17" s="17">
        <f t="shared" si="2"/>
        <v>0</v>
      </c>
    </row>
    <row r="18" spans="4:14" x14ac:dyDescent="0.3">
      <c r="D18" s="17" t="s">
        <v>166</v>
      </c>
      <c r="E18" s="17"/>
      <c r="F18" s="17"/>
      <c r="G18" s="17">
        <f t="shared" si="0"/>
        <v>0</v>
      </c>
      <c r="H18" s="17" t="s">
        <v>162</v>
      </c>
      <c r="I18" s="17"/>
      <c r="J18" s="17"/>
      <c r="K18" s="17">
        <f t="shared" si="1"/>
        <v>0</v>
      </c>
      <c r="L18" s="17"/>
      <c r="M18" s="17"/>
      <c r="N18" s="17">
        <f t="shared" si="2"/>
        <v>0</v>
      </c>
    </row>
    <row r="19" spans="4:14" x14ac:dyDescent="0.3">
      <c r="D19" s="17"/>
      <c r="E19" s="17"/>
      <c r="F19" s="17"/>
      <c r="G19" s="17">
        <f t="shared" si="0"/>
        <v>0</v>
      </c>
      <c r="H19" s="17" t="s">
        <v>163</v>
      </c>
      <c r="I19" s="17"/>
      <c r="J19" s="17"/>
      <c r="K19" s="17">
        <f t="shared" si="1"/>
        <v>0</v>
      </c>
      <c r="L19" s="17"/>
      <c r="M19" s="17"/>
      <c r="N19" s="17">
        <f t="shared" si="2"/>
        <v>0</v>
      </c>
    </row>
    <row r="20" spans="4:14" x14ac:dyDescent="0.3">
      <c r="D20" s="17"/>
      <c r="E20" s="17"/>
      <c r="F20" s="17"/>
      <c r="G20" s="17">
        <f t="shared" si="0"/>
        <v>0</v>
      </c>
      <c r="H20" s="17"/>
      <c r="I20" s="17"/>
      <c r="J20" s="17"/>
      <c r="K20" s="17">
        <f t="shared" si="1"/>
        <v>0</v>
      </c>
      <c r="L20" s="17"/>
      <c r="M20" s="17"/>
      <c r="N20" s="17">
        <f t="shared" si="2"/>
        <v>0</v>
      </c>
    </row>
    <row r="21" spans="4:14" x14ac:dyDescent="0.3">
      <c r="D21" s="17" t="s">
        <v>166</v>
      </c>
      <c r="E21" s="17"/>
      <c r="F21" s="17"/>
      <c r="G21" s="17">
        <f t="shared" si="0"/>
        <v>0</v>
      </c>
      <c r="H21" s="17" t="s">
        <v>162</v>
      </c>
      <c r="I21" s="17"/>
      <c r="J21" s="17"/>
      <c r="K21" s="17">
        <f t="shared" si="1"/>
        <v>0</v>
      </c>
      <c r="L21" s="17"/>
      <c r="M21" s="17"/>
      <c r="N21" s="17">
        <f t="shared" si="2"/>
        <v>0</v>
      </c>
    </row>
    <row r="22" spans="4:14" x14ac:dyDescent="0.3">
      <c r="D22" s="17"/>
      <c r="E22" s="17"/>
      <c r="F22" s="17"/>
      <c r="G22" s="17">
        <f t="shared" si="0"/>
        <v>0</v>
      </c>
      <c r="H22" s="17" t="s">
        <v>163</v>
      </c>
      <c r="I22" s="17"/>
      <c r="J22" s="17"/>
      <c r="K22" s="17">
        <f t="shared" si="1"/>
        <v>0</v>
      </c>
      <c r="L22" s="17"/>
      <c r="M22" s="17"/>
      <c r="N22" s="17">
        <f t="shared" si="2"/>
        <v>0</v>
      </c>
    </row>
    <row r="23" spans="4:14" x14ac:dyDescent="0.3">
      <c r="D23" s="17"/>
      <c r="E23" s="17"/>
      <c r="F23" s="17"/>
      <c r="G23" s="17">
        <f t="shared" si="0"/>
        <v>0</v>
      </c>
      <c r="H23" s="17"/>
      <c r="I23" s="17"/>
      <c r="J23" s="17"/>
      <c r="K23" s="17">
        <f t="shared" si="1"/>
        <v>0</v>
      </c>
      <c r="L23" s="17"/>
      <c r="M23" s="17"/>
      <c r="N23" s="17">
        <f t="shared" si="2"/>
        <v>0</v>
      </c>
    </row>
    <row r="24" spans="4:14" x14ac:dyDescent="0.3">
      <c r="D24" s="17" t="s">
        <v>167</v>
      </c>
      <c r="E24" s="17"/>
      <c r="F24" s="17"/>
      <c r="G24" s="17">
        <f t="shared" si="0"/>
        <v>0</v>
      </c>
      <c r="H24" s="17" t="s">
        <v>168</v>
      </c>
      <c r="I24" s="17"/>
      <c r="J24" s="17"/>
      <c r="K24" s="17">
        <f t="shared" si="1"/>
        <v>0</v>
      </c>
      <c r="L24" s="17"/>
      <c r="M24" s="17"/>
      <c r="N24" s="17">
        <f t="shared" si="2"/>
        <v>0</v>
      </c>
    </row>
    <row r="25" spans="4:14" x14ac:dyDescent="0.3">
      <c r="D25" s="17" t="s">
        <v>169</v>
      </c>
      <c r="E25" s="17"/>
      <c r="F25" s="17"/>
      <c r="G25" s="17">
        <f t="shared" si="0"/>
        <v>0</v>
      </c>
      <c r="H25" s="17" t="s">
        <v>168</v>
      </c>
      <c r="I25" s="17"/>
      <c r="J25" s="17"/>
      <c r="K25" s="17">
        <f t="shared" si="1"/>
        <v>0</v>
      </c>
      <c r="L25" s="17"/>
      <c r="M25" s="17"/>
      <c r="N25" s="17">
        <f t="shared" si="2"/>
        <v>0</v>
      </c>
    </row>
    <row r="26" spans="4:14" x14ac:dyDescent="0.3">
      <c r="D26" s="17" t="s">
        <v>170</v>
      </c>
      <c r="E26" s="17"/>
      <c r="F26" s="17"/>
      <c r="G26" s="17">
        <f t="shared" si="0"/>
        <v>0</v>
      </c>
      <c r="H26" s="17" t="s">
        <v>168</v>
      </c>
      <c r="I26" s="17"/>
      <c r="J26" s="17"/>
      <c r="K26" s="17">
        <f t="shared" si="1"/>
        <v>0</v>
      </c>
      <c r="L26" s="17"/>
      <c r="M26" s="17"/>
      <c r="N26" s="17">
        <f t="shared" si="2"/>
        <v>0</v>
      </c>
    </row>
    <row r="27" spans="4:14" x14ac:dyDescent="0.3">
      <c r="D27" s="17"/>
      <c r="E27" s="17"/>
      <c r="F27" s="17"/>
      <c r="G27" s="17">
        <f t="shared" si="0"/>
        <v>0</v>
      </c>
      <c r="H27" s="17"/>
      <c r="I27" s="17"/>
      <c r="J27" s="17"/>
      <c r="K27" s="17">
        <f t="shared" si="1"/>
        <v>0</v>
      </c>
      <c r="L27" s="17"/>
      <c r="M27" s="17"/>
      <c r="N27" s="17">
        <f t="shared" si="2"/>
        <v>0</v>
      </c>
    </row>
    <row r="28" spans="4:14" x14ac:dyDescent="0.3">
      <c r="D28" s="17" t="s">
        <v>171</v>
      </c>
      <c r="E28" s="17"/>
      <c r="F28" s="17"/>
      <c r="G28" s="17">
        <f t="shared" si="0"/>
        <v>0</v>
      </c>
      <c r="H28" s="17"/>
      <c r="I28" s="17"/>
      <c r="J28" s="17"/>
      <c r="K28" s="17">
        <f t="shared" si="1"/>
        <v>0</v>
      </c>
      <c r="L28" s="17"/>
      <c r="M28" s="17"/>
      <c r="N28" s="17">
        <f t="shared" si="2"/>
        <v>0</v>
      </c>
    </row>
    <row r="29" spans="4:14" x14ac:dyDescent="0.3">
      <c r="D29" s="17" t="s">
        <v>172</v>
      </c>
      <c r="E29" s="17"/>
      <c r="F29" s="17"/>
      <c r="G29" s="17">
        <f t="shared" si="0"/>
        <v>0</v>
      </c>
      <c r="H29" s="17"/>
      <c r="I29" s="17"/>
      <c r="J29" s="17"/>
      <c r="K29" s="17">
        <f t="shared" si="1"/>
        <v>0</v>
      </c>
      <c r="L29" s="17"/>
      <c r="M29" s="17"/>
      <c r="N29" s="17">
        <f t="shared" si="2"/>
        <v>0</v>
      </c>
    </row>
    <row r="30" spans="4:14" x14ac:dyDescent="0.3">
      <c r="D30" s="17" t="s">
        <v>173</v>
      </c>
      <c r="E30" s="17"/>
      <c r="F30" s="17"/>
      <c r="G30" s="17">
        <f t="shared" si="0"/>
        <v>0</v>
      </c>
      <c r="H30" s="17"/>
      <c r="I30" s="17"/>
      <c r="J30" s="17"/>
      <c r="K30" s="17">
        <f t="shared" si="1"/>
        <v>0</v>
      </c>
      <c r="L30" s="17"/>
      <c r="M30" s="17"/>
      <c r="N30" s="17">
        <f t="shared" si="2"/>
        <v>0</v>
      </c>
    </row>
    <row r="31" spans="4:14" x14ac:dyDescent="0.3">
      <c r="D31" s="17" t="s">
        <v>174</v>
      </c>
      <c r="E31" s="17"/>
      <c r="F31" s="17"/>
      <c r="G31" s="17">
        <f t="shared" si="0"/>
        <v>0</v>
      </c>
      <c r="H31" s="17"/>
      <c r="I31" s="17"/>
      <c r="J31" s="17"/>
      <c r="K31" s="17">
        <f t="shared" si="1"/>
        <v>0</v>
      </c>
      <c r="L31" s="17"/>
      <c r="M31" s="17"/>
      <c r="N31" s="17">
        <f t="shared" si="2"/>
        <v>0</v>
      </c>
    </row>
    <row r="32" spans="4:14" x14ac:dyDescent="0.3">
      <c r="D32" s="17"/>
      <c r="E32" s="17"/>
      <c r="F32" s="17"/>
      <c r="G32" s="17">
        <f t="shared" si="0"/>
        <v>0</v>
      </c>
      <c r="H32" s="17"/>
      <c r="I32" s="17"/>
      <c r="J32" s="17"/>
      <c r="K32" s="17">
        <f t="shared" si="1"/>
        <v>0</v>
      </c>
      <c r="L32" s="17"/>
      <c r="M32" s="17"/>
      <c r="N32" s="17">
        <f t="shared" si="2"/>
        <v>0</v>
      </c>
    </row>
    <row r="33" spans="4:14" x14ac:dyDescent="0.3">
      <c r="D33" s="17"/>
      <c r="E33" s="17"/>
      <c r="F33" s="17"/>
      <c r="G33" s="17">
        <f t="shared" si="0"/>
        <v>0</v>
      </c>
      <c r="H33" s="17"/>
      <c r="I33" s="17"/>
      <c r="J33" s="17"/>
      <c r="K33" s="17">
        <f t="shared" si="1"/>
        <v>0</v>
      </c>
      <c r="L33" s="17"/>
      <c r="M33" s="17"/>
      <c r="N33" s="17">
        <f t="shared" si="2"/>
        <v>0</v>
      </c>
    </row>
    <row r="34" spans="4:14" x14ac:dyDescent="0.3">
      <c r="D34" s="17"/>
      <c r="E34" s="17"/>
      <c r="F34" s="17"/>
      <c r="G34" s="17">
        <f t="shared" si="0"/>
        <v>0</v>
      </c>
      <c r="H34" s="17"/>
      <c r="I34" s="17"/>
      <c r="J34" s="17"/>
      <c r="K34" s="17">
        <f t="shared" si="1"/>
        <v>0</v>
      </c>
      <c r="L34" s="17"/>
      <c r="M34" s="17"/>
      <c r="N34" s="17">
        <f t="shared" si="2"/>
        <v>0</v>
      </c>
    </row>
    <row r="35" spans="4:14" x14ac:dyDescent="0.3">
      <c r="D35" s="17" t="s">
        <v>175</v>
      </c>
      <c r="E35" s="17"/>
      <c r="F35" s="17">
        <f>G35*10.764</f>
        <v>0</v>
      </c>
      <c r="G35" s="17">
        <f>SUM(G7:G34)</f>
        <v>0</v>
      </c>
      <c r="H35" s="17"/>
      <c r="I35" s="17"/>
      <c r="J35" s="17">
        <f>K35*10.764</f>
        <v>0</v>
      </c>
      <c r="K35" s="17">
        <f>SUM(K7:K34)</f>
        <v>0</v>
      </c>
      <c r="L35" s="17"/>
      <c r="M35" s="17">
        <f>N35*10.764</f>
        <v>0</v>
      </c>
      <c r="N35" s="17">
        <f>SUM(N7:N34)</f>
        <v>0</v>
      </c>
    </row>
  </sheetData>
  <mergeCells count="4">
    <mergeCell ref="E3:F3"/>
    <mergeCell ref="E5:G5"/>
    <mergeCell ref="I5:K5"/>
    <mergeCell ref="L5:N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2"/>
  <sheetViews>
    <sheetView topLeftCell="B1" workbookViewId="0">
      <selection activeCell="C6" sqref="C6"/>
    </sheetView>
  </sheetViews>
  <sheetFormatPr defaultColWidth="9.109375" defaultRowHeight="14.4" x14ac:dyDescent="0.3"/>
  <cols>
    <col min="2" max="2" width="24" customWidth="1"/>
    <col min="3" max="3" width="36.44140625" customWidth="1"/>
    <col min="8" max="8" width="24.88671875" customWidth="1"/>
  </cols>
  <sheetData>
    <row r="1" spans="1:9" x14ac:dyDescent="0.3">
      <c r="A1" s="1"/>
      <c r="B1" s="1"/>
      <c r="C1" s="1"/>
      <c r="D1" s="1"/>
      <c r="E1" s="1"/>
      <c r="F1" s="1"/>
      <c r="G1" s="1"/>
      <c r="H1" s="1"/>
      <c r="I1" s="11"/>
    </row>
    <row r="2" spans="1:9" x14ac:dyDescent="0.3">
      <c r="A2" s="2"/>
      <c r="B2" s="2"/>
      <c r="C2" s="2"/>
      <c r="D2" s="2"/>
      <c r="E2" s="2"/>
      <c r="F2" s="2"/>
      <c r="G2" s="2"/>
      <c r="H2" s="2"/>
      <c r="I2" s="11"/>
    </row>
    <row r="3" spans="1:9" x14ac:dyDescent="0.3">
      <c r="A3" s="2"/>
      <c r="B3" s="224" t="s">
        <v>177</v>
      </c>
      <c r="C3" s="224"/>
      <c r="D3" s="224"/>
      <c r="E3" s="224"/>
      <c r="F3" s="224"/>
      <c r="G3" s="224"/>
      <c r="H3" s="224"/>
      <c r="I3" s="11"/>
    </row>
    <row r="4" spans="1:9" ht="28.8" x14ac:dyDescent="0.3">
      <c r="A4" s="2"/>
      <c r="B4" s="3" t="s">
        <v>178</v>
      </c>
      <c r="C4" s="3" t="s">
        <v>179</v>
      </c>
      <c r="D4" s="3" t="s">
        <v>153</v>
      </c>
      <c r="E4" s="3" t="s">
        <v>180</v>
      </c>
      <c r="F4" s="3" t="s">
        <v>181</v>
      </c>
      <c r="G4" s="3" t="s">
        <v>182</v>
      </c>
      <c r="H4" s="3" t="s">
        <v>183</v>
      </c>
      <c r="I4" s="11"/>
    </row>
    <row r="5" spans="1:9" x14ac:dyDescent="0.3">
      <c r="A5" s="2"/>
      <c r="B5" s="4" t="s">
        <v>184</v>
      </c>
      <c r="C5" s="5" t="s">
        <v>9</v>
      </c>
      <c r="D5" s="4" t="s">
        <v>119</v>
      </c>
      <c r="E5" s="4">
        <v>0</v>
      </c>
      <c r="F5" s="6">
        <v>410</v>
      </c>
      <c r="G5" s="6">
        <f>H5/F5</f>
        <v>3292.6829268292681</v>
      </c>
      <c r="H5" s="7">
        <v>1350000</v>
      </c>
      <c r="I5" s="11"/>
    </row>
    <row r="6" spans="1:9" x14ac:dyDescent="0.3">
      <c r="A6" s="2"/>
      <c r="B6" s="4" t="s">
        <v>184</v>
      </c>
      <c r="C6" s="5" t="s">
        <v>9</v>
      </c>
      <c r="D6" s="4" t="s">
        <v>119</v>
      </c>
      <c r="E6" s="4">
        <v>0</v>
      </c>
      <c r="F6" s="6">
        <v>540</v>
      </c>
      <c r="G6" s="6">
        <f>H6/F6</f>
        <v>3148.1481481481483</v>
      </c>
      <c r="H6" s="7">
        <v>1700000</v>
      </c>
      <c r="I6" s="11"/>
    </row>
    <row r="7" spans="1:9" x14ac:dyDescent="0.3">
      <c r="A7" s="2"/>
      <c r="B7" s="4" t="s">
        <v>184</v>
      </c>
      <c r="C7" s="5" t="s">
        <v>9</v>
      </c>
      <c r="D7" s="4" t="s">
        <v>119</v>
      </c>
      <c r="E7" s="4">
        <v>0</v>
      </c>
      <c r="F7" s="6">
        <v>600</v>
      </c>
      <c r="G7" s="6">
        <f>H7/F7</f>
        <v>3083.3333333333335</v>
      </c>
      <c r="H7" s="7">
        <v>1850000</v>
      </c>
      <c r="I7" s="11"/>
    </row>
    <row r="8" spans="1:9" x14ac:dyDescent="0.3">
      <c r="A8" s="2"/>
      <c r="B8" s="8" t="s">
        <v>185</v>
      </c>
      <c r="C8" s="4"/>
      <c r="D8" s="4"/>
      <c r="E8" s="4"/>
      <c r="F8" s="4"/>
      <c r="G8" s="9">
        <f>AVERAGE(G5:G7)</f>
        <v>3174.7214694369163</v>
      </c>
      <c r="H8" s="4"/>
      <c r="I8" s="11"/>
    </row>
    <row r="9" spans="1:9" x14ac:dyDescent="0.3">
      <c r="A9" s="1"/>
      <c r="B9" s="8" t="s">
        <v>186</v>
      </c>
      <c r="C9" s="4"/>
      <c r="D9" s="4"/>
      <c r="E9" s="4"/>
      <c r="F9" s="10"/>
      <c r="G9" s="8">
        <v>3200</v>
      </c>
      <c r="H9" s="8"/>
      <c r="I9" s="12"/>
    </row>
    <row r="10" spans="1:9" x14ac:dyDescent="0.3">
      <c r="A10" s="11"/>
      <c r="B10" s="1"/>
      <c r="C10" s="1"/>
      <c r="D10" s="1"/>
      <c r="E10" s="1"/>
      <c r="F10" s="11"/>
      <c r="G10" s="11"/>
      <c r="H10" s="11"/>
      <c r="I10" s="11"/>
    </row>
    <row r="11" spans="1:9" x14ac:dyDescent="0.3">
      <c r="A11" s="11"/>
      <c r="B11" s="1"/>
      <c r="C11" s="1"/>
      <c r="D11" s="1"/>
      <c r="E11" s="1"/>
      <c r="F11" s="11"/>
      <c r="G11" s="11"/>
      <c r="H11" s="11"/>
      <c r="I11" s="11"/>
    </row>
    <row r="12" spans="1:9" x14ac:dyDescent="0.3">
      <c r="A12" s="11"/>
      <c r="B12" s="1"/>
      <c r="C12" s="1"/>
      <c r="D12" s="1"/>
      <c r="E12" s="1"/>
      <c r="F12" s="11"/>
      <c r="G12" s="11"/>
      <c r="H12" s="11"/>
      <c r="I12" s="11"/>
    </row>
  </sheetData>
  <mergeCells count="1">
    <mergeCell ref="B3:H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Report</vt:lpstr>
      <vt:lpstr>if Stilt - C%</vt:lpstr>
      <vt:lpstr>if Ground - C%</vt:lpstr>
      <vt:lpstr>Wing A</vt:lpstr>
      <vt:lpstr>Wing B</vt:lpstr>
      <vt:lpstr>Wing C</vt:lpstr>
      <vt:lpstr>VALUATION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Kunal Kadam</cp:lastModifiedBy>
  <cp:lastPrinted>2025-08-18T09:23:25Z</cp:lastPrinted>
  <dcterms:created xsi:type="dcterms:W3CDTF">2013-11-23T05:32:33Z</dcterms:created>
  <dcterms:modified xsi:type="dcterms:W3CDTF">2025-08-18T09:24:25Z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1033-11.2.0.10223</vt:lpwstr>
  </property>
</Properties>
</file>