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D:\Kunal\Aug 25\Axis\Dump\"/>
    </mc:Choice>
  </mc:AlternateContent>
  <xr:revisionPtr revIDLastSave="0" documentId="13_ncr:1_{6E32B256-6ADA-4124-AC38-B96EC26B6A36}" xr6:coauthVersionLast="47" xr6:coauthVersionMax="47" xr10:uidLastSave="{00000000-0000-0000-0000-000000000000}"/>
  <bookViews>
    <workbookView xWindow="-108" yWindow="-108" windowWidth="23256" windowHeight="12456" tabRatio="818" xr2:uid="{00000000-000D-0000-FFFF-FFFF00000000}"/>
  </bookViews>
  <sheets>
    <sheet name="Sheet1" sheetId="1" r:id="rId1"/>
    <sheet name="Wing A" sheetId="11" r:id="rId2"/>
    <sheet name="C% A" sheetId="20" r:id="rId3"/>
    <sheet name="C% B" sheetId="14" r:id="rId4"/>
    <sheet name="C% C" sheetId="18" r:id="rId5"/>
    <sheet name="C% D" sheetId="21" r:id="rId6"/>
    <sheet name="Note" sheetId="22" r:id="rId7"/>
    <sheet name="Construction % (3)" sheetId="19" state="hidden" r:id="rId8"/>
  </sheets>
  <definedNames>
    <definedName name="_xlnm.Print_Area" localSheetId="0">Sheet1!$A$1:$J$221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 r="C60" i="1" l="1"/>
  <c r="D60" i="1" s="1"/>
  <c r="D95" i="1"/>
  <c r="M94" i="1"/>
  <c r="C87" i="1" s="1"/>
  <c r="D87" i="1" s="1"/>
  <c r="D94" i="1"/>
  <c r="M93" i="1"/>
  <c r="D93" i="1"/>
  <c r="M92" i="1"/>
  <c r="D92" i="1"/>
  <c r="M91" i="1"/>
  <c r="D91" i="1"/>
  <c r="D90" i="1"/>
  <c r="M89" i="1"/>
  <c r="C86" i="1" s="1"/>
  <c r="D86" i="1" s="1"/>
  <c r="D89" i="1"/>
  <c r="M88" i="1"/>
  <c r="C88" i="1"/>
  <c r="D88" i="1" s="1"/>
  <c r="D81" i="1"/>
  <c r="M80" i="1"/>
  <c r="C73" i="1" s="1"/>
  <c r="D80" i="1"/>
  <c r="M79" i="1"/>
  <c r="D79" i="1"/>
  <c r="M78" i="1"/>
  <c r="D78" i="1"/>
  <c r="M77" i="1"/>
  <c r="D77" i="1"/>
  <c r="D76" i="1"/>
  <c r="M75" i="1"/>
  <c r="C72" i="1" s="1"/>
  <c r="D75" i="1"/>
  <c r="M74" i="1"/>
  <c r="C74" i="1"/>
  <c r="D74" i="1" s="1"/>
  <c r="D67" i="1"/>
  <c r="M66" i="1"/>
  <c r="C59" i="1" s="1"/>
  <c r="D59" i="1" s="1"/>
  <c r="D66" i="1"/>
  <c r="M65" i="1"/>
  <c r="D65" i="1"/>
  <c r="M64" i="1"/>
  <c r="D64" i="1"/>
  <c r="M63" i="1"/>
  <c r="D63" i="1"/>
  <c r="D62" i="1"/>
  <c r="M61" i="1"/>
  <c r="C58" i="1" s="1"/>
  <c r="D61" i="1"/>
  <c r="M60" i="1"/>
  <c r="B16" i="21"/>
  <c r="B14" i="21"/>
  <c r="N7" i="21" s="1"/>
  <c r="H18" i="21" s="1"/>
  <c r="B12" i="21"/>
  <c r="M7" i="21" s="1"/>
  <c r="H17" i="21" s="1"/>
  <c r="E10" i="21"/>
  <c r="B10" i="21"/>
  <c r="E7" i="21" s="1"/>
  <c r="B8" i="21"/>
  <c r="K7" i="21" s="1"/>
  <c r="H15" i="21" s="1"/>
  <c r="O7" i="21"/>
  <c r="H19" i="21" s="1"/>
  <c r="O6" i="21"/>
  <c r="G19" i="21" s="1"/>
  <c r="I6" i="21"/>
  <c r="G13" i="21" s="1"/>
  <c r="B6" i="21"/>
  <c r="J7" i="21" s="1"/>
  <c r="H14" i="21" s="1"/>
  <c r="E4" i="21"/>
  <c r="B16" i="18"/>
  <c r="O6" i="18" s="1"/>
  <c r="G19" i="18" s="1"/>
  <c r="B14" i="18"/>
  <c r="E9" i="18" s="1"/>
  <c r="B12" i="18"/>
  <c r="M7" i="18" s="1"/>
  <c r="H17" i="18" s="1"/>
  <c r="B10" i="18"/>
  <c r="L7" i="18" s="1"/>
  <c r="H16" i="18" s="1"/>
  <c r="B8" i="18"/>
  <c r="K7" i="18" s="1"/>
  <c r="H15" i="18" s="1"/>
  <c r="I6" i="18"/>
  <c r="G13" i="18" s="1"/>
  <c r="B6" i="18"/>
  <c r="J7" i="18" s="1"/>
  <c r="H14" i="18" s="1"/>
  <c r="E4" i="18"/>
  <c r="B16" i="14"/>
  <c r="E10" i="14" s="1"/>
  <c r="B14" i="14"/>
  <c r="E9" i="14" s="1"/>
  <c r="B12" i="14"/>
  <c r="M6" i="14" s="1"/>
  <c r="G17" i="14" s="1"/>
  <c r="B10" i="14"/>
  <c r="E7" i="14" s="1"/>
  <c r="L7" i="14"/>
  <c r="H16" i="14" s="1"/>
  <c r="B8" i="14"/>
  <c r="K7" i="14" s="1"/>
  <c r="H15" i="14" s="1"/>
  <c r="I6" i="14"/>
  <c r="G13" i="14" s="1"/>
  <c r="B6" i="14"/>
  <c r="J7" i="14" s="1"/>
  <c r="H14" i="14" s="1"/>
  <c r="E4" i="14"/>
  <c r="B16" i="20"/>
  <c r="O6" i="20" s="1"/>
  <c r="G19" i="20" s="1"/>
  <c r="B14" i="20"/>
  <c r="E9" i="20" s="1"/>
  <c r="B12" i="20"/>
  <c r="E8" i="20" s="1"/>
  <c r="B10" i="20"/>
  <c r="L6" i="20" s="1"/>
  <c r="G16" i="20" s="1"/>
  <c r="B8" i="20"/>
  <c r="K7" i="20" s="1"/>
  <c r="H15" i="20" s="1"/>
  <c r="M6" i="20"/>
  <c r="G17" i="20" s="1"/>
  <c r="I6" i="20"/>
  <c r="G13" i="20" s="1"/>
  <c r="B6" i="20"/>
  <c r="J7" i="20" s="1"/>
  <c r="H14" i="20" s="1"/>
  <c r="E4" i="20"/>
  <c r="D123" i="1"/>
  <c r="D122" i="1"/>
  <c r="D121" i="1"/>
  <c r="D120" i="1"/>
  <c r="D119" i="1"/>
  <c r="D118" i="1"/>
  <c r="D114" i="1"/>
  <c r="D113" i="1"/>
  <c r="D112" i="1"/>
  <c r="D111" i="1"/>
  <c r="D48" i="1"/>
  <c r="B16" i="19"/>
  <c r="E16" i="19" s="1"/>
  <c r="B14" i="19"/>
  <c r="O6" i="19" s="1"/>
  <c r="K18" i="19" s="1"/>
  <c r="B12" i="19"/>
  <c r="N7" i="19" s="1"/>
  <c r="L17" i="19" s="1"/>
  <c r="B10" i="19"/>
  <c r="E10" i="19" s="1"/>
  <c r="B8" i="19"/>
  <c r="L7" i="19" s="1"/>
  <c r="L15" i="19" s="1"/>
  <c r="J6" i="19"/>
  <c r="K13" i="19" s="1"/>
  <c r="B6" i="19"/>
  <c r="K7" i="19" s="1"/>
  <c r="L14" i="19" s="1"/>
  <c r="K6" i="19"/>
  <c r="K14" i="19" s="1"/>
  <c r="E4" i="19"/>
  <c r="F39" i="1"/>
  <c r="F40" i="1" s="1"/>
  <c r="D50" i="1" s="1"/>
  <c r="G103" i="1"/>
  <c r="D136" i="1"/>
  <c r="H44" i="1"/>
  <c r="C44" i="1"/>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E12" i="19"/>
  <c r="E6" i="19"/>
  <c r="N6" i="20"/>
  <c r="G18" i="20" s="1"/>
  <c r="L6" i="14"/>
  <c r="G16" i="14" s="1"/>
  <c r="E8" i="14"/>
  <c r="J7" i="19"/>
  <c r="L13" i="19" s="1"/>
  <c r="E5" i="21"/>
  <c r="J6" i="21"/>
  <c r="G14" i="21" s="1"/>
  <c r="N6" i="19"/>
  <c r="K17" i="19" s="1"/>
  <c r="E8" i="19" l="1"/>
  <c r="E8" i="21"/>
  <c r="I7" i="18"/>
  <c r="H13" i="18" s="1"/>
  <c r="E5" i="14"/>
  <c r="N6" i="18"/>
  <c r="G18" i="18" s="1"/>
  <c r="O7" i="18"/>
  <c r="H19" i="18" s="1"/>
  <c r="E14" i="19"/>
  <c r="K6" i="21"/>
  <c r="G15" i="21" s="1"/>
  <c r="E5" i="18"/>
  <c r="E10" i="18"/>
  <c r="F34" i="11"/>
  <c r="E34" i="11" s="1"/>
  <c r="J34" i="11"/>
  <c r="I34" i="11" s="1"/>
  <c r="L6" i="18"/>
  <c r="G16" i="18" s="1"/>
  <c r="L6" i="21"/>
  <c r="G16" i="21" s="1"/>
  <c r="K6" i="14"/>
  <c r="G15" i="14" s="1"/>
  <c r="L6" i="19"/>
  <c r="K15" i="19" s="1"/>
  <c r="E7" i="18"/>
  <c r="M7" i="20"/>
  <c r="H17" i="20" s="1"/>
  <c r="E6" i="14"/>
  <c r="N7" i="18"/>
  <c r="H18" i="18" s="1"/>
  <c r="L7" i="21"/>
  <c r="H16" i="21" s="1"/>
  <c r="I7" i="14"/>
  <c r="H13" i="14" s="1"/>
  <c r="E6" i="21"/>
  <c r="J6" i="14"/>
  <c r="G14" i="14" s="1"/>
  <c r="K6" i="18"/>
  <c r="G15" i="18" s="1"/>
  <c r="M34" i="11"/>
  <c r="L34" i="11" s="1"/>
  <c r="E10" i="20"/>
  <c r="N7" i="14"/>
  <c r="H18" i="14" s="1"/>
  <c r="L7" i="20"/>
  <c r="H16" i="20" s="1"/>
  <c r="J6" i="18"/>
  <c r="G14" i="18" s="1"/>
  <c r="E8" i="18"/>
  <c r="M7" i="14"/>
  <c r="H17" i="14" s="1"/>
  <c r="E7" i="20"/>
  <c r="O7" i="19"/>
  <c r="L18" i="19" s="1"/>
  <c r="M6" i="19"/>
  <c r="K16" i="19" s="1"/>
  <c r="I7" i="20"/>
  <c r="H13" i="20" s="1"/>
  <c r="O7" i="20"/>
  <c r="H19" i="20" s="1"/>
  <c r="M6" i="21"/>
  <c r="G17" i="21" s="1"/>
  <c r="N6" i="14"/>
  <c r="G18" i="14" s="1"/>
  <c r="E9" i="21"/>
  <c r="P6" i="19"/>
  <c r="K19" i="19" s="1"/>
  <c r="N7" i="20"/>
  <c r="H18" i="20" s="1"/>
  <c r="P7" i="19"/>
  <c r="L19" i="19" s="1"/>
  <c r="E5" i="20"/>
  <c r="E6" i="20"/>
  <c r="O6" i="14"/>
  <c r="G19" i="14" s="1"/>
  <c r="M6" i="18"/>
  <c r="G17" i="18" s="1"/>
  <c r="G20" i="18" s="1"/>
  <c r="N6" i="21"/>
  <c r="G18" i="21" s="1"/>
  <c r="M7" i="19"/>
  <c r="L16" i="19" s="1"/>
  <c r="O7" i="14"/>
  <c r="H19" i="14" s="1"/>
  <c r="E6" i="18"/>
  <c r="I7" i="21"/>
  <c r="H13" i="21" s="1"/>
  <c r="J6" i="20"/>
  <c r="G14" i="20" s="1"/>
  <c r="G20" i="20" s="1"/>
  <c r="K6" i="20"/>
  <c r="G15" i="20" s="1"/>
  <c r="D73" i="1"/>
  <c r="H72" i="1"/>
  <c r="D58" i="1"/>
  <c r="K54" i="1" s="1"/>
  <c r="C56" i="1" s="1"/>
  <c r="F58" i="1" s="1"/>
  <c r="D72" i="1"/>
  <c r="K82" i="1"/>
  <c r="C84" i="1" s="1"/>
  <c r="F86" i="1" s="1"/>
  <c r="H86" i="1"/>
  <c r="H58" i="1"/>
  <c r="H20" i="18" l="1"/>
  <c r="G20" i="21"/>
  <c r="H20" i="21"/>
  <c r="H20" i="14"/>
  <c r="H20" i="20"/>
  <c r="K20" i="19"/>
  <c r="G20" i="14"/>
  <c r="L20" i="19"/>
  <c r="K68" i="1"/>
  <c r="C70" i="1" s="1"/>
  <c r="F72" i="1" s="1"/>
</calcChain>
</file>

<file path=xl/sharedStrings.xml><?xml version="1.0" encoding="utf-8"?>
<sst xmlns="http://schemas.openxmlformats.org/spreadsheetml/2006/main" count="545" uniqueCount="223">
  <si>
    <t>Date:</t>
  </si>
  <si>
    <t>CPC Name:</t>
  </si>
  <si>
    <t>Date Of Property Visit</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</si>
  <si>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</si>
  <si>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</si>
  <si>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</si>
  <si>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</si>
  <si>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</si>
  <si>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</si>
  <si>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</si>
  <si>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</si>
  <si>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</si>
  <si>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</si>
  <si>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</si>
  <si>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</si>
  <si>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</si>
  <si>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</si>
  <si>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</si>
  <si>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</si>
  <si>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</si>
  <si>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</si>
  <si>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</si>
  <si>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</si>
  <si>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</si>
  <si>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</si>
  <si>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</si>
  <si>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</si>
  <si>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</si>
  <si>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</si>
  <si>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</si>
  <si>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</si>
  <si>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</si>
  <si>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</si>
  <si>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</si>
  <si>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</si>
  <si>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</si>
  <si>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</si>
  <si>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</si>
  <si>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 xml:space="preserve">Latitude &amp; Longitude </t>
  </si>
  <si>
    <t>Flooring</t>
  </si>
  <si>
    <t>Finishing</t>
  </si>
  <si>
    <t xml:space="preserve">Valuation Report </t>
  </si>
  <si>
    <t xml:space="preserve">Details of Flats in Building   </t>
  </si>
  <si>
    <t>Yes</t>
  </si>
  <si>
    <t>Expiry date:NA</t>
  </si>
  <si>
    <t>Expiry date: One year from date of issue</t>
  </si>
  <si>
    <t>Quality of construction: Good</t>
  </si>
  <si>
    <t>Violations Observed if any : NA</t>
  </si>
  <si>
    <t>NA</t>
  </si>
  <si>
    <t>South</t>
  </si>
  <si>
    <t xml:space="preserve">Distance from city centre: </t>
  </si>
  <si>
    <t>Plane</t>
  </si>
  <si>
    <t>Expiry date: NA</t>
  </si>
  <si>
    <t>Material laying at Site: :Bricks, Cement &amp; Steel etc.</t>
  </si>
  <si>
    <t>No of floors at site : See Construction details</t>
  </si>
  <si>
    <t>Wheather the construction is as per approved Building plan : Under Construction</t>
  </si>
  <si>
    <t>Does the boundaries at site match, as mentioned in the Docoumentation: NA</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</si>
  <si>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</si>
  <si>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</si>
  <si>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</si>
  <si>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</si>
  <si>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</si>
  <si>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</si>
  <si>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</si>
  <si>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</si>
  <si>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</si>
  <si>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</si>
  <si>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</si>
  <si>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</si>
  <si>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</si>
  <si>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units residential</t>
  </si>
  <si>
    <t>Approved no of Floors</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</si>
  <si>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</si>
  <si>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</si>
  <si>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</si>
  <si>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</si>
  <si>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</si>
  <si>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</si>
  <si>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</si>
  <si>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</si>
  <si>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</si>
  <si>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</si>
  <si>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</si>
  <si>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</si>
  <si>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</si>
  <si>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</si>
  <si>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</si>
  <si>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</si>
  <si>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</si>
  <si>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</si>
  <si>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</si>
  <si>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</si>
  <si>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</si>
  <si>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</si>
  <si>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</si>
  <si>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</si>
  <si>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</si>
  <si>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</si>
  <si>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</si>
  <si>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</si>
  <si>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O. Certificate No.: </t>
  </si>
  <si>
    <t xml:space="preserve">Date of approval: </t>
  </si>
  <si>
    <t>Contect Details ( Name &amp; Contect No.)</t>
  </si>
  <si>
    <t>Name / no of the Building</t>
  </si>
  <si>
    <t>Plot No</t>
  </si>
  <si>
    <t>Does property have Electricity / Water / Drainage Connection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</si>
  <si>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</si>
  <si>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</si>
  <si>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</si>
  <si>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</si>
  <si>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</si>
  <si>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</si>
  <si>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</si>
  <si>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</si>
  <si>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</si>
  <si>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</si>
  <si>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</si>
  <si>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</si>
  <si>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</si>
  <si>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</si>
  <si>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</si>
  <si>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</si>
  <si>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</si>
  <si>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</si>
  <si>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</si>
  <si>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</si>
  <si>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</si>
  <si>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</si>
  <si>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</si>
  <si>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</si>
  <si>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 xml:space="preserve">Name of the builder </t>
  </si>
  <si>
    <t>Middle Class</t>
  </si>
  <si>
    <t>Developing</t>
  </si>
  <si>
    <t>1 BHK</t>
  </si>
  <si>
    <t>Type of Structure : RCC Framed Structure</t>
  </si>
  <si>
    <t>Gross Carpet area</t>
  </si>
  <si>
    <t>Built-up Area</t>
  </si>
  <si>
    <t>S No /G. No</t>
  </si>
  <si>
    <t>Axis Goregaon</t>
  </si>
  <si>
    <t>Palghar</t>
  </si>
  <si>
    <t>all available at  1 to 5 km.</t>
  </si>
  <si>
    <t xml:space="preserve">Approved usage of the Property: Residential
(Restrictive Covenants in regard to Land Use, if any) : No                                                                                                                                         </t>
  </si>
  <si>
    <t>Approved Layout, Approved Building Plan, NA Order.</t>
  </si>
  <si>
    <t>Open Plot</t>
  </si>
  <si>
    <t>Ground Floor For Parking</t>
  </si>
  <si>
    <t>Recommended rate of the Flat Per Sq. Ft. ( on Saleable area)</t>
  </si>
  <si>
    <t>Builder Saleable area</t>
  </si>
  <si>
    <t>Flats = 66</t>
  </si>
  <si>
    <t>M/s.Aryans Associates</t>
  </si>
  <si>
    <t xml:space="preserve">09834195330
</t>
  </si>
  <si>
    <t>Umroli</t>
  </si>
  <si>
    <t>Padghe</t>
  </si>
  <si>
    <t>Genesis MIDC</t>
  </si>
  <si>
    <t>Padghe Road</t>
  </si>
  <si>
    <t>Building no. 5</t>
  </si>
  <si>
    <t>About 2.3 KM from Umroli Railway Station</t>
  </si>
  <si>
    <t>G.No. 137</t>
  </si>
  <si>
    <t>Siddhivinayak Complex (Building no.2 - A,B,C &amp; D Wings), G.No. 137, Sarpada Genesis MIDC Road, Village-Padghe, Umroli East, Palghar.</t>
  </si>
  <si>
    <t>G.NO.BSHEP/BP/PADAGHE/PALGHAR/214.</t>
  </si>
  <si>
    <t>28/02/2013.</t>
  </si>
  <si>
    <t>MHSUL/CLASS.1/T.1/NAP/SR-11/2013.</t>
  </si>
  <si>
    <t>26/03/2013.</t>
  </si>
  <si>
    <t xml:space="preserve"> Building no.2</t>
  </si>
  <si>
    <t>A Wing - Type B1</t>
  </si>
  <si>
    <t>1st to 3rd Floor</t>
  </si>
  <si>
    <t>1st to 3rd</t>
  </si>
  <si>
    <t>B, C &amp; D Wing -Type A1</t>
  </si>
  <si>
    <t>2 BHK</t>
  </si>
  <si>
    <t>Accessibility to the Project from the City:
(Proximity to civic amenities like school, hospital, market)</t>
  </si>
  <si>
    <t>4) Legal title of the property is not verified by us.</t>
  </si>
  <si>
    <t>5) Gross carpet area =  Net Carpet area + Fungible area.</t>
  </si>
  <si>
    <t>6) Fungible Area= Enclosed Balcony + Flower Bed + Covered Balcony + Service Slab + Duct + Chajja + Wheather Shed area.</t>
  </si>
  <si>
    <t>Building no. 1</t>
  </si>
  <si>
    <t>Siddhivinayak Complex</t>
  </si>
  <si>
    <t>100000/-</t>
  </si>
  <si>
    <t xml:space="preserve">PHOTOGRAPHS OF PROPERTY : 
</t>
  </si>
  <si>
    <t>25/09/2020.</t>
  </si>
  <si>
    <t>Pratiksha</t>
  </si>
  <si>
    <t xml:space="preserve">G + 1st to 3rd Floor
</t>
  </si>
  <si>
    <t>Ground</t>
  </si>
  <si>
    <t>Podium</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</si>
  <si>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</si>
  <si>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</si>
  <si>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</si>
  <si>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</si>
  <si>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</si>
  <si>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</si>
  <si>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</si>
  <si>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</si>
  <si>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</si>
  <si>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</si>
  <si>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Excavation in process</t>
  </si>
  <si>
    <t>Brickwork</t>
  </si>
  <si>
    <t>Brickwork &amp; Internal Plaster</t>
  </si>
  <si>
    <t>Excavation Completed</t>
  </si>
  <si>
    <t>Internal Plaster</t>
  </si>
  <si>
    <t>Ext. Plaster &amp; Plumbing</t>
  </si>
  <si>
    <t>External Plaster &amp; Plumbing</t>
  </si>
  <si>
    <t>Footing in Process</t>
  </si>
  <si>
    <t>Flooring &amp; Fitting</t>
  </si>
  <si>
    <t>Footing Completed</t>
  </si>
  <si>
    <t>Painting &amp; Wooden</t>
  </si>
  <si>
    <t>Plinth in process</t>
  </si>
  <si>
    <t>Building Common Amenities</t>
  </si>
  <si>
    <t>Plinth completed</t>
  </si>
  <si>
    <t>Possession</t>
  </si>
  <si>
    <r>
      <t xml:space="preserve">Construction details: </t>
    </r>
    <r>
      <rPr>
        <b/>
        <sz val="12"/>
        <color indexed="10"/>
        <rFont val="Times New Roman"/>
        <family val="1"/>
      </rPr>
      <t>Building no.2 - B Wing = G + 1st to 3rd Floor</t>
    </r>
  </si>
  <si>
    <t>Construction details: Building no.2 - A &amp; B Wing = G + 1st to 3rd Floor</t>
  </si>
  <si>
    <t>RERA No.</t>
  </si>
  <si>
    <t>P99000013141</t>
  </si>
  <si>
    <t>Projected life : 60 Years After Completion</t>
  </si>
  <si>
    <t>Construction details: Building no.2 - C &amp; D Wing = G + 1st to 3rd Floor</t>
  </si>
  <si>
    <t>1 Building (A,B,C &amp; D Wings)</t>
  </si>
  <si>
    <t>4 Wings</t>
  </si>
  <si>
    <t>Google Maps :</t>
  </si>
  <si>
    <t>Office No. 1031, Wing J, Akshar Business Park, Plot No. 03 Sector 25, Near APMC Market, Vashi, 
Navi Mumbai, Maharashtra 400703 TEL: 022-46090378/79/80                                                                       
E mail : vsjcapf@gmail.com. Web site : www.vsjadon.com</t>
  </si>
  <si>
    <t>19.74991, 72.7716624</t>
  </si>
  <si>
    <t>Location Link</t>
  </si>
  <si>
    <t>https://goo.gl/maps/xKLARguQPd1Mwxbz7?coh=178572&amp;entry=tt</t>
  </si>
  <si>
    <t>NA Order</t>
  </si>
  <si>
    <t>SSNR-Palghar Shakha /BP/Mou.Padghe /Tal. Palghar/GK 137
Bldg Bo. 2 = Stilt + 1st to 3rd Floor</t>
  </si>
  <si>
    <t>Commencement of Construction</t>
  </si>
  <si>
    <r>
      <t xml:space="preserve">Remarks:  
1. Construction work is same as last visit (10/05/2023) . Work Stopped.
2. We have considered rate by verifying it from market inquire.
3. We adopted Carpet Area as per Approved Plan.
4. The Saleable Area is adopted as per builder Area statement. 5
5. Flat numbering is given as per builder Area List provided to us.
6. Car parking is subjected to authentic documentation.
7. We have updated CC (refered from RERA site) (On 12/02/2025).
8. Please provide revised approved plan dtd. 10/07/2020.
8. </t>
    </r>
    <r>
      <rPr>
        <b/>
        <sz val="11"/>
        <color rgb="FFFF0000"/>
        <rFont val="Times New Roman"/>
        <family val="1"/>
      </rPr>
      <t>As per RERA, completion period of project name Siddhivinayak Complex (Wing A to D) is expired on Date 31/12/2024 but still project is under construction.</t>
    </r>
    <r>
      <rPr>
        <b/>
        <sz val="11"/>
        <color indexed="8"/>
        <rFont val="Times New Roman"/>
        <family val="1"/>
      </rPr>
      <t xml:space="preserve">
9. The project has received CC on 10/07/2020, But construction work is not yet completed.
10. As checked on RERA portal on dated 12/08/2025, we have observed that above project "Siddhivinayak Complex" is kept under abeyance.
7. </t>
    </r>
    <r>
      <rPr>
        <b/>
        <sz val="11"/>
        <color rgb="FFFF0000"/>
        <rFont val="Times New Roman"/>
        <family val="1"/>
      </rPr>
      <t xml:space="preserve">
</t>
    </r>
    <r>
      <rPr>
        <b/>
        <sz val="11"/>
        <color indexed="8"/>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</si>
</sst>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sz val="10"/>
      <color indexed="8"/>
      <name val="Times New Roman"/>
      <family val="1"/>
    </font>
    <font>
      <b/>
      <sz val="14"/>
      <color indexed="8"/>
      <name val="Times New Roman"/>
      <family val="1"/>
    </font>
    <font>
      <b/>
      <sz val="10"/>
      <color indexed="8"/>
      <name val="Times New Roman"/>
      <family val="1"/>
    </font>
    <font>
      <b/>
      <sz val="12"/>
      <color indexed="10"/>
      <name val="Times New Roman"/>
      <family val="1"/>
    </font>
    <font>
      <sz val="12"/>
      <name val="Times New Roman"/>
      <family val="1"/>
    </font>
    <font>
      <b/>
      <sz val="12"/>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1"/>
      <color theme="1"/>
      <name val="Times New Roman"/>
      <family val="1"/>
    </font>
    <font>
      <sz val="11"/>
      <color theme="1"/>
      <name val="Times New Roman"/>
      <family val="1"/>
    </font>
    <font>
      <sz val="12"/>
      <color theme="1"/>
      <name val="Times New Roman"/>
      <family val="1"/>
    </font>
    <font>
      <sz val="12"/>
      <color rgb="FFFF0000"/>
      <name val="Times New Roman"/>
      <family val="1"/>
    </font>
    <font>
      <sz val="11"/>
      <color rgb="FF000000"/>
      <name val="Times New Roman"/>
      <family val="1"/>
    </font>
    <font>
      <b/>
      <sz val="11"/>
      <color rgb="FFFF0000"/>
      <name val="Times New Roman"/>
      <family val="1"/>
    </font>
    <font>
      <u/>
      <sz val="11"/>
      <color theme="1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16" fillId="0" borderId="0"/>
    <xf numFmtId="0" fontId="25" fillId="0" borderId="0" applyNumberFormat="0" applyFill="0" applyBorder="0" applyAlignment="0" applyProtection="0"/>
  </cellStyleXfs>
  <cellXfs count="201">
    <xf numFmtId="0" fontId="0" fillId="0" borderId="0" xfId="0"/>
    <xf numFmtId="0" fontId="4" fillId="0" borderId="1" xfId="0" applyFont="1" applyBorder="1" applyAlignment="1">
      <alignment vertical="top"/>
    </xf>
    <xf numFmtId="0" fontId="3" fillId="0" borderId="2" xfId="0" applyFont="1" applyBorder="1" applyAlignment="1">
      <alignment vertical="top"/>
    </xf>
    <xf numFmtId="0" fontId="3" fillId="0" borderId="2" xfId="0" applyFont="1" applyBorder="1" applyAlignment="1">
      <alignment vertical="top" wrapText="1"/>
    </xf>
    <xf numFmtId="1" fontId="5" fillId="0" borderId="2" xfId="0" applyNumberFormat="1" applyFont="1" applyBorder="1" applyAlignment="1">
      <alignment horizontal="center" vertical="top" wrapText="1"/>
    </xf>
    <xf numFmtId="0" fontId="0" fillId="0" borderId="2" xfId="0" applyBorder="1"/>
    <xf numFmtId="0" fontId="17" fillId="0" borderId="2" xfId="0" applyFont="1" applyBorder="1"/>
    <xf numFmtId="0" fontId="0" fillId="0" borderId="3" xfId="0" applyBorder="1"/>
    <xf numFmtId="0" fontId="0" fillId="2" borderId="2" xfId="0" applyFill="1" applyBorder="1"/>
    <xf numFmtId="0" fontId="17" fillId="0" borderId="2" xfId="0" applyFont="1" applyBorder="1" applyAlignment="1">
      <alignment horizontal="center"/>
    </xf>
    <xf numFmtId="1" fontId="9" fillId="0" borderId="2" xfId="0" applyNumberFormat="1" applyFont="1" applyBorder="1" applyAlignment="1">
      <alignment horizontal="center" vertical="center" wrapText="1"/>
    </xf>
    <xf numFmtId="0" fontId="17" fillId="2"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0" fillId="3" borderId="2" xfId="0" applyFill="1" applyBorder="1"/>
    <xf numFmtId="1" fontId="2" fillId="0" borderId="2" xfId="0" applyNumberFormat="1" applyFont="1" applyBorder="1" applyAlignment="1">
      <alignment horizontal="center" vertical="top" wrapText="1"/>
    </xf>
    <xf numFmtId="0" fontId="18" fillId="0" borderId="0" xfId="0" applyFont="1"/>
    <xf numFmtId="1" fontId="5" fillId="0" borderId="2" xfId="0" applyNumberFormat="1" applyFont="1" applyBorder="1" applyAlignment="1">
      <alignment horizontal="center" vertical="top"/>
    </xf>
    <xf numFmtId="14" fontId="0" fillId="0" borderId="0" xfId="0" applyNumberFormat="1"/>
    <xf numFmtId="0" fontId="21" fillId="0" borderId="17" xfId="2" applyFont="1" applyBorder="1" applyProtection="1">
      <protection hidden="1"/>
    </xf>
    <xf numFmtId="0" fontId="21" fillId="0" borderId="0" xfId="2" applyFont="1" applyProtection="1">
      <protection hidden="1"/>
    </xf>
    <xf numFmtId="0" fontId="23" fillId="0" borderId="0" xfId="0" applyFont="1" applyProtection="1">
      <protection hidden="1"/>
    </xf>
    <xf numFmtId="0" fontId="14" fillId="0" borderId="2" xfId="2" applyFont="1" applyBorder="1" applyAlignment="1" applyProtection="1">
      <alignment horizontal="center" vertical="top" wrapText="1"/>
      <protection locked="0"/>
    </xf>
    <xf numFmtId="1" fontId="5" fillId="0" borderId="1" xfId="0" applyNumberFormat="1" applyFont="1" applyBorder="1" applyAlignment="1">
      <alignment horizontal="center" vertical="top" wrapText="1"/>
    </xf>
    <xf numFmtId="0" fontId="3" fillId="0" borderId="1" xfId="0" applyFont="1" applyBorder="1" applyAlignment="1">
      <alignment vertical="top"/>
    </xf>
    <xf numFmtId="0" fontId="14" fillId="0" borderId="2" xfId="2" applyFont="1" applyBorder="1" applyAlignment="1" applyProtection="1">
      <alignment horizontal="center" vertical="top"/>
      <protection locked="0"/>
    </xf>
    <xf numFmtId="0" fontId="21" fillId="0" borderId="18" xfId="2" applyFont="1" applyBorder="1" applyProtection="1">
      <protection hidden="1"/>
    </xf>
    <xf numFmtId="0" fontId="21" fillId="0" borderId="21" xfId="2" applyFont="1" applyBorder="1" applyProtection="1">
      <protection hidden="1"/>
    </xf>
    <xf numFmtId="0" fontId="21" fillId="0" borderId="0" xfId="2" applyFont="1"/>
    <xf numFmtId="0" fontId="21" fillId="0" borderId="21" xfId="2" applyFont="1" applyBorder="1"/>
    <xf numFmtId="0" fontId="14" fillId="0" borderId="2" xfId="2" applyFont="1" applyBorder="1" applyAlignment="1" applyProtection="1">
      <alignment horizontal="center" wrapText="1"/>
      <protection locked="0"/>
    </xf>
    <xf numFmtId="1" fontId="14" fillId="0" borderId="2" xfId="2" applyNumberFormat="1" applyFont="1" applyBorder="1" applyAlignment="1" applyProtection="1">
      <alignment horizontal="center" wrapText="1"/>
      <protection locked="0"/>
    </xf>
    <xf numFmtId="9" fontId="23" fillId="0" borderId="0" xfId="0" applyNumberFormat="1" applyFont="1" applyProtection="1">
      <protection hidden="1"/>
    </xf>
    <xf numFmtId="0" fontId="23" fillId="0" borderId="21" xfId="0" applyFont="1" applyBorder="1" applyProtection="1">
      <protection hidden="1"/>
    </xf>
    <xf numFmtId="0" fontId="14" fillId="0" borderId="24" xfId="2" applyFont="1" applyBorder="1" applyAlignment="1" applyProtection="1">
      <alignment horizontal="center" wrapText="1"/>
      <protection locked="0"/>
    </xf>
    <xf numFmtId="0" fontId="0" fillId="0" borderId="26" xfId="0" applyBorder="1"/>
    <xf numFmtId="0" fontId="0" fillId="0" borderId="27" xfId="0" applyBorder="1"/>
    <xf numFmtId="0" fontId="22" fillId="0" borderId="2" xfId="2" applyFont="1" applyBorder="1" applyAlignment="1" applyProtection="1">
      <alignment horizontal="center" wrapText="1"/>
      <protection locked="0"/>
    </xf>
    <xf numFmtId="1" fontId="22" fillId="0" borderId="2" xfId="2" applyNumberFormat="1" applyFont="1" applyBorder="1" applyAlignment="1" applyProtection="1">
      <alignment horizontal="center" wrapText="1"/>
      <protection locked="0"/>
    </xf>
    <xf numFmtId="0" fontId="0" fillId="0" borderId="0" xfId="0" applyAlignment="1">
      <alignment horizontal="left" vertical="center"/>
    </xf>
    <xf numFmtId="0" fontId="1" fillId="0" borderId="0" xfId="1" applyAlignment="1">
      <alignment vertical="center"/>
    </xf>
    <xf numFmtId="0" fontId="1" fillId="0" borderId="0" xfId="1"/>
    <xf numFmtId="0" fontId="12" fillId="0" borderId="0" xfId="0" applyFont="1" applyAlignment="1">
      <alignment vertical="top"/>
    </xf>
    <xf numFmtId="0" fontId="2" fillId="0" borderId="0" xfId="0" applyFont="1" applyAlignment="1">
      <alignment vertical="top" wrapText="1"/>
    </xf>
    <xf numFmtId="0" fontId="2" fillId="0" borderId="0" xfId="0" applyFont="1" applyAlignment="1">
      <alignment vertical="top"/>
    </xf>
    <xf numFmtId="0" fontId="19" fillId="0" borderId="0" xfId="0" applyFont="1"/>
    <xf numFmtId="0" fontId="9" fillId="0" borderId="2" xfId="2" applyFont="1" applyBorder="1" applyAlignment="1" applyProtection="1">
      <alignment horizontal="center" vertical="top"/>
      <protection locked="0"/>
    </xf>
    <xf numFmtId="0" fontId="22" fillId="0" borderId="2" xfId="2" applyFont="1" applyBorder="1" applyAlignment="1" applyProtection="1">
      <alignment horizontal="center" vertical="top"/>
      <protection locked="0"/>
    </xf>
    <xf numFmtId="0" fontId="21" fillId="0" borderId="2" xfId="2" applyFont="1" applyBorder="1" applyAlignment="1" applyProtection="1">
      <alignment horizontal="center" vertical="top" wrapText="1"/>
      <protection locked="0"/>
    </xf>
    <xf numFmtId="0" fontId="3" fillId="0" borderId="1" xfId="0" applyFont="1" applyBorder="1" applyAlignment="1">
      <alignment horizontal="left" vertical="top"/>
    </xf>
    <xf numFmtId="0" fontId="3" fillId="0" borderId="9" xfId="0" applyFont="1" applyBorder="1" applyAlignment="1">
      <alignment horizontal="left" vertical="top"/>
    </xf>
    <xf numFmtId="0" fontId="3" fillId="0" borderId="5" xfId="0" applyFont="1" applyBorder="1" applyAlignment="1">
      <alignment horizontal="left" vertical="top"/>
    </xf>
    <xf numFmtId="0" fontId="3" fillId="0" borderId="1"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5" fillId="0" borderId="14" xfId="2" applyFont="1" applyBorder="1" applyAlignment="1" applyProtection="1">
      <alignment horizontal="left" vertical="top" wrapText="1"/>
      <protection locked="0"/>
    </xf>
    <xf numFmtId="0" fontId="15" fillId="0" borderId="15" xfId="2" applyFont="1" applyBorder="1" applyAlignment="1" applyProtection="1">
      <alignment horizontal="left" vertical="top" wrapText="1"/>
      <protection locked="0"/>
    </xf>
    <xf numFmtId="0" fontId="15" fillId="0" borderId="16" xfId="2" applyFont="1" applyBorder="1" applyAlignment="1" applyProtection="1">
      <alignment horizontal="left" vertical="top" wrapText="1"/>
      <protection locked="0"/>
    </xf>
    <xf numFmtId="0" fontId="8" fillId="0" borderId="2" xfId="0" applyFont="1" applyBorder="1" applyAlignment="1">
      <alignment horizontal="left" vertical="top" wrapText="1"/>
    </xf>
    <xf numFmtId="0" fontId="3" fillId="0" borderId="1" xfId="0" applyFont="1" applyBorder="1" applyAlignment="1">
      <alignment horizontal="center" vertical="top"/>
    </xf>
    <xf numFmtId="0" fontId="3" fillId="0" borderId="5" xfId="0" applyFont="1" applyBorder="1" applyAlignment="1">
      <alignment horizontal="center" vertical="top"/>
    </xf>
    <xf numFmtId="0" fontId="6" fillId="0" borderId="1" xfId="0" applyFont="1" applyBorder="1" applyAlignment="1">
      <alignment horizontal="left" vertical="center"/>
    </xf>
    <xf numFmtId="0" fontId="6" fillId="0" borderId="9" xfId="0" applyFont="1" applyBorder="1" applyAlignment="1">
      <alignment horizontal="left" vertical="center"/>
    </xf>
    <xf numFmtId="0" fontId="6" fillId="0" borderId="5" xfId="0" applyFont="1" applyBorder="1" applyAlignment="1">
      <alignment horizontal="left" vertical="center"/>
    </xf>
    <xf numFmtId="0" fontId="14" fillId="0" borderId="2" xfId="2" applyFont="1" applyBorder="1" applyAlignment="1" applyProtection="1">
      <alignment horizontal="center" vertical="top" wrapText="1"/>
      <protection locked="0"/>
    </xf>
    <xf numFmtId="9" fontId="14" fillId="0" borderId="2" xfId="2" applyNumberFormat="1" applyFont="1" applyBorder="1" applyAlignment="1" applyProtection="1">
      <alignment horizontal="center" vertical="center" wrapText="1"/>
      <protection hidden="1"/>
    </xf>
    <xf numFmtId="0" fontId="14" fillId="0" borderId="2" xfId="2" applyFont="1" applyBorder="1" applyAlignment="1" applyProtection="1">
      <alignment horizontal="center" vertical="top"/>
      <protection locked="0"/>
    </xf>
    <xf numFmtId="0" fontId="3" fillId="0" borderId="2" xfId="0" applyFont="1" applyBorder="1" applyAlignment="1">
      <alignment horizontal="left" vertical="top" wrapText="1"/>
    </xf>
    <xf numFmtId="0" fontId="2" fillId="0" borderId="2" xfId="0" applyFont="1" applyBorder="1" applyAlignment="1">
      <alignment horizontal="left" vertical="top"/>
    </xf>
    <xf numFmtId="0" fontId="14" fillId="0" borderId="19" xfId="2" applyFont="1" applyBorder="1" applyAlignment="1" applyProtection="1">
      <alignment horizontal="center" vertical="top"/>
      <protection locked="0"/>
    </xf>
    <xf numFmtId="0" fontId="2" fillId="0" borderId="1" xfId="0" applyFont="1" applyBorder="1" applyAlignment="1">
      <alignment horizontal="center" vertical="top" wrapText="1"/>
    </xf>
    <xf numFmtId="0" fontId="2" fillId="0" borderId="9" xfId="0" applyFont="1" applyBorder="1" applyAlignment="1">
      <alignment horizontal="center" vertical="top" wrapText="1"/>
    </xf>
    <xf numFmtId="0" fontId="2" fillId="0" borderId="5" xfId="0" applyFont="1" applyBorder="1" applyAlignment="1">
      <alignment horizontal="center" vertical="top" wrapText="1"/>
    </xf>
    <xf numFmtId="0" fontId="8" fillId="0" borderId="1" xfId="0" applyFont="1" applyBorder="1" applyAlignment="1">
      <alignment horizontal="center" vertical="top"/>
    </xf>
    <xf numFmtId="0" fontId="8" fillId="0" borderId="5" xfId="0" applyFont="1" applyBorder="1" applyAlignment="1">
      <alignment horizontal="center" vertical="top"/>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2" xfId="0" applyFont="1" applyBorder="1" applyAlignment="1">
      <alignment horizontal="left" vertical="top"/>
    </xf>
    <xf numFmtId="0" fontId="4" fillId="0" borderId="1" xfId="0" applyFont="1" applyBorder="1" applyAlignment="1">
      <alignment horizontal="center" vertical="top"/>
    </xf>
    <xf numFmtId="0" fontId="4" fillId="0" borderId="5" xfId="0" applyFont="1" applyBorder="1" applyAlignment="1">
      <alignment horizontal="center" vertical="top"/>
    </xf>
    <xf numFmtId="0" fontId="3" fillId="0" borderId="1" xfId="0" applyFont="1" applyBorder="1" applyAlignment="1">
      <alignment vertical="top"/>
    </xf>
    <xf numFmtId="0" fontId="3" fillId="0" borderId="9" xfId="0" applyFont="1" applyBorder="1" applyAlignment="1">
      <alignment vertical="top"/>
    </xf>
    <xf numFmtId="0" fontId="3" fillId="0" borderId="5" xfId="0" applyFont="1" applyBorder="1" applyAlignment="1">
      <alignment vertical="top"/>
    </xf>
    <xf numFmtId="0" fontId="4" fillId="0" borderId="1" xfId="0" applyFont="1" applyBorder="1" applyAlignment="1">
      <alignment horizontal="left" vertical="top"/>
    </xf>
    <xf numFmtId="0" fontId="4" fillId="0" borderId="9" xfId="0" applyFont="1" applyBorder="1" applyAlignment="1">
      <alignment horizontal="left" vertical="top"/>
    </xf>
    <xf numFmtId="0" fontId="4" fillId="0" borderId="5" xfId="0" applyFont="1" applyBorder="1" applyAlignment="1">
      <alignment horizontal="left" vertical="top"/>
    </xf>
    <xf numFmtId="0" fontId="8" fillId="0" borderId="1" xfId="0" applyFont="1" applyBorder="1" applyAlignment="1">
      <alignment horizontal="left" vertical="top"/>
    </xf>
    <xf numFmtId="0" fontId="8" fillId="0" borderId="9" xfId="0" applyFont="1" applyBorder="1" applyAlignment="1">
      <alignment horizontal="left" vertical="top"/>
    </xf>
    <xf numFmtId="0" fontId="8" fillId="0" borderId="5" xfId="0" applyFont="1" applyBorder="1" applyAlignment="1">
      <alignment horizontal="left" vertical="top"/>
    </xf>
    <xf numFmtId="0" fontId="3"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left" vertical="top" wrapText="1"/>
    </xf>
    <xf numFmtId="0" fontId="3" fillId="0" borderId="3" xfId="0" applyFont="1" applyBorder="1" applyAlignment="1">
      <alignment horizontal="left" vertical="top" wrapText="1"/>
    </xf>
    <xf numFmtId="0" fontId="3" fillId="0" borderId="13" xfId="0" applyFont="1" applyBorder="1" applyAlignment="1">
      <alignment horizontal="left" vertical="top" wrapText="1"/>
    </xf>
    <xf numFmtId="1" fontId="9" fillId="0" borderId="1"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1" fontId="5" fillId="0" borderId="6"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1" fontId="5" fillId="0" borderId="8" xfId="0" applyNumberFormat="1" applyFont="1" applyBorder="1" applyAlignment="1">
      <alignment horizontal="center" vertical="center" wrapText="1"/>
    </xf>
    <xf numFmtId="0" fontId="2" fillId="0" borderId="1" xfId="0" applyFont="1" applyBorder="1" applyAlignment="1">
      <alignment horizontal="left" vertical="center"/>
    </xf>
    <xf numFmtId="1" fontId="9" fillId="0" borderId="2" xfId="0" applyNumberFormat="1" applyFont="1" applyBorder="1" applyAlignment="1">
      <alignment horizontal="center" vertical="center" wrapText="1"/>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11" fillId="0" borderId="1" xfId="0" applyFont="1" applyBorder="1" applyAlignment="1">
      <alignment horizontal="center" vertical="top"/>
    </xf>
    <xf numFmtId="0" fontId="11" fillId="0" borderId="9" xfId="0" applyFont="1" applyBorder="1" applyAlignment="1">
      <alignment horizontal="center" vertical="top"/>
    </xf>
    <xf numFmtId="0" fontId="11" fillId="0" borderId="5" xfId="0" applyFont="1" applyBorder="1" applyAlignment="1">
      <alignment horizontal="center" vertical="top"/>
    </xf>
    <xf numFmtId="0" fontId="5" fillId="0" borderId="1" xfId="0" applyFont="1" applyBorder="1" applyAlignment="1">
      <alignment horizontal="center" vertical="top"/>
    </xf>
    <xf numFmtId="0" fontId="5" fillId="0" borderId="9" xfId="0" applyFont="1" applyBorder="1" applyAlignment="1">
      <alignment horizontal="center" vertical="top"/>
    </xf>
    <xf numFmtId="0" fontId="5" fillId="0" borderId="5" xfId="0" applyFont="1" applyBorder="1" applyAlignment="1">
      <alignment horizontal="center" vertical="top"/>
    </xf>
    <xf numFmtId="1" fontId="5" fillId="0" borderId="1" xfId="0" applyNumberFormat="1" applyFont="1" applyBorder="1" applyAlignment="1">
      <alignment horizontal="center" vertical="top" wrapText="1"/>
    </xf>
    <xf numFmtId="1" fontId="5" fillId="0" borderId="5" xfId="0" applyNumberFormat="1" applyFont="1" applyBorder="1" applyAlignment="1">
      <alignment horizontal="center" vertical="top" wrapText="1"/>
    </xf>
    <xf numFmtId="0" fontId="14" fillId="0" borderId="20" xfId="2" applyFont="1" applyBorder="1" applyAlignment="1" applyProtection="1">
      <alignment horizontal="center" vertical="top"/>
      <protection locked="0"/>
    </xf>
    <xf numFmtId="0" fontId="15" fillId="0" borderId="19" xfId="2" applyFont="1" applyBorder="1" applyAlignment="1" applyProtection="1">
      <alignment horizontal="left" vertical="top"/>
      <protection locked="0"/>
    </xf>
    <xf numFmtId="0" fontId="15" fillId="0" borderId="2" xfId="2" applyFont="1" applyBorder="1" applyAlignment="1" applyProtection="1">
      <alignment horizontal="left" vertical="top"/>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15" fillId="0" borderId="22" xfId="2" applyFont="1" applyBorder="1" applyAlignment="1" applyProtection="1">
      <alignment horizontal="left" vertical="top" wrapText="1"/>
      <protection locked="0"/>
    </xf>
    <xf numFmtId="0" fontId="14" fillId="0" borderId="19" xfId="2" applyFont="1" applyBorder="1" applyAlignment="1" applyProtection="1">
      <alignment horizontal="center" vertical="top" wrapText="1"/>
      <protection locked="0"/>
    </xf>
    <xf numFmtId="0" fontId="14" fillId="0" borderId="20" xfId="2" applyFont="1" applyBorder="1" applyAlignment="1" applyProtection="1">
      <alignment horizontal="center" vertical="top" wrapText="1"/>
      <protection locked="0"/>
    </xf>
    <xf numFmtId="0" fontId="0" fillId="0" borderId="5" xfId="0" applyBorder="1" applyAlignment="1">
      <alignment horizontal="left"/>
    </xf>
    <xf numFmtId="14" fontId="3" fillId="0" borderId="2" xfId="0" applyNumberFormat="1" applyFont="1" applyBorder="1" applyAlignment="1">
      <alignment horizontal="left" vertical="top"/>
    </xf>
    <xf numFmtId="0" fontId="2" fillId="0" borderId="1" xfId="0" applyFont="1" applyBorder="1" applyAlignment="1">
      <alignment horizontal="left" vertical="top"/>
    </xf>
    <xf numFmtId="0" fontId="2" fillId="0" borderId="9" xfId="0" applyFont="1" applyBorder="1" applyAlignment="1">
      <alignment horizontal="left" vertical="top"/>
    </xf>
    <xf numFmtId="0" fontId="2" fillId="0" borderId="5" xfId="0" applyFont="1" applyBorder="1" applyAlignment="1">
      <alignment horizontal="left" vertical="top"/>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10" xfId="0" applyFont="1" applyBorder="1" applyAlignment="1">
      <alignment vertical="top" wrapText="1"/>
    </xf>
    <xf numFmtId="0" fontId="7" fillId="0" borderId="0" xfId="0" applyFont="1" applyAlignment="1">
      <alignment vertical="top" wrapText="1"/>
    </xf>
    <xf numFmtId="0" fontId="7" fillId="0" borderId="11" xfId="0" applyFont="1" applyBorder="1" applyAlignment="1">
      <alignment vertical="top" wrapText="1"/>
    </xf>
    <xf numFmtId="0" fontId="25" fillId="0" borderId="1" xfId="3" applyFill="1" applyBorder="1" applyAlignment="1">
      <alignment horizontal="left" vertical="top"/>
    </xf>
    <xf numFmtId="0" fontId="3" fillId="0" borderId="2" xfId="0" applyFont="1" applyBorder="1" applyAlignment="1">
      <alignment horizontal="center" vertical="top"/>
    </xf>
    <xf numFmtId="2" fontId="3" fillId="0" borderId="1" xfId="0" applyNumberFormat="1" applyFont="1" applyBorder="1" applyAlignment="1">
      <alignment horizontal="left" vertical="top"/>
    </xf>
    <xf numFmtId="2" fontId="3" fillId="0" borderId="9" xfId="0" applyNumberFormat="1" applyFont="1" applyBorder="1" applyAlignment="1">
      <alignment horizontal="left" vertical="top"/>
    </xf>
    <xf numFmtId="2" fontId="3" fillId="0" borderId="5" xfId="0" applyNumberFormat="1" applyFont="1" applyBorder="1" applyAlignment="1">
      <alignment horizontal="left" vertical="top"/>
    </xf>
    <xf numFmtId="14" fontId="3" fillId="0" borderId="1" xfId="0" applyNumberFormat="1" applyFont="1" applyBorder="1" applyAlignment="1">
      <alignment horizontal="left" vertical="top"/>
    </xf>
    <xf numFmtId="0" fontId="2" fillId="0" borderId="1" xfId="0" applyFont="1" applyBorder="1" applyAlignment="1">
      <alignment vertical="top"/>
    </xf>
    <xf numFmtId="0" fontId="2" fillId="0" borderId="9" xfId="0" applyFont="1" applyBorder="1" applyAlignment="1">
      <alignment vertical="top"/>
    </xf>
    <xf numFmtId="0" fontId="2" fillId="0" borderId="5" xfId="0" applyFont="1" applyBorder="1" applyAlignment="1">
      <alignment vertical="top"/>
    </xf>
    <xf numFmtId="0" fontId="8" fillId="0" borderId="2" xfId="0" applyFont="1" applyBorder="1" applyAlignment="1">
      <alignment horizontal="center" vertical="top" wrapText="1"/>
    </xf>
    <xf numFmtId="0" fontId="4" fillId="0" borderId="9" xfId="0" applyFont="1" applyBorder="1" applyAlignment="1">
      <alignment vertical="top"/>
    </xf>
    <xf numFmtId="0" fontId="4" fillId="0" borderId="5" xfId="0" applyFont="1" applyBorder="1" applyAlignment="1">
      <alignmen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12" xfId="0" applyFont="1" applyBorder="1" applyAlignment="1">
      <alignment horizontal="left" vertical="top"/>
    </xf>
    <xf numFmtId="0" fontId="3" fillId="0" borderId="3" xfId="0" applyFont="1" applyBorder="1" applyAlignment="1">
      <alignment horizontal="left" vertical="top"/>
    </xf>
    <xf numFmtId="0" fontId="3" fillId="0" borderId="13" xfId="0" applyFont="1" applyBorder="1" applyAlignment="1">
      <alignment horizontal="left" vertical="top"/>
    </xf>
    <xf numFmtId="0" fontId="8" fillId="0" borderId="9" xfId="0" applyFont="1" applyBorder="1" applyAlignment="1">
      <alignment horizontal="left" vertical="top" wrapText="1"/>
    </xf>
    <xf numFmtId="0" fontId="8" fillId="0" borderId="5" xfId="0" applyFont="1" applyBorder="1" applyAlignment="1">
      <alignment horizontal="left" vertical="top" wrapText="1"/>
    </xf>
    <xf numFmtId="0" fontId="8" fillId="0" borderId="2" xfId="0" applyFont="1" applyBorder="1" applyAlignment="1">
      <alignment horizontal="left" vertical="top"/>
    </xf>
    <xf numFmtId="0" fontId="3" fillId="0" borderId="1" xfId="0" applyFont="1" applyBorder="1" applyAlignment="1">
      <alignment vertical="top" wrapText="1"/>
    </xf>
    <xf numFmtId="0" fontId="3" fillId="0" borderId="9" xfId="0" applyFont="1" applyBorder="1" applyAlignment="1">
      <alignment vertical="top" wrapText="1"/>
    </xf>
    <xf numFmtId="0" fontId="3" fillId="0" borderId="5" xfId="0" applyFont="1" applyBorder="1" applyAlignment="1">
      <alignment vertical="top" wrapText="1"/>
    </xf>
    <xf numFmtId="0" fontId="2" fillId="0" borderId="1" xfId="0" applyFont="1" applyBorder="1" applyAlignment="1">
      <alignment horizontal="center" vertical="top"/>
    </xf>
    <xf numFmtId="0" fontId="2" fillId="0" borderId="9" xfId="0" applyFont="1" applyBorder="1" applyAlignment="1">
      <alignment horizontal="center" vertical="top"/>
    </xf>
    <xf numFmtId="0" fontId="2" fillId="0" borderId="5" xfId="0" applyFont="1" applyBorder="1" applyAlignment="1">
      <alignment horizontal="center" vertical="top"/>
    </xf>
    <xf numFmtId="14" fontId="20" fillId="0" borderId="1" xfId="0" applyNumberFormat="1" applyFont="1" applyBorder="1" applyAlignment="1">
      <alignment horizontal="left" vertical="top"/>
    </xf>
    <xf numFmtId="14" fontId="20" fillId="0" borderId="9" xfId="0" applyNumberFormat="1" applyFont="1" applyBorder="1" applyAlignment="1">
      <alignment horizontal="left" vertical="top"/>
    </xf>
    <xf numFmtId="14" fontId="20" fillId="0" borderId="5" xfId="0" applyNumberFormat="1" applyFont="1" applyBorder="1" applyAlignment="1">
      <alignment horizontal="left" vertical="top"/>
    </xf>
    <xf numFmtId="0" fontId="20" fillId="0" borderId="1" xfId="0" applyFont="1" applyBorder="1" applyAlignment="1">
      <alignment horizontal="left" vertical="top"/>
    </xf>
    <xf numFmtId="0" fontId="20" fillId="0" borderId="9" xfId="0" applyFont="1" applyBorder="1" applyAlignment="1">
      <alignment horizontal="left" vertical="top"/>
    </xf>
    <xf numFmtId="0" fontId="20" fillId="0" borderId="5" xfId="0" applyFont="1" applyBorder="1" applyAlignment="1">
      <alignment horizontal="left" vertical="top"/>
    </xf>
    <xf numFmtId="0" fontId="20" fillId="0" borderId="1" xfId="0" applyFont="1" applyBorder="1" applyAlignment="1">
      <alignment horizontal="left" vertical="top" wrapText="1"/>
    </xf>
    <xf numFmtId="0" fontId="20" fillId="0" borderId="9" xfId="0" applyFont="1" applyBorder="1" applyAlignment="1">
      <alignment horizontal="left" vertical="top" wrapText="1"/>
    </xf>
    <xf numFmtId="0" fontId="20" fillId="0" borderId="5" xfId="0" applyFont="1" applyBorder="1" applyAlignment="1">
      <alignment horizontal="left" vertical="top"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7" fillId="0" borderId="0" xfId="0" applyFont="1"/>
    <xf numFmtId="0" fontId="2" fillId="0" borderId="2" xfId="1" applyFont="1" applyBorder="1" applyAlignment="1">
      <alignment horizontal="left"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10" xfId="0" applyFont="1" applyBorder="1" applyAlignment="1">
      <alignment horizontal="center" vertical="top" wrapText="1"/>
    </xf>
    <xf numFmtId="0" fontId="2" fillId="0" borderId="0" xfId="0" applyFont="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3" xfId="0" applyFont="1" applyBorder="1" applyAlignment="1">
      <alignment horizontal="center" vertical="top" wrapText="1"/>
    </xf>
    <xf numFmtId="0" fontId="2" fillId="0" borderId="13" xfId="0" applyFont="1" applyBorder="1" applyAlignment="1">
      <alignment horizontal="center" vertical="top" wrapText="1"/>
    </xf>
    <xf numFmtId="0" fontId="4" fillId="0" borderId="1" xfId="0" applyFont="1" applyBorder="1" applyAlignment="1">
      <alignment vertical="top"/>
    </xf>
    <xf numFmtId="0" fontId="5" fillId="0" borderId="2" xfId="2" applyFont="1" applyBorder="1" applyAlignment="1" applyProtection="1">
      <alignment horizontal="left" vertical="top" wrapText="1"/>
      <protection locked="0"/>
    </xf>
    <xf numFmtId="0" fontId="9" fillId="0" borderId="2" xfId="2" applyFont="1" applyBorder="1" applyAlignment="1" applyProtection="1">
      <alignment horizontal="center" vertical="top"/>
      <protection locked="0"/>
    </xf>
    <xf numFmtId="0" fontId="22" fillId="0" borderId="2" xfId="2" applyFont="1" applyBorder="1" applyAlignment="1" applyProtection="1">
      <alignment horizontal="center" vertical="top"/>
      <protection locked="0"/>
    </xf>
    <xf numFmtId="0" fontId="15" fillId="0" borderId="2" xfId="2" applyFont="1" applyBorder="1" applyAlignment="1" applyProtection="1">
      <alignment horizontal="left" vertical="top" wrapText="1"/>
      <protection locked="0"/>
    </xf>
    <xf numFmtId="0" fontId="21" fillId="0" borderId="2" xfId="2" applyFont="1" applyBorder="1" applyAlignment="1" applyProtection="1">
      <alignment horizontal="center" vertical="top" wrapText="1"/>
      <protection locked="0"/>
    </xf>
    <xf numFmtId="9" fontId="21" fillId="0" borderId="2" xfId="2" applyNumberFormat="1" applyFont="1" applyBorder="1" applyAlignment="1" applyProtection="1">
      <alignment horizontal="center" vertical="center" wrapText="1"/>
      <protection hidden="1"/>
    </xf>
    <xf numFmtId="0" fontId="14" fillId="0" borderId="23" xfId="2" applyFont="1" applyBorder="1" applyAlignment="1" applyProtection="1">
      <alignment horizontal="center" vertical="top" wrapText="1"/>
      <protection locked="0"/>
    </xf>
    <xf numFmtId="0" fontId="14" fillId="0" borderId="24" xfId="2" applyFont="1" applyBorder="1" applyAlignment="1" applyProtection="1">
      <alignment horizontal="center" vertical="top" wrapText="1"/>
      <protection locked="0"/>
    </xf>
    <xf numFmtId="9" fontId="14" fillId="0" borderId="24" xfId="2" applyNumberFormat="1" applyFont="1" applyBorder="1" applyAlignment="1" applyProtection="1">
      <alignment horizontal="center" vertical="center" wrapText="1"/>
      <protection hidden="1"/>
    </xf>
    <xf numFmtId="9" fontId="14" fillId="0" borderId="20" xfId="2" applyNumberFormat="1" applyFont="1" applyBorder="1" applyAlignment="1" applyProtection="1">
      <alignment horizontal="center" vertical="center" wrapText="1"/>
      <protection hidden="1"/>
    </xf>
    <xf numFmtId="9" fontId="14" fillId="0" borderId="25" xfId="2" applyNumberFormat="1" applyFont="1" applyBorder="1" applyAlignment="1" applyProtection="1">
      <alignment horizontal="center" vertical="center" wrapText="1"/>
      <protection hidden="1"/>
    </xf>
    <xf numFmtId="0" fontId="0" fillId="2" borderId="2" xfId="0" applyFill="1" applyBorder="1" applyAlignment="1">
      <alignment horizontal="center" wrapText="1"/>
    </xf>
    <xf numFmtId="0" fontId="17" fillId="0" borderId="2" xfId="0" applyFont="1" applyBorder="1" applyAlignment="1">
      <alignment horizontal="center"/>
    </xf>
  </cellXfs>
  <cellStyles count="4">
    <cellStyle name="Excel Built-in Normal" xfId="1" xr:uid="{00000000-0005-0000-0000-000000000000}"/>
    <cellStyle name="Hyperlink" xfId="3" builtinId="8"/>
    <cellStyle name="Normal" xfId="0" builtinId="0"/>
    <cellStyle name="Normal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g"/><Relationship Id="rId3" Type="http://schemas.openxmlformats.org/officeDocument/2006/relationships/image" Target="../media/image3.png"/><Relationship Id="rId21" Type="http://schemas.openxmlformats.org/officeDocument/2006/relationships/image" Target="../media/image21.jp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6.jpeg"/><Relationship Id="rId2" Type="http://schemas.openxmlformats.org/officeDocument/2006/relationships/image" Target="../media/image25.jpeg"/><Relationship Id="rId1" Type="http://schemas.openxmlformats.org/officeDocument/2006/relationships/image" Target="../media/image2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273798</xdr:colOff>
      <xdr:row>183</xdr:row>
      <xdr:rowOff>60325</xdr:rowOff>
    </xdr:from>
    <xdr:to>
      <xdr:col>9</xdr:col>
      <xdr:colOff>286498</xdr:colOff>
      <xdr:row>201</xdr:row>
      <xdr:rowOff>123826</xdr:rowOff>
    </xdr:to>
    <xdr:pic>
      <xdr:nvPicPr>
        <xdr:cNvPr id="7357" name="Picture 6">
          <a:extLst>
            <a:ext uri="{FF2B5EF4-FFF2-40B4-BE49-F238E27FC236}">
              <a16:creationId xmlns:a16="http://schemas.microsoft.com/office/drawing/2014/main" id="{00000000-0008-0000-0000-0000BD1C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73798" y="36569650"/>
          <a:ext cx="6242050" cy="3492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263540</xdr:colOff>
      <xdr:row>202</xdr:row>
      <xdr:rowOff>18073</xdr:rowOff>
    </xdr:from>
    <xdr:to>
      <xdr:col>9</xdr:col>
      <xdr:colOff>225440</xdr:colOff>
      <xdr:row>219</xdr:row>
      <xdr:rowOff>132373</xdr:rowOff>
    </xdr:to>
    <xdr:pic>
      <xdr:nvPicPr>
        <xdr:cNvPr id="7358" name="Picture 7">
          <a:extLst>
            <a:ext uri="{FF2B5EF4-FFF2-40B4-BE49-F238E27FC236}">
              <a16:creationId xmlns:a16="http://schemas.microsoft.com/office/drawing/2014/main" id="{00000000-0008-0000-0000-0000BE1C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63540" y="40272188"/>
          <a:ext cx="5757496" cy="3352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104775</xdr:colOff>
      <xdr:row>45</xdr:row>
      <xdr:rowOff>304800</xdr:rowOff>
    </xdr:from>
    <xdr:to>
      <xdr:col>19</xdr:col>
      <xdr:colOff>310381</xdr:colOff>
      <xdr:row>49</xdr:row>
      <xdr:rowOff>104652</xdr:rowOff>
    </xdr:to>
    <xdr:pic>
      <xdr:nvPicPr>
        <xdr:cNvPr id="2" name="Picture 1">
          <a:extLst>
            <a:ext uri="{FF2B5EF4-FFF2-40B4-BE49-F238E27FC236}">
              <a16:creationId xmlns:a16="http://schemas.microsoft.com/office/drawing/2014/main" id="{615B494C-3171-4C61-8E87-6117EB4DEADC}"/>
            </a:ext>
          </a:extLst>
        </xdr:cNvPr>
        <xdr:cNvPicPr>
          <a:picLocks noChangeAspect="1"/>
        </xdr:cNvPicPr>
      </xdr:nvPicPr>
      <xdr:blipFill>
        <a:blip xmlns:r="http://schemas.openxmlformats.org/officeDocument/2006/relationships" r:embed="rId3"/>
        <a:stretch>
          <a:fillRect/>
        </a:stretch>
      </xdr:blipFill>
      <xdr:spPr>
        <a:xfrm>
          <a:off x="6381750" y="10306050"/>
          <a:ext cx="6152381" cy="980952"/>
        </a:xfrm>
        <a:prstGeom prst="rect">
          <a:avLst/>
        </a:prstGeom>
        <a:ln>
          <a:solidFill>
            <a:schemeClr val="tx1"/>
          </a:solidFill>
        </a:ln>
      </xdr:spPr>
    </xdr:pic>
    <xdr:clientData/>
  </xdr:twoCellAnchor>
  <xdr:twoCellAnchor editAs="oneCell">
    <xdr:from>
      <xdr:col>10</xdr:col>
      <xdr:colOff>428625</xdr:colOff>
      <xdr:row>36</xdr:row>
      <xdr:rowOff>133350</xdr:rowOff>
    </xdr:from>
    <xdr:to>
      <xdr:col>18</xdr:col>
      <xdr:colOff>691496</xdr:colOff>
      <xdr:row>45</xdr:row>
      <xdr:rowOff>199724</xdr:rowOff>
    </xdr:to>
    <xdr:pic>
      <xdr:nvPicPr>
        <xdr:cNvPr id="13" name="Picture 12">
          <a:extLst>
            <a:ext uri="{FF2B5EF4-FFF2-40B4-BE49-F238E27FC236}">
              <a16:creationId xmlns:a16="http://schemas.microsoft.com/office/drawing/2014/main" id="{4A18B492-60F4-49BD-ABA7-7A28CE3027DF}"/>
            </a:ext>
          </a:extLst>
        </xdr:cNvPr>
        <xdr:cNvPicPr>
          <a:picLocks noChangeAspect="1"/>
        </xdr:cNvPicPr>
      </xdr:nvPicPr>
      <xdr:blipFill>
        <a:blip xmlns:r="http://schemas.openxmlformats.org/officeDocument/2006/relationships" r:embed="rId4"/>
        <a:stretch>
          <a:fillRect/>
        </a:stretch>
      </xdr:blipFill>
      <xdr:spPr>
        <a:xfrm>
          <a:off x="6705600" y="7791450"/>
          <a:ext cx="5228571" cy="2409524"/>
        </a:xfrm>
        <a:prstGeom prst="rect">
          <a:avLst/>
        </a:prstGeom>
        <a:ln>
          <a:solidFill>
            <a:schemeClr val="tx1"/>
          </a:solidFill>
        </a:ln>
      </xdr:spPr>
    </xdr:pic>
    <xdr:clientData/>
  </xdr:twoCellAnchor>
  <xdr:twoCellAnchor>
    <xdr:from>
      <xdr:col>12</xdr:col>
      <xdr:colOff>9525</xdr:colOff>
      <xdr:row>39</xdr:row>
      <xdr:rowOff>152401</xdr:rowOff>
    </xdr:from>
    <xdr:to>
      <xdr:col>18</xdr:col>
      <xdr:colOff>485775</xdr:colOff>
      <xdr:row>39</xdr:row>
      <xdr:rowOff>171450</xdr:rowOff>
    </xdr:to>
    <xdr:cxnSp macro="">
      <xdr:nvCxnSpPr>
        <xdr:cNvPr id="15" name="Straight Connector 14">
          <a:extLst>
            <a:ext uri="{FF2B5EF4-FFF2-40B4-BE49-F238E27FC236}">
              <a16:creationId xmlns:a16="http://schemas.microsoft.com/office/drawing/2014/main" id="{89491955-2D85-4FAD-AE55-ECAB86F80E76}"/>
            </a:ext>
          </a:extLst>
        </xdr:cNvPr>
        <xdr:cNvCxnSpPr/>
      </xdr:nvCxnSpPr>
      <xdr:spPr>
        <a:xfrm flipV="1">
          <a:off x="7505700" y="8382001"/>
          <a:ext cx="4133850" cy="19049"/>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161925</xdr:colOff>
      <xdr:row>40</xdr:row>
      <xdr:rowOff>114301</xdr:rowOff>
    </xdr:from>
    <xdr:to>
      <xdr:col>18</xdr:col>
      <xdr:colOff>638175</xdr:colOff>
      <xdr:row>40</xdr:row>
      <xdr:rowOff>133350</xdr:rowOff>
    </xdr:to>
    <xdr:cxnSp macro="">
      <xdr:nvCxnSpPr>
        <xdr:cNvPr id="20" name="Straight Connector 19">
          <a:extLst>
            <a:ext uri="{FF2B5EF4-FFF2-40B4-BE49-F238E27FC236}">
              <a16:creationId xmlns:a16="http://schemas.microsoft.com/office/drawing/2014/main" id="{DA43D428-99B3-4CC8-8AFE-669AF78FF8E0}"/>
            </a:ext>
          </a:extLst>
        </xdr:cNvPr>
        <xdr:cNvCxnSpPr/>
      </xdr:nvCxnSpPr>
      <xdr:spPr>
        <a:xfrm flipV="1">
          <a:off x="7658100" y="8534401"/>
          <a:ext cx="4133850" cy="19049"/>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142875</xdr:colOff>
      <xdr:row>41</xdr:row>
      <xdr:rowOff>95251</xdr:rowOff>
    </xdr:from>
    <xdr:to>
      <xdr:col>18</xdr:col>
      <xdr:colOff>619125</xdr:colOff>
      <xdr:row>41</xdr:row>
      <xdr:rowOff>114300</xdr:rowOff>
    </xdr:to>
    <xdr:cxnSp macro="">
      <xdr:nvCxnSpPr>
        <xdr:cNvPr id="21" name="Straight Connector 20">
          <a:extLst>
            <a:ext uri="{FF2B5EF4-FFF2-40B4-BE49-F238E27FC236}">
              <a16:creationId xmlns:a16="http://schemas.microsoft.com/office/drawing/2014/main" id="{FF687EFB-316C-4940-A1EA-3726F2A690AC}"/>
            </a:ext>
          </a:extLst>
        </xdr:cNvPr>
        <xdr:cNvCxnSpPr/>
      </xdr:nvCxnSpPr>
      <xdr:spPr>
        <a:xfrm flipV="1">
          <a:off x="7639050" y="8705851"/>
          <a:ext cx="4133850" cy="19049"/>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161925</xdr:colOff>
      <xdr:row>42</xdr:row>
      <xdr:rowOff>57151</xdr:rowOff>
    </xdr:from>
    <xdr:to>
      <xdr:col>18</xdr:col>
      <xdr:colOff>638175</xdr:colOff>
      <xdr:row>42</xdr:row>
      <xdr:rowOff>76200</xdr:rowOff>
    </xdr:to>
    <xdr:cxnSp macro="">
      <xdr:nvCxnSpPr>
        <xdr:cNvPr id="22" name="Straight Connector 21">
          <a:extLst>
            <a:ext uri="{FF2B5EF4-FFF2-40B4-BE49-F238E27FC236}">
              <a16:creationId xmlns:a16="http://schemas.microsoft.com/office/drawing/2014/main" id="{F6C13D79-83B8-44ED-828A-1F158E6A4717}"/>
            </a:ext>
          </a:extLst>
        </xdr:cNvPr>
        <xdr:cNvCxnSpPr/>
      </xdr:nvCxnSpPr>
      <xdr:spPr>
        <a:xfrm flipV="1">
          <a:off x="7658100" y="8858251"/>
          <a:ext cx="4133850" cy="19049"/>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123825</xdr:colOff>
      <xdr:row>42</xdr:row>
      <xdr:rowOff>209551</xdr:rowOff>
    </xdr:from>
    <xdr:to>
      <xdr:col>18</xdr:col>
      <xdr:colOff>600075</xdr:colOff>
      <xdr:row>42</xdr:row>
      <xdr:rowOff>228600</xdr:rowOff>
    </xdr:to>
    <xdr:cxnSp macro="">
      <xdr:nvCxnSpPr>
        <xdr:cNvPr id="23" name="Straight Connector 22">
          <a:extLst>
            <a:ext uri="{FF2B5EF4-FFF2-40B4-BE49-F238E27FC236}">
              <a16:creationId xmlns:a16="http://schemas.microsoft.com/office/drawing/2014/main" id="{17F089A7-459E-48F6-A431-26B5CF4A0449}"/>
            </a:ext>
          </a:extLst>
        </xdr:cNvPr>
        <xdr:cNvCxnSpPr/>
      </xdr:nvCxnSpPr>
      <xdr:spPr>
        <a:xfrm flipV="1">
          <a:off x="7620000" y="9010651"/>
          <a:ext cx="4133850" cy="19049"/>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136</xdr:row>
      <xdr:rowOff>0</xdr:rowOff>
    </xdr:from>
    <xdr:to>
      <xdr:col>12</xdr:col>
      <xdr:colOff>322745</xdr:colOff>
      <xdr:row>137</xdr:row>
      <xdr:rowOff>177314</xdr:rowOff>
    </xdr:to>
    <xdr:sp macro="" textlink="">
      <xdr:nvSpPr>
        <xdr:cNvPr id="24" name="TextBox 391">
          <a:extLst>
            <a:ext uri="{FF2B5EF4-FFF2-40B4-BE49-F238E27FC236}">
              <a16:creationId xmlns:a16="http://schemas.microsoft.com/office/drawing/2014/main" id="{45D14170-2F03-4975-B2A7-036D04C97067}"/>
            </a:ext>
          </a:extLst>
        </xdr:cNvPr>
        <xdr:cNvSpPr txBox="1"/>
      </xdr:nvSpPr>
      <xdr:spPr>
        <a:xfrm>
          <a:off x="7207250" y="27946350"/>
          <a:ext cx="964095" cy="36146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clientData/>
  </xdr:twoCellAnchor>
  <xdr:twoCellAnchor>
    <xdr:from>
      <xdr:col>11</xdr:col>
      <xdr:colOff>306070</xdr:colOff>
      <xdr:row>134</xdr:row>
      <xdr:rowOff>177800</xdr:rowOff>
    </xdr:from>
    <xdr:to>
      <xdr:col>20</xdr:col>
      <xdr:colOff>461010</xdr:colOff>
      <xdr:row>175</xdr:row>
      <xdr:rowOff>169401</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7377430" y="28249880"/>
          <a:ext cx="6311900" cy="7489681"/>
          <a:chOff x="69850" y="28009850"/>
          <a:chExt cx="6426200" cy="7541751"/>
        </a:xfrm>
      </xdr:grpSpPr>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332948" y="34111601"/>
            <a:ext cx="3163102" cy="1440000"/>
          </a:xfrm>
          <a:prstGeom prst="rect">
            <a:avLst/>
          </a:prstGeom>
          <a:ln>
            <a:solidFill>
              <a:schemeClr val="tx1"/>
            </a:solidFill>
          </a:ln>
        </xdr:spPr>
      </xdr:pic>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97239" y="28035642"/>
            <a:ext cx="970313" cy="2160000"/>
          </a:xfrm>
          <a:prstGeom prst="rect">
            <a:avLst/>
          </a:prstGeom>
          <a:ln>
            <a:solidFill>
              <a:schemeClr val="tx1"/>
            </a:solidFill>
          </a:ln>
        </xdr:spPr>
      </xdr:pic>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535380" y="28035642"/>
            <a:ext cx="970313" cy="2160000"/>
          </a:xfrm>
          <a:prstGeom prst="rect">
            <a:avLst/>
          </a:prstGeom>
          <a:ln>
            <a:solidFill>
              <a:schemeClr val="tx1"/>
            </a:solidFill>
          </a:ln>
        </xdr:spPr>
      </xdr:pic>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714968" y="28009850"/>
            <a:ext cx="970313" cy="2160000"/>
          </a:xfrm>
          <a:prstGeom prst="rect">
            <a:avLst/>
          </a:prstGeom>
          <a:ln>
            <a:solidFill>
              <a:schemeClr val="tx1"/>
            </a:solidFill>
          </a:ln>
        </xdr:spPr>
      </xdr:pic>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894556" y="28035642"/>
            <a:ext cx="970313" cy="2160000"/>
          </a:xfrm>
          <a:prstGeom prst="rect">
            <a:avLst/>
          </a:prstGeom>
          <a:ln>
            <a:solidFill>
              <a:schemeClr val="tx1"/>
            </a:solidFill>
          </a:ln>
        </xdr:spPr>
      </xdr:pic>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201567" y="30283767"/>
            <a:ext cx="3997113" cy="1800000"/>
          </a:xfrm>
          <a:prstGeom prst="rect">
            <a:avLst/>
          </a:prstGeom>
          <a:ln>
            <a:solidFill>
              <a:schemeClr val="tx1"/>
            </a:solidFill>
          </a:ln>
        </xdr:spPr>
      </xdr:pic>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69850" y="34111601"/>
            <a:ext cx="3146022" cy="1440000"/>
          </a:xfrm>
          <a:prstGeom prst="rect">
            <a:avLst/>
          </a:prstGeom>
          <a:ln>
            <a:solidFill>
              <a:schemeClr val="tx1"/>
            </a:solidFill>
          </a:ln>
        </xdr:spPr>
      </xdr:pic>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201567" y="32197684"/>
            <a:ext cx="3997113" cy="1800000"/>
          </a:xfrm>
          <a:prstGeom prst="rect">
            <a:avLst/>
          </a:prstGeom>
          <a:ln>
            <a:solidFill>
              <a:schemeClr val="tx1"/>
            </a:solidFill>
          </a:ln>
        </xdr:spPr>
      </xdr:pic>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5032697" y="28009850"/>
            <a:ext cx="970313" cy="2160000"/>
          </a:xfrm>
          <a:prstGeom prst="rect">
            <a:avLst/>
          </a:prstGeom>
          <a:ln>
            <a:solidFill>
              <a:schemeClr val="tx1"/>
            </a:solidFill>
          </a:ln>
        </xdr:spPr>
      </xdr:pic>
    </xdr:grpSp>
    <xdr:clientData/>
  </xdr:twoCellAnchor>
  <xdr:twoCellAnchor editAs="oneCell">
    <xdr:from>
      <xdr:col>11</xdr:col>
      <xdr:colOff>38100</xdr:colOff>
      <xdr:row>124</xdr:row>
      <xdr:rowOff>624840</xdr:rowOff>
    </xdr:from>
    <xdr:to>
      <xdr:col>16</xdr:col>
      <xdr:colOff>391980</xdr:colOff>
      <xdr:row>126</xdr:row>
      <xdr:rowOff>135240</xdr:rowOff>
    </xdr:to>
    <xdr:pic>
      <xdr:nvPicPr>
        <xdr:cNvPr id="4" name="Picture 3">
          <a:extLst>
            <a:ext uri="{FF2B5EF4-FFF2-40B4-BE49-F238E27FC236}">
              <a16:creationId xmlns:a16="http://schemas.microsoft.com/office/drawing/2014/main" id="{F199DF14-DB22-E2C0-508E-75475720C699}"/>
            </a:ext>
          </a:extLst>
        </xdr:cNvPr>
        <xdr:cNvPicPr>
          <a:picLocks noChangeAspect="1"/>
        </xdr:cNvPicPr>
      </xdr:nvPicPr>
      <xdr:blipFill>
        <a:blip xmlns:r="http://schemas.openxmlformats.org/officeDocument/2006/relationships" r:embed="rId14"/>
        <a:stretch>
          <a:fillRect/>
        </a:stretch>
      </xdr:blipFill>
      <xdr:spPr>
        <a:xfrm>
          <a:off x="7109460" y="24879300"/>
          <a:ext cx="3600000" cy="2025000"/>
        </a:xfrm>
        <a:prstGeom prst="rect">
          <a:avLst/>
        </a:prstGeom>
      </xdr:spPr>
    </xdr:pic>
    <xdr:clientData/>
  </xdr:twoCellAnchor>
  <xdr:twoCellAnchor>
    <xdr:from>
      <xdr:col>0</xdr:col>
      <xdr:colOff>266701</xdr:colOff>
      <xdr:row>136</xdr:row>
      <xdr:rowOff>121920</xdr:rowOff>
    </xdr:from>
    <xdr:to>
      <xdr:col>9</xdr:col>
      <xdr:colOff>274321</xdr:colOff>
      <xdr:row>173</xdr:row>
      <xdr:rowOff>171540</xdr:rowOff>
    </xdr:to>
    <xdr:grpSp>
      <xdr:nvGrpSpPr>
        <xdr:cNvPr id="5" name="Group 4">
          <a:extLst>
            <a:ext uri="{FF2B5EF4-FFF2-40B4-BE49-F238E27FC236}">
              <a16:creationId xmlns:a16="http://schemas.microsoft.com/office/drawing/2014/main" id="{7CB5A409-5E7D-4093-0CAD-67F26A21CD0B}"/>
            </a:ext>
          </a:extLst>
        </xdr:cNvPr>
        <xdr:cNvGrpSpPr/>
      </xdr:nvGrpSpPr>
      <xdr:grpSpPr>
        <a:xfrm>
          <a:off x="266701" y="28559760"/>
          <a:ext cx="5951220" cy="6816180"/>
          <a:chOff x="-272985" y="153826"/>
          <a:chExt cx="6862089" cy="7143840"/>
        </a:xfrm>
      </xdr:grpSpPr>
      <xdr:grpSp>
        <xdr:nvGrpSpPr>
          <xdr:cNvPr id="6" name="Group 5">
            <a:extLst>
              <a:ext uri="{FF2B5EF4-FFF2-40B4-BE49-F238E27FC236}">
                <a16:creationId xmlns:a16="http://schemas.microsoft.com/office/drawing/2014/main" id="{63C3E57E-D348-2BE4-B3F1-A1012CBDE02C}"/>
              </a:ext>
            </a:extLst>
          </xdr:cNvPr>
          <xdr:cNvGrpSpPr/>
        </xdr:nvGrpSpPr>
        <xdr:grpSpPr>
          <a:xfrm>
            <a:off x="462266" y="5497666"/>
            <a:ext cx="5391586" cy="1800000"/>
            <a:chOff x="-541882" y="5497666"/>
            <a:chExt cx="5391586" cy="1800000"/>
          </a:xfrm>
        </xdr:grpSpPr>
        <xdr:pic>
          <xdr:nvPicPr>
            <xdr:cNvPr id="12" name="Picture 11">
              <a:extLst>
                <a:ext uri="{FF2B5EF4-FFF2-40B4-BE49-F238E27FC236}">
                  <a16:creationId xmlns:a16="http://schemas.microsoft.com/office/drawing/2014/main" id="{C830935C-2123-DC58-59B6-5353BE2314C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004206" y="5497666"/>
              <a:ext cx="1348594" cy="1800000"/>
            </a:xfrm>
            <a:prstGeom prst="rect">
              <a:avLst/>
            </a:prstGeom>
            <a:ln>
              <a:solidFill>
                <a:schemeClr val="tx1"/>
              </a:solidFill>
            </a:ln>
          </xdr:spPr>
        </xdr:pic>
        <xdr:pic>
          <xdr:nvPicPr>
            <xdr:cNvPr id="14" name="Picture 13">
              <a:extLst>
                <a:ext uri="{FF2B5EF4-FFF2-40B4-BE49-F238E27FC236}">
                  <a16:creationId xmlns:a16="http://schemas.microsoft.com/office/drawing/2014/main" id="{7F3A7EBE-CD94-8A2D-C1B3-349E84FF8A5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501110" y="5497666"/>
              <a:ext cx="1348594" cy="1800000"/>
            </a:xfrm>
            <a:prstGeom prst="rect">
              <a:avLst/>
            </a:prstGeom>
            <a:ln>
              <a:solidFill>
                <a:schemeClr val="tx1"/>
              </a:solidFill>
            </a:ln>
          </xdr:spPr>
        </xdr:pic>
        <xdr:pic>
          <xdr:nvPicPr>
            <xdr:cNvPr id="16" name="Picture 15">
              <a:extLst>
                <a:ext uri="{FF2B5EF4-FFF2-40B4-BE49-F238E27FC236}">
                  <a16:creationId xmlns:a16="http://schemas.microsoft.com/office/drawing/2014/main" id="{8988BC5E-C180-0410-513C-DD24528ECB1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41882" y="5497666"/>
              <a:ext cx="2397778" cy="1800000"/>
            </a:xfrm>
            <a:prstGeom prst="rect">
              <a:avLst/>
            </a:prstGeom>
            <a:ln>
              <a:solidFill>
                <a:schemeClr val="tx1"/>
              </a:solidFill>
            </a:ln>
          </xdr:spPr>
        </xdr:pic>
      </xdr:grpSp>
      <xdr:grpSp>
        <xdr:nvGrpSpPr>
          <xdr:cNvPr id="7" name="Group 6">
            <a:extLst>
              <a:ext uri="{FF2B5EF4-FFF2-40B4-BE49-F238E27FC236}">
                <a16:creationId xmlns:a16="http://schemas.microsoft.com/office/drawing/2014/main" id="{3A2507CE-14A3-C412-A5B6-80A7ED3288BB}"/>
              </a:ext>
            </a:extLst>
          </xdr:cNvPr>
          <xdr:cNvGrpSpPr/>
        </xdr:nvGrpSpPr>
        <xdr:grpSpPr>
          <a:xfrm>
            <a:off x="-272985" y="153826"/>
            <a:ext cx="6862089" cy="5191920"/>
            <a:chOff x="-4089" y="153826"/>
            <a:chExt cx="6862089" cy="5191920"/>
          </a:xfrm>
        </xdr:grpSpPr>
        <xdr:pic>
          <xdr:nvPicPr>
            <xdr:cNvPr id="8" name="Picture 7">
              <a:extLst>
                <a:ext uri="{FF2B5EF4-FFF2-40B4-BE49-F238E27FC236}">
                  <a16:creationId xmlns:a16="http://schemas.microsoft.com/office/drawing/2014/main" id="{6AB332EE-723B-6F4E-7E3C-7A1FC4354CD6}"/>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0" y="2825746"/>
              <a:ext cx="3356889" cy="2520000"/>
            </a:xfrm>
            <a:prstGeom prst="rect">
              <a:avLst/>
            </a:prstGeom>
            <a:ln>
              <a:solidFill>
                <a:schemeClr val="tx1"/>
              </a:solidFill>
            </a:ln>
          </xdr:spPr>
        </xdr:pic>
        <xdr:pic>
          <xdr:nvPicPr>
            <xdr:cNvPr id="9" name="Picture 8">
              <a:extLst>
                <a:ext uri="{FF2B5EF4-FFF2-40B4-BE49-F238E27FC236}">
                  <a16:creationId xmlns:a16="http://schemas.microsoft.com/office/drawing/2014/main" id="{BA893545-2EBB-2826-AF05-7271F54AEF3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501110" y="2825746"/>
              <a:ext cx="3356889"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744A01C7-3828-79BF-9252-3A95E1C55707}"/>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3501111" y="153826"/>
              <a:ext cx="3356889" cy="2520000"/>
            </a:xfrm>
            <a:prstGeom prst="rect">
              <a:avLst/>
            </a:prstGeom>
            <a:ln>
              <a:solidFill>
                <a:schemeClr val="tx1"/>
              </a:solidFill>
            </a:ln>
          </xdr:spPr>
        </xdr:pic>
        <xdr:pic>
          <xdr:nvPicPr>
            <xdr:cNvPr id="11" name="Picture 10">
              <a:extLst>
                <a:ext uri="{FF2B5EF4-FFF2-40B4-BE49-F238E27FC236}">
                  <a16:creationId xmlns:a16="http://schemas.microsoft.com/office/drawing/2014/main" id="{8FFF33D9-8A94-981C-18B9-5923BACA254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089" y="153826"/>
              <a:ext cx="3356889"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412750</xdr:colOff>
      <xdr:row>1</xdr:row>
      <xdr:rowOff>0</xdr:rowOff>
    </xdr:from>
    <xdr:to>
      <xdr:col>12</xdr:col>
      <xdr:colOff>57150</xdr:colOff>
      <xdr:row>20</xdr:row>
      <xdr:rowOff>120650</xdr:rowOff>
    </xdr:to>
    <xdr:pic>
      <xdr:nvPicPr>
        <xdr:cNvPr id="6233" name="Picture 1">
          <a:extLst>
            <a:ext uri="{FF2B5EF4-FFF2-40B4-BE49-F238E27FC236}">
              <a16:creationId xmlns:a16="http://schemas.microsoft.com/office/drawing/2014/main" id="{00000000-0008-0000-0600-00005918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851400" y="184150"/>
          <a:ext cx="26924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7</xdr:col>
      <xdr:colOff>260350</xdr:colOff>
      <xdr:row>20</xdr:row>
      <xdr:rowOff>120650</xdr:rowOff>
    </xdr:to>
    <xdr:pic>
      <xdr:nvPicPr>
        <xdr:cNvPr id="6234" name="Picture 2">
          <a:extLst>
            <a:ext uri="{FF2B5EF4-FFF2-40B4-BE49-F238E27FC236}">
              <a16:creationId xmlns:a16="http://schemas.microsoft.com/office/drawing/2014/main" id="{00000000-0008-0000-0600-00005A18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2000250" y="184150"/>
          <a:ext cx="269875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xdr:row>
      <xdr:rowOff>0</xdr:rowOff>
    </xdr:from>
    <xdr:to>
      <xdr:col>7</xdr:col>
      <xdr:colOff>260350</xdr:colOff>
      <xdr:row>41</xdr:row>
      <xdr:rowOff>120650</xdr:rowOff>
    </xdr:to>
    <xdr:pic>
      <xdr:nvPicPr>
        <xdr:cNvPr id="6235" name="Picture 3">
          <a:extLst>
            <a:ext uri="{FF2B5EF4-FFF2-40B4-BE49-F238E27FC236}">
              <a16:creationId xmlns:a16="http://schemas.microsoft.com/office/drawing/2014/main" id="{00000000-0008-0000-0600-00005B18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2000250" y="4051300"/>
          <a:ext cx="269875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xKLARguQPd1Mwxbz7?coh=178572&amp;entry=tt" TargetMode="Externa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82"/>
  <sheetViews>
    <sheetView tabSelected="1" view="pageBreakPreview" topLeftCell="A118" zoomScaleNormal="100" zoomScaleSheetLayoutView="100" workbookViewId="0">
      <selection activeCell="Q121" sqref="Q121"/>
    </sheetView>
  </sheetViews>
  <sheetFormatPr defaultColWidth="9.21875" defaultRowHeight="14.4" x14ac:dyDescent="0.3"/>
  <cols>
    <col min="1" max="1" width="8.77734375" customWidth="1"/>
    <col min="2" max="2" width="12.5546875" customWidth="1"/>
    <col min="3" max="3" width="13.77734375" customWidth="1"/>
    <col min="4" max="4" width="7.21875" customWidth="1"/>
    <col min="5" max="5" width="5.5546875" customWidth="1"/>
    <col min="6" max="6" width="8.77734375" customWidth="1"/>
    <col min="7" max="8" width="9.77734375" customWidth="1"/>
    <col min="9" max="9" width="10.44140625" customWidth="1"/>
    <col min="10" max="10" width="7.21875" customWidth="1"/>
    <col min="14" max="14" width="10.44140625" bestFit="1" customWidth="1"/>
    <col min="19" max="19" width="14.77734375" customWidth="1"/>
  </cols>
  <sheetData>
    <row r="1" spans="1:14" ht="43.95" customHeight="1" x14ac:dyDescent="0.3">
      <c r="A1" s="71" t="s">
        <v>215</v>
      </c>
      <c r="B1" s="72"/>
      <c r="C1" s="72"/>
      <c r="D1" s="72"/>
      <c r="E1" s="72"/>
      <c r="F1" s="72"/>
      <c r="G1" s="72"/>
      <c r="H1" s="72"/>
      <c r="I1" s="72"/>
      <c r="J1" s="73"/>
    </row>
    <row r="2" spans="1:14" x14ac:dyDescent="0.3">
      <c r="A2" s="162" t="s">
        <v>41</v>
      </c>
      <c r="B2" s="163"/>
      <c r="C2" s="163"/>
      <c r="D2" s="163"/>
      <c r="E2" s="163"/>
      <c r="F2" s="163"/>
      <c r="G2" s="163"/>
      <c r="H2" s="163"/>
      <c r="I2" s="163"/>
      <c r="J2" s="164"/>
    </row>
    <row r="3" spans="1:14" x14ac:dyDescent="0.3">
      <c r="A3" s="84" t="s">
        <v>0</v>
      </c>
      <c r="B3" s="85"/>
      <c r="C3" s="85"/>
      <c r="D3" s="85"/>
      <c r="E3" s="86"/>
      <c r="F3" s="165" t="str">
        <f ca="1">TEXT(TODAY(),"DD/MM/YYYY")</f>
        <v>12/08/2025</v>
      </c>
      <c r="G3" s="166"/>
      <c r="H3" s="166"/>
      <c r="I3" s="166"/>
      <c r="J3" s="167"/>
    </row>
    <row r="4" spans="1:14" x14ac:dyDescent="0.3">
      <c r="A4" s="84" t="s">
        <v>1</v>
      </c>
      <c r="B4" s="85"/>
      <c r="C4" s="85"/>
      <c r="D4" s="85"/>
      <c r="E4" s="86"/>
      <c r="F4" s="168" t="s">
        <v>138</v>
      </c>
      <c r="G4" s="169"/>
      <c r="H4" s="169"/>
      <c r="I4" s="169"/>
      <c r="J4" s="170"/>
    </row>
    <row r="5" spans="1:14" x14ac:dyDescent="0.3">
      <c r="A5" s="84" t="s">
        <v>2</v>
      </c>
      <c r="B5" s="85"/>
      <c r="C5" s="85"/>
      <c r="D5" s="85"/>
      <c r="E5" s="86"/>
      <c r="F5" s="165">
        <v>45881</v>
      </c>
      <c r="G5" s="166"/>
      <c r="H5" s="166"/>
      <c r="I5" s="166"/>
      <c r="J5" s="167"/>
    </row>
    <row r="6" spans="1:14" ht="16.5" customHeight="1" x14ac:dyDescent="0.3">
      <c r="A6" s="50" t="s">
        <v>130</v>
      </c>
      <c r="B6" s="85"/>
      <c r="C6" s="85"/>
      <c r="D6" s="85"/>
      <c r="E6" s="86"/>
      <c r="F6" s="53" t="s">
        <v>148</v>
      </c>
      <c r="G6" s="54"/>
      <c r="H6" s="54"/>
      <c r="I6" s="54"/>
      <c r="J6" s="55"/>
    </row>
    <row r="7" spans="1:14" ht="15" customHeight="1" x14ac:dyDescent="0.3">
      <c r="A7" s="84" t="s">
        <v>3</v>
      </c>
      <c r="B7" s="85"/>
      <c r="C7" s="85"/>
      <c r="D7" s="85"/>
      <c r="E7" s="86"/>
      <c r="F7" s="53" t="s">
        <v>148</v>
      </c>
      <c r="G7" s="54"/>
      <c r="H7" s="54"/>
      <c r="I7" s="54"/>
      <c r="J7" s="55"/>
    </row>
    <row r="8" spans="1:14" x14ac:dyDescent="0.3">
      <c r="A8" s="84" t="s">
        <v>4</v>
      </c>
      <c r="B8" s="85"/>
      <c r="C8" s="85"/>
      <c r="D8" s="85"/>
      <c r="E8" s="86"/>
      <c r="F8" s="129" t="s">
        <v>173</v>
      </c>
      <c r="G8" s="130"/>
      <c r="H8" s="130"/>
      <c r="I8" s="130"/>
      <c r="J8" s="131"/>
      <c r="N8" s="19"/>
    </row>
    <row r="9" spans="1:14" x14ac:dyDescent="0.3">
      <c r="A9" s="50" t="s">
        <v>102</v>
      </c>
      <c r="B9" s="85"/>
      <c r="C9" s="85"/>
      <c r="D9" s="85"/>
      <c r="E9" s="86"/>
      <c r="F9" s="53" t="s">
        <v>149</v>
      </c>
      <c r="G9" s="51"/>
      <c r="H9" s="51"/>
      <c r="I9" s="51"/>
      <c r="J9" s="52"/>
      <c r="N9" s="19"/>
    </row>
    <row r="10" spans="1:14" x14ac:dyDescent="0.3">
      <c r="A10" s="50" t="s">
        <v>103</v>
      </c>
      <c r="B10" s="51"/>
      <c r="C10" s="51"/>
      <c r="D10" s="51"/>
      <c r="E10" s="52"/>
      <c r="F10" s="50" t="s">
        <v>212</v>
      </c>
      <c r="G10" s="51"/>
      <c r="H10" s="51"/>
      <c r="I10" s="51"/>
      <c r="J10" s="52"/>
    </row>
    <row r="11" spans="1:14" x14ac:dyDescent="0.3">
      <c r="A11" s="84" t="s">
        <v>5</v>
      </c>
      <c r="B11" s="85"/>
      <c r="C11" s="85"/>
      <c r="D11" s="85"/>
      <c r="E11" s="86"/>
      <c r="F11" s="53" t="s">
        <v>142</v>
      </c>
      <c r="G11" s="54"/>
      <c r="H11" s="54"/>
      <c r="I11" s="54"/>
      <c r="J11" s="55"/>
    </row>
    <row r="12" spans="1:14" x14ac:dyDescent="0.3">
      <c r="A12" s="50" t="s">
        <v>208</v>
      </c>
      <c r="B12" s="85"/>
      <c r="C12" s="85"/>
      <c r="D12" s="85"/>
      <c r="E12" s="86"/>
      <c r="F12" s="53" t="s">
        <v>209</v>
      </c>
      <c r="G12" s="54"/>
      <c r="H12" s="54"/>
      <c r="I12" s="54"/>
      <c r="J12" s="55"/>
    </row>
    <row r="13" spans="1:14" ht="30.75" customHeight="1" x14ac:dyDescent="0.3">
      <c r="A13" s="78" t="s">
        <v>58</v>
      </c>
      <c r="B13" s="78"/>
      <c r="C13" s="53" t="s">
        <v>157</v>
      </c>
      <c r="D13" s="54"/>
      <c r="E13" s="54"/>
      <c r="F13" s="54"/>
      <c r="G13" s="54"/>
      <c r="H13" s="54"/>
      <c r="I13" s="54"/>
      <c r="J13" s="55"/>
    </row>
    <row r="14" spans="1:14" x14ac:dyDescent="0.3">
      <c r="A14" s="25" t="s">
        <v>104</v>
      </c>
      <c r="B14" s="25" t="s">
        <v>48</v>
      </c>
      <c r="C14" s="174" t="s">
        <v>137</v>
      </c>
      <c r="D14" s="175"/>
      <c r="E14" s="171" t="s">
        <v>156</v>
      </c>
      <c r="F14" s="172"/>
      <c r="G14" s="173"/>
      <c r="H14" s="3" t="s">
        <v>59</v>
      </c>
      <c r="I14" s="76" t="s">
        <v>151</v>
      </c>
      <c r="J14" s="77"/>
    </row>
    <row r="15" spans="1:14" x14ac:dyDescent="0.3">
      <c r="A15" s="1" t="s">
        <v>6</v>
      </c>
      <c r="B15" s="87" t="s">
        <v>153</v>
      </c>
      <c r="C15" s="88"/>
      <c r="D15" s="88"/>
      <c r="E15" s="89"/>
      <c r="F15" s="2" t="s">
        <v>60</v>
      </c>
      <c r="G15" s="50" t="s">
        <v>139</v>
      </c>
      <c r="H15" s="51"/>
      <c r="I15" s="51"/>
      <c r="J15" s="52"/>
    </row>
    <row r="16" spans="1:14" x14ac:dyDescent="0.3">
      <c r="A16" s="1" t="s">
        <v>7</v>
      </c>
      <c r="B16" s="50" t="s">
        <v>150</v>
      </c>
      <c r="C16" s="51"/>
      <c r="D16" s="51"/>
      <c r="E16" s="52"/>
      <c r="F16" s="2" t="s">
        <v>61</v>
      </c>
      <c r="G16" s="50">
        <v>401501</v>
      </c>
      <c r="H16" s="51"/>
      <c r="I16" s="51"/>
      <c r="J16" s="52"/>
    </row>
    <row r="17" spans="1:10" ht="29.25" customHeight="1" x14ac:dyDescent="0.3">
      <c r="A17" s="78" t="s">
        <v>62</v>
      </c>
      <c r="B17" s="78"/>
      <c r="C17" s="158" t="s">
        <v>152</v>
      </c>
      <c r="D17" s="158"/>
      <c r="E17" s="158"/>
      <c r="F17" s="68" t="s">
        <v>50</v>
      </c>
      <c r="G17" s="68"/>
      <c r="H17" s="156" t="s">
        <v>155</v>
      </c>
      <c r="I17" s="156"/>
      <c r="J17" s="157"/>
    </row>
    <row r="18" spans="1:10" ht="15" customHeight="1" x14ac:dyDescent="0.3">
      <c r="A18" s="90" t="s">
        <v>168</v>
      </c>
      <c r="B18" s="96"/>
      <c r="C18" s="96"/>
      <c r="D18" s="96"/>
      <c r="E18" s="97"/>
      <c r="F18" s="150" t="s">
        <v>140</v>
      </c>
      <c r="G18" s="151"/>
      <c r="H18" s="151"/>
      <c r="I18" s="151"/>
      <c r="J18" s="152"/>
    </row>
    <row r="19" spans="1:10" ht="16.5" customHeight="1" x14ac:dyDescent="0.3">
      <c r="A19" s="98"/>
      <c r="B19" s="99"/>
      <c r="C19" s="99"/>
      <c r="D19" s="99"/>
      <c r="E19" s="100"/>
      <c r="F19" s="153"/>
      <c r="G19" s="154"/>
      <c r="H19" s="154"/>
      <c r="I19" s="154"/>
      <c r="J19" s="155"/>
    </row>
    <row r="20" spans="1:10" ht="15" customHeight="1" x14ac:dyDescent="0.3">
      <c r="A20" s="90" t="s">
        <v>105</v>
      </c>
      <c r="B20" s="91"/>
      <c r="C20" s="91"/>
      <c r="D20" s="91"/>
      <c r="E20" s="92"/>
      <c r="F20" s="90" t="s">
        <v>43</v>
      </c>
      <c r="G20" s="96"/>
      <c r="H20" s="96"/>
      <c r="I20" s="96"/>
      <c r="J20" s="97"/>
    </row>
    <row r="21" spans="1:10" x14ac:dyDescent="0.3">
      <c r="A21" s="93"/>
      <c r="B21" s="94"/>
      <c r="C21" s="94"/>
      <c r="D21" s="94"/>
      <c r="E21" s="95"/>
      <c r="F21" s="98"/>
      <c r="G21" s="99"/>
      <c r="H21" s="99"/>
      <c r="I21" s="99"/>
      <c r="J21" s="100"/>
    </row>
    <row r="22" spans="1:10" x14ac:dyDescent="0.3">
      <c r="A22" s="84" t="s">
        <v>8</v>
      </c>
      <c r="B22" s="85"/>
      <c r="C22" s="85"/>
      <c r="D22" s="85"/>
      <c r="E22" s="86"/>
      <c r="F22" s="159" t="s">
        <v>131</v>
      </c>
      <c r="G22" s="160"/>
      <c r="H22" s="160"/>
      <c r="I22" s="160"/>
      <c r="J22" s="161"/>
    </row>
    <row r="23" spans="1:10" x14ac:dyDescent="0.3">
      <c r="A23" s="84" t="s">
        <v>9</v>
      </c>
      <c r="B23" s="85"/>
      <c r="C23" s="85"/>
      <c r="D23" s="85"/>
      <c r="E23" s="86"/>
      <c r="F23" s="81" t="s">
        <v>51</v>
      </c>
      <c r="G23" s="82"/>
      <c r="H23" s="82"/>
      <c r="I23" s="82"/>
      <c r="J23" s="83"/>
    </row>
    <row r="24" spans="1:10" x14ac:dyDescent="0.3">
      <c r="A24" s="84" t="s">
        <v>10</v>
      </c>
      <c r="B24" s="85"/>
      <c r="C24" s="85"/>
      <c r="D24" s="85"/>
      <c r="E24" s="86"/>
      <c r="F24" s="159" t="s">
        <v>132</v>
      </c>
      <c r="G24" s="160"/>
      <c r="H24" s="160"/>
      <c r="I24" s="160"/>
      <c r="J24" s="161"/>
    </row>
    <row r="25" spans="1:10" x14ac:dyDescent="0.3">
      <c r="A25" s="84" t="s">
        <v>27</v>
      </c>
      <c r="B25" s="85"/>
      <c r="C25" s="85"/>
      <c r="D25" s="85"/>
      <c r="E25" s="86"/>
      <c r="F25" s="81" t="s">
        <v>63</v>
      </c>
      <c r="G25" s="148"/>
      <c r="H25" s="148"/>
      <c r="I25" s="148"/>
      <c r="J25" s="149"/>
    </row>
    <row r="26" spans="1:10" x14ac:dyDescent="0.3">
      <c r="A26" s="79" t="s">
        <v>11</v>
      </c>
      <c r="B26" s="80"/>
      <c r="C26" s="79" t="s">
        <v>12</v>
      </c>
      <c r="D26" s="80"/>
      <c r="E26" s="60" t="s">
        <v>13</v>
      </c>
      <c r="F26" s="80"/>
      <c r="G26" s="60" t="s">
        <v>49</v>
      </c>
      <c r="H26" s="61"/>
      <c r="I26" s="79" t="s">
        <v>14</v>
      </c>
      <c r="J26" s="80"/>
    </row>
    <row r="27" spans="1:10" x14ac:dyDescent="0.3">
      <c r="A27" s="60" t="s">
        <v>15</v>
      </c>
      <c r="B27" s="61"/>
      <c r="C27" s="60" t="s">
        <v>48</v>
      </c>
      <c r="D27" s="61"/>
      <c r="E27" s="60" t="s">
        <v>48</v>
      </c>
      <c r="F27" s="61"/>
      <c r="G27" s="60" t="s">
        <v>48</v>
      </c>
      <c r="H27" s="61"/>
      <c r="I27" s="60" t="s">
        <v>48</v>
      </c>
      <c r="J27" s="61"/>
    </row>
    <row r="28" spans="1:10" x14ac:dyDescent="0.3">
      <c r="A28" s="79" t="s">
        <v>16</v>
      </c>
      <c r="B28" s="80"/>
      <c r="C28" s="74" t="s">
        <v>143</v>
      </c>
      <c r="D28" s="75"/>
      <c r="E28" s="74" t="s">
        <v>172</v>
      </c>
      <c r="F28" s="75"/>
      <c r="G28" s="74" t="s">
        <v>143</v>
      </c>
      <c r="H28" s="75"/>
      <c r="I28" s="74" t="s">
        <v>154</v>
      </c>
      <c r="J28" s="75"/>
    </row>
    <row r="29" spans="1:10" x14ac:dyDescent="0.3">
      <c r="A29" s="50" t="s">
        <v>56</v>
      </c>
      <c r="B29" s="51"/>
      <c r="C29" s="51"/>
      <c r="D29" s="51"/>
      <c r="E29" s="51"/>
      <c r="F29" s="51"/>
      <c r="G29" s="51"/>
      <c r="H29" s="51"/>
      <c r="I29" s="51"/>
      <c r="J29" s="52"/>
    </row>
    <row r="30" spans="1:10" x14ac:dyDescent="0.3">
      <c r="A30" s="50" t="s">
        <v>134</v>
      </c>
      <c r="B30" s="51"/>
      <c r="C30" s="51"/>
      <c r="D30" s="51"/>
      <c r="E30" s="51"/>
      <c r="F30" s="51"/>
      <c r="G30" s="51"/>
      <c r="H30" s="51"/>
      <c r="I30" s="51"/>
      <c r="J30" s="52"/>
    </row>
    <row r="31" spans="1:10" x14ac:dyDescent="0.3">
      <c r="A31" s="50" t="s">
        <v>38</v>
      </c>
      <c r="B31" s="52"/>
      <c r="C31" s="50" t="s">
        <v>216</v>
      </c>
      <c r="D31" s="51"/>
      <c r="E31" s="51"/>
      <c r="F31" s="51"/>
      <c r="G31" s="51"/>
      <c r="H31" s="51"/>
      <c r="I31" s="51"/>
      <c r="J31" s="52"/>
    </row>
    <row r="32" spans="1:10" x14ac:dyDescent="0.3">
      <c r="A32" s="50" t="s">
        <v>217</v>
      </c>
      <c r="B32" s="52"/>
      <c r="C32" s="138" t="s">
        <v>218</v>
      </c>
      <c r="D32" s="51"/>
      <c r="E32" s="51"/>
      <c r="F32" s="51"/>
      <c r="G32" s="51"/>
      <c r="H32" s="51"/>
      <c r="I32" s="51"/>
      <c r="J32" s="52"/>
    </row>
    <row r="33" spans="1:10" x14ac:dyDescent="0.3">
      <c r="A33" s="129" t="s">
        <v>17</v>
      </c>
      <c r="B33" s="130"/>
      <c r="C33" s="130"/>
      <c r="D33" s="130"/>
      <c r="E33" s="130"/>
      <c r="F33" s="130"/>
      <c r="G33" s="130"/>
      <c r="H33" s="130"/>
      <c r="I33" s="130"/>
      <c r="J33" s="131"/>
    </row>
    <row r="34" spans="1:10" ht="15" customHeight="1" x14ac:dyDescent="0.3">
      <c r="A34" s="90" t="s">
        <v>141</v>
      </c>
      <c r="B34" s="96"/>
      <c r="C34" s="96"/>
      <c r="D34" s="96"/>
      <c r="E34" s="96"/>
      <c r="F34" s="96"/>
      <c r="G34" s="96"/>
      <c r="H34" s="96"/>
      <c r="I34" s="96"/>
      <c r="J34" s="97"/>
    </row>
    <row r="35" spans="1:10" x14ac:dyDescent="0.3">
      <c r="A35" s="98"/>
      <c r="B35" s="99"/>
      <c r="C35" s="99"/>
      <c r="D35" s="99"/>
      <c r="E35" s="99"/>
      <c r="F35" s="99"/>
      <c r="G35" s="99"/>
      <c r="H35" s="99"/>
      <c r="I35" s="99"/>
      <c r="J35" s="100"/>
    </row>
    <row r="36" spans="1:10" ht="16.5" customHeight="1" x14ac:dyDescent="0.3">
      <c r="A36" s="50" t="s">
        <v>64</v>
      </c>
      <c r="B36" s="85"/>
      <c r="C36" s="85"/>
      <c r="D36" s="85"/>
      <c r="E36" s="86"/>
      <c r="F36" s="53">
        <v>7901.23</v>
      </c>
      <c r="G36" s="54"/>
      <c r="H36" s="54"/>
      <c r="I36" s="54"/>
      <c r="J36" s="55"/>
    </row>
    <row r="37" spans="1:10" x14ac:dyDescent="0.3">
      <c r="A37" s="84" t="s">
        <v>18</v>
      </c>
      <c r="B37" s="85"/>
      <c r="C37" s="85"/>
      <c r="D37" s="85"/>
      <c r="E37" s="86"/>
      <c r="F37" s="50">
        <v>0.75</v>
      </c>
      <c r="G37" s="51"/>
      <c r="H37" s="51"/>
      <c r="I37" s="51"/>
      <c r="J37" s="52"/>
    </row>
    <row r="38" spans="1:10" x14ac:dyDescent="0.3">
      <c r="A38" s="84" t="s">
        <v>19</v>
      </c>
      <c r="B38" s="85"/>
      <c r="C38" s="85"/>
      <c r="D38" s="85"/>
      <c r="E38" s="86"/>
      <c r="F38" s="50">
        <v>0</v>
      </c>
      <c r="G38" s="51"/>
      <c r="H38" s="51"/>
      <c r="I38" s="51"/>
      <c r="J38" s="52"/>
    </row>
    <row r="39" spans="1:10" x14ac:dyDescent="0.3">
      <c r="A39" s="84" t="s">
        <v>20</v>
      </c>
      <c r="B39" s="85"/>
      <c r="C39" s="85"/>
      <c r="D39" s="85"/>
      <c r="E39" s="86"/>
      <c r="F39" s="50">
        <f>F37+F38</f>
        <v>0.75</v>
      </c>
      <c r="G39" s="51"/>
      <c r="H39" s="51"/>
      <c r="I39" s="51"/>
      <c r="J39" s="52"/>
    </row>
    <row r="40" spans="1:10" x14ac:dyDescent="0.3">
      <c r="A40" s="50" t="s">
        <v>65</v>
      </c>
      <c r="B40" s="85"/>
      <c r="C40" s="85"/>
      <c r="D40" s="85"/>
      <c r="E40" s="86"/>
      <c r="F40" s="140">
        <f>F36*F39</f>
        <v>5925.9224999999997</v>
      </c>
      <c r="G40" s="141"/>
      <c r="H40" s="141"/>
      <c r="I40" s="141"/>
      <c r="J40" s="142"/>
    </row>
    <row r="41" spans="1:10" x14ac:dyDescent="0.3">
      <c r="A41" s="84" t="s">
        <v>21</v>
      </c>
      <c r="B41" s="85"/>
      <c r="C41" s="85"/>
      <c r="D41" s="85"/>
      <c r="E41" s="86"/>
      <c r="F41" s="50" t="s">
        <v>213</v>
      </c>
      <c r="G41" s="51"/>
      <c r="H41" s="51"/>
      <c r="I41" s="51"/>
      <c r="J41" s="52"/>
    </row>
    <row r="42" spans="1:10" x14ac:dyDescent="0.3">
      <c r="A42" s="69" t="s">
        <v>67</v>
      </c>
      <c r="B42" s="69"/>
      <c r="C42" s="69"/>
      <c r="D42" s="69"/>
      <c r="E42" s="69"/>
      <c r="F42" s="69"/>
      <c r="G42" s="69"/>
      <c r="H42" s="69"/>
      <c r="I42" s="69"/>
      <c r="J42" s="69"/>
    </row>
    <row r="43" spans="1:10" ht="30.75" customHeight="1" x14ac:dyDescent="0.3">
      <c r="A43" s="68" t="s">
        <v>66</v>
      </c>
      <c r="B43" s="68"/>
      <c r="C43" s="68" t="s">
        <v>158</v>
      </c>
      <c r="D43" s="68"/>
      <c r="E43" s="68"/>
      <c r="F43" s="68"/>
      <c r="G43" s="2" t="s">
        <v>57</v>
      </c>
      <c r="H43" s="78" t="s">
        <v>159</v>
      </c>
      <c r="I43" s="78"/>
      <c r="J43" s="78"/>
    </row>
    <row r="44" spans="1:10" ht="31.5" customHeight="1" x14ac:dyDescent="0.3">
      <c r="A44" s="68" t="s">
        <v>68</v>
      </c>
      <c r="B44" s="68"/>
      <c r="C44" s="68" t="str">
        <f>C43</f>
        <v>G.NO.BSHEP/BP/PADAGHE/PALGHAR/214.</v>
      </c>
      <c r="D44" s="68"/>
      <c r="E44" s="68"/>
      <c r="F44" s="68"/>
      <c r="G44" s="2" t="s">
        <v>57</v>
      </c>
      <c r="H44" s="78" t="str">
        <f>H43</f>
        <v>28/02/2013.</v>
      </c>
      <c r="I44" s="78" t="s">
        <v>44</v>
      </c>
      <c r="J44" s="78"/>
    </row>
    <row r="45" spans="1:10" ht="32.25" customHeight="1" x14ac:dyDescent="0.3">
      <c r="A45" s="68" t="s">
        <v>219</v>
      </c>
      <c r="B45" s="68"/>
      <c r="C45" s="68" t="s">
        <v>160</v>
      </c>
      <c r="D45" s="68"/>
      <c r="E45" s="68"/>
      <c r="F45" s="68"/>
      <c r="G45" s="2" t="s">
        <v>57</v>
      </c>
      <c r="H45" s="128" t="s">
        <v>161</v>
      </c>
      <c r="I45" s="78" t="s">
        <v>45</v>
      </c>
      <c r="J45" s="78"/>
    </row>
    <row r="46" spans="1:10" ht="48" customHeight="1" x14ac:dyDescent="0.3">
      <c r="A46" s="53" t="s">
        <v>221</v>
      </c>
      <c r="B46" s="55"/>
      <c r="C46" s="53" t="s">
        <v>220</v>
      </c>
      <c r="D46" s="54"/>
      <c r="E46" s="54"/>
      <c r="F46" s="55"/>
      <c r="G46" s="2" t="s">
        <v>57</v>
      </c>
      <c r="H46" s="143">
        <v>44022</v>
      </c>
      <c r="I46" s="51" t="s">
        <v>45</v>
      </c>
      <c r="J46" s="52"/>
    </row>
    <row r="47" spans="1:10" x14ac:dyDescent="0.3">
      <c r="A47" s="50" t="s">
        <v>100</v>
      </c>
      <c r="B47" s="51"/>
      <c r="C47" s="51"/>
      <c r="D47" s="51"/>
      <c r="E47" s="52"/>
      <c r="F47" s="50" t="s">
        <v>101</v>
      </c>
      <c r="G47" s="51"/>
      <c r="H47" s="52"/>
      <c r="I47" s="50" t="s">
        <v>52</v>
      </c>
      <c r="J47" s="52"/>
    </row>
    <row r="48" spans="1:10" x14ac:dyDescent="0.3">
      <c r="A48" s="78" t="s">
        <v>73</v>
      </c>
      <c r="B48" s="78"/>
      <c r="C48" s="78"/>
      <c r="D48" s="139">
        <f>H46</f>
        <v>44022</v>
      </c>
      <c r="E48" s="139"/>
      <c r="F48" s="50" t="s">
        <v>69</v>
      </c>
      <c r="G48" s="127"/>
      <c r="H48" s="143">
        <v>45657</v>
      </c>
      <c r="I48" s="51"/>
      <c r="J48" s="52"/>
    </row>
    <row r="49" spans="1:13" x14ac:dyDescent="0.3">
      <c r="A49" s="144" t="s">
        <v>22</v>
      </c>
      <c r="B49" s="145"/>
      <c r="C49" s="145"/>
      <c r="D49" s="145"/>
      <c r="E49" s="145"/>
      <c r="F49" s="145"/>
      <c r="G49" s="145"/>
      <c r="H49" s="145"/>
      <c r="I49" s="145"/>
      <c r="J49" s="146"/>
    </row>
    <row r="50" spans="1:13" x14ac:dyDescent="0.3">
      <c r="A50" s="50" t="s">
        <v>99</v>
      </c>
      <c r="B50" s="51"/>
      <c r="C50" s="52"/>
      <c r="D50" s="60">
        <f>F40</f>
        <v>5925.9224999999997</v>
      </c>
      <c r="E50" s="61"/>
      <c r="F50" s="59" t="s">
        <v>70</v>
      </c>
      <c r="G50" s="59"/>
      <c r="H50" s="59"/>
      <c r="I50" s="147" t="s">
        <v>147</v>
      </c>
      <c r="J50" s="147"/>
    </row>
    <row r="51" spans="1:13" ht="15" customHeight="1" x14ac:dyDescent="0.3">
      <c r="A51" s="68" t="s">
        <v>71</v>
      </c>
      <c r="B51" s="68"/>
      <c r="C51" s="59" t="s">
        <v>178</v>
      </c>
      <c r="D51" s="59"/>
      <c r="E51" s="59"/>
      <c r="F51" s="50" t="s">
        <v>54</v>
      </c>
      <c r="G51" s="51"/>
      <c r="H51" s="51"/>
      <c r="I51" s="51"/>
      <c r="J51" s="52"/>
    </row>
    <row r="52" spans="1:13" x14ac:dyDescent="0.3">
      <c r="A52" s="50" t="s">
        <v>46</v>
      </c>
      <c r="B52" s="51"/>
      <c r="C52" s="51"/>
      <c r="D52" s="51"/>
      <c r="E52" s="52"/>
      <c r="F52" s="53" t="s">
        <v>210</v>
      </c>
      <c r="G52" s="54"/>
      <c r="H52" s="54"/>
      <c r="I52" s="54"/>
      <c r="J52" s="55"/>
    </row>
    <row r="53" spans="1:13" ht="15" thickBot="1" x14ac:dyDescent="0.35">
      <c r="A53" s="50" t="s">
        <v>53</v>
      </c>
      <c r="B53" s="51"/>
      <c r="C53" s="51"/>
      <c r="D53" s="51"/>
      <c r="E53" s="51"/>
      <c r="F53" s="51"/>
      <c r="G53" s="51"/>
      <c r="H53" s="51"/>
      <c r="I53" s="51"/>
      <c r="J53" s="52"/>
    </row>
    <row r="54" spans="1:13" ht="15" customHeight="1" x14ac:dyDescent="0.3">
      <c r="A54" s="56" t="s">
        <v>207</v>
      </c>
      <c r="B54" s="57"/>
      <c r="C54" s="57"/>
      <c r="D54" s="57"/>
      <c r="E54" s="57"/>
      <c r="F54" s="57"/>
      <c r="G54" s="57"/>
      <c r="H54" s="57"/>
      <c r="I54" s="57"/>
      <c r="J54" s="58"/>
      <c r="K54" s="20" t="str">
        <f>(IF(C58=0,"Work not yet Started.",IF(D58=50%,"Excavation work in process",IF(D58=100%,"Excavation work completed, ","0")))&amp;(IF(C59=0%,"",IF(D59=25%,"Footing work is process",IF(D59=50%,"Footing work Completed",IF(D59=75%,"Plinth work is process",IF(D59=100%,"Plinth work completed","0"))))))&amp;(IF(C60&gt;0,", RCC upto "&amp;C60&amp;" Slab completed",""))&amp;(IF(C61&gt;0,", Brickwork upto "&amp;C61&amp;" Floor completed"," "))&amp;(IF(C62&gt;0,", Internal Plaster upto "&amp;C62&amp;" Floor completed"," "))&amp;(IF(C63&gt;0,", External Plaster upto "&amp;C63&amp;" Floor completed"," "))&amp;(IF(C64&gt;0,", Flooring upto "&amp;C64&amp;" Floor completed"," "))&amp;(IF(C65&gt;0,", Painting upto "&amp;C65&amp;" Floor completed"," "))&amp;(IF(C66&gt;0,", Finishing upto "&amp;C66&amp;" Floor completed"," ")))</f>
        <v xml:space="preserve">Excavation work completed, Plinth work completed, RCC upto 4 Slab completed, Brickwork upto 3 Floor completed, Internal Plaster upto 3 Floor completed, External Plaster upto 2 Floor completed   </v>
      </c>
      <c r="L54" s="20"/>
      <c r="M54" s="27"/>
    </row>
    <row r="55" spans="1:13" ht="15" customHeight="1" x14ac:dyDescent="0.3">
      <c r="A55" s="70" t="s">
        <v>179</v>
      </c>
      <c r="B55" s="67"/>
      <c r="C55" s="26">
        <v>1</v>
      </c>
      <c r="D55" s="67" t="s">
        <v>180</v>
      </c>
      <c r="E55" s="67"/>
      <c r="F55" s="67">
        <v>0</v>
      </c>
      <c r="G55" s="67"/>
      <c r="H55" s="26" t="s">
        <v>181</v>
      </c>
      <c r="I55" s="67">
        <v>3</v>
      </c>
      <c r="J55" s="119"/>
      <c r="K55" s="21" t="s">
        <v>182</v>
      </c>
      <c r="L55" s="21"/>
      <c r="M55" s="28"/>
    </row>
    <row r="56" spans="1:13" ht="51.75" customHeight="1" x14ac:dyDescent="0.3">
      <c r="A56" s="120" t="s">
        <v>183</v>
      </c>
      <c r="B56" s="121"/>
      <c r="C56" s="122" t="str">
        <f>K54</f>
        <v xml:space="preserve">Excavation work completed, Plinth work completed, RCC upto 4 Slab completed, Brickwork upto 3 Floor completed, Internal Plaster upto 3 Floor completed, External Plaster upto 2 Floor completed   </v>
      </c>
      <c r="D56" s="123"/>
      <c r="E56" s="123"/>
      <c r="F56" s="123"/>
      <c r="G56" s="123"/>
      <c r="H56" s="123"/>
      <c r="I56" s="123"/>
      <c r="J56" s="124"/>
      <c r="K56" s="21" t="s">
        <v>184</v>
      </c>
      <c r="L56" s="21"/>
      <c r="M56" s="28"/>
    </row>
    <row r="57" spans="1:13" ht="15.6" x14ac:dyDescent="0.3">
      <c r="A57" s="125" t="s">
        <v>33</v>
      </c>
      <c r="B57" s="65"/>
      <c r="C57" s="23" t="s">
        <v>185</v>
      </c>
      <c r="D57" s="65" t="s">
        <v>186</v>
      </c>
      <c r="E57" s="65"/>
      <c r="F57" s="65" t="s">
        <v>187</v>
      </c>
      <c r="G57" s="65"/>
      <c r="H57" s="65" t="s">
        <v>188</v>
      </c>
      <c r="I57" s="65"/>
      <c r="J57" s="126"/>
      <c r="K57" s="21" t="s">
        <v>189</v>
      </c>
      <c r="L57" s="29"/>
      <c r="M57" s="30"/>
    </row>
    <row r="58" spans="1:13" ht="15.6" x14ac:dyDescent="0.3">
      <c r="A58" s="65" t="s">
        <v>190</v>
      </c>
      <c r="B58" s="65"/>
      <c r="C58" s="31">
        <f>M61</f>
        <v>3</v>
      </c>
      <c r="D58" s="66">
        <f>((100/I55)*C58)/100</f>
        <v>1</v>
      </c>
      <c r="E58" s="66"/>
      <c r="F58" s="66">
        <f>(IF(C56=K56,"100%",IF(C56=K57,"100%",(((C59/I55*10)+(40/(C55+F55+I55)*C60)+(7.5/(I55)*C61)+(7.5/(I55)*C62)+(10/I55*C63)+(10/I55*C64)+(5/I55*C65)+(5/I55*C66)+(5/I55*C67))/100))))</f>
        <v>0.71666666666666667</v>
      </c>
      <c r="G58" s="66"/>
      <c r="H58" s="66">
        <f>((((C58/I55)*20)+((C59/I55)*25)+(30/(I55+F55+C55)*C60)+(5/I55*C61)+(5/I55*C62)+(5/I55*C63)+(5/I55*C64)+(0/I55*C65)+(0/I55*C66)+(5/I55*C67))/100)</f>
        <v>0.8833333333333333</v>
      </c>
      <c r="I58" s="66"/>
      <c r="J58" s="66"/>
      <c r="K58" s="21"/>
      <c r="L58" s="29"/>
      <c r="M58" s="30"/>
    </row>
    <row r="59" spans="1:13" ht="15.6" x14ac:dyDescent="0.3">
      <c r="A59" s="65" t="s">
        <v>34</v>
      </c>
      <c r="B59" s="65"/>
      <c r="C59" s="31">
        <f>M66</f>
        <v>3</v>
      </c>
      <c r="D59" s="66">
        <f>((100/I55)*C59)/100</f>
        <v>1</v>
      </c>
      <c r="E59" s="66"/>
      <c r="F59" s="66"/>
      <c r="G59" s="66"/>
      <c r="H59" s="66"/>
      <c r="I59" s="66"/>
      <c r="J59" s="66"/>
      <c r="K59" s="29"/>
      <c r="L59" s="29"/>
      <c r="M59" s="30"/>
    </row>
    <row r="60" spans="1:13" ht="15.6" x14ac:dyDescent="0.3">
      <c r="A60" s="65" t="s">
        <v>35</v>
      </c>
      <c r="B60" s="65"/>
      <c r="C60" s="32">
        <f>C55+F55+I55</f>
        <v>4</v>
      </c>
      <c r="D60" s="66">
        <f>((100/(C55+F55+I55))*C60)/100</f>
        <v>1</v>
      </c>
      <c r="E60" s="66"/>
      <c r="F60" s="66"/>
      <c r="G60" s="66"/>
      <c r="H60" s="66"/>
      <c r="I60" s="66"/>
      <c r="J60" s="66"/>
      <c r="K60" s="22" t="s">
        <v>191</v>
      </c>
      <c r="L60" s="33"/>
      <c r="M60" s="34">
        <f>I55*50%</f>
        <v>1.5</v>
      </c>
    </row>
    <row r="61" spans="1:13" ht="15.6" x14ac:dyDescent="0.3">
      <c r="A61" s="65" t="s">
        <v>192</v>
      </c>
      <c r="B61" s="65" t="s">
        <v>193</v>
      </c>
      <c r="C61" s="31">
        <v>3</v>
      </c>
      <c r="D61" s="66">
        <f>((100/I55)*C61)/100</f>
        <v>1</v>
      </c>
      <c r="E61" s="66"/>
      <c r="F61" s="66"/>
      <c r="G61" s="66"/>
      <c r="H61" s="66"/>
      <c r="I61" s="66"/>
      <c r="J61" s="66"/>
      <c r="K61" s="22" t="s">
        <v>194</v>
      </c>
      <c r="L61" s="33"/>
      <c r="M61" s="34">
        <f>I55</f>
        <v>3</v>
      </c>
    </row>
    <row r="62" spans="1:13" ht="15" customHeight="1" x14ac:dyDescent="0.3">
      <c r="A62" s="65" t="s">
        <v>195</v>
      </c>
      <c r="B62" s="65" t="s">
        <v>193</v>
      </c>
      <c r="C62" s="31">
        <v>3</v>
      </c>
      <c r="D62" s="66">
        <f>((100/I55)*C62)/100</f>
        <v>1</v>
      </c>
      <c r="E62" s="66"/>
      <c r="F62" s="66"/>
      <c r="G62" s="66"/>
      <c r="H62" s="66"/>
      <c r="I62" s="66"/>
      <c r="J62" s="66"/>
      <c r="K62" s="22"/>
      <c r="L62" s="33"/>
      <c r="M62" s="34"/>
    </row>
    <row r="63" spans="1:13" ht="15.6" x14ac:dyDescent="0.3">
      <c r="A63" s="67" t="s">
        <v>196</v>
      </c>
      <c r="B63" s="67" t="s">
        <v>197</v>
      </c>
      <c r="C63" s="31">
        <v>2</v>
      </c>
      <c r="D63" s="66">
        <f>((100/(I55))*C63)/100</f>
        <v>0.66666666666666674</v>
      </c>
      <c r="E63" s="66"/>
      <c r="F63" s="66"/>
      <c r="G63" s="66"/>
      <c r="H63" s="66"/>
      <c r="I63" s="66"/>
      <c r="J63" s="66"/>
      <c r="K63" s="22" t="s">
        <v>198</v>
      </c>
      <c r="L63" s="33"/>
      <c r="M63" s="34">
        <f>I55*25%</f>
        <v>0.75</v>
      </c>
    </row>
    <row r="64" spans="1:13" ht="15.6" x14ac:dyDescent="0.3">
      <c r="A64" s="65" t="s">
        <v>199</v>
      </c>
      <c r="B64" s="65" t="s">
        <v>199</v>
      </c>
      <c r="C64" s="31">
        <v>0</v>
      </c>
      <c r="D64" s="66">
        <f>((100/I55)*C64)/100</f>
        <v>0</v>
      </c>
      <c r="E64" s="66"/>
      <c r="F64" s="66"/>
      <c r="G64" s="66"/>
      <c r="H64" s="66"/>
      <c r="I64" s="66"/>
      <c r="J64" s="66"/>
      <c r="K64" s="22" t="s">
        <v>200</v>
      </c>
      <c r="L64" s="33"/>
      <c r="M64" s="34">
        <f>I55*50%</f>
        <v>1.5</v>
      </c>
    </row>
    <row r="65" spans="1:13" ht="15.6" x14ac:dyDescent="0.3">
      <c r="A65" s="65" t="s">
        <v>201</v>
      </c>
      <c r="B65" s="65"/>
      <c r="C65" s="31">
        <v>0</v>
      </c>
      <c r="D65" s="66">
        <f>((100/I55)*C65)/100</f>
        <v>0</v>
      </c>
      <c r="E65" s="66"/>
      <c r="F65" s="66"/>
      <c r="G65" s="66"/>
      <c r="H65" s="66"/>
      <c r="I65" s="66"/>
      <c r="J65" s="66"/>
      <c r="K65" s="22" t="s">
        <v>202</v>
      </c>
      <c r="L65" s="33"/>
      <c r="M65" s="34">
        <f>I55*75%</f>
        <v>2.25</v>
      </c>
    </row>
    <row r="66" spans="1:13" ht="15" customHeight="1" x14ac:dyDescent="0.3">
      <c r="A66" s="65" t="s">
        <v>203</v>
      </c>
      <c r="B66" s="65" t="s">
        <v>203</v>
      </c>
      <c r="C66" s="31">
        <v>0</v>
      </c>
      <c r="D66" s="66">
        <f>((100/(I55))*C66)/100</f>
        <v>0</v>
      </c>
      <c r="E66" s="66"/>
      <c r="F66" s="66"/>
      <c r="G66" s="66"/>
      <c r="H66" s="66"/>
      <c r="I66" s="66"/>
      <c r="J66" s="66"/>
      <c r="K66" s="22" t="s">
        <v>204</v>
      </c>
      <c r="L66" s="33"/>
      <c r="M66" s="34">
        <f>I55</f>
        <v>3</v>
      </c>
    </row>
    <row r="67" spans="1:13" ht="16.2" thickBot="1" x14ac:dyDescent="0.35">
      <c r="A67" s="65" t="s">
        <v>205</v>
      </c>
      <c r="B67" s="65"/>
      <c r="C67" s="31">
        <v>0</v>
      </c>
      <c r="D67" s="66">
        <f>((100/(I55))*C67)/100</f>
        <v>0</v>
      </c>
      <c r="E67" s="66"/>
      <c r="F67" s="66"/>
      <c r="G67" s="66"/>
      <c r="H67" s="66"/>
      <c r="I67" s="66"/>
      <c r="J67" s="66"/>
      <c r="K67" s="36"/>
      <c r="L67" s="36"/>
      <c r="M67" s="37"/>
    </row>
    <row r="68" spans="1:13" ht="15" hidden="1" customHeight="1" x14ac:dyDescent="0.3">
      <c r="A68" s="188" t="s">
        <v>206</v>
      </c>
      <c r="B68" s="188"/>
      <c r="C68" s="188"/>
      <c r="D68" s="188"/>
      <c r="E68" s="188"/>
      <c r="F68" s="188"/>
      <c r="G68" s="188"/>
      <c r="H68" s="188"/>
      <c r="I68" s="188"/>
      <c r="J68" s="188"/>
      <c r="K68" s="20" t="str">
        <f>(IF(C72=0,"Work not yet Started.",IF(D72=50%,"Excavation work in process",IF(D72=100%,"Excavation work completed, ","0")))&amp;(IF(C73=0%,"",IF(D73=25%,"Footing work is process",IF(D73=50%,"Footing work Completed",IF(D73=75%,"Plinth work is process",IF(D73=100%,"Plinth work completed","0"))))))&amp;(IF(C74&gt;0,", RCC upto "&amp;C74&amp;" Slab completed",""))&amp;(IF(C75&gt;0,", Brickwork upto "&amp;C75&amp;" Floor completed"," "))&amp;(IF(C76&gt;0,", Internal Plaster upto "&amp;C76&amp;" Floor completed"," "))&amp;(IF(C77&gt;0,", External Plaster upto "&amp;C77&amp;" Floor completed"," "))&amp;(IF(C78&gt;0,", Flooring upto "&amp;C78&amp;" Floor completed"," "))&amp;(IF(C79&gt;0,", Painting upto "&amp;C79&amp;" Floor completed"," "))&amp;(IF(C80&gt;0,", Finishing upto "&amp;C80&amp;" Floor completed"," ")))</f>
        <v xml:space="preserve">Excavation work completed, Plinth work completed, RCC upto 4 Slab completed      </v>
      </c>
      <c r="L68" s="20"/>
      <c r="M68" s="27"/>
    </row>
    <row r="69" spans="1:13" ht="15" hidden="1" customHeight="1" x14ac:dyDescent="0.3">
      <c r="A69" s="189" t="s">
        <v>179</v>
      </c>
      <c r="B69" s="189"/>
      <c r="C69" s="48">
        <v>1</v>
      </c>
      <c r="D69" s="67" t="s">
        <v>180</v>
      </c>
      <c r="E69" s="67"/>
      <c r="F69" s="190">
        <v>0</v>
      </c>
      <c r="G69" s="190"/>
      <c r="H69" s="47" t="s">
        <v>181</v>
      </c>
      <c r="I69" s="190">
        <v>3</v>
      </c>
      <c r="J69" s="190"/>
      <c r="K69" s="21" t="s">
        <v>182</v>
      </c>
      <c r="L69" s="21"/>
      <c r="M69" s="28"/>
    </row>
    <row r="70" spans="1:13" ht="40.5" hidden="1" customHeight="1" x14ac:dyDescent="0.3">
      <c r="A70" s="121" t="s">
        <v>183</v>
      </c>
      <c r="B70" s="121"/>
      <c r="C70" s="191" t="str">
        <f>K68</f>
        <v xml:space="preserve">Excavation work completed, Plinth work completed, RCC upto 4 Slab completed      </v>
      </c>
      <c r="D70" s="191"/>
      <c r="E70" s="191"/>
      <c r="F70" s="191"/>
      <c r="G70" s="191"/>
      <c r="H70" s="191"/>
      <c r="I70" s="191"/>
      <c r="J70" s="191"/>
      <c r="K70" s="21" t="s">
        <v>184</v>
      </c>
      <c r="L70" s="21"/>
      <c r="M70" s="28"/>
    </row>
    <row r="71" spans="1:13" ht="16.2" hidden="1" thickBot="1" x14ac:dyDescent="0.35">
      <c r="A71" s="192" t="s">
        <v>33</v>
      </c>
      <c r="B71" s="192"/>
      <c r="C71" s="49" t="s">
        <v>185</v>
      </c>
      <c r="D71" s="192" t="s">
        <v>186</v>
      </c>
      <c r="E71" s="192"/>
      <c r="F71" s="192" t="s">
        <v>187</v>
      </c>
      <c r="G71" s="192"/>
      <c r="H71" s="192" t="s">
        <v>188</v>
      </c>
      <c r="I71" s="192"/>
      <c r="J71" s="192"/>
      <c r="K71" s="21" t="s">
        <v>189</v>
      </c>
      <c r="L71" s="29"/>
      <c r="M71" s="30"/>
    </row>
    <row r="72" spans="1:13" ht="16.2" hidden="1" thickBot="1" x14ac:dyDescent="0.35">
      <c r="A72" s="192" t="s">
        <v>190</v>
      </c>
      <c r="B72" s="192"/>
      <c r="C72" s="38">
        <f>M75</f>
        <v>3</v>
      </c>
      <c r="D72" s="193">
        <f>((100/I69)*C72)/100</f>
        <v>1</v>
      </c>
      <c r="E72" s="193"/>
      <c r="F72" s="193">
        <f>(IF(C70=K70,"100%",IF(C70=K71,"100%",(((C73/I69*10)+(40/(C69+F69+I69)*C74)+(7.5/(I69)*C75)+(7.5/(I69)*C76)+(10/I69*C77)+(10/I69*C78)+(5/I69*C79)+(5/I69*C80)+(5/I69*C81))/100))))</f>
        <v>0.5</v>
      </c>
      <c r="G72" s="193"/>
      <c r="H72" s="193">
        <f>((((C72/I69)*20)+((C73/I69)*25)+(30/(I69+F69+C69)*C74)+(5/I69*C75)+(5/I69*C76)+(5/I69*C77)+(5/I69*C78)+(0/I69*C79)+(0/I69*C80)+(5/I69*C81))/100)</f>
        <v>0.75</v>
      </c>
      <c r="I72" s="193"/>
      <c r="J72" s="193"/>
      <c r="K72" s="21"/>
      <c r="L72" s="29"/>
      <c r="M72" s="30"/>
    </row>
    <row r="73" spans="1:13" ht="16.2" hidden="1" thickBot="1" x14ac:dyDescent="0.35">
      <c r="A73" s="192" t="s">
        <v>34</v>
      </c>
      <c r="B73" s="192"/>
      <c r="C73" s="38">
        <f>M80</f>
        <v>3</v>
      </c>
      <c r="D73" s="193">
        <f>((100/I69)*C73)/100</f>
        <v>1</v>
      </c>
      <c r="E73" s="193"/>
      <c r="F73" s="193"/>
      <c r="G73" s="193"/>
      <c r="H73" s="193"/>
      <c r="I73" s="193"/>
      <c r="J73" s="193"/>
      <c r="K73" s="29"/>
      <c r="L73" s="29"/>
      <c r="M73" s="30"/>
    </row>
    <row r="74" spans="1:13" ht="16.2" hidden="1" thickBot="1" x14ac:dyDescent="0.35">
      <c r="A74" s="192" t="s">
        <v>35</v>
      </c>
      <c r="B74" s="192"/>
      <c r="C74" s="39">
        <f>C69+F69+I69</f>
        <v>4</v>
      </c>
      <c r="D74" s="193">
        <f>((100/(C69+F69+I69))*C74)/100</f>
        <v>1</v>
      </c>
      <c r="E74" s="193"/>
      <c r="F74" s="193"/>
      <c r="G74" s="193"/>
      <c r="H74" s="193"/>
      <c r="I74" s="193"/>
      <c r="J74" s="193"/>
      <c r="K74" s="22" t="s">
        <v>191</v>
      </c>
      <c r="L74" s="33"/>
      <c r="M74" s="34">
        <f>I69*50%</f>
        <v>1.5</v>
      </c>
    </row>
    <row r="75" spans="1:13" ht="16.2" hidden="1" thickBot="1" x14ac:dyDescent="0.35">
      <c r="A75" s="192" t="s">
        <v>192</v>
      </c>
      <c r="B75" s="192" t="s">
        <v>193</v>
      </c>
      <c r="C75" s="38">
        <v>0</v>
      </c>
      <c r="D75" s="193">
        <f>((100/I69)*C75)/100</f>
        <v>0</v>
      </c>
      <c r="E75" s="193"/>
      <c r="F75" s="193"/>
      <c r="G75" s="193"/>
      <c r="H75" s="193"/>
      <c r="I75" s="193"/>
      <c r="J75" s="193"/>
      <c r="K75" s="22" t="s">
        <v>194</v>
      </c>
      <c r="L75" s="33"/>
      <c r="M75" s="34">
        <f>I69</f>
        <v>3</v>
      </c>
    </row>
    <row r="76" spans="1:13" ht="15" hidden="1" customHeight="1" x14ac:dyDescent="0.3">
      <c r="A76" s="192" t="s">
        <v>195</v>
      </c>
      <c r="B76" s="192" t="s">
        <v>193</v>
      </c>
      <c r="C76" s="38">
        <v>0</v>
      </c>
      <c r="D76" s="193">
        <f>((100/I69)*C76)/100</f>
        <v>0</v>
      </c>
      <c r="E76" s="193"/>
      <c r="F76" s="193"/>
      <c r="G76" s="193"/>
      <c r="H76" s="193"/>
      <c r="I76" s="193"/>
      <c r="J76" s="193"/>
      <c r="K76" s="22"/>
      <c r="L76" s="33"/>
      <c r="M76" s="34"/>
    </row>
    <row r="77" spans="1:13" ht="16.2" hidden="1" thickBot="1" x14ac:dyDescent="0.35">
      <c r="A77" s="192" t="s">
        <v>196</v>
      </c>
      <c r="B77" s="192" t="s">
        <v>197</v>
      </c>
      <c r="C77" s="38">
        <v>0</v>
      </c>
      <c r="D77" s="193">
        <f>((100/(I69))*C77)/100</f>
        <v>0</v>
      </c>
      <c r="E77" s="193"/>
      <c r="F77" s="193"/>
      <c r="G77" s="193"/>
      <c r="H77" s="193"/>
      <c r="I77" s="193"/>
      <c r="J77" s="193"/>
      <c r="K77" s="22" t="s">
        <v>198</v>
      </c>
      <c r="L77" s="33"/>
      <c r="M77" s="34">
        <f>I69*25%</f>
        <v>0.75</v>
      </c>
    </row>
    <row r="78" spans="1:13" ht="16.2" hidden="1" thickBot="1" x14ac:dyDescent="0.35">
      <c r="A78" s="192" t="s">
        <v>199</v>
      </c>
      <c r="B78" s="192" t="s">
        <v>199</v>
      </c>
      <c r="C78" s="38">
        <v>0</v>
      </c>
      <c r="D78" s="193">
        <f>((100/I69)*C78)/100</f>
        <v>0</v>
      </c>
      <c r="E78" s="193"/>
      <c r="F78" s="193"/>
      <c r="G78" s="193"/>
      <c r="H78" s="193"/>
      <c r="I78" s="193"/>
      <c r="J78" s="193"/>
      <c r="K78" s="22" t="s">
        <v>200</v>
      </c>
      <c r="L78" s="33"/>
      <c r="M78" s="34">
        <f>I69*50%</f>
        <v>1.5</v>
      </c>
    </row>
    <row r="79" spans="1:13" ht="16.2" hidden="1" thickBot="1" x14ac:dyDescent="0.35">
      <c r="A79" s="192" t="s">
        <v>201</v>
      </c>
      <c r="B79" s="192"/>
      <c r="C79" s="38">
        <v>0</v>
      </c>
      <c r="D79" s="193">
        <f>((100/I69)*C79)/100</f>
        <v>0</v>
      </c>
      <c r="E79" s="193"/>
      <c r="F79" s="193"/>
      <c r="G79" s="193"/>
      <c r="H79" s="193"/>
      <c r="I79" s="193"/>
      <c r="J79" s="193"/>
      <c r="K79" s="22" t="s">
        <v>202</v>
      </c>
      <c r="L79" s="33"/>
      <c r="M79" s="34">
        <f>I69*75%</f>
        <v>2.25</v>
      </c>
    </row>
    <row r="80" spans="1:13" ht="15" hidden="1" customHeight="1" x14ac:dyDescent="0.3">
      <c r="A80" s="192" t="s">
        <v>203</v>
      </c>
      <c r="B80" s="192" t="s">
        <v>203</v>
      </c>
      <c r="C80" s="38">
        <v>0</v>
      </c>
      <c r="D80" s="193">
        <f>((100/(I69))*C80)/100</f>
        <v>0</v>
      </c>
      <c r="E80" s="193"/>
      <c r="F80" s="193"/>
      <c r="G80" s="193"/>
      <c r="H80" s="193"/>
      <c r="I80" s="193"/>
      <c r="J80" s="193"/>
      <c r="K80" s="22" t="s">
        <v>204</v>
      </c>
      <c r="L80" s="33"/>
      <c r="M80" s="34">
        <f>I69</f>
        <v>3</v>
      </c>
    </row>
    <row r="81" spans="1:13" ht="16.2" hidden="1" thickBot="1" x14ac:dyDescent="0.35">
      <c r="A81" s="192" t="s">
        <v>205</v>
      </c>
      <c r="B81" s="192"/>
      <c r="C81" s="38">
        <v>0</v>
      </c>
      <c r="D81" s="193">
        <f>((100/(I69))*C81)/100</f>
        <v>0</v>
      </c>
      <c r="E81" s="193"/>
      <c r="F81" s="193"/>
      <c r="G81" s="193"/>
      <c r="H81" s="193"/>
      <c r="I81" s="193"/>
      <c r="J81" s="193"/>
      <c r="K81" s="36"/>
      <c r="L81" s="36"/>
      <c r="M81" s="37"/>
    </row>
    <row r="82" spans="1:13" ht="15" customHeight="1" x14ac:dyDescent="0.3">
      <c r="A82" s="191" t="s">
        <v>211</v>
      </c>
      <c r="B82" s="191"/>
      <c r="C82" s="191"/>
      <c r="D82" s="191"/>
      <c r="E82" s="191"/>
      <c r="F82" s="191"/>
      <c r="G82" s="191"/>
      <c r="H82" s="191"/>
      <c r="I82" s="191"/>
      <c r="J82" s="191"/>
      <c r="K82" s="20" t="str">
        <f>(IF(C86=0,"Work not yet Started.",IF(D86=50%,"Excavation work in process",IF(D86=100%,"Excavation work completed, ","0")))&amp;(IF(C87=0%,"",IF(D87=25%,"Footing work is process",IF(D87=50%,"Footing work Completed",IF(D87=75%,"Plinth work is process",IF(D87=100%,"Plinth work completed","0"))))))&amp;(IF(C88&gt;0,", RCC upto "&amp;C88&amp;" Slab completed",""))&amp;(IF(C89&gt;0,", Brickwork upto "&amp;C89&amp;" Floor completed"," "))&amp;(IF(C90&gt;0,", Internal Plaster upto "&amp;C90&amp;" Floor completed"," "))&amp;(IF(C91&gt;0,", External Plaster upto "&amp;C91&amp;" Floor completed"," "))&amp;(IF(C92&gt;0,", Flooring upto "&amp;C92&amp;" Floor completed"," "))&amp;(IF(C93&gt;0,", Painting upto "&amp;C93&amp;" Floor completed"," "))&amp;(IF(C94&gt;0,", Finishing upto "&amp;C94&amp;" Floor completed"," ")))</f>
        <v xml:space="preserve">Excavation work completed, Plinth work completed, RCC upto 4 Slab completed, Brickwork upto 3 Floor completed, Internal Plaster upto 3 Floor completed, External Plaster upto 3 Floor completed, Flooring upto 2 Floor completed, Painting upto 1 Floor completed </v>
      </c>
      <c r="L82" s="20"/>
      <c r="M82" s="27"/>
    </row>
    <row r="83" spans="1:13" ht="15" customHeight="1" x14ac:dyDescent="0.3">
      <c r="A83" s="67" t="s">
        <v>179</v>
      </c>
      <c r="B83" s="67"/>
      <c r="C83" s="26">
        <v>1</v>
      </c>
      <c r="D83" s="67" t="s">
        <v>180</v>
      </c>
      <c r="E83" s="67"/>
      <c r="F83" s="67">
        <v>0</v>
      </c>
      <c r="G83" s="67"/>
      <c r="H83" s="26" t="s">
        <v>181</v>
      </c>
      <c r="I83" s="67">
        <v>3</v>
      </c>
      <c r="J83" s="67"/>
      <c r="K83" s="21" t="s">
        <v>182</v>
      </c>
      <c r="L83" s="21"/>
      <c r="M83" s="28"/>
    </row>
    <row r="84" spans="1:13" ht="65.25" customHeight="1" x14ac:dyDescent="0.3">
      <c r="A84" s="121" t="s">
        <v>183</v>
      </c>
      <c r="B84" s="121"/>
      <c r="C84" s="191" t="str">
        <f>K82</f>
        <v xml:space="preserve">Excavation work completed, Plinth work completed, RCC upto 4 Slab completed, Brickwork upto 3 Floor completed, Internal Plaster upto 3 Floor completed, External Plaster upto 3 Floor completed, Flooring upto 2 Floor completed, Painting upto 1 Floor completed </v>
      </c>
      <c r="D84" s="191"/>
      <c r="E84" s="191"/>
      <c r="F84" s="191"/>
      <c r="G84" s="191"/>
      <c r="H84" s="191"/>
      <c r="I84" s="191"/>
      <c r="J84" s="191"/>
      <c r="K84" s="21" t="s">
        <v>184</v>
      </c>
      <c r="L84" s="21"/>
      <c r="M84" s="28"/>
    </row>
    <row r="85" spans="1:13" ht="15.6" x14ac:dyDescent="0.3">
      <c r="A85" s="125" t="s">
        <v>33</v>
      </c>
      <c r="B85" s="65"/>
      <c r="C85" s="23" t="s">
        <v>185</v>
      </c>
      <c r="D85" s="65" t="s">
        <v>186</v>
      </c>
      <c r="E85" s="65"/>
      <c r="F85" s="65" t="s">
        <v>187</v>
      </c>
      <c r="G85" s="65"/>
      <c r="H85" s="65" t="s">
        <v>188</v>
      </c>
      <c r="I85" s="65"/>
      <c r="J85" s="126"/>
      <c r="K85" s="21" t="s">
        <v>189</v>
      </c>
      <c r="L85" s="29"/>
      <c r="M85" s="30"/>
    </row>
    <row r="86" spans="1:13" ht="15.6" x14ac:dyDescent="0.3">
      <c r="A86" s="125" t="s">
        <v>190</v>
      </c>
      <c r="B86" s="65"/>
      <c r="C86" s="31">
        <f>M89</f>
        <v>3</v>
      </c>
      <c r="D86" s="66">
        <f>((100/I83)*C86)/100</f>
        <v>1</v>
      </c>
      <c r="E86" s="66"/>
      <c r="F86" s="66">
        <f>(IF(C84=K84,"100%",IF(C84=K85,"100%",(((C87/I83*10)+(40/(C83+F83+I83)*C88)+(7.5/(I83)*C89)+(7.5/(I83)*C90)+(10/I83*C91)+(10/I83*C92)+(5/I83*C93)+(5/I83*C94)+(5/I83*C95))/100))))</f>
        <v>0.83333333333333348</v>
      </c>
      <c r="G86" s="66"/>
      <c r="H86" s="66">
        <f>((((C86/I83)*20)+((C87/I83)*25)+(30/(I83+F83+C83)*C88)+(5/I83*C89)+(5/I83*C90)+(5/I83*C91)+(5/I83*C92)+(0/I83*C93)+(0/I83*C94)+(5/I83*C95))/100)</f>
        <v>0.93333333333333324</v>
      </c>
      <c r="I86" s="66"/>
      <c r="J86" s="197"/>
      <c r="K86" s="21"/>
      <c r="L86" s="29"/>
      <c r="M86" s="30"/>
    </row>
    <row r="87" spans="1:13" ht="15.6" x14ac:dyDescent="0.3">
      <c r="A87" s="125" t="s">
        <v>34</v>
      </c>
      <c r="B87" s="65"/>
      <c r="C87" s="31">
        <f>M94</f>
        <v>3</v>
      </c>
      <c r="D87" s="66">
        <f>((100/I83)*C87)/100</f>
        <v>1</v>
      </c>
      <c r="E87" s="66"/>
      <c r="F87" s="66"/>
      <c r="G87" s="66"/>
      <c r="H87" s="66"/>
      <c r="I87" s="66"/>
      <c r="J87" s="197"/>
      <c r="K87" s="29"/>
      <c r="L87" s="29"/>
      <c r="M87" s="30"/>
    </row>
    <row r="88" spans="1:13" ht="15.6" x14ac:dyDescent="0.3">
      <c r="A88" s="125" t="s">
        <v>35</v>
      </c>
      <c r="B88" s="65"/>
      <c r="C88" s="32">
        <f>C83+F83+I83</f>
        <v>4</v>
      </c>
      <c r="D88" s="66">
        <f>((100/(C83+F83+I83))*C88)/100</f>
        <v>1</v>
      </c>
      <c r="E88" s="66"/>
      <c r="F88" s="66"/>
      <c r="G88" s="66"/>
      <c r="H88" s="66"/>
      <c r="I88" s="66"/>
      <c r="J88" s="197"/>
      <c r="K88" s="22" t="s">
        <v>191</v>
      </c>
      <c r="L88" s="33"/>
      <c r="M88" s="34">
        <f>I83*50%</f>
        <v>1.5</v>
      </c>
    </row>
    <row r="89" spans="1:13" ht="15.6" x14ac:dyDescent="0.3">
      <c r="A89" s="125" t="s">
        <v>192</v>
      </c>
      <c r="B89" s="65" t="s">
        <v>193</v>
      </c>
      <c r="C89" s="31">
        <v>3</v>
      </c>
      <c r="D89" s="66">
        <f>((100/I83)*C89)/100</f>
        <v>1</v>
      </c>
      <c r="E89" s="66"/>
      <c r="F89" s="66"/>
      <c r="G89" s="66"/>
      <c r="H89" s="66"/>
      <c r="I89" s="66"/>
      <c r="J89" s="197"/>
      <c r="K89" s="22" t="s">
        <v>194</v>
      </c>
      <c r="L89" s="33"/>
      <c r="M89" s="34">
        <f>I83</f>
        <v>3</v>
      </c>
    </row>
    <row r="90" spans="1:13" ht="15" customHeight="1" x14ac:dyDescent="0.3">
      <c r="A90" s="125" t="s">
        <v>195</v>
      </c>
      <c r="B90" s="65" t="s">
        <v>193</v>
      </c>
      <c r="C90" s="31">
        <v>3</v>
      </c>
      <c r="D90" s="66">
        <f>((100/I83)*C90)/100</f>
        <v>1</v>
      </c>
      <c r="E90" s="66"/>
      <c r="F90" s="66"/>
      <c r="G90" s="66"/>
      <c r="H90" s="66"/>
      <c r="I90" s="66"/>
      <c r="J90" s="197"/>
      <c r="K90" s="22"/>
      <c r="L90" s="33"/>
      <c r="M90" s="34"/>
    </row>
    <row r="91" spans="1:13" ht="15.6" x14ac:dyDescent="0.3">
      <c r="A91" s="70" t="s">
        <v>196</v>
      </c>
      <c r="B91" s="67" t="s">
        <v>197</v>
      </c>
      <c r="C91" s="31">
        <v>3</v>
      </c>
      <c r="D91" s="66">
        <f>((100/(I83))*C91)/100</f>
        <v>1</v>
      </c>
      <c r="E91" s="66"/>
      <c r="F91" s="66"/>
      <c r="G91" s="66"/>
      <c r="H91" s="66"/>
      <c r="I91" s="66"/>
      <c r="J91" s="197"/>
      <c r="K91" s="22" t="s">
        <v>198</v>
      </c>
      <c r="L91" s="33"/>
      <c r="M91" s="34">
        <f>I83*25%</f>
        <v>0.75</v>
      </c>
    </row>
    <row r="92" spans="1:13" ht="15.6" x14ac:dyDescent="0.3">
      <c r="A92" s="125" t="s">
        <v>199</v>
      </c>
      <c r="B92" s="65" t="s">
        <v>199</v>
      </c>
      <c r="C92" s="31">
        <v>2</v>
      </c>
      <c r="D92" s="66">
        <f>((100/I83)*C92)/100</f>
        <v>0.66666666666666674</v>
      </c>
      <c r="E92" s="66"/>
      <c r="F92" s="66"/>
      <c r="G92" s="66"/>
      <c r="H92" s="66"/>
      <c r="I92" s="66"/>
      <c r="J92" s="197"/>
      <c r="K92" s="22" t="s">
        <v>200</v>
      </c>
      <c r="L92" s="33"/>
      <c r="M92" s="34">
        <f>I83*50%</f>
        <v>1.5</v>
      </c>
    </row>
    <row r="93" spans="1:13" ht="15.6" x14ac:dyDescent="0.3">
      <c r="A93" s="125" t="s">
        <v>201</v>
      </c>
      <c r="B93" s="65"/>
      <c r="C93" s="31">
        <v>1</v>
      </c>
      <c r="D93" s="66">
        <f>((100/I83)*C93)/100</f>
        <v>0.33333333333333337</v>
      </c>
      <c r="E93" s="66"/>
      <c r="F93" s="66"/>
      <c r="G93" s="66"/>
      <c r="H93" s="66"/>
      <c r="I93" s="66"/>
      <c r="J93" s="197"/>
      <c r="K93" s="22" t="s">
        <v>202</v>
      </c>
      <c r="L93" s="33"/>
      <c r="M93" s="34">
        <f>I83*75%</f>
        <v>2.25</v>
      </c>
    </row>
    <row r="94" spans="1:13" ht="15" customHeight="1" x14ac:dyDescent="0.3">
      <c r="A94" s="125" t="s">
        <v>203</v>
      </c>
      <c r="B94" s="65" t="s">
        <v>203</v>
      </c>
      <c r="C94" s="31">
        <v>0</v>
      </c>
      <c r="D94" s="66">
        <f>((100/(I83))*C94)/100</f>
        <v>0</v>
      </c>
      <c r="E94" s="66"/>
      <c r="F94" s="66"/>
      <c r="G94" s="66"/>
      <c r="H94" s="66"/>
      <c r="I94" s="66"/>
      <c r="J94" s="197"/>
      <c r="K94" s="22" t="s">
        <v>204</v>
      </c>
      <c r="L94" s="33"/>
      <c r="M94" s="34">
        <f>I83</f>
        <v>3</v>
      </c>
    </row>
    <row r="95" spans="1:13" ht="16.2" thickBot="1" x14ac:dyDescent="0.35">
      <c r="A95" s="194" t="s">
        <v>205</v>
      </c>
      <c r="B95" s="195"/>
      <c r="C95" s="35">
        <v>0</v>
      </c>
      <c r="D95" s="196">
        <f>((100/(I83))*C95)/100</f>
        <v>0</v>
      </c>
      <c r="E95" s="196"/>
      <c r="F95" s="196"/>
      <c r="G95" s="196"/>
      <c r="H95" s="196"/>
      <c r="I95" s="196"/>
      <c r="J95" s="198"/>
      <c r="K95" s="36"/>
      <c r="L95" s="36"/>
      <c r="M95" s="37"/>
    </row>
    <row r="96" spans="1:13" x14ac:dyDescent="0.3">
      <c r="A96" s="50" t="s">
        <v>55</v>
      </c>
      <c r="B96" s="51"/>
      <c r="C96" s="51"/>
      <c r="D96" s="51"/>
      <c r="E96" s="51"/>
      <c r="F96" s="51"/>
      <c r="G96" s="51"/>
      <c r="H96" s="51"/>
      <c r="I96" s="51"/>
      <c r="J96" s="52"/>
    </row>
    <row r="97" spans="1:10" x14ac:dyDescent="0.3">
      <c r="A97" s="50" t="s">
        <v>47</v>
      </c>
      <c r="B97" s="51"/>
      <c r="C97" s="51"/>
      <c r="D97" s="51"/>
      <c r="E97" s="51"/>
      <c r="F97" s="51"/>
      <c r="G97" s="51"/>
      <c r="H97" s="51"/>
      <c r="I97" s="51"/>
      <c r="J97" s="52"/>
    </row>
    <row r="98" spans="1:10" ht="15" customHeight="1" x14ac:dyDescent="0.3">
      <c r="A98" s="132" t="s">
        <v>72</v>
      </c>
      <c r="B98" s="133"/>
      <c r="C98" s="133"/>
      <c r="D98" s="133"/>
      <c r="E98" s="133"/>
      <c r="F98" s="133"/>
      <c r="G98" s="133"/>
      <c r="H98" s="133"/>
      <c r="I98" s="133"/>
      <c r="J98" s="134"/>
    </row>
    <row r="99" spans="1:10" x14ac:dyDescent="0.3">
      <c r="A99" s="135"/>
      <c r="B99" s="136"/>
      <c r="C99" s="136"/>
      <c r="D99" s="136"/>
      <c r="E99" s="136"/>
      <c r="F99" s="136"/>
      <c r="G99" s="136"/>
      <c r="H99" s="136"/>
      <c r="I99" s="136"/>
      <c r="J99" s="137"/>
    </row>
    <row r="100" spans="1:10" s="40" customFormat="1" x14ac:dyDescent="0.3">
      <c r="A100" s="62" t="s">
        <v>23</v>
      </c>
      <c r="B100" s="63"/>
      <c r="C100" s="63"/>
      <c r="D100" s="63"/>
      <c r="E100" s="63"/>
      <c r="F100" s="63"/>
      <c r="G100" s="63"/>
      <c r="H100" s="63"/>
      <c r="I100" s="63"/>
      <c r="J100" s="64"/>
    </row>
    <row r="101" spans="1:10" x14ac:dyDescent="0.3">
      <c r="A101" s="50" t="s">
        <v>145</v>
      </c>
      <c r="B101" s="85"/>
      <c r="C101" s="85"/>
      <c r="D101" s="85"/>
      <c r="E101" s="85"/>
      <c r="F101" s="86"/>
      <c r="G101" s="129">
        <v>3200</v>
      </c>
      <c r="H101" s="130"/>
      <c r="I101" s="130"/>
      <c r="J101" s="131"/>
    </row>
    <row r="102" spans="1:10" x14ac:dyDescent="0.3">
      <c r="A102" s="50" t="s">
        <v>95</v>
      </c>
      <c r="B102" s="85"/>
      <c r="C102" s="85"/>
      <c r="D102" s="85"/>
      <c r="E102" s="85"/>
      <c r="F102" s="86"/>
      <c r="G102" s="53" t="s">
        <v>174</v>
      </c>
      <c r="H102" s="54"/>
      <c r="I102" s="54"/>
      <c r="J102" s="55"/>
    </row>
    <row r="103" spans="1:10" s="41" customFormat="1" x14ac:dyDescent="0.3">
      <c r="A103" s="106" t="s">
        <v>106</v>
      </c>
      <c r="B103" s="63"/>
      <c r="C103" s="63"/>
      <c r="D103" s="63"/>
      <c r="E103" s="63"/>
      <c r="F103" s="64"/>
      <c r="G103" s="108">
        <f>G101*0.8</f>
        <v>2560</v>
      </c>
      <c r="H103" s="109"/>
      <c r="I103" s="109"/>
      <c r="J103" s="110"/>
    </row>
    <row r="104" spans="1:10" s="42" customFormat="1" ht="17.399999999999999" x14ac:dyDescent="0.3">
      <c r="A104" s="111" t="s">
        <v>107</v>
      </c>
      <c r="B104" s="112"/>
      <c r="C104" s="112"/>
      <c r="D104" s="112"/>
      <c r="E104" s="112"/>
      <c r="F104" s="112"/>
      <c r="G104" s="112"/>
      <c r="H104" s="112"/>
      <c r="I104" s="112"/>
      <c r="J104" s="113"/>
    </row>
    <row r="105" spans="1:10" ht="15.6" x14ac:dyDescent="0.3">
      <c r="A105" s="114" t="s">
        <v>42</v>
      </c>
      <c r="B105" s="115"/>
      <c r="C105" s="115"/>
      <c r="D105" s="115"/>
      <c r="E105" s="115"/>
      <c r="F105" s="115"/>
      <c r="G105" s="115"/>
      <c r="H105" s="115"/>
      <c r="I105" s="115"/>
      <c r="J105" s="116"/>
    </row>
    <row r="106" spans="1:10" ht="46.5" customHeight="1" x14ac:dyDescent="0.3">
      <c r="A106" s="24" t="s">
        <v>31</v>
      </c>
      <c r="B106" s="18" t="s">
        <v>28</v>
      </c>
      <c r="C106" s="4" t="s">
        <v>135</v>
      </c>
      <c r="D106" s="117" t="s">
        <v>136</v>
      </c>
      <c r="E106" s="118"/>
      <c r="F106" s="16" t="s">
        <v>29</v>
      </c>
      <c r="G106" s="4" t="s">
        <v>146</v>
      </c>
      <c r="H106" s="4" t="s">
        <v>30</v>
      </c>
      <c r="I106" s="117" t="s">
        <v>108</v>
      </c>
      <c r="J106" s="118"/>
    </row>
    <row r="107" spans="1:10" ht="15.6" x14ac:dyDescent="0.3">
      <c r="A107" s="103" t="s">
        <v>162</v>
      </c>
      <c r="B107" s="104"/>
      <c r="C107" s="104"/>
      <c r="D107" s="104"/>
      <c r="E107" s="104"/>
      <c r="F107" s="104"/>
      <c r="G107" s="104"/>
      <c r="H107" s="104"/>
      <c r="I107" s="104"/>
      <c r="J107" s="105"/>
    </row>
    <row r="108" spans="1:10" ht="15.6" x14ac:dyDescent="0.3">
      <c r="A108" s="103" t="s">
        <v>163</v>
      </c>
      <c r="B108" s="104"/>
      <c r="C108" s="104"/>
      <c r="D108" s="104"/>
      <c r="E108" s="104"/>
      <c r="F108" s="104"/>
      <c r="G108" s="104"/>
      <c r="H108" s="104"/>
      <c r="I108" s="104"/>
      <c r="J108" s="105"/>
    </row>
    <row r="109" spans="1:10" ht="15.6" x14ac:dyDescent="0.3">
      <c r="A109" s="103" t="s">
        <v>144</v>
      </c>
      <c r="B109" s="104"/>
      <c r="C109" s="104"/>
      <c r="D109" s="104"/>
      <c r="E109" s="104"/>
      <c r="F109" s="104"/>
      <c r="G109" s="104"/>
      <c r="H109" s="104"/>
      <c r="I109" s="104"/>
      <c r="J109" s="105"/>
    </row>
    <row r="110" spans="1:10" ht="15.6" x14ac:dyDescent="0.3">
      <c r="A110" s="103" t="s">
        <v>164</v>
      </c>
      <c r="B110" s="104"/>
      <c r="C110" s="104"/>
      <c r="D110" s="104"/>
      <c r="E110" s="104"/>
      <c r="F110" s="104"/>
      <c r="G110" s="104"/>
      <c r="H110" s="104"/>
      <c r="I110" s="104"/>
      <c r="J110" s="105"/>
    </row>
    <row r="111" spans="1:10" ht="15.6" x14ac:dyDescent="0.3">
      <c r="A111" s="10">
        <v>1</v>
      </c>
      <c r="B111" s="10" t="s">
        <v>133</v>
      </c>
      <c r="C111" s="10">
        <v>309.79000000000002</v>
      </c>
      <c r="D111" s="101">
        <f>C111*1.2</f>
        <v>371.74799999999999</v>
      </c>
      <c r="E111" s="102"/>
      <c r="F111" s="10">
        <v>0</v>
      </c>
      <c r="G111" s="10">
        <v>520</v>
      </c>
      <c r="H111" s="10" t="s">
        <v>48</v>
      </c>
      <c r="I111" s="101" t="s">
        <v>165</v>
      </c>
      <c r="J111" s="102"/>
    </row>
    <row r="112" spans="1:10" ht="15.6" x14ac:dyDescent="0.3">
      <c r="A112" s="10">
        <v>2</v>
      </c>
      <c r="B112" s="10" t="s">
        <v>133</v>
      </c>
      <c r="C112" s="10">
        <v>309.79000000000002</v>
      </c>
      <c r="D112" s="101">
        <f>C112*1.2</f>
        <v>371.74799999999999</v>
      </c>
      <c r="E112" s="102"/>
      <c r="F112" s="10">
        <v>0</v>
      </c>
      <c r="G112" s="10">
        <v>520</v>
      </c>
      <c r="H112" s="10" t="s">
        <v>48</v>
      </c>
      <c r="I112" s="101" t="s">
        <v>165</v>
      </c>
      <c r="J112" s="102"/>
    </row>
    <row r="113" spans="1:10" ht="15.6" x14ac:dyDescent="0.3">
      <c r="A113" s="10">
        <v>3</v>
      </c>
      <c r="B113" s="10" t="s">
        <v>133</v>
      </c>
      <c r="C113" s="10">
        <v>309.79000000000002</v>
      </c>
      <c r="D113" s="101">
        <f>C113*1.2</f>
        <v>371.74799999999999</v>
      </c>
      <c r="E113" s="102"/>
      <c r="F113" s="10">
        <v>0</v>
      </c>
      <c r="G113" s="10">
        <v>520</v>
      </c>
      <c r="H113" s="10" t="s">
        <v>48</v>
      </c>
      <c r="I113" s="101" t="s">
        <v>165</v>
      </c>
      <c r="J113" s="102"/>
    </row>
    <row r="114" spans="1:10" ht="15.6" x14ac:dyDescent="0.3">
      <c r="A114" s="10">
        <v>4</v>
      </c>
      <c r="B114" s="10" t="s">
        <v>133</v>
      </c>
      <c r="C114" s="10">
        <v>309.79000000000002</v>
      </c>
      <c r="D114" s="101">
        <f>C114*1.2</f>
        <v>371.74799999999999</v>
      </c>
      <c r="E114" s="102"/>
      <c r="F114" s="10">
        <v>0</v>
      </c>
      <c r="G114" s="10">
        <v>520</v>
      </c>
      <c r="H114" s="10" t="s">
        <v>48</v>
      </c>
      <c r="I114" s="101" t="s">
        <v>165</v>
      </c>
      <c r="J114" s="102"/>
    </row>
    <row r="115" spans="1:10" ht="15.6" x14ac:dyDescent="0.3">
      <c r="A115" s="103" t="s">
        <v>166</v>
      </c>
      <c r="B115" s="104"/>
      <c r="C115" s="104"/>
      <c r="D115" s="104"/>
      <c r="E115" s="104"/>
      <c r="F115" s="104"/>
      <c r="G115" s="104"/>
      <c r="H115" s="104"/>
      <c r="I115" s="104"/>
      <c r="J115" s="105"/>
    </row>
    <row r="116" spans="1:10" ht="15.6" x14ac:dyDescent="0.3">
      <c r="A116" s="103" t="s">
        <v>144</v>
      </c>
      <c r="B116" s="104"/>
      <c r="C116" s="104"/>
      <c r="D116" s="104"/>
      <c r="E116" s="104"/>
      <c r="F116" s="104"/>
      <c r="G116" s="104"/>
      <c r="H116" s="104"/>
      <c r="I116" s="104"/>
      <c r="J116" s="105"/>
    </row>
    <row r="117" spans="1:10" ht="15.6" x14ac:dyDescent="0.3">
      <c r="A117" s="103" t="s">
        <v>164</v>
      </c>
      <c r="B117" s="104"/>
      <c r="C117" s="104"/>
      <c r="D117" s="104"/>
      <c r="E117" s="104"/>
      <c r="F117" s="104"/>
      <c r="G117" s="104"/>
      <c r="H117" s="104"/>
      <c r="I117" s="104"/>
      <c r="J117" s="105"/>
    </row>
    <row r="118" spans="1:10" ht="15.6" x14ac:dyDescent="0.3">
      <c r="A118" s="10">
        <v>1</v>
      </c>
      <c r="B118" s="10" t="s">
        <v>167</v>
      </c>
      <c r="C118" s="10">
        <v>478.35</v>
      </c>
      <c r="D118" s="101">
        <f t="shared" ref="D118:D123" si="0">C118*1.2</f>
        <v>574.02</v>
      </c>
      <c r="E118" s="102"/>
      <c r="F118" s="10">
        <v>0</v>
      </c>
      <c r="G118" s="10">
        <v>800</v>
      </c>
      <c r="H118" s="10" t="s">
        <v>48</v>
      </c>
      <c r="I118" s="101" t="s">
        <v>165</v>
      </c>
      <c r="J118" s="102"/>
    </row>
    <row r="119" spans="1:10" ht="15.6" x14ac:dyDescent="0.3">
      <c r="A119" s="10">
        <v>2</v>
      </c>
      <c r="B119" s="10" t="s">
        <v>167</v>
      </c>
      <c r="C119" s="10">
        <v>478.35</v>
      </c>
      <c r="D119" s="101">
        <f t="shared" si="0"/>
        <v>574.02</v>
      </c>
      <c r="E119" s="102"/>
      <c r="F119" s="10">
        <v>0</v>
      </c>
      <c r="G119" s="10">
        <v>800</v>
      </c>
      <c r="H119" s="10" t="s">
        <v>48</v>
      </c>
      <c r="I119" s="101" t="s">
        <v>165</v>
      </c>
      <c r="J119" s="102"/>
    </row>
    <row r="120" spans="1:10" ht="15.6" x14ac:dyDescent="0.3">
      <c r="A120" s="10">
        <v>3</v>
      </c>
      <c r="B120" s="10" t="s">
        <v>133</v>
      </c>
      <c r="C120" s="10">
        <v>349.08</v>
      </c>
      <c r="D120" s="101">
        <f t="shared" si="0"/>
        <v>418.89599999999996</v>
      </c>
      <c r="E120" s="102"/>
      <c r="F120" s="10">
        <v>0</v>
      </c>
      <c r="G120" s="10">
        <v>590</v>
      </c>
      <c r="H120" s="10" t="s">
        <v>48</v>
      </c>
      <c r="I120" s="101" t="s">
        <v>165</v>
      </c>
      <c r="J120" s="102"/>
    </row>
    <row r="121" spans="1:10" ht="15.6" x14ac:dyDescent="0.3">
      <c r="A121" s="10">
        <v>4</v>
      </c>
      <c r="B121" s="10" t="s">
        <v>133</v>
      </c>
      <c r="C121" s="10">
        <v>384.81</v>
      </c>
      <c r="D121" s="107">
        <f t="shared" si="0"/>
        <v>461.77199999999999</v>
      </c>
      <c r="E121" s="107"/>
      <c r="F121" s="10">
        <v>0</v>
      </c>
      <c r="G121" s="10">
        <v>640</v>
      </c>
      <c r="H121" s="10" t="s">
        <v>48</v>
      </c>
      <c r="I121" s="107" t="s">
        <v>165</v>
      </c>
      <c r="J121" s="107"/>
    </row>
    <row r="122" spans="1:10" ht="15.6" x14ac:dyDescent="0.3">
      <c r="A122" s="10">
        <v>5</v>
      </c>
      <c r="B122" s="10" t="s">
        <v>133</v>
      </c>
      <c r="C122" s="10">
        <v>309.79000000000002</v>
      </c>
      <c r="D122" s="107">
        <f t="shared" si="0"/>
        <v>371.74799999999999</v>
      </c>
      <c r="E122" s="107"/>
      <c r="F122" s="10">
        <v>0</v>
      </c>
      <c r="G122" s="10">
        <v>520</v>
      </c>
      <c r="H122" s="10" t="s">
        <v>48</v>
      </c>
      <c r="I122" s="107" t="s">
        <v>165</v>
      </c>
      <c r="J122" s="107"/>
    </row>
    <row r="123" spans="1:10" ht="15.6" x14ac:dyDescent="0.3">
      <c r="A123" s="10">
        <v>6</v>
      </c>
      <c r="B123" s="10" t="s">
        <v>133</v>
      </c>
      <c r="C123" s="10">
        <v>309.79000000000002</v>
      </c>
      <c r="D123" s="107">
        <f t="shared" si="0"/>
        <v>371.74799999999999</v>
      </c>
      <c r="E123" s="107"/>
      <c r="F123" s="10">
        <v>0</v>
      </c>
      <c r="G123" s="10">
        <v>520</v>
      </c>
      <c r="H123" s="10" t="s">
        <v>48</v>
      </c>
      <c r="I123" s="107" t="s">
        <v>165</v>
      </c>
      <c r="J123" s="107"/>
    </row>
    <row r="124" spans="1:10" ht="15" customHeight="1" x14ac:dyDescent="0.3">
      <c r="A124" s="177" t="s">
        <v>222</v>
      </c>
      <c r="B124" s="177"/>
      <c r="C124" s="177"/>
      <c r="D124" s="177"/>
      <c r="E124" s="177"/>
      <c r="F124" s="177"/>
      <c r="G124" s="177"/>
      <c r="H124" s="177"/>
      <c r="I124" s="177"/>
      <c r="J124" s="177"/>
    </row>
    <row r="125" spans="1:10" ht="183.6" customHeight="1" x14ac:dyDescent="0.3">
      <c r="A125" s="177"/>
      <c r="B125" s="177"/>
      <c r="C125" s="177"/>
      <c r="D125" s="177"/>
      <c r="E125" s="177"/>
      <c r="F125" s="177"/>
      <c r="G125" s="177"/>
      <c r="H125" s="177"/>
      <c r="I125" s="177"/>
      <c r="J125" s="177"/>
    </row>
    <row r="126" spans="1:10" x14ac:dyDescent="0.3">
      <c r="A126" s="187" t="s">
        <v>24</v>
      </c>
      <c r="B126" s="148"/>
      <c r="C126" s="148"/>
      <c r="D126" s="148"/>
      <c r="E126" s="148"/>
      <c r="F126" s="148"/>
      <c r="G126" s="148"/>
      <c r="H126" s="148"/>
      <c r="I126" s="148"/>
      <c r="J126" s="149"/>
    </row>
    <row r="127" spans="1:10" x14ac:dyDescent="0.3">
      <c r="A127" s="84" t="s">
        <v>32</v>
      </c>
      <c r="B127" s="85"/>
      <c r="C127" s="85"/>
      <c r="D127" s="85"/>
      <c r="E127" s="85"/>
      <c r="F127" s="85"/>
      <c r="G127" s="85"/>
      <c r="H127" s="85"/>
      <c r="I127" s="85"/>
      <c r="J127" s="86"/>
    </row>
    <row r="128" spans="1:10" x14ac:dyDescent="0.3">
      <c r="A128" s="187" t="s">
        <v>26</v>
      </c>
      <c r="B128" s="148"/>
      <c r="C128" s="148"/>
      <c r="D128" s="148"/>
      <c r="E128" s="148"/>
      <c r="F128" s="148"/>
      <c r="G128" s="148"/>
      <c r="H128" s="148"/>
      <c r="I128" s="148"/>
      <c r="J128" s="149"/>
    </row>
    <row r="129" spans="1:10" ht="16.5" customHeight="1" x14ac:dyDescent="0.3">
      <c r="A129" s="50" t="s">
        <v>37</v>
      </c>
      <c r="B129" s="51"/>
      <c r="C129" s="51"/>
      <c r="D129" s="51"/>
      <c r="E129" s="51"/>
      <c r="F129" s="51"/>
      <c r="G129" s="51"/>
      <c r="H129" s="51"/>
      <c r="I129" s="51"/>
      <c r="J129" s="52"/>
    </row>
    <row r="130" spans="1:10" x14ac:dyDescent="0.3">
      <c r="A130" s="50" t="s">
        <v>169</v>
      </c>
      <c r="B130" s="51"/>
      <c r="C130" s="51"/>
      <c r="D130" s="51"/>
      <c r="E130" s="51"/>
      <c r="F130" s="51"/>
      <c r="G130" s="51"/>
      <c r="H130" s="51"/>
      <c r="I130" s="51"/>
      <c r="J130" s="52"/>
    </row>
    <row r="131" spans="1:10" x14ac:dyDescent="0.3">
      <c r="A131" s="50" t="s">
        <v>170</v>
      </c>
      <c r="B131" s="51"/>
      <c r="C131" s="51"/>
      <c r="D131" s="51"/>
      <c r="E131" s="51"/>
      <c r="F131" s="51"/>
      <c r="G131" s="51"/>
      <c r="H131" s="51"/>
      <c r="I131" s="51"/>
      <c r="J131" s="52"/>
    </row>
    <row r="132" spans="1:10" hidden="1" x14ac:dyDescent="0.3">
      <c r="A132" s="53" t="s">
        <v>171</v>
      </c>
      <c r="B132" s="54"/>
      <c r="C132" s="54"/>
      <c r="D132" s="54"/>
      <c r="E132" s="54"/>
      <c r="F132" s="54"/>
      <c r="G132" s="54"/>
      <c r="H132" s="54"/>
      <c r="I132" s="54"/>
      <c r="J132" s="55"/>
    </row>
    <row r="133" spans="1:10" x14ac:dyDescent="0.3">
      <c r="A133" s="178" t="s">
        <v>25</v>
      </c>
      <c r="B133" s="179"/>
      <c r="C133" s="179"/>
      <c r="D133" s="179"/>
      <c r="E133" s="179"/>
      <c r="F133" s="179"/>
      <c r="G133" s="179"/>
      <c r="H133" s="179"/>
      <c r="I133" s="179"/>
      <c r="J133" s="180"/>
    </row>
    <row r="134" spans="1:10" x14ac:dyDescent="0.3">
      <c r="A134" s="181"/>
      <c r="B134" s="182"/>
      <c r="C134" s="182"/>
      <c r="D134" s="182"/>
      <c r="E134" s="182"/>
      <c r="F134" s="182"/>
      <c r="G134" s="182"/>
      <c r="H134" s="182"/>
      <c r="I134" s="182"/>
      <c r="J134" s="183"/>
    </row>
    <row r="135" spans="1:10" x14ac:dyDescent="0.3">
      <c r="A135" s="184"/>
      <c r="B135" s="185"/>
      <c r="C135" s="185"/>
      <c r="D135" s="185"/>
      <c r="E135" s="185"/>
      <c r="F135" s="185"/>
      <c r="G135" s="185"/>
      <c r="H135" s="185"/>
      <c r="I135" s="185"/>
      <c r="J135" s="186"/>
    </row>
    <row r="136" spans="1:10" x14ac:dyDescent="0.3">
      <c r="A136" s="43" t="s">
        <v>175</v>
      </c>
      <c r="B136" s="44"/>
      <c r="C136" s="44"/>
      <c r="D136" s="45" t="str">
        <f>F8</f>
        <v>Siddhivinayak Complex</v>
      </c>
      <c r="G136" s="44"/>
      <c r="H136" s="44"/>
      <c r="I136" s="44"/>
      <c r="J136" s="44"/>
    </row>
    <row r="139" spans="1:10" x14ac:dyDescent="0.3">
      <c r="A139" s="46"/>
    </row>
    <row r="182" spans="1:2" x14ac:dyDescent="0.3">
      <c r="A182" s="176" t="s">
        <v>214</v>
      </c>
      <c r="B182" s="176"/>
    </row>
  </sheetData>
  <mergeCells count="263">
    <mergeCell ref="A94:B94"/>
    <mergeCell ref="D94:E94"/>
    <mergeCell ref="A95:B95"/>
    <mergeCell ref="D95:E95"/>
    <mergeCell ref="A84:B84"/>
    <mergeCell ref="C84:J84"/>
    <mergeCell ref="A85:B85"/>
    <mergeCell ref="D85:E85"/>
    <mergeCell ref="F85:G85"/>
    <mergeCell ref="H85:J85"/>
    <mergeCell ref="A86:B86"/>
    <mergeCell ref="D86:E86"/>
    <mergeCell ref="F86:G95"/>
    <mergeCell ref="H86:J95"/>
    <mergeCell ref="A87:B87"/>
    <mergeCell ref="D87:E87"/>
    <mergeCell ref="A88:B88"/>
    <mergeCell ref="D88:E88"/>
    <mergeCell ref="A89:B89"/>
    <mergeCell ref="D89:E89"/>
    <mergeCell ref="A90:B90"/>
    <mergeCell ref="D90:E90"/>
    <mergeCell ref="A91:B91"/>
    <mergeCell ref="D91:E91"/>
    <mergeCell ref="A92:B92"/>
    <mergeCell ref="D92:E92"/>
    <mergeCell ref="A93:B93"/>
    <mergeCell ref="D93:E93"/>
    <mergeCell ref="A80:B80"/>
    <mergeCell ref="D80:E80"/>
    <mergeCell ref="A81:B81"/>
    <mergeCell ref="D81:E81"/>
    <mergeCell ref="A82:J82"/>
    <mergeCell ref="A83:B83"/>
    <mergeCell ref="D83:E83"/>
    <mergeCell ref="F83:G83"/>
    <mergeCell ref="I83:J83"/>
    <mergeCell ref="A72:B72"/>
    <mergeCell ref="D72:E72"/>
    <mergeCell ref="F72:G81"/>
    <mergeCell ref="H72:J81"/>
    <mergeCell ref="A73:B73"/>
    <mergeCell ref="D73:E73"/>
    <mergeCell ref="A74:B74"/>
    <mergeCell ref="D74:E74"/>
    <mergeCell ref="A75:B75"/>
    <mergeCell ref="D75:E75"/>
    <mergeCell ref="A76:B76"/>
    <mergeCell ref="D76:E76"/>
    <mergeCell ref="A77:B77"/>
    <mergeCell ref="D77:E77"/>
    <mergeCell ref="A78:B78"/>
    <mergeCell ref="D78:E78"/>
    <mergeCell ref="A79:B79"/>
    <mergeCell ref="D79:E79"/>
    <mergeCell ref="A68:J68"/>
    <mergeCell ref="A69:B69"/>
    <mergeCell ref="D69:E69"/>
    <mergeCell ref="F69:G69"/>
    <mergeCell ref="I69:J69"/>
    <mergeCell ref="A70:B70"/>
    <mergeCell ref="C70:J70"/>
    <mergeCell ref="A71:B71"/>
    <mergeCell ref="D71:E71"/>
    <mergeCell ref="F71:G71"/>
    <mergeCell ref="H71:J71"/>
    <mergeCell ref="A182:B182"/>
    <mergeCell ref="D120:E120"/>
    <mergeCell ref="I120:J120"/>
    <mergeCell ref="D121:E121"/>
    <mergeCell ref="I121:J121"/>
    <mergeCell ref="D122:E122"/>
    <mergeCell ref="I122:J122"/>
    <mergeCell ref="A124:J125"/>
    <mergeCell ref="A133:J135"/>
    <mergeCell ref="A127:J127"/>
    <mergeCell ref="A130:J130"/>
    <mergeCell ref="A131:J131"/>
    <mergeCell ref="A132:J132"/>
    <mergeCell ref="A128:J128"/>
    <mergeCell ref="A129:J129"/>
    <mergeCell ref="A126:J126"/>
    <mergeCell ref="A2:J2"/>
    <mergeCell ref="A3:E3"/>
    <mergeCell ref="F3:J3"/>
    <mergeCell ref="A4:E4"/>
    <mergeCell ref="F4:J4"/>
    <mergeCell ref="A6:E6"/>
    <mergeCell ref="F6:J6"/>
    <mergeCell ref="A5:E5"/>
    <mergeCell ref="E14:G14"/>
    <mergeCell ref="C14:D14"/>
    <mergeCell ref="A12:E12"/>
    <mergeCell ref="F12:J12"/>
    <mergeCell ref="F8:J8"/>
    <mergeCell ref="F11:J11"/>
    <mergeCell ref="F5:J5"/>
    <mergeCell ref="F18:J19"/>
    <mergeCell ref="A44:B44"/>
    <mergeCell ref="A7:E7"/>
    <mergeCell ref="F7:J7"/>
    <mergeCell ref="A36:E36"/>
    <mergeCell ref="G16:J16"/>
    <mergeCell ref="A11:E11"/>
    <mergeCell ref="C26:D26"/>
    <mergeCell ref="H17:J17"/>
    <mergeCell ref="B16:E16"/>
    <mergeCell ref="E26:F26"/>
    <mergeCell ref="G26:H26"/>
    <mergeCell ref="C17:E17"/>
    <mergeCell ref="F17:G17"/>
    <mergeCell ref="F22:J22"/>
    <mergeCell ref="A24:E24"/>
    <mergeCell ref="A17:B17"/>
    <mergeCell ref="A26:B26"/>
    <mergeCell ref="I26:J26"/>
    <mergeCell ref="A33:J33"/>
    <mergeCell ref="A37:E37"/>
    <mergeCell ref="F39:J39"/>
    <mergeCell ref="A25:E25"/>
    <mergeCell ref="F24:J24"/>
    <mergeCell ref="E27:F27"/>
    <mergeCell ref="G27:H27"/>
    <mergeCell ref="A27:B27"/>
    <mergeCell ref="F25:J25"/>
    <mergeCell ref="I27:J27"/>
    <mergeCell ref="I28:J28"/>
    <mergeCell ref="A29:J29"/>
    <mergeCell ref="F36:J36"/>
    <mergeCell ref="A34:J35"/>
    <mergeCell ref="A39:E39"/>
    <mergeCell ref="F37:J37"/>
    <mergeCell ref="C31:J31"/>
    <mergeCell ref="A32:B32"/>
    <mergeCell ref="C32:J32"/>
    <mergeCell ref="A51:B51"/>
    <mergeCell ref="C51:E51"/>
    <mergeCell ref="C46:F46"/>
    <mergeCell ref="A48:C48"/>
    <mergeCell ref="D48:E48"/>
    <mergeCell ref="A47:E47"/>
    <mergeCell ref="A43:B43"/>
    <mergeCell ref="A38:E38"/>
    <mergeCell ref="F41:J41"/>
    <mergeCell ref="F40:J40"/>
    <mergeCell ref="A40:E40"/>
    <mergeCell ref="H48:J48"/>
    <mergeCell ref="A49:J49"/>
    <mergeCell ref="I50:J50"/>
    <mergeCell ref="A46:B46"/>
    <mergeCell ref="H46:J46"/>
    <mergeCell ref="H43:J43"/>
    <mergeCell ref="H44:J44"/>
    <mergeCell ref="A41:E41"/>
    <mergeCell ref="D118:E118"/>
    <mergeCell ref="I118:J118"/>
    <mergeCell ref="A101:F101"/>
    <mergeCell ref="G101:J101"/>
    <mergeCell ref="D60:E60"/>
    <mergeCell ref="D64:E64"/>
    <mergeCell ref="F57:G57"/>
    <mergeCell ref="A58:B58"/>
    <mergeCell ref="D58:E58"/>
    <mergeCell ref="F58:G67"/>
    <mergeCell ref="H58:J67"/>
    <mergeCell ref="A59:B59"/>
    <mergeCell ref="D59:E59"/>
    <mergeCell ref="A109:J109"/>
    <mergeCell ref="G102:J102"/>
    <mergeCell ref="A102:F102"/>
    <mergeCell ref="A98:J99"/>
    <mergeCell ref="A64:B64"/>
    <mergeCell ref="A65:B65"/>
    <mergeCell ref="D65:E65"/>
    <mergeCell ref="A66:B66"/>
    <mergeCell ref="D66:E66"/>
    <mergeCell ref="A67:B67"/>
    <mergeCell ref="D67:E67"/>
    <mergeCell ref="I55:J55"/>
    <mergeCell ref="A56:B56"/>
    <mergeCell ref="C56:J56"/>
    <mergeCell ref="A57:B57"/>
    <mergeCell ref="D57:E57"/>
    <mergeCell ref="H57:J57"/>
    <mergeCell ref="A53:J53"/>
    <mergeCell ref="I47:J47"/>
    <mergeCell ref="C44:F44"/>
    <mergeCell ref="F48:G48"/>
    <mergeCell ref="A45:B45"/>
    <mergeCell ref="C45:F45"/>
    <mergeCell ref="H45:J45"/>
    <mergeCell ref="D119:E119"/>
    <mergeCell ref="I119:J119"/>
    <mergeCell ref="A115:J115"/>
    <mergeCell ref="A116:J116"/>
    <mergeCell ref="A117:J117"/>
    <mergeCell ref="A103:F103"/>
    <mergeCell ref="D123:E123"/>
    <mergeCell ref="G103:J103"/>
    <mergeCell ref="A104:J104"/>
    <mergeCell ref="A105:J105"/>
    <mergeCell ref="A110:J110"/>
    <mergeCell ref="D111:E111"/>
    <mergeCell ref="D113:E113"/>
    <mergeCell ref="D114:E114"/>
    <mergeCell ref="I123:J123"/>
    <mergeCell ref="I106:J106"/>
    <mergeCell ref="I111:J111"/>
    <mergeCell ref="I113:J113"/>
    <mergeCell ref="I114:J114"/>
    <mergeCell ref="I112:J112"/>
    <mergeCell ref="D112:E112"/>
    <mergeCell ref="A108:J108"/>
    <mergeCell ref="A107:J107"/>
    <mergeCell ref="D106:E106"/>
    <mergeCell ref="A1:J1"/>
    <mergeCell ref="A31:B31"/>
    <mergeCell ref="E28:F28"/>
    <mergeCell ref="G28:H28"/>
    <mergeCell ref="A10:E10"/>
    <mergeCell ref="F10:J10"/>
    <mergeCell ref="I14:J14"/>
    <mergeCell ref="A13:B13"/>
    <mergeCell ref="C13:J13"/>
    <mergeCell ref="A28:B28"/>
    <mergeCell ref="C28:D28"/>
    <mergeCell ref="C27:D27"/>
    <mergeCell ref="F23:J23"/>
    <mergeCell ref="A22:E22"/>
    <mergeCell ref="A23:E23"/>
    <mergeCell ref="A9:E9"/>
    <mergeCell ref="B15:E15"/>
    <mergeCell ref="A8:E8"/>
    <mergeCell ref="A20:E21"/>
    <mergeCell ref="F20:J21"/>
    <mergeCell ref="A30:J30"/>
    <mergeCell ref="G15:J15"/>
    <mergeCell ref="A18:E19"/>
    <mergeCell ref="F9:J9"/>
    <mergeCell ref="F38:J38"/>
    <mergeCell ref="A52:E52"/>
    <mergeCell ref="F52:J52"/>
    <mergeCell ref="A50:C50"/>
    <mergeCell ref="A54:J54"/>
    <mergeCell ref="F50:H50"/>
    <mergeCell ref="D50:E50"/>
    <mergeCell ref="F47:H47"/>
    <mergeCell ref="A100:J100"/>
    <mergeCell ref="A96:J96"/>
    <mergeCell ref="A97:J97"/>
    <mergeCell ref="A60:B60"/>
    <mergeCell ref="A61:B61"/>
    <mergeCell ref="D61:E61"/>
    <mergeCell ref="A62:B62"/>
    <mergeCell ref="D62:E62"/>
    <mergeCell ref="A63:B63"/>
    <mergeCell ref="D63:E63"/>
    <mergeCell ref="F51:J51"/>
    <mergeCell ref="C43:F43"/>
    <mergeCell ref="A42:J42"/>
    <mergeCell ref="A55:B55"/>
    <mergeCell ref="D55:E55"/>
    <mergeCell ref="F55:G55"/>
  </mergeCells>
  <phoneticPr fontId="0" type="noConversion"/>
  <hyperlinks>
    <hyperlink ref="C32" r:id="rId1" xr:uid="{00000000-0004-0000-0000-000000000000}"/>
  </hyperlinks>
  <pageMargins left="0.43307086614173201" right="0.43307086614173201" top="0.98425196850393704" bottom="0.59055118110236204" header="0.196850393700787" footer="0.196850393700787"/>
  <pageSetup paperSize="9" fitToHeight="0" orientation="portrait" r:id="rId2"/>
  <headerFooter>
    <oddHeader>&amp;C&amp;G</oddHeader>
    <oddFooter>&amp;L&amp;"Times New Roman,Bold"Ref No: &amp;F&amp;C&amp;G&amp;R&amp;P</oddFooter>
  </headerFooter>
  <rowBreaks count="3" manualBreakCount="3">
    <brk id="81" max="16383" man="1"/>
    <brk id="135" max="9" man="1"/>
    <brk id="181" max="9"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34"/>
  <sheetViews>
    <sheetView topLeftCell="A20" workbookViewId="0">
      <selection activeCell="D37" sqref="D37"/>
    </sheetView>
  </sheetViews>
  <sheetFormatPr defaultRowHeight="14.4" x14ac:dyDescent="0.3"/>
  <sheetData>
    <row r="2" spans="2:13" x14ac:dyDescent="0.3">
      <c r="C2" s="8" t="s">
        <v>93</v>
      </c>
      <c r="D2" s="199"/>
      <c r="E2" s="199"/>
    </row>
    <row r="3" spans="2:13" x14ac:dyDescent="0.3">
      <c r="E3" s="7"/>
      <c r="F3" s="7"/>
      <c r="G3" s="7"/>
      <c r="H3" s="7"/>
      <c r="I3" s="7"/>
      <c r="J3" s="7"/>
    </row>
    <row r="4" spans="2:13" x14ac:dyDescent="0.3">
      <c r="B4" s="8" t="s">
        <v>94</v>
      </c>
      <c r="C4" s="6" t="s">
        <v>74</v>
      </c>
      <c r="D4" s="200" t="s">
        <v>75</v>
      </c>
      <c r="E4" s="200"/>
      <c r="F4" s="200"/>
      <c r="G4" s="9"/>
      <c r="H4" s="200" t="s">
        <v>76</v>
      </c>
      <c r="I4" s="200"/>
      <c r="J4" s="200"/>
      <c r="K4" s="200" t="s">
        <v>77</v>
      </c>
      <c r="L4" s="200"/>
      <c r="M4" s="200"/>
    </row>
    <row r="5" spans="2:13" x14ac:dyDescent="0.3">
      <c r="B5" s="8">
        <v>1</v>
      </c>
      <c r="C5" s="6"/>
      <c r="D5" s="6" t="s">
        <v>78</v>
      </c>
      <c r="E5" s="6" t="s">
        <v>79</v>
      </c>
      <c r="F5" s="6" t="s">
        <v>80</v>
      </c>
      <c r="G5" s="6"/>
      <c r="H5" s="6" t="s">
        <v>78</v>
      </c>
      <c r="I5" s="6" t="s">
        <v>79</v>
      </c>
      <c r="J5" s="6" t="s">
        <v>80</v>
      </c>
      <c r="K5" s="6" t="s">
        <v>78</v>
      </c>
      <c r="L5" s="6" t="s">
        <v>79</v>
      </c>
      <c r="M5" s="6" t="s">
        <v>80</v>
      </c>
    </row>
    <row r="6" spans="2:13" x14ac:dyDescent="0.3">
      <c r="C6" s="5" t="s">
        <v>81</v>
      </c>
      <c r="D6" s="5"/>
      <c r="E6" s="5"/>
      <c r="F6" s="5">
        <f>D6*E6</f>
        <v>0</v>
      </c>
      <c r="G6" s="5" t="s">
        <v>96</v>
      </c>
      <c r="H6" s="5"/>
      <c r="I6" s="5"/>
      <c r="J6" s="5">
        <f>H6*I6</f>
        <v>0</v>
      </c>
      <c r="K6" s="5"/>
      <c r="L6" s="5"/>
      <c r="M6" s="5">
        <f>K6*L6</f>
        <v>0</v>
      </c>
    </row>
    <row r="7" spans="2:13" x14ac:dyDescent="0.3">
      <c r="C7" s="5"/>
      <c r="D7" s="5"/>
      <c r="E7" s="5"/>
      <c r="F7" s="5">
        <f t="shared" ref="F7:F33" si="0">D7*E7</f>
        <v>0</v>
      </c>
      <c r="G7" s="5" t="s">
        <v>97</v>
      </c>
      <c r="H7" s="5"/>
      <c r="I7" s="5"/>
      <c r="J7" s="5">
        <f t="shared" ref="J7:J29" si="1">H7*I7</f>
        <v>0</v>
      </c>
      <c r="K7" s="5"/>
      <c r="L7" s="5"/>
      <c r="M7" s="5">
        <f t="shared" ref="M7:M29" si="2">K7*L7</f>
        <v>0</v>
      </c>
    </row>
    <row r="8" spans="2:13" x14ac:dyDescent="0.3">
      <c r="C8" s="5"/>
      <c r="D8" s="5"/>
      <c r="E8" s="5"/>
      <c r="F8" s="5">
        <f t="shared" si="0"/>
        <v>0</v>
      </c>
      <c r="G8" s="5"/>
      <c r="H8" s="5"/>
      <c r="I8" s="5"/>
      <c r="J8" s="5">
        <f t="shared" si="1"/>
        <v>0</v>
      </c>
      <c r="K8" s="5"/>
      <c r="L8" s="5"/>
      <c r="M8" s="5">
        <f t="shared" si="2"/>
        <v>0</v>
      </c>
    </row>
    <row r="9" spans="2:13" x14ac:dyDescent="0.3">
      <c r="C9" s="5" t="s">
        <v>84</v>
      </c>
      <c r="D9" s="5"/>
      <c r="E9" s="5"/>
      <c r="F9" s="5">
        <f t="shared" si="0"/>
        <v>0</v>
      </c>
      <c r="G9" s="5" t="s">
        <v>96</v>
      </c>
      <c r="H9" s="5"/>
      <c r="I9" s="5"/>
      <c r="J9" s="5">
        <f t="shared" si="1"/>
        <v>0</v>
      </c>
      <c r="K9" s="5"/>
      <c r="L9" s="5"/>
      <c r="M9" s="5">
        <f t="shared" si="2"/>
        <v>0</v>
      </c>
    </row>
    <row r="10" spans="2:13" x14ac:dyDescent="0.3">
      <c r="C10" s="5"/>
      <c r="D10" s="5"/>
      <c r="E10" s="5"/>
      <c r="F10" s="5">
        <f t="shared" si="0"/>
        <v>0</v>
      </c>
      <c r="G10" s="5" t="s">
        <v>97</v>
      </c>
      <c r="H10" s="5"/>
      <c r="I10" s="5"/>
      <c r="J10" s="5">
        <f t="shared" si="1"/>
        <v>0</v>
      </c>
      <c r="K10" s="5"/>
      <c r="L10" s="5"/>
      <c r="M10" s="5">
        <f t="shared" si="2"/>
        <v>0</v>
      </c>
    </row>
    <row r="11" spans="2:13" x14ac:dyDescent="0.3">
      <c r="C11" s="5"/>
      <c r="D11" s="5"/>
      <c r="E11" s="5"/>
      <c r="F11" s="5">
        <f t="shared" si="0"/>
        <v>0</v>
      </c>
      <c r="G11" s="5"/>
      <c r="H11" s="5"/>
      <c r="I11" s="5"/>
      <c r="J11" s="5">
        <f t="shared" si="1"/>
        <v>0</v>
      </c>
      <c r="K11" s="5"/>
      <c r="L11" s="5"/>
      <c r="M11" s="5">
        <f t="shared" si="2"/>
        <v>0</v>
      </c>
    </row>
    <row r="12" spans="2:13" x14ac:dyDescent="0.3">
      <c r="C12" s="5"/>
      <c r="D12" s="5"/>
      <c r="E12" s="5"/>
      <c r="F12" s="5">
        <f t="shared" si="0"/>
        <v>0</v>
      </c>
      <c r="G12" s="5"/>
      <c r="H12" s="5"/>
      <c r="I12" s="5"/>
      <c r="J12" s="5">
        <f t="shared" si="1"/>
        <v>0</v>
      </c>
      <c r="K12" s="5"/>
      <c r="L12" s="5"/>
      <c r="M12" s="5">
        <f t="shared" si="2"/>
        <v>0</v>
      </c>
    </row>
    <row r="13" spans="2:13" x14ac:dyDescent="0.3">
      <c r="C13" s="5" t="s">
        <v>82</v>
      </c>
      <c r="D13" s="5"/>
      <c r="E13" s="5"/>
      <c r="F13" s="5">
        <f t="shared" si="0"/>
        <v>0</v>
      </c>
      <c r="G13" s="5" t="s">
        <v>96</v>
      </c>
      <c r="H13" s="5"/>
      <c r="I13" s="5"/>
      <c r="J13" s="5">
        <f t="shared" si="1"/>
        <v>0</v>
      </c>
      <c r="K13" s="5"/>
      <c r="L13" s="5"/>
      <c r="M13" s="5">
        <f t="shared" si="2"/>
        <v>0</v>
      </c>
    </row>
    <row r="14" spans="2:13" x14ac:dyDescent="0.3">
      <c r="C14" s="5"/>
      <c r="D14" s="5"/>
      <c r="E14" s="5"/>
      <c r="F14" s="5">
        <f t="shared" si="0"/>
        <v>0</v>
      </c>
      <c r="G14" s="5" t="s">
        <v>97</v>
      </c>
      <c r="H14" s="5"/>
      <c r="I14" s="5"/>
      <c r="J14" s="5">
        <f t="shared" si="1"/>
        <v>0</v>
      </c>
      <c r="K14" s="5"/>
      <c r="L14" s="5"/>
      <c r="M14" s="5">
        <f t="shared" si="2"/>
        <v>0</v>
      </c>
    </row>
    <row r="15" spans="2:13" x14ac:dyDescent="0.3">
      <c r="C15" s="5"/>
      <c r="D15" s="5"/>
      <c r="E15" s="5"/>
      <c r="F15" s="5">
        <f t="shared" si="0"/>
        <v>0</v>
      </c>
      <c r="G15" s="5"/>
      <c r="H15" s="5"/>
      <c r="I15" s="5"/>
      <c r="J15" s="5">
        <f t="shared" si="1"/>
        <v>0</v>
      </c>
      <c r="K15" s="5"/>
      <c r="L15" s="5"/>
      <c r="M15" s="5">
        <f t="shared" si="2"/>
        <v>0</v>
      </c>
    </row>
    <row r="16" spans="2:13" x14ac:dyDescent="0.3">
      <c r="C16" s="5"/>
      <c r="D16" s="5"/>
      <c r="E16" s="5"/>
      <c r="F16" s="5">
        <f t="shared" si="0"/>
        <v>0</v>
      </c>
      <c r="G16" s="5"/>
      <c r="H16" s="5"/>
      <c r="I16" s="5"/>
      <c r="J16" s="5">
        <f t="shared" si="1"/>
        <v>0</v>
      </c>
      <c r="K16" s="5"/>
      <c r="L16" s="5"/>
      <c r="M16" s="5">
        <f t="shared" si="2"/>
        <v>0</v>
      </c>
    </row>
    <row r="17" spans="3:13" x14ac:dyDescent="0.3">
      <c r="C17" s="5" t="s">
        <v>83</v>
      </c>
      <c r="D17" s="5"/>
      <c r="E17" s="5"/>
      <c r="F17" s="5">
        <f t="shared" si="0"/>
        <v>0</v>
      </c>
      <c r="G17" s="5" t="s">
        <v>96</v>
      </c>
      <c r="H17" s="5"/>
      <c r="I17" s="5"/>
      <c r="J17" s="5">
        <f t="shared" si="1"/>
        <v>0</v>
      </c>
      <c r="K17" s="5"/>
      <c r="L17" s="5"/>
      <c r="M17" s="5">
        <f t="shared" si="2"/>
        <v>0</v>
      </c>
    </row>
    <row r="18" spans="3:13" x14ac:dyDescent="0.3">
      <c r="C18" s="5"/>
      <c r="D18" s="5"/>
      <c r="E18" s="5"/>
      <c r="F18" s="5">
        <f t="shared" si="0"/>
        <v>0</v>
      </c>
      <c r="G18" s="5" t="s">
        <v>97</v>
      </c>
      <c r="H18" s="5"/>
      <c r="I18" s="5"/>
      <c r="J18" s="5">
        <f t="shared" si="1"/>
        <v>0</v>
      </c>
      <c r="K18" s="5"/>
      <c r="L18" s="5"/>
      <c r="M18" s="5">
        <f t="shared" si="2"/>
        <v>0</v>
      </c>
    </row>
    <row r="19" spans="3:13" x14ac:dyDescent="0.3">
      <c r="C19" s="5"/>
      <c r="D19" s="5"/>
      <c r="E19" s="5"/>
      <c r="F19" s="5">
        <f t="shared" si="0"/>
        <v>0</v>
      </c>
      <c r="G19" s="5"/>
      <c r="H19" s="5"/>
      <c r="I19" s="5"/>
      <c r="J19" s="5">
        <f t="shared" si="1"/>
        <v>0</v>
      </c>
      <c r="K19" s="5"/>
      <c r="L19" s="5"/>
      <c r="M19" s="5">
        <f t="shared" si="2"/>
        <v>0</v>
      </c>
    </row>
    <row r="20" spans="3:13" x14ac:dyDescent="0.3">
      <c r="C20" s="5" t="s">
        <v>83</v>
      </c>
      <c r="D20" s="5"/>
      <c r="E20" s="5"/>
      <c r="F20" s="5">
        <f t="shared" si="0"/>
        <v>0</v>
      </c>
      <c r="G20" s="5" t="s">
        <v>96</v>
      </c>
      <c r="H20" s="5"/>
      <c r="I20" s="5"/>
      <c r="J20" s="5">
        <f t="shared" si="1"/>
        <v>0</v>
      </c>
      <c r="K20" s="5"/>
      <c r="L20" s="5"/>
      <c r="M20" s="5">
        <f t="shared" si="2"/>
        <v>0</v>
      </c>
    </row>
    <row r="21" spans="3:13" x14ac:dyDescent="0.3">
      <c r="C21" s="5"/>
      <c r="D21" s="5"/>
      <c r="E21" s="5"/>
      <c r="F21" s="5">
        <f t="shared" si="0"/>
        <v>0</v>
      </c>
      <c r="G21" s="5" t="s">
        <v>97</v>
      </c>
      <c r="H21" s="5"/>
      <c r="I21" s="5"/>
      <c r="J21" s="5">
        <f t="shared" si="1"/>
        <v>0</v>
      </c>
      <c r="K21" s="5"/>
      <c r="L21" s="5"/>
      <c r="M21" s="5">
        <f t="shared" si="2"/>
        <v>0</v>
      </c>
    </row>
    <row r="22" spans="3:13" x14ac:dyDescent="0.3">
      <c r="C22" s="5"/>
      <c r="D22" s="5"/>
      <c r="E22" s="5"/>
      <c r="F22" s="5">
        <f t="shared" si="0"/>
        <v>0</v>
      </c>
      <c r="G22" s="5"/>
      <c r="H22" s="5"/>
      <c r="I22" s="5"/>
      <c r="J22" s="5">
        <f t="shared" si="1"/>
        <v>0</v>
      </c>
      <c r="K22" s="5"/>
      <c r="L22" s="5"/>
      <c r="M22" s="5">
        <f t="shared" si="2"/>
        <v>0</v>
      </c>
    </row>
    <row r="23" spans="3:13" x14ac:dyDescent="0.3">
      <c r="C23" s="5" t="s">
        <v>89</v>
      </c>
      <c r="D23" s="5"/>
      <c r="E23" s="5"/>
      <c r="F23" s="5">
        <f t="shared" si="0"/>
        <v>0</v>
      </c>
      <c r="G23" s="5" t="s">
        <v>98</v>
      </c>
      <c r="H23" s="5"/>
      <c r="I23" s="5"/>
      <c r="J23" s="5">
        <f t="shared" si="1"/>
        <v>0</v>
      </c>
      <c r="K23" s="5"/>
      <c r="L23" s="5"/>
      <c r="M23" s="5">
        <f t="shared" si="2"/>
        <v>0</v>
      </c>
    </row>
    <row r="24" spans="3:13" x14ac:dyDescent="0.3">
      <c r="C24" s="5" t="s">
        <v>90</v>
      </c>
      <c r="D24" s="5"/>
      <c r="E24" s="5"/>
      <c r="F24" s="5">
        <f t="shared" si="0"/>
        <v>0</v>
      </c>
      <c r="G24" s="5" t="s">
        <v>98</v>
      </c>
      <c r="H24" s="5"/>
      <c r="I24" s="5"/>
      <c r="J24" s="5">
        <f t="shared" si="1"/>
        <v>0</v>
      </c>
      <c r="K24" s="5"/>
      <c r="L24" s="5"/>
      <c r="M24" s="5">
        <f t="shared" si="2"/>
        <v>0</v>
      </c>
    </row>
    <row r="25" spans="3:13" x14ac:dyDescent="0.3">
      <c r="C25" s="5" t="s">
        <v>91</v>
      </c>
      <c r="D25" s="5"/>
      <c r="E25" s="5"/>
      <c r="F25" s="5">
        <f t="shared" si="0"/>
        <v>0</v>
      </c>
      <c r="G25" s="5" t="s">
        <v>98</v>
      </c>
      <c r="H25" s="5"/>
      <c r="I25" s="5"/>
      <c r="J25" s="5">
        <f t="shared" si="1"/>
        <v>0</v>
      </c>
      <c r="K25" s="5"/>
      <c r="L25" s="5"/>
      <c r="M25" s="5">
        <f t="shared" si="2"/>
        <v>0</v>
      </c>
    </row>
    <row r="26" spans="3:13" x14ac:dyDescent="0.3">
      <c r="C26" s="5"/>
      <c r="D26" s="5"/>
      <c r="E26" s="5"/>
      <c r="F26" s="5">
        <f t="shared" si="0"/>
        <v>0</v>
      </c>
      <c r="G26" s="5"/>
      <c r="H26" s="5"/>
      <c r="I26" s="5"/>
      <c r="J26" s="5">
        <f t="shared" si="1"/>
        <v>0</v>
      </c>
      <c r="K26" s="5"/>
      <c r="L26" s="5"/>
      <c r="M26" s="5">
        <f t="shared" si="2"/>
        <v>0</v>
      </c>
    </row>
    <row r="27" spans="3:13" x14ac:dyDescent="0.3">
      <c r="C27" s="5" t="s">
        <v>85</v>
      </c>
      <c r="D27" s="5"/>
      <c r="E27" s="5"/>
      <c r="F27" s="5">
        <f t="shared" si="0"/>
        <v>0</v>
      </c>
      <c r="G27" s="5"/>
      <c r="H27" s="5"/>
      <c r="I27" s="5"/>
      <c r="J27" s="5">
        <f t="shared" si="1"/>
        <v>0</v>
      </c>
      <c r="K27" s="5"/>
      <c r="L27" s="5"/>
      <c r="M27" s="5">
        <f t="shared" si="2"/>
        <v>0</v>
      </c>
    </row>
    <row r="28" spans="3:13" x14ac:dyDescent="0.3">
      <c r="C28" s="5" t="s">
        <v>86</v>
      </c>
      <c r="D28" s="5"/>
      <c r="E28" s="5"/>
      <c r="F28" s="5">
        <f t="shared" si="0"/>
        <v>0</v>
      </c>
      <c r="G28" s="5"/>
      <c r="H28" s="5"/>
      <c r="I28" s="5"/>
      <c r="J28" s="5">
        <f t="shared" si="1"/>
        <v>0</v>
      </c>
      <c r="K28" s="5"/>
      <c r="L28" s="5"/>
      <c r="M28" s="5">
        <f t="shared" si="2"/>
        <v>0</v>
      </c>
    </row>
    <row r="29" spans="3:13" x14ac:dyDescent="0.3">
      <c r="C29" s="5" t="s">
        <v>87</v>
      </c>
      <c r="D29" s="5"/>
      <c r="E29" s="5"/>
      <c r="F29" s="5">
        <f t="shared" si="0"/>
        <v>0</v>
      </c>
      <c r="G29" s="5"/>
      <c r="H29" s="5"/>
      <c r="I29" s="5"/>
      <c r="J29" s="5">
        <f t="shared" si="1"/>
        <v>0</v>
      </c>
      <c r="K29" s="5"/>
      <c r="L29" s="5"/>
      <c r="M29" s="5">
        <f t="shared" si="2"/>
        <v>0</v>
      </c>
    </row>
    <row r="30" spans="3:13" x14ac:dyDescent="0.3">
      <c r="C30" s="5" t="s">
        <v>88</v>
      </c>
      <c r="D30" s="5"/>
      <c r="E30" s="5"/>
      <c r="F30" s="5">
        <f t="shared" si="0"/>
        <v>0</v>
      </c>
      <c r="G30" s="5"/>
      <c r="H30" s="5"/>
      <c r="I30" s="5"/>
      <c r="J30" s="5">
        <f>H30*I30</f>
        <v>0</v>
      </c>
      <c r="K30" s="5"/>
      <c r="L30" s="5"/>
      <c r="M30" s="5">
        <f>K30*L30</f>
        <v>0</v>
      </c>
    </row>
    <row r="31" spans="3:13" x14ac:dyDescent="0.3">
      <c r="C31" s="5"/>
      <c r="D31" s="5"/>
      <c r="E31" s="5"/>
      <c r="F31" s="5">
        <f t="shared" si="0"/>
        <v>0</v>
      </c>
      <c r="G31" s="5"/>
      <c r="H31" s="5"/>
      <c r="I31" s="5"/>
      <c r="J31" s="5">
        <f>H31*I31</f>
        <v>0</v>
      </c>
      <c r="K31" s="5"/>
      <c r="L31" s="5"/>
      <c r="M31" s="5">
        <f>K31*L31</f>
        <v>0</v>
      </c>
    </row>
    <row r="32" spans="3:13" x14ac:dyDescent="0.3">
      <c r="C32" s="5"/>
      <c r="D32" s="5"/>
      <c r="E32" s="5"/>
      <c r="F32" s="5">
        <f t="shared" si="0"/>
        <v>0</v>
      </c>
      <c r="G32" s="5"/>
      <c r="H32" s="5"/>
      <c r="I32" s="5"/>
      <c r="J32" s="5">
        <f>H32*I32</f>
        <v>0</v>
      </c>
      <c r="K32" s="5"/>
      <c r="L32" s="5"/>
      <c r="M32" s="5">
        <f>K32*L32</f>
        <v>0</v>
      </c>
    </row>
    <row r="33" spans="3:13" x14ac:dyDescent="0.3">
      <c r="C33" s="5"/>
      <c r="D33" s="5"/>
      <c r="E33" s="5"/>
      <c r="F33" s="5">
        <f t="shared" si="0"/>
        <v>0</v>
      </c>
      <c r="G33" s="5"/>
      <c r="H33" s="5"/>
      <c r="I33" s="5"/>
      <c r="J33" s="5">
        <f>H33*I33</f>
        <v>0</v>
      </c>
      <c r="K33" s="5"/>
      <c r="L33" s="5"/>
      <c r="M33" s="5">
        <f>K33*L33</f>
        <v>0</v>
      </c>
    </row>
    <row r="34" spans="3:13" x14ac:dyDescent="0.3">
      <c r="C34" s="5" t="s">
        <v>92</v>
      </c>
      <c r="D34" s="5"/>
      <c r="E34" s="5">
        <f>F34*10.764</f>
        <v>0</v>
      </c>
      <c r="F34" s="5">
        <f>SUM(F6:F33)</f>
        <v>0</v>
      </c>
      <c r="G34" s="5"/>
      <c r="H34" s="5"/>
      <c r="I34" s="5">
        <f>J34*10.764</f>
        <v>0</v>
      </c>
      <c r="J34" s="5">
        <f>SUM(J6:J33)</f>
        <v>0</v>
      </c>
      <c r="K34" s="5"/>
      <c r="L34" s="5">
        <f>M34*10.764</f>
        <v>0</v>
      </c>
      <c r="M34" s="5">
        <f>SUM(M6:M33)</f>
        <v>0</v>
      </c>
    </row>
  </sheetData>
  <mergeCells count="4">
    <mergeCell ref="D2:E2"/>
    <mergeCell ref="D4:F4"/>
    <mergeCell ref="H4:J4"/>
    <mergeCell ref="K4:M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21"/>
  <sheetViews>
    <sheetView workbookViewId="0">
      <selection activeCell="C6" sqref="C6"/>
    </sheetView>
  </sheetViews>
  <sheetFormatPr defaultColWidth="9.21875" defaultRowHeight="14.4" x14ac:dyDescent="0.3"/>
  <cols>
    <col min="2" max="2" width="11.77734375" customWidth="1"/>
  </cols>
  <sheetData>
    <row r="2" spans="1:15" x14ac:dyDescent="0.3">
      <c r="A2" t="s">
        <v>109</v>
      </c>
      <c r="B2" s="11" t="s">
        <v>129</v>
      </c>
      <c r="C2" s="11">
        <v>3</v>
      </c>
    </row>
    <row r="3" spans="1:15" x14ac:dyDescent="0.3">
      <c r="B3" t="s">
        <v>110</v>
      </c>
      <c r="C3" t="s">
        <v>111</v>
      </c>
    </row>
    <row r="4" spans="1:15" x14ac:dyDescent="0.3">
      <c r="A4" t="s">
        <v>112</v>
      </c>
      <c r="B4" s="5">
        <v>10</v>
      </c>
      <c r="C4" s="5">
        <v>10</v>
      </c>
      <c r="E4">
        <f>(100/B4)*C4</f>
        <v>100</v>
      </c>
    </row>
    <row r="5" spans="1:15" x14ac:dyDescent="0.3">
      <c r="A5" t="s">
        <v>113</v>
      </c>
      <c r="B5" t="s">
        <v>114</v>
      </c>
      <c r="C5" t="s">
        <v>115</v>
      </c>
      <c r="E5">
        <f>(100/B6)*C6</f>
        <v>100</v>
      </c>
      <c r="I5" s="5" t="s">
        <v>116</v>
      </c>
      <c r="J5" s="5" t="s">
        <v>117</v>
      </c>
      <c r="K5" s="5" t="s">
        <v>118</v>
      </c>
      <c r="L5" s="5" t="s">
        <v>36</v>
      </c>
      <c r="M5" s="5" t="s">
        <v>39</v>
      </c>
      <c r="N5" s="5" t="s">
        <v>119</v>
      </c>
      <c r="O5" s="5" t="s">
        <v>40</v>
      </c>
    </row>
    <row r="6" spans="1:15" x14ac:dyDescent="0.3">
      <c r="B6" s="5">
        <f>C2+1</f>
        <v>4</v>
      </c>
      <c r="C6" s="5">
        <v>4</v>
      </c>
      <c r="E6">
        <f>(100/B8)*C8</f>
        <v>0</v>
      </c>
      <c r="F6" s="12" t="s">
        <v>120</v>
      </c>
      <c r="I6" s="12">
        <f>C4</f>
        <v>10</v>
      </c>
      <c r="J6" s="12">
        <f>40/B6*C6</f>
        <v>40</v>
      </c>
      <c r="K6" s="12">
        <f>15/B8*C8</f>
        <v>0</v>
      </c>
      <c r="L6" s="12">
        <f>10/B10*C10</f>
        <v>0</v>
      </c>
      <c r="M6" s="12">
        <f>10/B12*C12</f>
        <v>0</v>
      </c>
      <c r="N6" s="12">
        <f>5/B14*C14</f>
        <v>0</v>
      </c>
      <c r="O6" s="12">
        <f>5/B16*C16</f>
        <v>0</v>
      </c>
    </row>
    <row r="7" spans="1:15" x14ac:dyDescent="0.3">
      <c r="A7" t="s">
        <v>121</v>
      </c>
      <c r="B7" t="s">
        <v>122</v>
      </c>
      <c r="C7" t="s">
        <v>123</v>
      </c>
      <c r="E7">
        <f>(100/B10)*C10</f>
        <v>0</v>
      </c>
      <c r="F7" s="5" t="s">
        <v>124</v>
      </c>
      <c r="G7" s="5"/>
      <c r="H7" s="5"/>
      <c r="I7" s="5">
        <f>I6+20</f>
        <v>30</v>
      </c>
      <c r="J7" s="5">
        <f>30/B6*C6</f>
        <v>30</v>
      </c>
      <c r="K7" s="5">
        <f>15/B8*C8</f>
        <v>0</v>
      </c>
      <c r="L7" s="5">
        <f>10/B10*C10</f>
        <v>0</v>
      </c>
      <c r="M7" s="5">
        <f>5/B12*C12</f>
        <v>0</v>
      </c>
      <c r="N7" s="5">
        <f>5/B14*C14</f>
        <v>0</v>
      </c>
      <c r="O7" s="5">
        <f>5/B16*C16</f>
        <v>0</v>
      </c>
    </row>
    <row r="8" spans="1:15" x14ac:dyDescent="0.3">
      <c r="B8" s="5">
        <f>C2</f>
        <v>3</v>
      </c>
      <c r="C8" s="5">
        <v>0</v>
      </c>
      <c r="E8">
        <f>(100/B12)*C12</f>
        <v>0</v>
      </c>
    </row>
    <row r="9" spans="1:15" x14ac:dyDescent="0.3">
      <c r="A9" t="s">
        <v>125</v>
      </c>
      <c r="B9" t="s">
        <v>122</v>
      </c>
      <c r="C9" t="s">
        <v>123</v>
      </c>
      <c r="E9">
        <f>(100/B14)*C14</f>
        <v>0</v>
      </c>
    </row>
    <row r="10" spans="1:15" x14ac:dyDescent="0.3">
      <c r="B10" s="5">
        <f>C2</f>
        <v>3</v>
      </c>
      <c r="C10" s="5">
        <v>0</v>
      </c>
      <c r="E10">
        <f>(100/B16)*C16</f>
        <v>0</v>
      </c>
    </row>
    <row r="11" spans="1:15" x14ac:dyDescent="0.3">
      <c r="A11" t="s">
        <v>39</v>
      </c>
      <c r="B11" t="s">
        <v>122</v>
      </c>
      <c r="C11" t="s">
        <v>123</v>
      </c>
    </row>
    <row r="12" spans="1:15" x14ac:dyDescent="0.3">
      <c r="B12" s="5">
        <f>C2</f>
        <v>3</v>
      </c>
      <c r="C12" s="5">
        <v>0</v>
      </c>
      <c r="F12" s="5"/>
      <c r="G12" s="5" t="s">
        <v>120</v>
      </c>
      <c r="H12" s="5" t="s">
        <v>126</v>
      </c>
      <c r="L12" t="s">
        <v>127</v>
      </c>
    </row>
    <row r="13" spans="1:15" ht="28.8" x14ac:dyDescent="0.3">
      <c r="A13" s="13" t="s">
        <v>119</v>
      </c>
      <c r="B13" t="s">
        <v>122</v>
      </c>
      <c r="C13" t="s">
        <v>123</v>
      </c>
      <c r="F13" s="5" t="s">
        <v>34</v>
      </c>
      <c r="G13" s="5">
        <f>I6</f>
        <v>10</v>
      </c>
      <c r="H13" s="5">
        <f>I7</f>
        <v>30</v>
      </c>
      <c r="L13" t="s">
        <v>127</v>
      </c>
    </row>
    <row r="14" spans="1:15" x14ac:dyDescent="0.3">
      <c r="B14" s="5">
        <f>C2</f>
        <v>3</v>
      </c>
      <c r="C14" s="5">
        <v>0</v>
      </c>
      <c r="F14" s="5" t="s">
        <v>35</v>
      </c>
      <c r="G14" s="5">
        <f>J6</f>
        <v>40</v>
      </c>
      <c r="H14" s="5">
        <f>J7</f>
        <v>30</v>
      </c>
    </row>
    <row r="15" spans="1:15" x14ac:dyDescent="0.3">
      <c r="A15" t="s">
        <v>40</v>
      </c>
      <c r="B15" t="s">
        <v>122</v>
      </c>
      <c r="C15" t="s">
        <v>123</v>
      </c>
      <c r="F15" s="5" t="s">
        <v>118</v>
      </c>
      <c r="G15" s="5">
        <f>K6</f>
        <v>0</v>
      </c>
      <c r="H15" s="5">
        <f>K7</f>
        <v>0</v>
      </c>
    </row>
    <row r="16" spans="1:15" x14ac:dyDescent="0.3">
      <c r="B16" s="5">
        <f>C2</f>
        <v>3</v>
      </c>
      <c r="C16" s="5">
        <v>0</v>
      </c>
      <c r="F16" s="5" t="s">
        <v>36</v>
      </c>
      <c r="G16" s="5">
        <f>L6</f>
        <v>0</v>
      </c>
      <c r="H16" s="5">
        <f>L7</f>
        <v>0</v>
      </c>
    </row>
    <row r="17" spans="5:8" x14ac:dyDescent="0.3">
      <c r="F17" s="5" t="s">
        <v>39</v>
      </c>
      <c r="G17" s="5">
        <f>M6</f>
        <v>0</v>
      </c>
      <c r="H17" s="5">
        <f>M7</f>
        <v>0</v>
      </c>
    </row>
    <row r="18" spans="5:8" ht="28.8" x14ac:dyDescent="0.3">
      <c r="F18" s="14" t="s">
        <v>119</v>
      </c>
      <c r="G18" s="5">
        <f>N6</f>
        <v>0</v>
      </c>
      <c r="H18" s="5">
        <f>N7</f>
        <v>0</v>
      </c>
    </row>
    <row r="19" spans="5:8" x14ac:dyDescent="0.3">
      <c r="F19" s="5" t="s">
        <v>40</v>
      </c>
      <c r="G19" s="5">
        <f>O6</f>
        <v>0</v>
      </c>
      <c r="H19" s="5">
        <f>O7</f>
        <v>0</v>
      </c>
    </row>
    <row r="20" spans="5:8" x14ac:dyDescent="0.3">
      <c r="F20" s="5" t="s">
        <v>128</v>
      </c>
      <c r="G20" s="5">
        <f>G13+G14+G15+G16+G17+G18+G19</f>
        <v>50</v>
      </c>
      <c r="H20" s="5">
        <f>H13+H14+H15+H16+H17+H18+H19</f>
        <v>60</v>
      </c>
    </row>
    <row r="21" spans="5:8" x14ac:dyDescent="0.3">
      <c r="E21" s="1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21"/>
  <sheetViews>
    <sheetView workbookViewId="0">
      <selection activeCell="C7" sqref="C7"/>
    </sheetView>
  </sheetViews>
  <sheetFormatPr defaultColWidth="9.21875" defaultRowHeight="14.4" x14ac:dyDescent="0.3"/>
  <cols>
    <col min="2" max="2" width="11.77734375" customWidth="1"/>
  </cols>
  <sheetData>
    <row r="2" spans="1:15" x14ac:dyDescent="0.3">
      <c r="A2" t="s">
        <v>109</v>
      </c>
      <c r="B2" s="11" t="s">
        <v>129</v>
      </c>
      <c r="C2" s="11">
        <v>3</v>
      </c>
    </row>
    <row r="3" spans="1:15" x14ac:dyDescent="0.3">
      <c r="B3" t="s">
        <v>110</v>
      </c>
      <c r="C3" t="s">
        <v>111</v>
      </c>
    </row>
    <row r="4" spans="1:15" x14ac:dyDescent="0.3">
      <c r="A4" t="s">
        <v>112</v>
      </c>
      <c r="B4" s="5">
        <v>10</v>
      </c>
      <c r="C4" s="5">
        <v>10</v>
      </c>
      <c r="E4">
        <f>(100/B4)*C4</f>
        <v>100</v>
      </c>
    </row>
    <row r="5" spans="1:15" x14ac:dyDescent="0.3">
      <c r="A5" t="s">
        <v>113</v>
      </c>
      <c r="B5" t="s">
        <v>114</v>
      </c>
      <c r="C5" t="s">
        <v>115</v>
      </c>
      <c r="E5">
        <f>(100/B6)*C6</f>
        <v>100</v>
      </c>
      <c r="I5" s="5" t="s">
        <v>116</v>
      </c>
      <c r="J5" s="5" t="s">
        <v>117</v>
      </c>
      <c r="K5" s="5" t="s">
        <v>118</v>
      </c>
      <c r="L5" s="5" t="s">
        <v>36</v>
      </c>
      <c r="M5" s="5" t="s">
        <v>39</v>
      </c>
      <c r="N5" s="5" t="s">
        <v>119</v>
      </c>
      <c r="O5" s="5" t="s">
        <v>40</v>
      </c>
    </row>
    <row r="6" spans="1:15" x14ac:dyDescent="0.3">
      <c r="B6" s="5">
        <f>C2+1</f>
        <v>4</v>
      </c>
      <c r="C6" s="5">
        <v>4</v>
      </c>
      <c r="E6">
        <f>(100/B8)*C8</f>
        <v>0</v>
      </c>
      <c r="F6" s="12" t="s">
        <v>120</v>
      </c>
      <c r="I6" s="12">
        <f>C4</f>
        <v>10</v>
      </c>
      <c r="J6" s="12">
        <f>40/B6*C6</f>
        <v>40</v>
      </c>
      <c r="K6" s="12">
        <f>15/B8*C8</f>
        <v>0</v>
      </c>
      <c r="L6" s="12">
        <f>10/B10*C10</f>
        <v>0</v>
      </c>
      <c r="M6" s="12">
        <f>10/B12*C12</f>
        <v>0</v>
      </c>
      <c r="N6" s="12">
        <f>5/B14*C14</f>
        <v>0</v>
      </c>
      <c r="O6" s="12">
        <f>5/B16*C16</f>
        <v>0</v>
      </c>
    </row>
    <row r="7" spans="1:15" x14ac:dyDescent="0.3">
      <c r="A7" t="s">
        <v>121</v>
      </c>
      <c r="B7" t="s">
        <v>122</v>
      </c>
      <c r="C7" t="s">
        <v>123</v>
      </c>
      <c r="E7">
        <f>(100/B10)*C10</f>
        <v>0</v>
      </c>
      <c r="F7" s="5" t="s">
        <v>124</v>
      </c>
      <c r="G7" s="5"/>
      <c r="H7" s="5"/>
      <c r="I7" s="5">
        <f>I6+20</f>
        <v>30</v>
      </c>
      <c r="J7" s="5">
        <f>30/B6*C6</f>
        <v>30</v>
      </c>
      <c r="K7" s="5">
        <f>15/B8*C8</f>
        <v>0</v>
      </c>
      <c r="L7" s="5">
        <f>10/B10*C10</f>
        <v>0</v>
      </c>
      <c r="M7" s="5">
        <f>5/B12*C12</f>
        <v>0</v>
      </c>
      <c r="N7" s="5">
        <f>5/B14*C14</f>
        <v>0</v>
      </c>
      <c r="O7" s="5">
        <f>5/B16*C16</f>
        <v>0</v>
      </c>
    </row>
    <row r="8" spans="1:15" x14ac:dyDescent="0.3">
      <c r="B8" s="5">
        <f>C2</f>
        <v>3</v>
      </c>
      <c r="C8" s="5">
        <v>0</v>
      </c>
      <c r="E8">
        <f>(100/B12)*C12</f>
        <v>0</v>
      </c>
    </row>
    <row r="9" spans="1:15" x14ac:dyDescent="0.3">
      <c r="A9" t="s">
        <v>125</v>
      </c>
      <c r="B9" t="s">
        <v>122</v>
      </c>
      <c r="C9" t="s">
        <v>123</v>
      </c>
      <c r="E9">
        <f>(100/B14)*C14</f>
        <v>0</v>
      </c>
    </row>
    <row r="10" spans="1:15" x14ac:dyDescent="0.3">
      <c r="B10" s="5">
        <f>C2</f>
        <v>3</v>
      </c>
      <c r="C10" s="5">
        <v>0</v>
      </c>
      <c r="E10">
        <f>(100/B16)*C16</f>
        <v>0</v>
      </c>
    </row>
    <row r="11" spans="1:15" x14ac:dyDescent="0.3">
      <c r="A11" t="s">
        <v>39</v>
      </c>
      <c r="B11" t="s">
        <v>122</v>
      </c>
      <c r="C11" t="s">
        <v>123</v>
      </c>
    </row>
    <row r="12" spans="1:15" x14ac:dyDescent="0.3">
      <c r="B12" s="5">
        <f>C2</f>
        <v>3</v>
      </c>
      <c r="C12" s="5">
        <v>0</v>
      </c>
      <c r="F12" s="5"/>
      <c r="G12" s="5" t="s">
        <v>120</v>
      </c>
      <c r="H12" s="5" t="s">
        <v>126</v>
      </c>
      <c r="L12" t="s">
        <v>127</v>
      </c>
    </row>
    <row r="13" spans="1:15" ht="28.8" x14ac:dyDescent="0.3">
      <c r="A13" s="13" t="s">
        <v>119</v>
      </c>
      <c r="B13" t="s">
        <v>122</v>
      </c>
      <c r="C13" t="s">
        <v>123</v>
      </c>
      <c r="F13" s="5" t="s">
        <v>34</v>
      </c>
      <c r="G13" s="5">
        <f>I6</f>
        <v>10</v>
      </c>
      <c r="H13" s="5">
        <f>I7</f>
        <v>30</v>
      </c>
      <c r="L13" t="s">
        <v>127</v>
      </c>
    </row>
    <row r="14" spans="1:15" x14ac:dyDescent="0.3">
      <c r="B14" s="5">
        <f>C2</f>
        <v>3</v>
      </c>
      <c r="C14" s="5">
        <v>0</v>
      </c>
      <c r="F14" s="5" t="s">
        <v>35</v>
      </c>
      <c r="G14" s="5">
        <f>J6</f>
        <v>40</v>
      </c>
      <c r="H14" s="5">
        <f>J7</f>
        <v>30</v>
      </c>
    </row>
    <row r="15" spans="1:15" x14ac:dyDescent="0.3">
      <c r="A15" t="s">
        <v>40</v>
      </c>
      <c r="B15" t="s">
        <v>122</v>
      </c>
      <c r="C15" t="s">
        <v>123</v>
      </c>
      <c r="F15" s="5" t="s">
        <v>118</v>
      </c>
      <c r="G15" s="5">
        <f>K6</f>
        <v>0</v>
      </c>
      <c r="H15" s="5">
        <f>K7</f>
        <v>0</v>
      </c>
    </row>
    <row r="16" spans="1:15" x14ac:dyDescent="0.3">
      <c r="B16" s="5">
        <f>C2</f>
        <v>3</v>
      </c>
      <c r="C16" s="5">
        <v>0</v>
      </c>
      <c r="F16" s="5" t="s">
        <v>36</v>
      </c>
      <c r="G16" s="5">
        <f>L6</f>
        <v>0</v>
      </c>
      <c r="H16" s="5">
        <f>L7</f>
        <v>0</v>
      </c>
    </row>
    <row r="17" spans="5:8" x14ac:dyDescent="0.3">
      <c r="F17" s="5" t="s">
        <v>39</v>
      </c>
      <c r="G17" s="5">
        <f>M6</f>
        <v>0</v>
      </c>
      <c r="H17" s="5">
        <f>M7</f>
        <v>0</v>
      </c>
    </row>
    <row r="18" spans="5:8" ht="28.8" x14ac:dyDescent="0.3">
      <c r="F18" s="14" t="s">
        <v>119</v>
      </c>
      <c r="G18" s="5">
        <f>N6</f>
        <v>0</v>
      </c>
      <c r="H18" s="5">
        <f>N7</f>
        <v>0</v>
      </c>
    </row>
    <row r="19" spans="5:8" x14ac:dyDescent="0.3">
      <c r="F19" s="5" t="s">
        <v>40</v>
      </c>
      <c r="G19" s="5">
        <f>O6</f>
        <v>0</v>
      </c>
      <c r="H19" s="5">
        <f>O7</f>
        <v>0</v>
      </c>
    </row>
    <row r="20" spans="5:8" x14ac:dyDescent="0.3">
      <c r="F20" s="5" t="s">
        <v>128</v>
      </c>
      <c r="G20" s="5">
        <f>G13+G14+G15+G16+G17+G18+G19</f>
        <v>50</v>
      </c>
      <c r="H20" s="5">
        <f>H13+H14+H15+H16+H17+H18+H19</f>
        <v>60</v>
      </c>
    </row>
    <row r="21" spans="5:8" x14ac:dyDescent="0.3">
      <c r="E21" s="1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21"/>
  <sheetViews>
    <sheetView workbookViewId="0">
      <selection activeCell="C9" sqref="C9"/>
    </sheetView>
  </sheetViews>
  <sheetFormatPr defaultColWidth="9.21875" defaultRowHeight="14.4" x14ac:dyDescent="0.3"/>
  <cols>
    <col min="2" max="2" width="11.77734375" customWidth="1"/>
  </cols>
  <sheetData>
    <row r="2" spans="1:15" x14ac:dyDescent="0.3">
      <c r="A2" t="s">
        <v>109</v>
      </c>
      <c r="B2" s="11" t="s">
        <v>129</v>
      </c>
      <c r="C2" s="11">
        <v>3</v>
      </c>
    </row>
    <row r="3" spans="1:15" x14ac:dyDescent="0.3">
      <c r="B3" t="s">
        <v>110</v>
      </c>
      <c r="C3" t="s">
        <v>111</v>
      </c>
    </row>
    <row r="4" spans="1:15" x14ac:dyDescent="0.3">
      <c r="A4" t="s">
        <v>112</v>
      </c>
      <c r="B4" s="5">
        <v>10</v>
      </c>
      <c r="C4" s="5">
        <v>10</v>
      </c>
      <c r="E4">
        <f>(100/B4)*C4</f>
        <v>100</v>
      </c>
    </row>
    <row r="5" spans="1:15" x14ac:dyDescent="0.3">
      <c r="A5" t="s">
        <v>113</v>
      </c>
      <c r="B5" t="s">
        <v>114</v>
      </c>
      <c r="C5" t="s">
        <v>115</v>
      </c>
      <c r="E5">
        <f>(100/B6)*C6</f>
        <v>100</v>
      </c>
      <c r="I5" s="5" t="s">
        <v>116</v>
      </c>
      <c r="J5" s="5" t="s">
        <v>117</v>
      </c>
      <c r="K5" s="5" t="s">
        <v>118</v>
      </c>
      <c r="L5" s="5" t="s">
        <v>36</v>
      </c>
      <c r="M5" s="5" t="s">
        <v>39</v>
      </c>
      <c r="N5" s="5" t="s">
        <v>119</v>
      </c>
      <c r="O5" s="5" t="s">
        <v>40</v>
      </c>
    </row>
    <row r="6" spans="1:15" x14ac:dyDescent="0.3">
      <c r="B6" s="5">
        <f>C2+1</f>
        <v>4</v>
      </c>
      <c r="C6" s="5">
        <v>4</v>
      </c>
      <c r="E6">
        <f>(100/B8)*C8</f>
        <v>100</v>
      </c>
      <c r="F6" s="12" t="s">
        <v>120</v>
      </c>
      <c r="I6" s="12">
        <f>C4</f>
        <v>10</v>
      </c>
      <c r="J6" s="12">
        <f>40/B6*C6</f>
        <v>40</v>
      </c>
      <c r="K6" s="12">
        <f>15/B8*C8</f>
        <v>15</v>
      </c>
      <c r="L6" s="12">
        <f>10/B10*C10</f>
        <v>0</v>
      </c>
      <c r="M6" s="12">
        <f>10/B12*C12</f>
        <v>0</v>
      </c>
      <c r="N6" s="12">
        <f>5/B14*C14</f>
        <v>0</v>
      </c>
      <c r="O6" s="12">
        <f>5/B16*C16</f>
        <v>0</v>
      </c>
    </row>
    <row r="7" spans="1:15" x14ac:dyDescent="0.3">
      <c r="A7" t="s">
        <v>121</v>
      </c>
      <c r="B7" t="s">
        <v>122</v>
      </c>
      <c r="C7" t="s">
        <v>123</v>
      </c>
      <c r="E7">
        <f>(100/B10)*C10</f>
        <v>0</v>
      </c>
      <c r="F7" s="5" t="s">
        <v>124</v>
      </c>
      <c r="G7" s="5"/>
      <c r="H7" s="5"/>
      <c r="I7" s="5">
        <f>I6+20</f>
        <v>30</v>
      </c>
      <c r="J7" s="5">
        <f>30/B6*C6</f>
        <v>30</v>
      </c>
      <c r="K7" s="5">
        <f>15/B8*C8</f>
        <v>15</v>
      </c>
      <c r="L7" s="5">
        <f>10/B10*C10</f>
        <v>0</v>
      </c>
      <c r="M7" s="5">
        <f>5/B12*C12</f>
        <v>0</v>
      </c>
      <c r="N7" s="5">
        <f>5/B14*C14</f>
        <v>0</v>
      </c>
      <c r="O7" s="5">
        <f>5/B16*C16</f>
        <v>0</v>
      </c>
    </row>
    <row r="8" spans="1:15" x14ac:dyDescent="0.3">
      <c r="B8" s="5">
        <f>C2</f>
        <v>3</v>
      </c>
      <c r="C8" s="5">
        <v>3</v>
      </c>
      <c r="E8">
        <f>(100/B12)*C12</f>
        <v>0</v>
      </c>
    </row>
    <row r="9" spans="1:15" x14ac:dyDescent="0.3">
      <c r="A9" t="s">
        <v>125</v>
      </c>
      <c r="B9" t="s">
        <v>122</v>
      </c>
      <c r="C9" t="s">
        <v>123</v>
      </c>
      <c r="E9">
        <f>(100/B14)*C14</f>
        <v>0</v>
      </c>
    </row>
    <row r="10" spans="1:15" x14ac:dyDescent="0.3">
      <c r="B10" s="5">
        <f>C2</f>
        <v>3</v>
      </c>
      <c r="C10" s="5">
        <v>0</v>
      </c>
      <c r="E10">
        <f>(100/B16)*C16</f>
        <v>0</v>
      </c>
    </row>
    <row r="11" spans="1:15" x14ac:dyDescent="0.3">
      <c r="A11" t="s">
        <v>39</v>
      </c>
      <c r="B11" t="s">
        <v>122</v>
      </c>
      <c r="C11" t="s">
        <v>123</v>
      </c>
    </row>
    <row r="12" spans="1:15" x14ac:dyDescent="0.3">
      <c r="B12" s="5">
        <f>C2</f>
        <v>3</v>
      </c>
      <c r="C12" s="5">
        <v>0</v>
      </c>
      <c r="F12" s="5"/>
      <c r="G12" s="5" t="s">
        <v>120</v>
      </c>
      <c r="H12" s="5" t="s">
        <v>126</v>
      </c>
      <c r="L12" t="s">
        <v>127</v>
      </c>
    </row>
    <row r="13" spans="1:15" ht="28.8" x14ac:dyDescent="0.3">
      <c r="A13" s="13" t="s">
        <v>119</v>
      </c>
      <c r="B13" t="s">
        <v>122</v>
      </c>
      <c r="C13" t="s">
        <v>123</v>
      </c>
      <c r="F13" s="5" t="s">
        <v>34</v>
      </c>
      <c r="G13" s="5">
        <f>I6</f>
        <v>10</v>
      </c>
      <c r="H13" s="5">
        <f>I7</f>
        <v>30</v>
      </c>
      <c r="L13" t="s">
        <v>127</v>
      </c>
    </row>
    <row r="14" spans="1:15" x14ac:dyDescent="0.3">
      <c r="B14" s="5">
        <f>C2</f>
        <v>3</v>
      </c>
      <c r="C14" s="5">
        <v>0</v>
      </c>
      <c r="F14" s="5" t="s">
        <v>35</v>
      </c>
      <c r="G14" s="5">
        <f>J6</f>
        <v>40</v>
      </c>
      <c r="H14" s="5">
        <f>J7</f>
        <v>30</v>
      </c>
    </row>
    <row r="15" spans="1:15" x14ac:dyDescent="0.3">
      <c r="A15" t="s">
        <v>40</v>
      </c>
      <c r="B15" t="s">
        <v>122</v>
      </c>
      <c r="C15" t="s">
        <v>123</v>
      </c>
      <c r="F15" s="5" t="s">
        <v>118</v>
      </c>
      <c r="G15" s="5">
        <f>K6</f>
        <v>15</v>
      </c>
      <c r="H15" s="5">
        <f>K7</f>
        <v>15</v>
      </c>
    </row>
    <row r="16" spans="1:15" x14ac:dyDescent="0.3">
      <c r="B16" s="5">
        <f>C2</f>
        <v>3</v>
      </c>
      <c r="C16" s="5">
        <v>0</v>
      </c>
      <c r="F16" s="5" t="s">
        <v>36</v>
      </c>
      <c r="G16" s="5">
        <f>L6</f>
        <v>0</v>
      </c>
      <c r="H16" s="5">
        <f>L7</f>
        <v>0</v>
      </c>
    </row>
    <row r="17" spans="5:8" x14ac:dyDescent="0.3">
      <c r="F17" s="5" t="s">
        <v>39</v>
      </c>
      <c r="G17" s="5">
        <f>M6</f>
        <v>0</v>
      </c>
      <c r="H17" s="5">
        <f>M7</f>
        <v>0</v>
      </c>
    </row>
    <row r="18" spans="5:8" ht="28.8" x14ac:dyDescent="0.3">
      <c r="F18" s="14" t="s">
        <v>119</v>
      </c>
      <c r="G18" s="5">
        <f>N6</f>
        <v>0</v>
      </c>
      <c r="H18" s="5">
        <f>N7</f>
        <v>0</v>
      </c>
    </row>
    <row r="19" spans="5:8" x14ac:dyDescent="0.3">
      <c r="F19" s="5" t="s">
        <v>40</v>
      </c>
      <c r="G19" s="5">
        <f>O6</f>
        <v>0</v>
      </c>
      <c r="H19" s="5">
        <f>O7</f>
        <v>0</v>
      </c>
    </row>
    <row r="20" spans="5:8" x14ac:dyDescent="0.3">
      <c r="F20" s="5" t="s">
        <v>128</v>
      </c>
      <c r="G20" s="5">
        <f>G13+G14+G15+G16+G17+G18+G19</f>
        <v>65</v>
      </c>
      <c r="H20" s="5">
        <f>H13+H14+H15+H16+H17+H18+H19</f>
        <v>75</v>
      </c>
    </row>
    <row r="21" spans="5:8" x14ac:dyDescent="0.3">
      <c r="E21" s="1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21"/>
  <sheetViews>
    <sheetView workbookViewId="0">
      <selection activeCell="C9" sqref="C9"/>
    </sheetView>
  </sheetViews>
  <sheetFormatPr defaultColWidth="9.21875" defaultRowHeight="14.4" x14ac:dyDescent="0.3"/>
  <cols>
    <col min="2" max="2" width="11.77734375" customWidth="1"/>
  </cols>
  <sheetData>
    <row r="2" spans="1:15" x14ac:dyDescent="0.3">
      <c r="A2" t="s">
        <v>109</v>
      </c>
      <c r="B2" s="11" t="s">
        <v>129</v>
      </c>
      <c r="C2" s="11">
        <v>3</v>
      </c>
    </row>
    <row r="3" spans="1:15" x14ac:dyDescent="0.3">
      <c r="B3" t="s">
        <v>110</v>
      </c>
      <c r="C3" t="s">
        <v>111</v>
      </c>
    </row>
    <row r="4" spans="1:15" x14ac:dyDescent="0.3">
      <c r="A4" t="s">
        <v>112</v>
      </c>
      <c r="B4" s="5">
        <v>10</v>
      </c>
      <c r="C4" s="5">
        <v>10</v>
      </c>
      <c r="E4">
        <f>(100/B4)*C4</f>
        <v>100</v>
      </c>
    </row>
    <row r="5" spans="1:15" x14ac:dyDescent="0.3">
      <c r="A5" t="s">
        <v>113</v>
      </c>
      <c r="B5" t="s">
        <v>114</v>
      </c>
      <c r="C5" t="s">
        <v>115</v>
      </c>
      <c r="E5">
        <f>(100/B6)*C6</f>
        <v>100</v>
      </c>
      <c r="I5" s="5" t="s">
        <v>116</v>
      </c>
      <c r="J5" s="5" t="s">
        <v>117</v>
      </c>
      <c r="K5" s="5" t="s">
        <v>118</v>
      </c>
      <c r="L5" s="5" t="s">
        <v>36</v>
      </c>
      <c r="M5" s="5" t="s">
        <v>39</v>
      </c>
      <c r="N5" s="5" t="s">
        <v>119</v>
      </c>
      <c r="O5" s="5" t="s">
        <v>40</v>
      </c>
    </row>
    <row r="6" spans="1:15" x14ac:dyDescent="0.3">
      <c r="B6" s="5">
        <f>C2+1</f>
        <v>4</v>
      </c>
      <c r="C6" s="5">
        <v>4</v>
      </c>
      <c r="E6">
        <f>(100/B8)*C8</f>
        <v>100</v>
      </c>
      <c r="F6" s="12" t="s">
        <v>120</v>
      </c>
      <c r="I6" s="12">
        <f>C4</f>
        <v>10</v>
      </c>
      <c r="J6" s="12">
        <f>40/B6*C6</f>
        <v>40</v>
      </c>
      <c r="K6" s="12">
        <f>15/B8*C8</f>
        <v>15</v>
      </c>
      <c r="L6" s="12">
        <f>10/B10*C10</f>
        <v>0</v>
      </c>
      <c r="M6" s="12">
        <f>10/B12*C12</f>
        <v>0</v>
      </c>
      <c r="N6" s="12">
        <f>5/B14*C14</f>
        <v>0</v>
      </c>
      <c r="O6" s="12">
        <f>5/B16*C16</f>
        <v>0</v>
      </c>
    </row>
    <row r="7" spans="1:15" x14ac:dyDescent="0.3">
      <c r="A7" t="s">
        <v>121</v>
      </c>
      <c r="B7" t="s">
        <v>122</v>
      </c>
      <c r="C7" t="s">
        <v>123</v>
      </c>
      <c r="E7">
        <f>(100/B10)*C10</f>
        <v>0</v>
      </c>
      <c r="F7" s="5" t="s">
        <v>124</v>
      </c>
      <c r="G7" s="5"/>
      <c r="H7" s="5"/>
      <c r="I7" s="5">
        <f>I6+20</f>
        <v>30</v>
      </c>
      <c r="J7" s="5">
        <f>30/B6*C6</f>
        <v>30</v>
      </c>
      <c r="K7" s="5">
        <f>15/B8*C8</f>
        <v>15</v>
      </c>
      <c r="L7" s="5">
        <f>10/B10*C10</f>
        <v>0</v>
      </c>
      <c r="M7" s="5">
        <f>5/B12*C12</f>
        <v>0</v>
      </c>
      <c r="N7" s="5">
        <f>5/B14*C14</f>
        <v>0</v>
      </c>
      <c r="O7" s="5">
        <f>5/B16*C16</f>
        <v>0</v>
      </c>
    </row>
    <row r="8" spans="1:15" x14ac:dyDescent="0.3">
      <c r="B8" s="5">
        <f>C2</f>
        <v>3</v>
      </c>
      <c r="C8" s="5">
        <v>3</v>
      </c>
      <c r="E8">
        <f>(100/B12)*C12</f>
        <v>0</v>
      </c>
    </row>
    <row r="9" spans="1:15" x14ac:dyDescent="0.3">
      <c r="A9" t="s">
        <v>125</v>
      </c>
      <c r="B9" t="s">
        <v>122</v>
      </c>
      <c r="C9" t="s">
        <v>123</v>
      </c>
      <c r="E9">
        <f>(100/B14)*C14</f>
        <v>0</v>
      </c>
    </row>
    <row r="10" spans="1:15" x14ac:dyDescent="0.3">
      <c r="B10" s="5">
        <f>C2</f>
        <v>3</v>
      </c>
      <c r="C10" s="5">
        <v>0</v>
      </c>
      <c r="E10">
        <f>(100/B16)*C16</f>
        <v>0</v>
      </c>
    </row>
    <row r="11" spans="1:15" x14ac:dyDescent="0.3">
      <c r="A11" t="s">
        <v>39</v>
      </c>
      <c r="B11" t="s">
        <v>122</v>
      </c>
      <c r="C11" t="s">
        <v>123</v>
      </c>
    </row>
    <row r="12" spans="1:15" x14ac:dyDescent="0.3">
      <c r="B12" s="5">
        <f>C2</f>
        <v>3</v>
      </c>
      <c r="C12" s="5">
        <v>0</v>
      </c>
      <c r="F12" s="5"/>
      <c r="G12" s="5" t="s">
        <v>120</v>
      </c>
      <c r="H12" s="5" t="s">
        <v>126</v>
      </c>
      <c r="L12" t="s">
        <v>127</v>
      </c>
    </row>
    <row r="13" spans="1:15" ht="28.8" x14ac:dyDescent="0.3">
      <c r="A13" s="13" t="s">
        <v>119</v>
      </c>
      <c r="B13" t="s">
        <v>122</v>
      </c>
      <c r="C13" t="s">
        <v>123</v>
      </c>
      <c r="F13" s="5" t="s">
        <v>34</v>
      </c>
      <c r="G13" s="5">
        <f>I6</f>
        <v>10</v>
      </c>
      <c r="H13" s="5">
        <f>I7</f>
        <v>30</v>
      </c>
      <c r="L13" t="s">
        <v>127</v>
      </c>
    </row>
    <row r="14" spans="1:15" x14ac:dyDescent="0.3">
      <c r="B14" s="5">
        <f>C2</f>
        <v>3</v>
      </c>
      <c r="C14" s="5">
        <v>0</v>
      </c>
      <c r="F14" s="5" t="s">
        <v>35</v>
      </c>
      <c r="G14" s="5">
        <f>J6</f>
        <v>40</v>
      </c>
      <c r="H14" s="5">
        <f>J7</f>
        <v>30</v>
      </c>
    </row>
    <row r="15" spans="1:15" x14ac:dyDescent="0.3">
      <c r="A15" t="s">
        <v>40</v>
      </c>
      <c r="B15" t="s">
        <v>122</v>
      </c>
      <c r="C15" t="s">
        <v>123</v>
      </c>
      <c r="F15" s="5" t="s">
        <v>118</v>
      </c>
      <c r="G15" s="5">
        <f>K6</f>
        <v>15</v>
      </c>
      <c r="H15" s="5">
        <f>K7</f>
        <v>15</v>
      </c>
    </row>
    <row r="16" spans="1:15" x14ac:dyDescent="0.3">
      <c r="B16" s="5">
        <f>C2</f>
        <v>3</v>
      </c>
      <c r="C16" s="5">
        <v>0</v>
      </c>
      <c r="F16" s="5" t="s">
        <v>36</v>
      </c>
      <c r="G16" s="5">
        <f>L6</f>
        <v>0</v>
      </c>
      <c r="H16" s="5">
        <f>L7</f>
        <v>0</v>
      </c>
    </row>
    <row r="17" spans="5:8" x14ac:dyDescent="0.3">
      <c r="F17" s="5" t="s">
        <v>39</v>
      </c>
      <c r="G17" s="5">
        <f>M6</f>
        <v>0</v>
      </c>
      <c r="H17" s="5">
        <f>M7</f>
        <v>0</v>
      </c>
    </row>
    <row r="18" spans="5:8" ht="28.8" x14ac:dyDescent="0.3">
      <c r="F18" s="14" t="s">
        <v>119</v>
      </c>
      <c r="G18" s="5">
        <f>N6</f>
        <v>0</v>
      </c>
      <c r="H18" s="5">
        <f>N7</f>
        <v>0</v>
      </c>
    </row>
    <row r="19" spans="5:8" x14ac:dyDescent="0.3">
      <c r="F19" s="5" t="s">
        <v>40</v>
      </c>
      <c r="G19" s="5">
        <f>O6</f>
        <v>0</v>
      </c>
      <c r="H19" s="5">
        <f>O7</f>
        <v>0</v>
      </c>
    </row>
    <row r="20" spans="5:8" x14ac:dyDescent="0.3">
      <c r="F20" s="5" t="s">
        <v>128</v>
      </c>
      <c r="G20" s="5">
        <f>G13+G14+G15+G16+G17+G18+G19</f>
        <v>65</v>
      </c>
      <c r="H20" s="5">
        <f>H13+H14+H15+H16+H17+H18+H19</f>
        <v>75</v>
      </c>
    </row>
    <row r="21" spans="5:8" x14ac:dyDescent="0.3">
      <c r="E21" s="1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23"/>
  <sheetViews>
    <sheetView workbookViewId="0">
      <selection activeCell="D23" sqref="D23"/>
    </sheetView>
  </sheetViews>
  <sheetFormatPr defaultRowHeight="14.4" x14ac:dyDescent="0.3"/>
  <cols>
    <col min="1" max="1" width="11.21875" bestFit="1" customWidth="1"/>
  </cols>
  <sheetData>
    <row r="2" spans="1:2" x14ac:dyDescent="0.3">
      <c r="A2" t="s">
        <v>176</v>
      </c>
      <c r="B2" t="s">
        <v>177</v>
      </c>
    </row>
    <row r="23" spans="1:2" x14ac:dyDescent="0.3">
      <c r="A23" s="19">
        <v>44240</v>
      </c>
      <c r="B23" t="s">
        <v>177</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P20"/>
  <sheetViews>
    <sheetView workbookViewId="0">
      <selection activeCell="A63" sqref="A63:J63"/>
    </sheetView>
  </sheetViews>
  <sheetFormatPr defaultRowHeight="14.4" x14ac:dyDescent="0.3"/>
  <cols>
    <col min="2" max="2" width="11.77734375" customWidth="1"/>
  </cols>
  <sheetData>
    <row r="2" spans="1:16" x14ac:dyDescent="0.3">
      <c r="A2" t="s">
        <v>109</v>
      </c>
      <c r="B2" s="11" t="s">
        <v>129</v>
      </c>
      <c r="C2" s="11">
        <v>4</v>
      </c>
    </row>
    <row r="3" spans="1:16" x14ac:dyDescent="0.3">
      <c r="B3" t="s">
        <v>110</v>
      </c>
      <c r="C3" t="s">
        <v>111</v>
      </c>
    </row>
    <row r="4" spans="1:16" x14ac:dyDescent="0.3">
      <c r="A4" t="s">
        <v>112</v>
      </c>
      <c r="B4" s="5">
        <v>10</v>
      </c>
      <c r="C4" s="15">
        <v>0</v>
      </c>
      <c r="E4">
        <f>C4*10</f>
        <v>0</v>
      </c>
    </row>
    <row r="5" spans="1:16" x14ac:dyDescent="0.3">
      <c r="A5" t="s">
        <v>113</v>
      </c>
      <c r="B5" t="s">
        <v>114</v>
      </c>
      <c r="C5" t="s">
        <v>115</v>
      </c>
      <c r="J5" s="5" t="s">
        <v>116</v>
      </c>
      <c r="K5" s="5" t="s">
        <v>117</v>
      </c>
      <c r="L5" s="5" t="s">
        <v>118</v>
      </c>
      <c r="M5" s="5" t="s">
        <v>36</v>
      </c>
      <c r="N5" s="5" t="s">
        <v>39</v>
      </c>
      <c r="O5" s="5" t="s">
        <v>119</v>
      </c>
      <c r="P5" s="5" t="s">
        <v>40</v>
      </c>
    </row>
    <row r="6" spans="1:16" x14ac:dyDescent="0.3">
      <c r="B6" s="5">
        <f>C2+1</f>
        <v>5</v>
      </c>
      <c r="C6" s="15">
        <v>0</v>
      </c>
      <c r="E6">
        <f>(100/B6)*C6</f>
        <v>0</v>
      </c>
      <c r="G6" s="12" t="s">
        <v>120</v>
      </c>
      <c r="J6" s="12">
        <f>C4</f>
        <v>0</v>
      </c>
      <c r="K6" s="12">
        <f>40/B6*C6</f>
        <v>0</v>
      </c>
      <c r="L6" s="12">
        <f>15/B8*C8</f>
        <v>0</v>
      </c>
      <c r="M6" s="12">
        <f>10/B10*C10</f>
        <v>0</v>
      </c>
      <c r="N6" s="12">
        <f>10/B12*C12</f>
        <v>0</v>
      </c>
      <c r="O6" s="12">
        <f>5/B14*C14</f>
        <v>0</v>
      </c>
      <c r="P6" s="12">
        <f>5/B16*C16</f>
        <v>0</v>
      </c>
    </row>
    <row r="7" spans="1:16" x14ac:dyDescent="0.3">
      <c r="A7" t="s">
        <v>121</v>
      </c>
      <c r="B7" t="s">
        <v>122</v>
      </c>
      <c r="C7" t="s">
        <v>123</v>
      </c>
      <c r="G7" s="5" t="s">
        <v>124</v>
      </c>
      <c r="H7" s="5"/>
      <c r="I7" s="5"/>
      <c r="J7" s="5">
        <f>J6+20</f>
        <v>20</v>
      </c>
      <c r="K7" s="5">
        <f>30/B6*C6</f>
        <v>0</v>
      </c>
      <c r="L7" s="5">
        <f>15/B8*C8</f>
        <v>0</v>
      </c>
      <c r="M7" s="5">
        <f>10/B10*C10</f>
        <v>0</v>
      </c>
      <c r="N7" s="5">
        <f>5/B12*C12</f>
        <v>0</v>
      </c>
      <c r="O7" s="5">
        <f>5/B14*C14</f>
        <v>0</v>
      </c>
      <c r="P7" s="5">
        <f>5/B16*C16</f>
        <v>0</v>
      </c>
    </row>
    <row r="8" spans="1:16" x14ac:dyDescent="0.3">
      <c r="B8" s="5">
        <f>C2</f>
        <v>4</v>
      </c>
      <c r="C8" s="15">
        <v>0</v>
      </c>
      <c r="E8">
        <f>(100/B8)*C8</f>
        <v>0</v>
      </c>
    </row>
    <row r="9" spans="1:16" x14ac:dyDescent="0.3">
      <c r="A9" t="s">
        <v>125</v>
      </c>
      <c r="B9" t="s">
        <v>122</v>
      </c>
      <c r="C9" t="s">
        <v>123</v>
      </c>
    </row>
    <row r="10" spans="1:16" x14ac:dyDescent="0.3">
      <c r="B10" s="5">
        <f>C2</f>
        <v>4</v>
      </c>
      <c r="C10" s="15">
        <v>0</v>
      </c>
      <c r="E10">
        <f>(100/B10)*C10</f>
        <v>0</v>
      </c>
    </row>
    <row r="11" spans="1:16" x14ac:dyDescent="0.3">
      <c r="A11" t="s">
        <v>39</v>
      </c>
      <c r="B11" t="s">
        <v>122</v>
      </c>
      <c r="C11" t="s">
        <v>123</v>
      </c>
    </row>
    <row r="12" spans="1:16" x14ac:dyDescent="0.3">
      <c r="B12" s="5">
        <f>C2</f>
        <v>4</v>
      </c>
      <c r="C12" s="15">
        <v>0</v>
      </c>
      <c r="E12">
        <f>(100/B12)*C12</f>
        <v>0</v>
      </c>
      <c r="J12" s="5"/>
      <c r="K12" s="5" t="s">
        <v>120</v>
      </c>
      <c r="L12" s="5" t="s">
        <v>126</v>
      </c>
      <c r="M12" t="s">
        <v>127</v>
      </c>
    </row>
    <row r="13" spans="1:16" ht="28.8" x14ac:dyDescent="0.3">
      <c r="A13" s="13" t="s">
        <v>119</v>
      </c>
      <c r="B13" t="s">
        <v>122</v>
      </c>
      <c r="C13" t="s">
        <v>123</v>
      </c>
      <c r="J13" s="5" t="s">
        <v>34</v>
      </c>
      <c r="K13" s="5">
        <f>J6</f>
        <v>0</v>
      </c>
      <c r="L13" s="5">
        <f>J7</f>
        <v>20</v>
      </c>
      <c r="M13" t="s">
        <v>127</v>
      </c>
    </row>
    <row r="14" spans="1:16" x14ac:dyDescent="0.3">
      <c r="B14" s="5">
        <f>C2</f>
        <v>4</v>
      </c>
      <c r="C14" s="15">
        <v>0</v>
      </c>
      <c r="E14">
        <f>(100/B14)*C14</f>
        <v>0</v>
      </c>
      <c r="J14" s="5" t="s">
        <v>35</v>
      </c>
      <c r="K14" s="5">
        <f>K6</f>
        <v>0</v>
      </c>
      <c r="L14" s="5">
        <f>K7</f>
        <v>0</v>
      </c>
    </row>
    <row r="15" spans="1:16" x14ac:dyDescent="0.3">
      <c r="A15" t="s">
        <v>40</v>
      </c>
      <c r="B15" t="s">
        <v>122</v>
      </c>
      <c r="C15" t="s">
        <v>123</v>
      </c>
      <c r="J15" s="5" t="s">
        <v>118</v>
      </c>
      <c r="K15" s="5">
        <f>L6</f>
        <v>0</v>
      </c>
      <c r="L15" s="5">
        <f>L7</f>
        <v>0</v>
      </c>
    </row>
    <row r="16" spans="1:16" x14ac:dyDescent="0.3">
      <c r="B16" s="5">
        <f>C2</f>
        <v>4</v>
      </c>
      <c r="C16" s="15">
        <v>0</v>
      </c>
      <c r="E16">
        <f>(100/B16)*C16</f>
        <v>0</v>
      </c>
      <c r="J16" s="5" t="s">
        <v>36</v>
      </c>
      <c r="K16" s="5">
        <f>M6</f>
        <v>0</v>
      </c>
      <c r="L16" s="5">
        <f>M7</f>
        <v>0</v>
      </c>
    </row>
    <row r="17" spans="10:12" x14ac:dyDescent="0.3">
      <c r="J17" s="5" t="s">
        <v>39</v>
      </c>
      <c r="K17" s="5">
        <f>N6</f>
        <v>0</v>
      </c>
      <c r="L17" s="5">
        <f>N7</f>
        <v>0</v>
      </c>
    </row>
    <row r="18" spans="10:12" ht="28.8" x14ac:dyDescent="0.3">
      <c r="J18" s="14" t="s">
        <v>119</v>
      </c>
      <c r="K18" s="5">
        <f>O6</f>
        <v>0</v>
      </c>
      <c r="L18" s="5">
        <f>O7</f>
        <v>0</v>
      </c>
    </row>
    <row r="19" spans="10:12" x14ac:dyDescent="0.3">
      <c r="J19" s="5" t="s">
        <v>40</v>
      </c>
      <c r="K19" s="5">
        <f>P6</f>
        <v>0</v>
      </c>
      <c r="L19" s="5">
        <f>P7</f>
        <v>0</v>
      </c>
    </row>
    <row r="20" spans="10:12" x14ac:dyDescent="0.3">
      <c r="J20" s="5" t="s">
        <v>128</v>
      </c>
      <c r="K20" s="5">
        <f>K13+K14+K15+K16+K17+K18+K19</f>
        <v>0</v>
      </c>
      <c r="L20" s="5">
        <f>L13+L14+L15+L16+L17+L18+L19</f>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Wing A</vt:lpstr>
      <vt:lpstr>C% A</vt:lpstr>
      <vt:lpstr>C% B</vt:lpstr>
      <vt:lpstr>C% C</vt:lpstr>
      <vt:lpstr>C% D</vt:lpstr>
      <vt:lpstr>Note</vt:lpstr>
      <vt:lpstr>Construction % (3)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2025-08-12T13:16:45Z</cp:lastPrinted>
  <dcterms:created xsi:type="dcterms:W3CDTF">2013-11-23T05:32:33Z</dcterms:created>
  <dcterms:modified xsi:type="dcterms:W3CDTF">2025-08-12T13:16:45Z</dcterms:modified>
</cp:coreProperties>
</file>