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K:\VSJ Work\Aug 25\Axis Dump\"/>
    </mc:Choice>
  </mc:AlternateContent>
  <xr:revisionPtr revIDLastSave="0" documentId="13_ncr:1_{C8756C16-74AA-4076-BC6C-4B066D2A3623}" xr6:coauthVersionLast="47" xr6:coauthVersionMax="47" xr10:uidLastSave="{00000000-0000-0000-0000-000000000000}"/>
  <bookViews>
    <workbookView xWindow="-108" yWindow="-108" windowWidth="23256" windowHeight="12456" tabRatio="765" xr2:uid="{00000000-000D-0000-FFFF-FFFF00000000}"/>
  </bookViews>
  <sheets>
    <sheet name="Sheet1" sheetId="1" r:id="rId1"/>
    <sheet name="G - C %" sheetId="14" r:id="rId2"/>
    <sheet name="G - C % (2)" sheetId="15" r:id="rId3"/>
    <sheet name="Wing A" sheetId="11" r:id="rId4"/>
    <sheet name="Wing B" sheetId="12" r:id="rId5"/>
    <sheet name="Wing C" sheetId="13" r:id="rId6"/>
    <sheet name="VALUATION" sheetId="16" r:id="rId7"/>
  </sheets>
  <definedNames>
    <definedName name="_xlnm.Print_Area" localSheetId="0">Sheet1!$A$1:$J$209</definedName>
  </definedNames>
  <calcPr calcId="191029"/>
</workbook>
</file>

<file path=xl/calcChain.xml><?xml version="1.0" encoding="utf-8"?>
<calcChain xmlns="http://schemas.openxmlformats.org/spreadsheetml/2006/main">
  <c r="L78" i="1" l="1"/>
  <c r="L77" i="1"/>
  <c r="L76" i="1"/>
  <c r="L75" i="1"/>
  <c r="L64" i="1"/>
  <c r="L63" i="1"/>
  <c r="L62" i="1"/>
  <c r="L61" i="1"/>
  <c r="I68" i="1"/>
  <c r="I54" i="1"/>
  <c r="C73" i="1" l="1"/>
  <c r="D73" i="1" s="1"/>
  <c r="D80" i="1"/>
  <c r="D76" i="1"/>
  <c r="L72" i="1"/>
  <c r="C71" i="1" s="1"/>
  <c r="D71" i="1" s="1"/>
  <c r="L70" i="1"/>
  <c r="D74" i="1"/>
  <c r="D77" i="1"/>
  <c r="L71" i="1"/>
  <c r="D78" i="1"/>
  <c r="L73" i="1"/>
  <c r="L74" i="1" s="1"/>
  <c r="L79" i="1" s="1"/>
  <c r="L80" i="1" s="1"/>
  <c r="C72" i="1" s="1"/>
  <c r="D79" i="1"/>
  <c r="D75" i="1"/>
  <c r="D62" i="1"/>
  <c r="D66" i="1"/>
  <c r="D60" i="1"/>
  <c r="L56" i="1"/>
  <c r="L59" i="1"/>
  <c r="L60" i="1" s="1"/>
  <c r="L65" i="1" s="1"/>
  <c r="L66" i="1" s="1"/>
  <c r="C58" i="1" s="1"/>
  <c r="C59" i="1"/>
  <c r="D59" i="1" s="1"/>
  <c r="D61" i="1"/>
  <c r="D65" i="1"/>
  <c r="D64" i="1"/>
  <c r="L58" i="1"/>
  <c r="C57" i="1" s="1"/>
  <c r="D57" i="1" s="1"/>
  <c r="L57" i="1"/>
  <c r="D63" i="1"/>
  <c r="F3" i="1"/>
  <c r="F71" i="1" l="1"/>
  <c r="K67" i="1" s="1"/>
  <c r="C69" i="1" s="1"/>
  <c r="D72" i="1"/>
  <c r="H71" i="1"/>
  <c r="F57" i="1"/>
  <c r="K53" i="1" s="1"/>
  <c r="C55" i="1" s="1"/>
  <c r="D58" i="1"/>
  <c r="H57" i="1"/>
  <c r="B14" i="14" l="1"/>
  <c r="B12" i="14"/>
  <c r="M6" i="14" s="1"/>
  <c r="G17" i="14" s="1"/>
  <c r="B10" i="14"/>
  <c r="L7" i="14" s="1"/>
  <c r="H16" i="14" s="1"/>
  <c r="B8" i="14"/>
  <c r="E6" i="14" s="1"/>
  <c r="M106" i="1"/>
  <c r="L106" i="1"/>
  <c r="L96" i="1"/>
  <c r="G6" i="16"/>
  <c r="G7" i="16"/>
  <c r="G5" i="16"/>
  <c r="D104" i="1"/>
  <c r="D105" i="1"/>
  <c r="D106" i="1"/>
  <c r="D107" i="1"/>
  <c r="D108" i="1"/>
  <c r="D100" i="1"/>
  <c r="D99" i="1"/>
  <c r="D96" i="1"/>
  <c r="D97" i="1"/>
  <c r="I104" i="1"/>
  <c r="E9" i="15"/>
  <c r="E10" i="15"/>
  <c r="E8" i="15"/>
  <c r="K7" i="15"/>
  <c r="H15" i="15" s="1"/>
  <c r="O7" i="15"/>
  <c r="H19" i="15" s="1"/>
  <c r="M7" i="15"/>
  <c r="H17" i="15" s="1"/>
  <c r="L7" i="15"/>
  <c r="H16" i="15" s="1"/>
  <c r="E7" i="15"/>
  <c r="O6" i="15"/>
  <c r="G19" i="15" s="1"/>
  <c r="M6" i="15"/>
  <c r="G17" i="15" s="1"/>
  <c r="L6" i="15"/>
  <c r="G16" i="15" s="1"/>
  <c r="I6" i="15"/>
  <c r="G13" i="15" s="1"/>
  <c r="E6" i="15"/>
  <c r="B6" i="15"/>
  <c r="J7" i="15" s="1"/>
  <c r="H14" i="15" s="1"/>
  <c r="E4" i="15"/>
  <c r="B16" i="14"/>
  <c r="O6" i="14" s="1"/>
  <c r="G19" i="14" s="1"/>
  <c r="E9" i="14"/>
  <c r="I96" i="1"/>
  <c r="D98" i="1"/>
  <c r="H44" i="1"/>
  <c r="H45" i="1" s="1"/>
  <c r="D47" i="1" s="1"/>
  <c r="C44" i="1"/>
  <c r="F39" i="1"/>
  <c r="F40" i="1" s="1"/>
  <c r="D49" i="1" s="1"/>
  <c r="I6" i="14"/>
  <c r="G13" i="14" s="1"/>
  <c r="B6" i="14"/>
  <c r="E5" i="14" s="1"/>
  <c r="E4" i="14"/>
  <c r="D121" i="1"/>
  <c r="G89"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N6" i="15"/>
  <c r="G18" i="15" s="1"/>
  <c r="N7" i="15"/>
  <c r="H18" i="15" s="1"/>
  <c r="K6" i="15"/>
  <c r="G15" i="15" s="1"/>
  <c r="N7" i="14"/>
  <c r="H18" i="14" s="1"/>
  <c r="N6" i="14"/>
  <c r="G18" i="14" s="1"/>
  <c r="J7" i="14" l="1"/>
  <c r="H14" i="14" s="1"/>
  <c r="J6" i="15"/>
  <c r="G14" i="15" s="1"/>
  <c r="I7" i="14"/>
  <c r="H13" i="14" s="1"/>
  <c r="E8" i="14"/>
  <c r="G8" i="16"/>
  <c r="M7" i="14"/>
  <c r="H17" i="14" s="1"/>
  <c r="L6" i="14"/>
  <c r="G16" i="14" s="1"/>
  <c r="I7" i="15"/>
  <c r="H13" i="15" s="1"/>
  <c r="H20" i="15" s="1"/>
  <c r="M34" i="11"/>
  <c r="L34" i="11" s="1"/>
  <c r="J6" i="14"/>
  <c r="G14" i="14" s="1"/>
  <c r="E7" i="14"/>
  <c r="K35" i="13"/>
  <c r="J35" i="13" s="1"/>
  <c r="J34" i="11"/>
  <c r="I34" i="11" s="1"/>
  <c r="J35" i="12"/>
  <c r="I35" i="12" s="1"/>
  <c r="G35" i="13"/>
  <c r="F35" i="13" s="1"/>
  <c r="N35" i="13"/>
  <c r="M35" i="13" s="1"/>
  <c r="F35" i="12"/>
  <c r="E35" i="12" s="1"/>
  <c r="M35" i="12"/>
  <c r="L35" i="12" s="1"/>
  <c r="F34" i="11"/>
  <c r="E34" i="11" s="1"/>
  <c r="G20" i="15"/>
  <c r="E5" i="15"/>
  <c r="K7" i="14"/>
  <c r="H15" i="14" s="1"/>
  <c r="K6" i="14"/>
  <c r="G15" i="14" s="1"/>
  <c r="G20" i="14" s="1"/>
  <c r="O7" i="14"/>
  <c r="H19" i="14" s="1"/>
  <c r="E10" i="14"/>
  <c r="H20" i="14" l="1"/>
</calcChain>
</file>

<file path=xl/sharedStrings.xml><?xml version="1.0" encoding="utf-8"?>
<sst xmlns="http://schemas.openxmlformats.org/spreadsheetml/2006/main" count="485" uniqueCount="237">
  <si>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</si>
  <si>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</si>
  <si>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</si>
  <si>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</si>
  <si>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</si>
  <si>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</si>
  <si>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</si>
  <si>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</si>
  <si>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</si>
  <si>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</si>
  <si>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</si>
  <si>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</si>
  <si>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</si>
  <si>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</si>
  <si>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</si>
  <si>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</si>
  <si>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</si>
  <si>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</si>
  <si>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</si>
  <si>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</si>
  <si>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</si>
  <si>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</si>
  <si>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</si>
  <si>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</si>
  <si>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</si>
  <si>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</si>
  <si>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</si>
  <si>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</si>
  <si>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</si>
  <si>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</si>
  <si>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</si>
  <si>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</si>
  <si>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</si>
  <si>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</si>
  <si>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</si>
  <si>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</si>
  <si>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</si>
  <si>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</si>
  <si>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</si>
  <si>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 xml:space="preserve">Latitude &amp; Longitude </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</si>
  <si>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</si>
  <si>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</si>
  <si>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</si>
  <si>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</si>
  <si>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</si>
  <si>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</si>
  <si>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</si>
  <si>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</si>
  <si>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</si>
  <si>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</si>
  <si>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</si>
  <si>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</si>
  <si>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</si>
  <si>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</si>
  <si>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</si>
  <si>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</si>
  <si>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</si>
  <si>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</si>
  <si>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</si>
  <si>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</si>
  <si>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</si>
  <si>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</si>
  <si>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</si>
  <si>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</si>
  <si>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</si>
  <si>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</si>
  <si>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</si>
  <si>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</si>
  <si>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</si>
  <si>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Development charges Per Sq. Ft.</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</si>
  <si>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</si>
  <si>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</si>
  <si>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</si>
  <si>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</si>
  <si>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</si>
  <si>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</si>
  <si>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</si>
  <si>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</si>
  <si>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</si>
  <si>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</si>
  <si>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</si>
  <si>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</si>
  <si>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</si>
  <si>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</si>
  <si>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</si>
  <si>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</si>
  <si>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</si>
  <si>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</si>
  <si>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</si>
  <si>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</si>
  <si>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</si>
  <si>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</si>
  <si>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</si>
  <si>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</si>
  <si>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</si>
  <si>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</si>
  <si>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</si>
  <si>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</si>
  <si>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</si>
  <si>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Contect Details ( Name &amp; Contect No.)</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</si>
  <si>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</si>
  <si>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</si>
  <si>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</si>
  <si>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</si>
  <si>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</si>
  <si>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</si>
  <si>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</si>
  <si>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</si>
  <si>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</si>
  <si>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</si>
  <si>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</si>
  <si>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</si>
  <si>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</si>
  <si>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</si>
  <si>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</si>
  <si>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</si>
  <si>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</si>
  <si>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</si>
  <si>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</si>
  <si>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</si>
  <si>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</si>
  <si>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</si>
  <si>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</si>
  <si>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</si>
  <si>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</si>
  <si>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</si>
  <si>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</si>
  <si>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</si>
  <si>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</si>
  <si>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</si>
  <si>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RERA No.</t>
  </si>
  <si>
    <t>Recommended rate of the flat Per Sq. Ft. ( on Saleable area)</t>
  </si>
  <si>
    <t>Gross Carpet area</t>
  </si>
  <si>
    <t xml:space="preserve">Approved Floor plan No.  </t>
  </si>
  <si>
    <t>Accessibility to the Project from the City:
(Proximity to civic amenities like school, hospital, market)</t>
  </si>
  <si>
    <t>Name / No of the Building</t>
  </si>
  <si>
    <t>Plot No.</t>
  </si>
  <si>
    <t>Valid upto date: One year from date of issue</t>
  </si>
  <si>
    <t xml:space="preserve">PHOTOGRAPHS OF PROPERTY : 
</t>
  </si>
  <si>
    <r>
      <t xml:space="preserve">Proposed Amenities :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</si>
  <si>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Shree Enclave</t>
  </si>
  <si>
    <t>Project location details</t>
  </si>
  <si>
    <t>55/1/A</t>
  </si>
  <si>
    <t>Boisar.</t>
  </si>
  <si>
    <t>Thane</t>
  </si>
  <si>
    <t>Palghar.</t>
  </si>
  <si>
    <t>21/09/2018.</t>
  </si>
  <si>
    <t>Ground Floor For Parking.</t>
  </si>
  <si>
    <t>1st, 2nd &amp; Raised 2nd Floor.</t>
  </si>
  <si>
    <t>1BHK</t>
  </si>
  <si>
    <t>1RK</t>
  </si>
  <si>
    <t>N</t>
  </si>
  <si>
    <t xml:space="preserve">Approved usage of the Property: Residential
(Restrictive Covenants in regard to Land Use, if any)                                                                                                                                                </t>
  </si>
  <si>
    <t>Boisar Road</t>
  </si>
  <si>
    <t>1 Building</t>
  </si>
  <si>
    <t>Open</t>
  </si>
  <si>
    <t>Near little Rock English School.</t>
  </si>
  <si>
    <t>S No.</t>
  </si>
  <si>
    <t>Shree Enclave, Survey no.55/1/A, Near little Rock English School, Boisar East, Palghar.</t>
  </si>
  <si>
    <t>Type A</t>
  </si>
  <si>
    <t>Type B</t>
  </si>
  <si>
    <t>Type C</t>
  </si>
  <si>
    <t>Type D</t>
  </si>
  <si>
    <t>Type E</t>
  </si>
  <si>
    <t>M/s.Shree Construction</t>
  </si>
  <si>
    <t>U.C Building</t>
  </si>
  <si>
    <t>Internal road</t>
  </si>
  <si>
    <t>little Rock English School</t>
  </si>
  <si>
    <t>About 1.6 Km from Boisar Railway Station</t>
  </si>
  <si>
    <t>No of floors at site : See construction details</t>
  </si>
  <si>
    <t>A Wing</t>
  </si>
  <si>
    <t>Flat Type</t>
  </si>
  <si>
    <t>B Wing</t>
  </si>
  <si>
    <t>Builder Saleable area</t>
  </si>
  <si>
    <t>MHSUL/KS-1/T-1/NAP/SR/221/18</t>
  </si>
  <si>
    <t>MHSUL/KS-1/T-1/NAP/SR-(221/2012)221/18
Valid Upto : Type A = G + 3rd Floor</t>
  </si>
  <si>
    <t>NA order cum Commencement Certificate No.</t>
  </si>
  <si>
    <t>Axis Goregaon</t>
  </si>
  <si>
    <t>P99000020704</t>
  </si>
  <si>
    <t>Flat No.
(Sale Plan)</t>
  </si>
  <si>
    <t>100000/-</t>
  </si>
  <si>
    <t>Rate of Parking (Subjected to Authentic Documentation)</t>
  </si>
  <si>
    <t>02 Wings</t>
  </si>
  <si>
    <t>Market Research Data</t>
  </si>
  <si>
    <t>Source</t>
  </si>
  <si>
    <t>Distance from proposed property</t>
  </si>
  <si>
    <t>Net Carpet</t>
  </si>
  <si>
    <t>Saleable Area</t>
  </si>
  <si>
    <t>Rate on Saleable</t>
  </si>
  <si>
    <t>Market Value</t>
  </si>
  <si>
    <t>Average</t>
  </si>
  <si>
    <t xml:space="preserve">Valuation Adopted </t>
  </si>
  <si>
    <t>housing.</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</si>
  <si>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</si>
  <si>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</si>
  <si>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</si>
  <si>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</si>
  <si>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</si>
  <si>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</si>
  <si>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</si>
  <si>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</si>
  <si>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</si>
  <si>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</si>
  <si>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</si>
  <si>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</si>
  <si>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</si>
  <si>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</si>
  <si>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</si>
  <si>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</si>
  <si>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</si>
  <si>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</si>
  <si>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</si>
  <si>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</si>
  <si>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</si>
  <si>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</si>
  <si>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</si>
  <si>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</si>
  <si>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</si>
  <si>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</si>
  <si>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</si>
  <si>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</si>
  <si>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</si>
  <si>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</si>
  <si>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</si>
  <si>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</si>
  <si>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 + 1st to 3rd Floor</t>
  </si>
  <si>
    <t>30/03/2024.</t>
  </si>
  <si>
    <t xml:space="preserve">RCC </t>
  </si>
  <si>
    <t>19.806916,72.768557</t>
  </si>
  <si>
    <t>Location Link</t>
  </si>
  <si>
    <t>https://goo.gl/maps/BnFHyiXwQKWPtz9y6?coh=178572&amp;entry=tt</t>
  </si>
  <si>
    <t>Approved Plans, NA order cum CC &amp; Cost Sheet.</t>
  </si>
  <si>
    <t>6) Fungible Area= Enclosed Balcony + Flower Bed + Covered Balcony + Service Slab + Duct + Chajja + Wheather Shed area.</t>
  </si>
  <si>
    <t xml:space="preserve">Office No. 1031, Wing J, Akshar Business Park, Plot No. 03 Sector 25, Near APMC Market, 
Vashi, Navi Mumbai, Maharashtra 400703 TEL: 022-46090378/79/80
E mail : vsjcapf@gmail.com. Web site : www.vsjadon.com </t>
  </si>
  <si>
    <t>A Wing = G + 1st to 3rd Floor</t>
  </si>
  <si>
    <t>B Wing = G + 1st to 4th Floor</t>
  </si>
  <si>
    <r>
      <t xml:space="preserve">Remarks:  
1. Work is same as last visit (18/08/2023). Some tenants have occupied the flats. 
2. We considered Saleable area as per Builder saleable area.
3. We considered Carpet area as per Approved Plan.
4. We have considered rate by verifying it from market inquire.
5. Car parking is subjected to authentic documentation.
6. Flat numbering as per Sale Plan.
7. </t>
    </r>
    <r>
      <rPr>
        <b/>
        <sz val="11"/>
        <color rgb="FFFF0000"/>
        <rFont val="Times New Roman"/>
        <family val="1"/>
      </rPr>
      <t xml:space="preserve">As per RERA, completion period of project Shree Enclave is expired on 30/03/2024 but still project work is pending
8. Since the project has received first CC on 21/09/2018, but still project is under construction. Please provide revised approved CC
</t>
    </r>
    <r>
      <rPr>
        <b/>
        <sz val="11"/>
        <rFont val="Times New Roman"/>
        <family val="1"/>
      </rPr>
      <t>9. As checked on RERA portal on dated 19/08/2025, we have observed that above project is kept under abeyance.
10. Construction progress % reduced of wing B because the proposed structure is changed.
11. Please provide revised approved plans and CC.</t>
    </r>
    <r>
      <rPr>
        <b/>
        <sz val="11"/>
        <color indexed="8"/>
        <rFont val="Times New Roman"/>
        <family val="1"/>
      </rPr>
      <t xml:space="preserve">
7. On site, we meet Mr.Amit Singh - 7709545078.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</si>
</sst>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9"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11.5"/>
      <color indexed="8"/>
      <name val="Times New Roman"/>
      <family val="1"/>
    </font>
    <font>
      <sz val="10"/>
      <name val="Arial"/>
      <family val="2"/>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name val="Calibri"/>
      <family val="2"/>
      <scheme val="minor"/>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b/>
      <sz val="11"/>
      <color rgb="FFFF0000"/>
      <name val="Times New Roman"/>
      <family val="1"/>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15" fillId="0" borderId="0"/>
    <xf numFmtId="0" fontId="15" fillId="0" borderId="0"/>
    <xf numFmtId="0" fontId="14" fillId="0" borderId="0"/>
    <xf numFmtId="0" fontId="15" fillId="0" borderId="0"/>
    <xf numFmtId="0" fontId="16" fillId="0" borderId="0"/>
    <xf numFmtId="0" fontId="27" fillId="0" borderId="0" applyNumberFormat="0" applyFill="0" applyBorder="0" applyAlignment="0" applyProtection="0"/>
  </cellStyleXfs>
  <cellXfs count="206">
    <xf numFmtId="0" fontId="0" fillId="0" borderId="0" xfId="0"/>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1" fontId="6" fillId="0" borderId="2" xfId="0" applyNumberFormat="1" applyFont="1" applyBorder="1" applyAlignment="1">
      <alignment horizontal="center" vertical="top" wrapText="1"/>
    </xf>
    <xf numFmtId="0" fontId="0" fillId="0" borderId="2" xfId="0" applyBorder="1"/>
    <xf numFmtId="0" fontId="17" fillId="0" borderId="2" xfId="0" applyFont="1" applyBorder="1"/>
    <xf numFmtId="0" fontId="0" fillId="0" borderId="3" xfId="0" applyBorder="1"/>
    <xf numFmtId="0" fontId="0" fillId="2" borderId="2" xfId="0" applyFill="1" applyBorder="1"/>
    <xf numFmtId="0" fontId="17"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7"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4" fillId="0" borderId="1" xfId="0" applyFont="1" applyBorder="1" applyAlignment="1">
      <alignment vertical="top" wrapText="1"/>
    </xf>
    <xf numFmtId="1" fontId="13" fillId="0" borderId="2" xfId="0" applyNumberFormat="1" applyFont="1" applyBorder="1" applyAlignment="1">
      <alignment horizontal="center" vertical="top" wrapText="1"/>
    </xf>
    <xf numFmtId="0" fontId="16" fillId="0" borderId="0" xfId="9"/>
    <xf numFmtId="0" fontId="1" fillId="0" borderId="0" xfId="3"/>
    <xf numFmtId="0" fontId="15" fillId="0" borderId="0" xfId="8"/>
    <xf numFmtId="0" fontId="17" fillId="0" borderId="2" xfId="8" applyFont="1" applyBorder="1" applyAlignment="1">
      <alignment horizontal="center" vertical="top" wrapText="1"/>
    </xf>
    <xf numFmtId="0" fontId="22" fillId="0" borderId="0" xfId="3" applyFont="1"/>
    <xf numFmtId="0" fontId="15" fillId="0" borderId="2" xfId="8" applyBorder="1" applyAlignment="1">
      <alignment horizontal="center" vertical="center"/>
    </xf>
    <xf numFmtId="1" fontId="15" fillId="0" borderId="2" xfId="8" applyNumberFormat="1" applyBorder="1" applyAlignment="1">
      <alignment horizontal="center" vertical="center"/>
    </xf>
    <xf numFmtId="165" fontId="15" fillId="0" borderId="2" xfId="1" applyNumberFormat="1" applyFont="1" applyBorder="1" applyAlignment="1">
      <alignment horizontal="right" vertical="center"/>
    </xf>
    <xf numFmtId="0" fontId="17" fillId="0" borderId="2" xfId="8" applyFont="1" applyBorder="1" applyAlignment="1">
      <alignment horizontal="center" vertical="center"/>
    </xf>
    <xf numFmtId="1" fontId="18" fillId="0" borderId="2" xfId="8" applyNumberFormat="1" applyFont="1" applyBorder="1" applyAlignment="1">
      <alignment horizontal="center" vertical="center"/>
    </xf>
    <xf numFmtId="0" fontId="1" fillId="0" borderId="2" xfId="3" applyBorder="1" applyAlignment="1">
      <alignment horizontal="center" vertical="center"/>
    </xf>
    <xf numFmtId="0" fontId="15" fillId="0" borderId="2" xfId="8" applyBorder="1" applyAlignment="1">
      <alignment horizontal="left" vertical="center"/>
    </xf>
    <xf numFmtId="0" fontId="23" fillId="0" borderId="0" xfId="6" applyFont="1" applyProtection="1">
      <protection hidden="1"/>
    </xf>
    <xf numFmtId="0" fontId="26" fillId="0" borderId="0" xfId="0" applyFont="1" applyProtection="1">
      <protection hidden="1"/>
    </xf>
    <xf numFmtId="0" fontId="4" fillId="0" borderId="1" xfId="0" applyFont="1" applyBorder="1" applyAlignment="1">
      <alignment vertical="top"/>
    </xf>
    <xf numFmtId="0" fontId="4" fillId="0" borderId="5" xfId="0" applyFont="1" applyBorder="1" applyAlignment="1">
      <alignment vertical="top"/>
    </xf>
    <xf numFmtId="0" fontId="9" fillId="0" borderId="2" xfId="0" applyFont="1" applyBorder="1" applyAlignment="1">
      <alignment horizontal="left" vertical="top"/>
    </xf>
    <xf numFmtId="0" fontId="21" fillId="0" borderId="0" xfId="0" applyFont="1"/>
    <xf numFmtId="0" fontId="19" fillId="0" borderId="0" xfId="0" applyFont="1" applyAlignment="1">
      <alignment horizontal="left" vertical="top"/>
    </xf>
    <xf numFmtId="0" fontId="4" fillId="0" borderId="2" xfId="0" applyFont="1" applyBorder="1" applyAlignment="1">
      <alignment horizontal="left" vertical="top"/>
    </xf>
    <xf numFmtId="0" fontId="9" fillId="0" borderId="2" xfId="0" applyFont="1" applyBorder="1" applyAlignment="1">
      <alignment vertical="top"/>
    </xf>
    <xf numFmtId="0" fontId="23" fillId="0" borderId="0" xfId="6" applyFont="1"/>
    <xf numFmtId="0" fontId="24" fillId="0" borderId="2" xfId="6" applyFont="1" applyBorder="1" applyAlignment="1" applyProtection="1">
      <alignment horizontal="center" wrapText="1"/>
      <protection locked="0"/>
    </xf>
    <xf numFmtId="1" fontId="24" fillId="0" borderId="2" xfId="6" applyNumberFormat="1" applyFont="1" applyBorder="1" applyAlignment="1" applyProtection="1">
      <alignment horizontal="center" wrapText="1"/>
      <protection locked="0"/>
    </xf>
    <xf numFmtId="1" fontId="0" fillId="0" borderId="0" xfId="0" applyNumberFormat="1"/>
    <xf numFmtId="1" fontId="0" fillId="0" borderId="0" xfId="0" applyNumberFormat="1" applyAlignment="1">
      <alignment horizontal="right"/>
    </xf>
    <xf numFmtId="0" fontId="24" fillId="0" borderId="23" xfId="6" applyFont="1" applyBorder="1" applyAlignment="1" applyProtection="1">
      <alignment horizontal="center" wrapText="1"/>
      <protection locked="0"/>
    </xf>
    <xf numFmtId="0" fontId="18" fillId="0" borderId="0" xfId="0" applyFont="1"/>
    <xf numFmtId="0" fontId="2" fillId="0" borderId="0" xfId="2"/>
    <xf numFmtId="0" fontId="12" fillId="0" borderId="0" xfId="0" applyFont="1" applyAlignment="1">
      <alignment vertical="top"/>
    </xf>
    <xf numFmtId="0" fontId="3" fillId="0" borderId="0" xfId="0" applyFont="1" applyAlignment="1">
      <alignment vertical="top" wrapText="1"/>
    </xf>
    <xf numFmtId="0" fontId="20" fillId="0" borderId="0" xfId="0" applyFont="1"/>
    <xf numFmtId="0" fontId="24" fillId="0" borderId="18" xfId="6" applyFont="1" applyBorder="1" applyAlignment="1" applyProtection="1">
      <alignment horizontal="center" vertical="top"/>
      <protection locked="0"/>
    </xf>
    <xf numFmtId="0" fontId="24" fillId="0" borderId="1" xfId="6" applyFont="1" applyBorder="1" applyAlignment="1" applyProtection="1">
      <alignment horizontal="center" vertical="top"/>
      <protection locked="0"/>
    </xf>
    <xf numFmtId="0" fontId="24" fillId="0" borderId="2" xfId="6" applyFont="1" applyBorder="1" applyAlignment="1" applyProtection="1">
      <alignment horizontal="center" vertical="top"/>
      <protection locked="0"/>
    </xf>
    <xf numFmtId="0" fontId="24" fillId="0" borderId="2" xfId="6" applyFont="1" applyBorder="1" applyAlignment="1" applyProtection="1">
      <alignment horizontal="center" vertical="top" wrapText="1"/>
      <protection locked="0"/>
    </xf>
    <xf numFmtId="0" fontId="27" fillId="0" borderId="1" xfId="10"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5" fillId="0" borderId="1"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9" fillId="0" borderId="1" xfId="0" applyFont="1" applyBorder="1" applyAlignment="1">
      <alignment horizontal="center" vertical="top"/>
    </xf>
    <xf numFmtId="0" fontId="9" fillId="0" borderId="6" xfId="0" applyFont="1" applyBorder="1" applyAlignment="1">
      <alignment horizontal="center" vertical="top"/>
    </xf>
    <xf numFmtId="0" fontId="19" fillId="0" borderId="1" xfId="0" applyFont="1" applyBorder="1" applyAlignment="1">
      <alignment vertical="top" wrapText="1"/>
    </xf>
    <xf numFmtId="0" fontId="19" fillId="0" borderId="5" xfId="0" applyFont="1" applyBorder="1" applyAlignment="1">
      <alignment vertical="top" wrapText="1"/>
    </xf>
    <xf numFmtId="0" fontId="19" fillId="0" borderId="6" xfId="0" applyFont="1" applyBorder="1" applyAlignment="1">
      <alignmen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2" xfId="0" applyFont="1" applyBorder="1" applyAlignment="1">
      <alignment horizontal="left" vertical="top"/>
    </xf>
    <xf numFmtId="0" fontId="8" fillId="0" borderId="1"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9" fillId="0" borderId="1" xfId="0" applyFont="1" applyBorder="1" applyAlignment="1">
      <alignment horizontal="left" vertical="top"/>
    </xf>
    <xf numFmtId="0" fontId="9" fillId="0" borderId="2" xfId="0" applyFont="1" applyBorder="1" applyAlignment="1">
      <alignment horizontal="left" vertical="top"/>
    </xf>
    <xf numFmtId="0" fontId="4" fillId="0" borderId="1"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4"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13" xfId="0" applyFont="1" applyBorder="1" applyAlignment="1">
      <alignment horizontal="left" vertical="top" wrapText="1"/>
    </xf>
    <xf numFmtId="0" fontId="4" fillId="0" borderId="5" xfId="0" applyFont="1" applyBorder="1" applyAlignment="1">
      <alignment vertical="top"/>
    </xf>
    <xf numFmtId="0" fontId="4" fillId="0" borderId="6" xfId="0" applyFont="1" applyBorder="1" applyAlignment="1">
      <alignment vertical="top"/>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4" fillId="0" borderId="2" xfId="0" applyFont="1" applyBorder="1" applyAlignment="1">
      <alignment horizontal="left" vertical="top" wrapText="1"/>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1" fontId="10" fillId="0" borderId="1"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5" fillId="0" borderId="1" xfId="0" applyFont="1" applyBorder="1" applyAlignment="1">
      <alignment vertical="top"/>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1" fontId="6" fillId="0" borderId="1"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0" fontId="4" fillId="0" borderId="2" xfId="0" applyFont="1" applyBorder="1" applyAlignment="1">
      <alignment horizontal="center" vertical="top"/>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9" fillId="0" borderId="2" xfId="0" applyFont="1" applyBorder="1" applyAlignment="1">
      <alignment horizontal="center" vertical="top" wrapText="1"/>
    </xf>
    <xf numFmtId="0" fontId="4" fillId="0" borderId="1" xfId="0" applyFont="1" applyBorder="1" applyAlignment="1">
      <alignment horizontal="center" vertical="top"/>
    </xf>
    <xf numFmtId="0" fontId="4" fillId="0" borderId="6" xfId="0" applyFont="1" applyBorder="1" applyAlignment="1">
      <alignment horizontal="center" vertical="top"/>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7" fillId="0" borderId="5" xfId="0" applyFont="1" applyBorder="1" applyAlignment="1">
      <alignment horizontal="left" vertical="top"/>
    </xf>
    <xf numFmtId="0" fontId="7" fillId="0" borderId="6" xfId="0" applyFont="1" applyBorder="1" applyAlignment="1">
      <alignment horizontal="left" vertical="top"/>
    </xf>
    <xf numFmtId="0" fontId="11" fillId="0" borderId="1"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1" fontId="10" fillId="0" borderId="7"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3" fillId="0" borderId="1"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21" fillId="0" borderId="6" xfId="0" applyFont="1" applyBorder="1" applyAlignment="1">
      <alignment horizontal="left"/>
    </xf>
    <xf numFmtId="0" fontId="4" fillId="0" borderId="1" xfId="0" applyFont="1" applyBorder="1" applyAlignment="1">
      <alignment horizontal="center" vertical="top" wrapText="1"/>
    </xf>
    <xf numFmtId="0" fontId="4" fillId="0" borderId="6" xfId="0" applyFont="1" applyBorder="1" applyAlignment="1">
      <alignment horizontal="center" vertical="top" wrapText="1"/>
    </xf>
    <xf numFmtId="14" fontId="4" fillId="0" borderId="1" xfId="0" applyNumberFormat="1" applyFont="1" applyBorder="1" applyAlignment="1">
      <alignment horizontal="left" vertical="top" wrapText="1"/>
    </xf>
    <xf numFmtId="0" fontId="19" fillId="0" borderId="1" xfId="0" applyFont="1" applyBorder="1" applyAlignment="1">
      <alignment horizontal="left" vertical="top"/>
    </xf>
    <xf numFmtId="0" fontId="19" fillId="0" borderId="5" xfId="0" applyFont="1" applyBorder="1" applyAlignment="1">
      <alignment horizontal="left" vertical="top"/>
    </xf>
    <xf numFmtId="0" fontId="19" fillId="0" borderId="6" xfId="0" applyFont="1" applyBorder="1" applyAlignment="1">
      <alignment horizontal="left" vertical="top"/>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9" fillId="0" borderId="13" xfId="0" applyFont="1" applyBorder="1" applyAlignment="1">
      <alignment horizontal="left" vertical="top" wrapText="1"/>
    </xf>
    <xf numFmtId="0" fontId="3" fillId="0" borderId="0" xfId="0" applyFont="1" applyAlignment="1">
      <alignment horizontal="left" vertical="top" wrapText="1"/>
    </xf>
    <xf numFmtId="1" fontId="6" fillId="0" borderId="1"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7" fillId="0" borderId="1" xfId="0" applyFont="1" applyBorder="1" applyAlignment="1">
      <alignment horizontal="left" vertical="top"/>
    </xf>
    <xf numFmtId="0" fontId="9" fillId="0" borderId="2" xfId="0" applyFont="1" applyBorder="1" applyAlignment="1">
      <alignment horizontal="left" vertical="top" wrapText="1"/>
    </xf>
    <xf numFmtId="0" fontId="4" fillId="0" borderId="2" xfId="0" applyFont="1" applyBorder="1" applyAlignment="1">
      <alignment horizontal="center" vertical="top" wrapText="1"/>
    </xf>
    <xf numFmtId="0" fontId="25" fillId="0" borderId="14" xfId="6" applyFont="1" applyBorder="1" applyAlignment="1" applyProtection="1">
      <alignment horizontal="center" vertical="top" wrapText="1"/>
      <protection locked="0"/>
    </xf>
    <xf numFmtId="0" fontId="25" fillId="0" borderId="15" xfId="6" applyFont="1" applyBorder="1" applyAlignment="1" applyProtection="1">
      <alignment horizontal="center" vertical="top" wrapText="1"/>
      <protection locked="0"/>
    </xf>
    <xf numFmtId="0" fontId="25" fillId="0" borderId="16" xfId="6" applyFont="1" applyBorder="1" applyAlignment="1" applyProtection="1">
      <alignment horizontal="left" vertical="top" wrapText="1"/>
      <protection locked="0"/>
    </xf>
    <xf numFmtId="0" fontId="25" fillId="0" borderId="17" xfId="6" applyFont="1" applyBorder="1" applyAlignment="1" applyProtection="1">
      <alignment horizontal="left" vertical="top" wrapText="1"/>
      <protection locked="0"/>
    </xf>
    <xf numFmtId="0" fontId="24" fillId="0" borderId="2" xfId="6" applyFont="1" applyBorder="1" applyAlignment="1" applyProtection="1">
      <alignment horizontal="center" vertical="top"/>
      <protection locked="0"/>
    </xf>
    <xf numFmtId="0" fontId="24" fillId="0" borderId="19" xfId="6" applyFont="1" applyBorder="1" applyAlignment="1" applyProtection="1">
      <alignment horizontal="center" vertical="top"/>
      <protection locked="0"/>
    </xf>
    <xf numFmtId="0" fontId="25" fillId="0" borderId="18" xfId="6" applyFont="1" applyBorder="1" applyAlignment="1" applyProtection="1">
      <alignment horizontal="left" vertical="top"/>
      <protection locked="0"/>
    </xf>
    <xf numFmtId="0" fontId="25" fillId="0" borderId="1" xfId="6" applyFont="1" applyBorder="1" applyAlignment="1" applyProtection="1">
      <alignment horizontal="left" vertical="top"/>
      <protection locked="0"/>
    </xf>
    <xf numFmtId="0" fontId="25" fillId="0" borderId="2" xfId="6" applyFont="1" applyBorder="1" applyAlignment="1" applyProtection="1">
      <alignment horizontal="left" vertical="top" wrapText="1"/>
      <protection locked="0"/>
    </xf>
    <xf numFmtId="0" fontId="25" fillId="0" borderId="19" xfId="6" applyFont="1" applyBorder="1" applyAlignment="1" applyProtection="1">
      <alignment horizontal="left" vertical="top" wrapText="1"/>
      <protection locked="0"/>
    </xf>
    <xf numFmtId="0" fontId="24" fillId="0" borderId="20" xfId="6" applyFont="1" applyBorder="1" applyAlignment="1" applyProtection="1">
      <alignment horizontal="center" vertical="top" wrapText="1"/>
      <protection locked="0"/>
    </xf>
    <xf numFmtId="0" fontId="24" fillId="0" borderId="5" xfId="6" applyFont="1" applyBorder="1" applyAlignment="1" applyProtection="1">
      <alignment horizontal="center" vertical="top" wrapText="1"/>
      <protection locked="0"/>
    </xf>
    <xf numFmtId="0" fontId="24" fillId="0" borderId="2" xfId="6" applyFont="1" applyBorder="1" applyAlignment="1" applyProtection="1">
      <alignment horizontal="center" vertical="top" wrapText="1"/>
      <protection locked="0"/>
    </xf>
    <xf numFmtId="0" fontId="24" fillId="0" borderId="19" xfId="6" applyFont="1" applyBorder="1" applyAlignment="1" applyProtection="1">
      <alignment horizontal="center" vertical="top" wrapText="1"/>
      <protection locked="0"/>
    </xf>
    <xf numFmtId="0" fontId="24" fillId="0" borderId="18" xfId="6" applyFont="1" applyBorder="1" applyAlignment="1" applyProtection="1">
      <alignment horizontal="center" vertical="top" wrapText="1"/>
      <protection locked="0"/>
    </xf>
    <xf numFmtId="0" fontId="24" fillId="0" borderId="1" xfId="6" applyFont="1" applyBorder="1" applyAlignment="1" applyProtection="1">
      <alignment horizontal="center" vertical="top" wrapText="1"/>
      <protection locked="0"/>
    </xf>
    <xf numFmtId="9" fontId="24" fillId="0" borderId="2" xfId="6" applyNumberFormat="1" applyFont="1" applyBorder="1" applyAlignment="1" applyProtection="1">
      <alignment horizontal="center" vertical="center" wrapText="1"/>
      <protection hidden="1"/>
    </xf>
    <xf numFmtId="9" fontId="24" fillId="0" borderId="23" xfId="6" applyNumberFormat="1" applyFont="1" applyBorder="1" applyAlignment="1" applyProtection="1">
      <alignment horizontal="center" vertical="center" wrapText="1"/>
      <protection hidden="1"/>
    </xf>
    <xf numFmtId="9" fontId="24" fillId="0" borderId="19" xfId="6" applyNumberFormat="1" applyFont="1" applyBorder="1" applyAlignment="1" applyProtection="1">
      <alignment horizontal="center" vertical="center" wrapText="1"/>
      <protection hidden="1"/>
    </xf>
    <xf numFmtId="9" fontId="24" fillId="0" borderId="24" xfId="6" applyNumberFormat="1" applyFont="1" applyBorder="1" applyAlignment="1" applyProtection="1">
      <alignment horizontal="center" vertical="center" wrapText="1"/>
      <protection hidden="1"/>
    </xf>
    <xf numFmtId="0" fontId="24" fillId="0" borderId="18" xfId="6" applyFont="1" applyBorder="1" applyAlignment="1" applyProtection="1">
      <alignment horizontal="center" vertical="top"/>
      <protection locked="0"/>
    </xf>
    <xf numFmtId="0" fontId="24" fillId="0" borderId="1" xfId="6" applyFont="1" applyBorder="1" applyAlignment="1" applyProtection="1">
      <alignment horizontal="center" vertical="top"/>
      <protection locked="0"/>
    </xf>
    <xf numFmtId="0" fontId="24" fillId="0" borderId="21" xfId="6" applyFont="1" applyBorder="1" applyAlignment="1" applyProtection="1">
      <alignment horizontal="center" vertical="top" wrapText="1"/>
      <protection locked="0"/>
    </xf>
    <xf numFmtId="0" fontId="24" fillId="0" borderId="22" xfId="6" applyFont="1" applyBorder="1" applyAlignment="1" applyProtection="1">
      <alignment horizontal="center" vertical="top" wrapText="1"/>
      <protection locked="0"/>
    </xf>
    <xf numFmtId="0" fontId="0" fillId="2" borderId="2" xfId="0" applyFill="1" applyBorder="1" applyAlignment="1">
      <alignment horizontal="center" wrapText="1"/>
    </xf>
    <xf numFmtId="0" fontId="17" fillId="0" borderId="2" xfId="0" applyFont="1" applyBorder="1" applyAlignment="1">
      <alignment horizontal="center"/>
    </xf>
    <xf numFmtId="0" fontId="17" fillId="0" borderId="2" xfId="8" applyFont="1" applyBorder="1" applyAlignment="1">
      <alignment horizontal="left"/>
    </xf>
  </cellXfs>
  <cellStyles count="11">
    <cellStyle name="Comma 2" xfId="1" xr:uid="{00000000-0005-0000-0000-000000000000}"/>
    <cellStyle name="Excel Built-in Normal" xfId="2" xr:uid="{00000000-0005-0000-0000-000001000000}"/>
    <cellStyle name="Excel Built-in Normal 2" xfId="3" xr:uid="{00000000-0005-0000-0000-000002000000}"/>
    <cellStyle name="Excel Built-in Normal 3" xfId="4" xr:uid="{00000000-0005-0000-0000-000003000000}"/>
    <cellStyle name="Hyperlink" xfId="10" builtinId="8"/>
    <cellStyle name="Normal" xfId="0" builtinId="0"/>
    <cellStyle name="Normal 2" xfId="5" xr:uid="{00000000-0005-0000-0000-000006000000}"/>
    <cellStyle name="Normal 3" xfId="6" xr:uid="{00000000-0005-0000-0000-000007000000}"/>
    <cellStyle name="Normal 3 3" xfId="7" xr:uid="{00000000-0005-0000-0000-000008000000}"/>
    <cellStyle name="Normal 4" xfId="8" xr:uid="{00000000-0005-0000-0000-000009000000}"/>
    <cellStyle name="Normal 5"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22.jpeg"/><Relationship Id="rId4" Type="http://schemas.openxmlformats.org/officeDocument/2006/relationships/image" Target="../media/image2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373719</xdr:colOff>
      <xdr:row>167</xdr:row>
      <xdr:rowOff>0</xdr:rowOff>
    </xdr:from>
    <xdr:to>
      <xdr:col>8</xdr:col>
      <xdr:colOff>665072</xdr:colOff>
      <xdr:row>185</xdr:row>
      <xdr:rowOff>171450</xdr:rowOff>
    </xdr:to>
    <xdr:pic>
      <xdr:nvPicPr>
        <xdr:cNvPr id="1868" name="Picture 9">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73719" y="40957500"/>
          <a:ext cx="617276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365060</xdr:colOff>
      <xdr:row>186</xdr:row>
      <xdr:rowOff>100446</xdr:rowOff>
    </xdr:from>
    <xdr:to>
      <xdr:col>8</xdr:col>
      <xdr:colOff>656413</xdr:colOff>
      <xdr:row>205</xdr:row>
      <xdr:rowOff>81396</xdr:rowOff>
    </xdr:to>
    <xdr:pic>
      <xdr:nvPicPr>
        <xdr:cNvPr id="1869" name="Picture 10">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65060" y="35265014"/>
          <a:ext cx="5755239"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64770</xdr:colOff>
      <xdr:row>120</xdr:row>
      <xdr:rowOff>1905</xdr:rowOff>
    </xdr:from>
    <xdr:to>
      <xdr:col>21</xdr:col>
      <xdr:colOff>229259</xdr:colOff>
      <xdr:row>160</xdr:row>
      <xdr:rowOff>134475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8492490" y="27220545"/>
          <a:ext cx="5650889" cy="7447770"/>
          <a:chOff x="476250" y="23898225"/>
          <a:chExt cx="5502299" cy="7752570"/>
        </a:xfrm>
      </xdr:grpSpPr>
      <xdr:pic>
        <xdr:nvPicPr>
          <xdr:cNvPr id="48" name="Picture 47" descr="insp-233878-843.jpg (575×1280)">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76250" y="23898225"/>
            <a:ext cx="1293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insp-233878-849.jpg (575×1280)">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883511" y="23898225"/>
            <a:ext cx="1293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insp-233878-862.jpg (575×1280)">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818509" y="2687451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insp-233878-860.jpg (575×1280)">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2040099" y="2687451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insp-233878-871.jpg (575×1280)">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3286470" y="2687451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insp-233878-880.jpg (575×1280)">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4532841" y="2687451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insp-233878-883.jpg (575×1280)">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286470" y="23898225"/>
            <a:ext cx="1293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insp-233878-931.jpg (575×1280)">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4684799" y="23898225"/>
            <a:ext cx="1293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insp-233878-916.jpg (1079×487)">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818509" y="29490795"/>
            <a:ext cx="478570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12</xdr:col>
      <xdr:colOff>0</xdr:colOff>
      <xdr:row>108</xdr:row>
      <xdr:rowOff>0</xdr:rowOff>
    </xdr:from>
    <xdr:to>
      <xdr:col>17</xdr:col>
      <xdr:colOff>552000</xdr:colOff>
      <xdr:row>108</xdr:row>
      <xdr:rowOff>2025000</xdr:rowOff>
    </xdr:to>
    <xdr:pic>
      <xdr:nvPicPr>
        <xdr:cNvPr id="3" name="Picture 2">
          <a:extLst>
            <a:ext uri="{FF2B5EF4-FFF2-40B4-BE49-F238E27FC236}">
              <a16:creationId xmlns:a16="http://schemas.microsoft.com/office/drawing/2014/main" id="{2BD0C3B4-6DB5-6A6B-45C9-D81185835947}"/>
            </a:ext>
          </a:extLst>
        </xdr:cNvPr>
        <xdr:cNvPicPr>
          <a:picLocks noChangeAspect="1"/>
        </xdr:cNvPicPr>
      </xdr:nvPicPr>
      <xdr:blipFill>
        <a:blip xmlns:r="http://schemas.openxmlformats.org/officeDocument/2006/relationships" r:embed="rId12"/>
        <a:stretch>
          <a:fillRect/>
        </a:stretch>
      </xdr:blipFill>
      <xdr:spPr>
        <a:xfrm>
          <a:off x="7932420" y="22120860"/>
          <a:ext cx="3600000" cy="2025000"/>
        </a:xfrm>
        <a:prstGeom prst="rect">
          <a:avLst/>
        </a:prstGeom>
      </xdr:spPr>
    </xdr:pic>
    <xdr:clientData/>
  </xdr:twoCellAnchor>
  <xdr:twoCellAnchor>
    <xdr:from>
      <xdr:col>0</xdr:col>
      <xdr:colOff>243840</xdr:colOff>
      <xdr:row>122</xdr:row>
      <xdr:rowOff>22860</xdr:rowOff>
    </xdr:from>
    <xdr:to>
      <xdr:col>9</xdr:col>
      <xdr:colOff>123718</xdr:colOff>
      <xdr:row>163</xdr:row>
      <xdr:rowOff>37062</xdr:rowOff>
    </xdr:to>
    <xdr:grpSp>
      <xdr:nvGrpSpPr>
        <xdr:cNvPr id="4" name="Group 3">
          <a:extLst>
            <a:ext uri="{FF2B5EF4-FFF2-40B4-BE49-F238E27FC236}">
              <a16:creationId xmlns:a16="http://schemas.microsoft.com/office/drawing/2014/main" id="{EDEA2AC0-16DE-9561-6FB7-24DD767A3526}"/>
            </a:ext>
          </a:extLst>
        </xdr:cNvPr>
        <xdr:cNvGrpSpPr/>
      </xdr:nvGrpSpPr>
      <xdr:grpSpPr>
        <a:xfrm>
          <a:off x="243840" y="27607260"/>
          <a:ext cx="6181618" cy="7512282"/>
          <a:chOff x="129251" y="140040"/>
          <a:chExt cx="6181618" cy="7512282"/>
        </a:xfrm>
      </xdr:grpSpPr>
      <xdr:grpSp>
        <xdr:nvGrpSpPr>
          <xdr:cNvPr id="5" name="Group 4">
            <a:extLst>
              <a:ext uri="{FF2B5EF4-FFF2-40B4-BE49-F238E27FC236}">
                <a16:creationId xmlns:a16="http://schemas.microsoft.com/office/drawing/2014/main" id="{8EA61900-82A3-9246-701A-E44DD312110E}"/>
              </a:ext>
            </a:extLst>
          </xdr:cNvPr>
          <xdr:cNvGrpSpPr/>
        </xdr:nvGrpSpPr>
        <xdr:grpSpPr>
          <a:xfrm>
            <a:off x="1263124" y="5852322"/>
            <a:ext cx="3913873" cy="1800000"/>
            <a:chOff x="-74513" y="5852322"/>
            <a:chExt cx="3913873" cy="1800000"/>
          </a:xfrm>
        </xdr:grpSpPr>
        <xdr:pic>
          <xdr:nvPicPr>
            <xdr:cNvPr id="12" name="Picture 11">
              <a:extLst>
                <a:ext uri="{FF2B5EF4-FFF2-40B4-BE49-F238E27FC236}">
                  <a16:creationId xmlns:a16="http://schemas.microsoft.com/office/drawing/2014/main" id="{76AAB692-8410-28A3-CBDD-D564C0BDA297}"/>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74513" y="5852322"/>
              <a:ext cx="2398065" cy="1800000"/>
            </a:xfrm>
            <a:prstGeom prst="rect">
              <a:avLst/>
            </a:prstGeom>
            <a:ln>
              <a:solidFill>
                <a:schemeClr val="tx1"/>
              </a:solidFill>
            </a:ln>
          </xdr:spPr>
        </xdr:pic>
        <xdr:pic>
          <xdr:nvPicPr>
            <xdr:cNvPr id="14" name="Picture 13">
              <a:extLst>
                <a:ext uri="{FF2B5EF4-FFF2-40B4-BE49-F238E27FC236}">
                  <a16:creationId xmlns:a16="http://schemas.microsoft.com/office/drawing/2014/main" id="{9675F7C3-B216-10CE-CFC0-E951EB53DC90}"/>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490766" y="5852322"/>
              <a:ext cx="1348594"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4FE37D63-0667-8B8A-72C1-BA2EF34506C4}"/>
              </a:ext>
            </a:extLst>
          </xdr:cNvPr>
          <xdr:cNvGrpSpPr/>
        </xdr:nvGrpSpPr>
        <xdr:grpSpPr>
          <a:xfrm>
            <a:off x="129251" y="140040"/>
            <a:ext cx="6181618" cy="5556534"/>
            <a:chOff x="333016" y="140040"/>
            <a:chExt cx="6181618" cy="5556534"/>
          </a:xfrm>
        </xdr:grpSpPr>
        <xdr:pic>
          <xdr:nvPicPr>
            <xdr:cNvPr id="7" name="Picture 6">
              <a:extLst>
                <a:ext uri="{FF2B5EF4-FFF2-40B4-BE49-F238E27FC236}">
                  <a16:creationId xmlns:a16="http://schemas.microsoft.com/office/drawing/2014/main" id="{C29BF432-0EC3-316C-FDCB-28BE4F8E0BC4}"/>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35521" y="3176574"/>
              <a:ext cx="1888031" cy="2520000"/>
            </a:xfrm>
            <a:prstGeom prst="rect">
              <a:avLst/>
            </a:prstGeom>
            <a:ln>
              <a:solidFill>
                <a:schemeClr val="tx1"/>
              </a:solidFill>
            </a:ln>
          </xdr:spPr>
        </xdr:pic>
        <xdr:pic>
          <xdr:nvPicPr>
            <xdr:cNvPr id="8" name="Picture 7">
              <a:extLst>
                <a:ext uri="{FF2B5EF4-FFF2-40B4-BE49-F238E27FC236}">
                  <a16:creationId xmlns:a16="http://schemas.microsoft.com/office/drawing/2014/main" id="{C90B08C4-0E26-3D0D-0D29-2A81B187B8C0}"/>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677730" y="140040"/>
              <a:ext cx="3836904" cy="2880000"/>
            </a:xfrm>
            <a:prstGeom prst="rect">
              <a:avLst/>
            </a:prstGeom>
            <a:ln>
              <a:solidFill>
                <a:schemeClr val="tx1"/>
              </a:solidFill>
            </a:ln>
          </xdr:spPr>
        </xdr:pic>
        <xdr:pic>
          <xdr:nvPicPr>
            <xdr:cNvPr id="9" name="Picture 8">
              <a:extLst>
                <a:ext uri="{FF2B5EF4-FFF2-40B4-BE49-F238E27FC236}">
                  <a16:creationId xmlns:a16="http://schemas.microsoft.com/office/drawing/2014/main" id="{DA2BAA82-5550-D0FF-0FDB-FF79EF5C9971}"/>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546011" y="3176574"/>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45CF2294-C7C0-733C-CC7D-64D67400D100}"/>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2490766" y="3176574"/>
              <a:ext cx="1888031"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B47CFD37-CA7D-A718-F87E-BB8EAFDBC6D1}"/>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333016" y="140826"/>
              <a:ext cx="2157750" cy="288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8</xdr:row>
      <xdr:rowOff>0</xdr:rowOff>
    </xdr:from>
    <xdr:to>
      <xdr:col>10</xdr:col>
      <xdr:colOff>581025</xdr:colOff>
      <xdr:row>19</xdr:row>
      <xdr:rowOff>47625</xdr:rowOff>
    </xdr:to>
    <xdr:pic>
      <xdr:nvPicPr>
        <xdr:cNvPr id="2204" name="Picture 1">
          <a:extLst>
            <a:ext uri="{FF2B5EF4-FFF2-40B4-BE49-F238E27FC236}">
              <a16:creationId xmlns:a16="http://schemas.microsoft.com/office/drawing/2014/main" id="{00000000-0008-0000-0100-00009C08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657850" y="1524000"/>
          <a:ext cx="119062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8</xdr:row>
      <xdr:rowOff>19050</xdr:rowOff>
    </xdr:from>
    <xdr:to>
      <xdr:col>14</xdr:col>
      <xdr:colOff>400050</xdr:colOff>
      <xdr:row>17</xdr:row>
      <xdr:rowOff>276225</xdr:rowOff>
    </xdr:to>
    <xdr:pic>
      <xdr:nvPicPr>
        <xdr:cNvPr id="2205" name="Picture 2">
          <a:extLst>
            <a:ext uri="{FF2B5EF4-FFF2-40B4-BE49-F238E27FC236}">
              <a16:creationId xmlns:a16="http://schemas.microsoft.com/office/drawing/2014/main" id="{00000000-0008-0000-0100-00009D08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7486650" y="154305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581025</xdr:colOff>
      <xdr:row>8</xdr:row>
      <xdr:rowOff>0</xdr:rowOff>
    </xdr:from>
    <xdr:to>
      <xdr:col>18</xdr:col>
      <xdr:colOff>295275</xdr:colOff>
      <xdr:row>15</xdr:row>
      <xdr:rowOff>95250</xdr:rowOff>
    </xdr:to>
    <xdr:pic>
      <xdr:nvPicPr>
        <xdr:cNvPr id="2206" name="Picture 3">
          <a:extLst>
            <a:ext uri="{FF2B5EF4-FFF2-40B4-BE49-F238E27FC236}">
              <a16:creationId xmlns:a16="http://schemas.microsoft.com/office/drawing/2014/main" id="{00000000-0008-0000-0100-00009E08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286875" y="1524000"/>
          <a:ext cx="2152650" cy="1619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25</xdr:row>
      <xdr:rowOff>0</xdr:rowOff>
    </xdr:from>
    <xdr:to>
      <xdr:col>11</xdr:col>
      <xdr:colOff>400050</xdr:colOff>
      <xdr:row>36</xdr:row>
      <xdr:rowOff>66675</xdr:rowOff>
    </xdr:to>
    <xdr:pic>
      <xdr:nvPicPr>
        <xdr:cNvPr id="2207" name="Picture 1">
          <a:extLst>
            <a:ext uri="{FF2B5EF4-FFF2-40B4-BE49-F238E27FC236}">
              <a16:creationId xmlns:a16="http://schemas.microsoft.com/office/drawing/2014/main" id="{00000000-0008-0000-0100-00009F08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5657850" y="51435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7</xdr:col>
      <xdr:colOff>419100</xdr:colOff>
      <xdr:row>28</xdr:row>
      <xdr:rowOff>171450</xdr:rowOff>
    </xdr:to>
    <xdr:pic>
      <xdr:nvPicPr>
        <xdr:cNvPr id="3095" name="Picture 1">
          <a:extLst>
            <a:ext uri="{FF2B5EF4-FFF2-40B4-BE49-F238E27FC236}">
              <a16:creationId xmlns:a16="http://schemas.microsoft.com/office/drawing/2014/main" id="{00000000-0008-0000-0600-0000170C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09600" y="2095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xdr:row>
      <xdr:rowOff>57150</xdr:rowOff>
    </xdr:from>
    <xdr:to>
      <xdr:col>7</xdr:col>
      <xdr:colOff>419100</xdr:colOff>
      <xdr:row>48</xdr:row>
      <xdr:rowOff>38100</xdr:rowOff>
    </xdr:to>
    <xdr:pic>
      <xdr:nvPicPr>
        <xdr:cNvPr id="3096" name="Picture 2">
          <a:extLst>
            <a:ext uri="{FF2B5EF4-FFF2-40B4-BE49-F238E27FC236}">
              <a16:creationId xmlns:a16="http://schemas.microsoft.com/office/drawing/2014/main" id="{00000000-0008-0000-0600-0000180C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09600" y="577215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BnFHyiXwQKWPtz9y6?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6"/>
  <sheetViews>
    <sheetView tabSelected="1" view="pageBreakPreview" topLeftCell="A64" zoomScaleNormal="100" zoomScaleSheetLayoutView="100" zoomScalePageLayoutView="85" workbookViewId="0">
      <selection activeCell="N72" sqref="N72"/>
    </sheetView>
  </sheetViews>
  <sheetFormatPr defaultRowHeight="14.4" x14ac:dyDescent="0.3"/>
  <cols>
    <col min="1" max="1" width="8.6640625" customWidth="1"/>
    <col min="2" max="2" width="14.109375" customWidth="1"/>
    <col min="3" max="3" width="14.44140625" customWidth="1"/>
    <col min="4" max="4" width="8.109375" customWidth="1"/>
    <col min="5" max="5" width="6.44140625" customWidth="1"/>
    <col min="6" max="6" width="9" customWidth="1"/>
    <col min="7" max="8" width="10.5546875" customWidth="1"/>
    <col min="9" max="9" width="10" customWidth="1"/>
    <col min="10" max="10" width="5.33203125" customWidth="1"/>
    <col min="11" max="11" width="16.77734375" customWidth="1"/>
  </cols>
  <sheetData>
    <row r="1" spans="1:14" ht="43.95" customHeight="1" x14ac:dyDescent="0.3">
      <c r="A1" s="154" t="s">
        <v>233</v>
      </c>
      <c r="B1" s="155"/>
      <c r="C1" s="155"/>
      <c r="D1" s="155"/>
      <c r="E1" s="155"/>
      <c r="F1" s="155"/>
      <c r="G1" s="155"/>
      <c r="H1" s="155"/>
      <c r="I1" s="155"/>
      <c r="J1" s="156"/>
    </row>
    <row r="2" spans="1:14" x14ac:dyDescent="0.3">
      <c r="A2" s="96" t="s">
        <v>42</v>
      </c>
      <c r="B2" s="97"/>
      <c r="C2" s="97"/>
      <c r="D2" s="97"/>
      <c r="E2" s="97"/>
      <c r="F2" s="97"/>
      <c r="G2" s="97"/>
      <c r="H2" s="97"/>
      <c r="I2" s="97"/>
      <c r="J2" s="98"/>
    </row>
    <row r="3" spans="1:14" x14ac:dyDescent="0.3">
      <c r="A3" s="57" t="s">
        <v>0</v>
      </c>
      <c r="B3" s="58"/>
      <c r="C3" s="58"/>
      <c r="D3" s="58"/>
      <c r="E3" s="59"/>
      <c r="F3" s="99" t="str">
        <f ca="1">TEXT(TODAY(),"DD/MM/YYYY")</f>
        <v>19/08/2025</v>
      </c>
      <c r="G3" s="100"/>
      <c r="H3" s="100"/>
      <c r="I3" s="100"/>
      <c r="J3" s="101"/>
    </row>
    <row r="4" spans="1:14" x14ac:dyDescent="0.3">
      <c r="A4" s="57" t="s">
        <v>1</v>
      </c>
      <c r="B4" s="58"/>
      <c r="C4" s="58"/>
      <c r="D4" s="58"/>
      <c r="E4" s="59"/>
      <c r="F4" s="68" t="s">
        <v>177</v>
      </c>
      <c r="G4" s="69"/>
      <c r="H4" s="69"/>
      <c r="I4" s="69"/>
      <c r="J4" s="70"/>
    </row>
    <row r="5" spans="1:14" x14ac:dyDescent="0.3">
      <c r="A5" s="57" t="s">
        <v>2</v>
      </c>
      <c r="B5" s="58"/>
      <c r="C5" s="58"/>
      <c r="D5" s="58"/>
      <c r="E5" s="59"/>
      <c r="F5" s="99">
        <v>45882</v>
      </c>
      <c r="G5" s="100"/>
      <c r="H5" s="100"/>
      <c r="I5" s="100"/>
      <c r="J5" s="101"/>
    </row>
    <row r="6" spans="1:14" x14ac:dyDescent="0.3">
      <c r="A6" s="57" t="s">
        <v>3</v>
      </c>
      <c r="B6" s="58"/>
      <c r="C6" s="58"/>
      <c r="D6" s="58"/>
      <c r="E6" s="59"/>
      <c r="F6" s="65" t="s">
        <v>164</v>
      </c>
      <c r="G6" s="66"/>
      <c r="H6" s="66"/>
      <c r="I6" s="66"/>
      <c r="J6" s="67"/>
    </row>
    <row r="7" spans="1:14" ht="15" customHeight="1" x14ac:dyDescent="0.3">
      <c r="A7" s="57" t="s">
        <v>4</v>
      </c>
      <c r="B7" s="58"/>
      <c r="C7" s="58"/>
      <c r="D7" s="58"/>
      <c r="E7" s="59"/>
      <c r="F7" s="65" t="s">
        <v>164</v>
      </c>
      <c r="G7" s="66"/>
      <c r="H7" s="66"/>
      <c r="I7" s="66"/>
      <c r="J7" s="67"/>
    </row>
    <row r="8" spans="1:14" x14ac:dyDescent="0.3">
      <c r="A8" s="57" t="s">
        <v>5</v>
      </c>
      <c r="B8" s="58"/>
      <c r="C8" s="58"/>
      <c r="D8" s="58"/>
      <c r="E8" s="59"/>
      <c r="F8" s="109" t="s">
        <v>140</v>
      </c>
      <c r="G8" s="110"/>
      <c r="H8" s="110"/>
      <c r="I8" s="110"/>
      <c r="J8" s="111"/>
    </row>
    <row r="9" spans="1:14" x14ac:dyDescent="0.3">
      <c r="A9" s="68" t="s">
        <v>99</v>
      </c>
      <c r="B9" s="58"/>
      <c r="C9" s="58"/>
      <c r="D9" s="58"/>
      <c r="E9" s="59"/>
      <c r="F9" s="68">
        <v>7709545078</v>
      </c>
      <c r="G9" s="69"/>
      <c r="H9" s="69"/>
      <c r="I9" s="69"/>
      <c r="J9" s="70"/>
    </row>
    <row r="10" spans="1:14" x14ac:dyDescent="0.3">
      <c r="A10" s="68" t="s">
        <v>135</v>
      </c>
      <c r="B10" s="69"/>
      <c r="C10" s="69"/>
      <c r="D10" s="69"/>
      <c r="E10" s="70"/>
      <c r="F10" s="68" t="s">
        <v>154</v>
      </c>
      <c r="G10" s="69"/>
      <c r="H10" s="69"/>
      <c r="I10" s="69"/>
      <c r="J10" s="70"/>
      <c r="N10" s="35"/>
    </row>
    <row r="11" spans="1:14" x14ac:dyDescent="0.3">
      <c r="A11" s="57" t="s">
        <v>6</v>
      </c>
      <c r="B11" s="58"/>
      <c r="C11" s="58"/>
      <c r="D11" s="58"/>
      <c r="E11" s="59"/>
      <c r="F11" s="93" t="s">
        <v>231</v>
      </c>
      <c r="G11" s="94"/>
      <c r="H11" s="94"/>
      <c r="I11" s="94"/>
      <c r="J11" s="95"/>
    </row>
    <row r="12" spans="1:14" x14ac:dyDescent="0.3">
      <c r="A12" s="68" t="s">
        <v>130</v>
      </c>
      <c r="B12" s="69"/>
      <c r="C12" s="69"/>
      <c r="D12" s="69"/>
      <c r="E12" s="70"/>
      <c r="F12" s="75" t="s">
        <v>178</v>
      </c>
      <c r="G12" s="55"/>
      <c r="H12" s="55"/>
      <c r="I12" s="55"/>
      <c r="J12" s="56"/>
    </row>
    <row r="13" spans="1:14" ht="15.75" customHeight="1" x14ac:dyDescent="0.3">
      <c r="A13" s="71" t="s">
        <v>141</v>
      </c>
      <c r="B13" s="71"/>
      <c r="C13" s="65" t="s">
        <v>158</v>
      </c>
      <c r="D13" s="66"/>
      <c r="E13" s="66"/>
      <c r="F13" s="66"/>
      <c r="G13" s="66"/>
      <c r="H13" s="66"/>
      <c r="I13" s="66"/>
      <c r="J13" s="67"/>
    </row>
    <row r="14" spans="1:14" x14ac:dyDescent="0.3">
      <c r="A14" s="16" t="s">
        <v>157</v>
      </c>
      <c r="B14" s="68" t="s">
        <v>142</v>
      </c>
      <c r="C14" s="69"/>
      <c r="D14" s="70"/>
      <c r="E14" s="65" t="s">
        <v>136</v>
      </c>
      <c r="F14" s="67"/>
      <c r="G14" s="36" t="s">
        <v>47</v>
      </c>
      <c r="H14" s="3" t="s">
        <v>58</v>
      </c>
      <c r="I14" s="158" t="s">
        <v>143</v>
      </c>
      <c r="J14" s="159"/>
    </row>
    <row r="15" spans="1:14" x14ac:dyDescent="0.3">
      <c r="A15" s="1" t="s">
        <v>7</v>
      </c>
      <c r="B15" s="68" t="s">
        <v>153</v>
      </c>
      <c r="C15" s="69"/>
      <c r="D15" s="69"/>
      <c r="E15" s="70"/>
      <c r="F15" s="2" t="s">
        <v>59</v>
      </c>
      <c r="G15" s="68" t="s">
        <v>144</v>
      </c>
      <c r="H15" s="69"/>
      <c r="I15" s="69"/>
      <c r="J15" s="70"/>
    </row>
    <row r="16" spans="1:14" x14ac:dyDescent="0.3">
      <c r="A16" s="1" t="s">
        <v>8</v>
      </c>
      <c r="B16" s="68" t="s">
        <v>145</v>
      </c>
      <c r="C16" s="69"/>
      <c r="D16" s="69"/>
      <c r="E16" s="70"/>
      <c r="F16" s="2" t="s">
        <v>60</v>
      </c>
      <c r="G16" s="68">
        <v>401501</v>
      </c>
      <c r="H16" s="69"/>
      <c r="I16" s="69"/>
      <c r="J16" s="70"/>
    </row>
    <row r="17" spans="1:10" ht="32.25" customHeight="1" x14ac:dyDescent="0.3">
      <c r="A17" s="76" t="s">
        <v>61</v>
      </c>
      <c r="B17" s="76"/>
      <c r="C17" s="71" t="s">
        <v>156</v>
      </c>
      <c r="D17" s="71"/>
      <c r="E17" s="71"/>
      <c r="F17" s="108" t="s">
        <v>49</v>
      </c>
      <c r="G17" s="108"/>
      <c r="H17" s="94" t="s">
        <v>168</v>
      </c>
      <c r="I17" s="94"/>
      <c r="J17" s="95"/>
    </row>
    <row r="18" spans="1:10" ht="15" customHeight="1" x14ac:dyDescent="0.3">
      <c r="A18" s="80" t="s">
        <v>134</v>
      </c>
      <c r="B18" s="88"/>
      <c r="C18" s="88"/>
      <c r="D18" s="88"/>
      <c r="E18" s="89"/>
      <c r="F18" s="102" t="s">
        <v>56</v>
      </c>
      <c r="G18" s="103"/>
      <c r="H18" s="103"/>
      <c r="I18" s="103"/>
      <c r="J18" s="104"/>
    </row>
    <row r="19" spans="1:10" x14ac:dyDescent="0.3">
      <c r="A19" s="90"/>
      <c r="B19" s="91"/>
      <c r="C19" s="91"/>
      <c r="D19" s="91"/>
      <c r="E19" s="92"/>
      <c r="F19" s="105"/>
      <c r="G19" s="106"/>
      <c r="H19" s="106"/>
      <c r="I19" s="106"/>
      <c r="J19" s="107"/>
    </row>
    <row r="20" spans="1:10" ht="15" customHeight="1" x14ac:dyDescent="0.3">
      <c r="A20" s="80" t="s">
        <v>100</v>
      </c>
      <c r="B20" s="81"/>
      <c r="C20" s="81"/>
      <c r="D20" s="81"/>
      <c r="E20" s="82"/>
      <c r="F20" s="80" t="s">
        <v>44</v>
      </c>
      <c r="G20" s="88"/>
      <c r="H20" s="88"/>
      <c r="I20" s="88"/>
      <c r="J20" s="89"/>
    </row>
    <row r="21" spans="1:10" x14ac:dyDescent="0.3">
      <c r="A21" s="83"/>
      <c r="B21" s="84"/>
      <c r="C21" s="84"/>
      <c r="D21" s="84"/>
      <c r="E21" s="85"/>
      <c r="F21" s="90"/>
      <c r="G21" s="91"/>
      <c r="H21" s="91"/>
      <c r="I21" s="91"/>
      <c r="J21" s="92"/>
    </row>
    <row r="22" spans="1:10" x14ac:dyDescent="0.3">
      <c r="A22" s="57" t="s">
        <v>9</v>
      </c>
      <c r="B22" s="58"/>
      <c r="C22" s="58"/>
      <c r="D22" s="58"/>
      <c r="E22" s="59"/>
      <c r="F22" s="62" t="s">
        <v>128</v>
      </c>
      <c r="G22" s="63"/>
      <c r="H22" s="63"/>
      <c r="I22" s="63"/>
      <c r="J22" s="64"/>
    </row>
    <row r="23" spans="1:10" x14ac:dyDescent="0.3">
      <c r="A23" s="57" t="s">
        <v>10</v>
      </c>
      <c r="B23" s="58"/>
      <c r="C23" s="58"/>
      <c r="D23" s="58"/>
      <c r="E23" s="59"/>
      <c r="F23" s="77" t="s">
        <v>50</v>
      </c>
      <c r="G23" s="86"/>
      <c r="H23" s="86"/>
      <c r="I23" s="86"/>
      <c r="J23" s="87"/>
    </row>
    <row r="24" spans="1:10" x14ac:dyDescent="0.3">
      <c r="A24" s="57" t="s">
        <v>11</v>
      </c>
      <c r="B24" s="58"/>
      <c r="C24" s="58"/>
      <c r="D24" s="58"/>
      <c r="E24" s="59"/>
      <c r="F24" s="62" t="s">
        <v>129</v>
      </c>
      <c r="G24" s="63"/>
      <c r="H24" s="63"/>
      <c r="I24" s="63"/>
      <c r="J24" s="64"/>
    </row>
    <row r="25" spans="1:10" x14ac:dyDescent="0.3">
      <c r="A25" s="57" t="s">
        <v>28</v>
      </c>
      <c r="B25" s="58"/>
      <c r="C25" s="58"/>
      <c r="D25" s="58"/>
      <c r="E25" s="59"/>
      <c r="F25" s="77" t="s">
        <v>62</v>
      </c>
      <c r="G25" s="78"/>
      <c r="H25" s="78"/>
      <c r="I25" s="78"/>
      <c r="J25" s="79"/>
    </row>
    <row r="26" spans="1:10" x14ac:dyDescent="0.3">
      <c r="A26" s="60" t="s">
        <v>12</v>
      </c>
      <c r="B26" s="61"/>
      <c r="C26" s="60" t="s">
        <v>13</v>
      </c>
      <c r="D26" s="61"/>
      <c r="E26" s="60" t="s">
        <v>14</v>
      </c>
      <c r="F26" s="61"/>
      <c r="G26" s="60" t="s">
        <v>48</v>
      </c>
      <c r="H26" s="61"/>
      <c r="I26" s="60" t="s">
        <v>15</v>
      </c>
      <c r="J26" s="61"/>
    </row>
    <row r="27" spans="1:10" x14ac:dyDescent="0.3">
      <c r="A27" s="60" t="s">
        <v>16</v>
      </c>
      <c r="B27" s="61"/>
      <c r="C27" s="60" t="s">
        <v>47</v>
      </c>
      <c r="D27" s="61"/>
      <c r="E27" s="60" t="s">
        <v>47</v>
      </c>
      <c r="F27" s="61"/>
      <c r="G27" s="60" t="s">
        <v>47</v>
      </c>
      <c r="H27" s="61"/>
      <c r="I27" s="60" t="s">
        <v>47</v>
      </c>
      <c r="J27" s="61"/>
    </row>
    <row r="28" spans="1:10" x14ac:dyDescent="0.3">
      <c r="A28" s="60" t="s">
        <v>17</v>
      </c>
      <c r="B28" s="61"/>
      <c r="C28" s="60" t="s">
        <v>166</v>
      </c>
      <c r="D28" s="61"/>
      <c r="E28" s="60" t="s">
        <v>165</v>
      </c>
      <c r="F28" s="61"/>
      <c r="G28" s="60" t="s">
        <v>167</v>
      </c>
      <c r="H28" s="61"/>
      <c r="I28" s="60" t="s">
        <v>155</v>
      </c>
      <c r="J28" s="61"/>
    </row>
    <row r="29" spans="1:10" x14ac:dyDescent="0.3">
      <c r="A29" s="75" t="s">
        <v>55</v>
      </c>
      <c r="B29" s="55"/>
      <c r="C29" s="55"/>
      <c r="D29" s="55"/>
      <c r="E29" s="55"/>
      <c r="F29" s="55"/>
      <c r="G29" s="55"/>
      <c r="H29" s="55"/>
      <c r="I29" s="55"/>
      <c r="J29" s="56"/>
    </row>
    <row r="30" spans="1:10" x14ac:dyDescent="0.3">
      <c r="A30" s="75" t="s">
        <v>125</v>
      </c>
      <c r="B30" s="55"/>
      <c r="C30" s="55"/>
      <c r="D30" s="55"/>
      <c r="E30" s="55"/>
      <c r="F30" s="55"/>
      <c r="G30" s="55"/>
      <c r="H30" s="55"/>
      <c r="I30" s="55"/>
      <c r="J30" s="56"/>
    </row>
    <row r="31" spans="1:10" x14ac:dyDescent="0.3">
      <c r="A31" s="72" t="s">
        <v>39</v>
      </c>
      <c r="B31" s="74"/>
      <c r="C31" s="75" t="s">
        <v>228</v>
      </c>
      <c r="D31" s="55"/>
      <c r="E31" s="55"/>
      <c r="F31" s="55"/>
      <c r="G31" s="55"/>
      <c r="H31" s="55"/>
      <c r="I31" s="55"/>
      <c r="J31" s="56"/>
    </row>
    <row r="32" spans="1:10" x14ac:dyDescent="0.3">
      <c r="A32" s="72" t="s">
        <v>229</v>
      </c>
      <c r="B32" s="74"/>
      <c r="C32" s="54" t="s">
        <v>230</v>
      </c>
      <c r="D32" s="55"/>
      <c r="E32" s="55"/>
      <c r="F32" s="55"/>
      <c r="G32" s="55"/>
      <c r="H32" s="55"/>
      <c r="I32" s="55"/>
      <c r="J32" s="56"/>
    </row>
    <row r="33" spans="1:10" x14ac:dyDescent="0.3">
      <c r="A33" s="72" t="s">
        <v>18</v>
      </c>
      <c r="B33" s="73"/>
      <c r="C33" s="73"/>
      <c r="D33" s="73"/>
      <c r="E33" s="73"/>
      <c r="F33" s="73"/>
      <c r="G33" s="73"/>
      <c r="H33" s="73"/>
      <c r="I33" s="73"/>
      <c r="J33" s="74"/>
    </row>
    <row r="34" spans="1:10" ht="15" customHeight="1" x14ac:dyDescent="0.3">
      <c r="A34" s="164" t="s">
        <v>152</v>
      </c>
      <c r="B34" s="165"/>
      <c r="C34" s="165"/>
      <c r="D34" s="165"/>
      <c r="E34" s="165"/>
      <c r="F34" s="165"/>
      <c r="G34" s="165"/>
      <c r="H34" s="165"/>
      <c r="I34" s="165"/>
      <c r="J34" s="166"/>
    </row>
    <row r="35" spans="1:10" x14ac:dyDescent="0.3">
      <c r="A35" s="167"/>
      <c r="B35" s="168"/>
      <c r="C35" s="168"/>
      <c r="D35" s="168"/>
      <c r="E35" s="168"/>
      <c r="F35" s="168"/>
      <c r="G35" s="168"/>
      <c r="H35" s="168"/>
      <c r="I35" s="168"/>
      <c r="J35" s="169"/>
    </row>
    <row r="36" spans="1:10" ht="16.5" customHeight="1" x14ac:dyDescent="0.3">
      <c r="A36" s="68" t="s">
        <v>63</v>
      </c>
      <c r="B36" s="58"/>
      <c r="C36" s="58"/>
      <c r="D36" s="58"/>
      <c r="E36" s="59"/>
      <c r="F36" s="65">
        <v>1500</v>
      </c>
      <c r="G36" s="66"/>
      <c r="H36" s="66"/>
      <c r="I36" s="66"/>
      <c r="J36" s="67"/>
    </row>
    <row r="37" spans="1:10" x14ac:dyDescent="0.3">
      <c r="A37" s="57" t="s">
        <v>19</v>
      </c>
      <c r="B37" s="58"/>
      <c r="C37" s="58"/>
      <c r="D37" s="58"/>
      <c r="E37" s="59"/>
      <c r="F37" s="68">
        <v>0.75</v>
      </c>
      <c r="G37" s="69"/>
      <c r="H37" s="69"/>
      <c r="I37" s="69"/>
      <c r="J37" s="70"/>
    </row>
    <row r="38" spans="1:10" x14ac:dyDescent="0.3">
      <c r="A38" s="57" t="s">
        <v>20</v>
      </c>
      <c r="B38" s="58"/>
      <c r="C38" s="58"/>
      <c r="D38" s="58"/>
      <c r="E38" s="59"/>
      <c r="F38" s="68">
        <v>0</v>
      </c>
      <c r="G38" s="69"/>
      <c r="H38" s="69"/>
      <c r="I38" s="69"/>
      <c r="J38" s="70"/>
    </row>
    <row r="39" spans="1:10" x14ac:dyDescent="0.3">
      <c r="A39" s="57" t="s">
        <v>21</v>
      </c>
      <c r="B39" s="58"/>
      <c r="C39" s="58"/>
      <c r="D39" s="58"/>
      <c r="E39" s="59"/>
      <c r="F39" s="68">
        <f>F37+F38</f>
        <v>0.75</v>
      </c>
      <c r="G39" s="69"/>
      <c r="H39" s="69"/>
      <c r="I39" s="69"/>
      <c r="J39" s="70"/>
    </row>
    <row r="40" spans="1:10" x14ac:dyDescent="0.3">
      <c r="A40" s="68" t="s">
        <v>64</v>
      </c>
      <c r="B40" s="58"/>
      <c r="C40" s="58"/>
      <c r="D40" s="58"/>
      <c r="E40" s="59"/>
      <c r="F40" s="68">
        <f>F36*F39</f>
        <v>1125</v>
      </c>
      <c r="G40" s="69"/>
      <c r="H40" s="69"/>
      <c r="I40" s="69"/>
      <c r="J40" s="70"/>
    </row>
    <row r="41" spans="1:10" x14ac:dyDescent="0.3">
      <c r="A41" s="57" t="s">
        <v>22</v>
      </c>
      <c r="B41" s="58"/>
      <c r="C41" s="58"/>
      <c r="D41" s="58"/>
      <c r="E41" s="59"/>
      <c r="F41" s="161" t="s">
        <v>182</v>
      </c>
      <c r="G41" s="162"/>
      <c r="H41" s="162"/>
      <c r="I41" s="162"/>
      <c r="J41" s="163"/>
    </row>
    <row r="42" spans="1:10" x14ac:dyDescent="0.3">
      <c r="A42" s="109" t="s">
        <v>66</v>
      </c>
      <c r="B42" s="110"/>
      <c r="C42" s="110"/>
      <c r="D42" s="110"/>
      <c r="E42" s="110"/>
      <c r="F42" s="110"/>
      <c r="G42" s="110"/>
      <c r="H42" s="110"/>
      <c r="I42" s="110"/>
      <c r="J42" s="111"/>
    </row>
    <row r="43" spans="1:10" ht="16.5" customHeight="1" x14ac:dyDescent="0.3">
      <c r="A43" s="65" t="s">
        <v>65</v>
      </c>
      <c r="B43" s="67"/>
      <c r="C43" s="68" t="s">
        <v>174</v>
      </c>
      <c r="D43" s="69"/>
      <c r="E43" s="69"/>
      <c r="F43" s="70"/>
      <c r="G43" s="37" t="s">
        <v>57</v>
      </c>
      <c r="H43" s="160" t="s">
        <v>146</v>
      </c>
      <c r="I43" s="66"/>
      <c r="J43" s="67"/>
    </row>
    <row r="44" spans="1:10" x14ac:dyDescent="0.3">
      <c r="A44" s="65" t="s">
        <v>133</v>
      </c>
      <c r="B44" s="67"/>
      <c r="C44" s="68" t="str">
        <f>C43</f>
        <v>MHSUL/KS-1/T-1/NAP/SR/221/18</v>
      </c>
      <c r="D44" s="69"/>
      <c r="E44" s="69"/>
      <c r="F44" s="70"/>
      <c r="G44" s="37" t="s">
        <v>57</v>
      </c>
      <c r="H44" s="65" t="str">
        <f>H43</f>
        <v>21/09/2018.</v>
      </c>
      <c r="I44" s="66"/>
      <c r="J44" s="67"/>
    </row>
    <row r="45" spans="1:10" ht="46.5" customHeight="1" x14ac:dyDescent="0.3">
      <c r="A45" s="93" t="s">
        <v>176</v>
      </c>
      <c r="B45" s="95"/>
      <c r="C45" s="93" t="s">
        <v>175</v>
      </c>
      <c r="D45" s="55"/>
      <c r="E45" s="55"/>
      <c r="F45" s="56"/>
      <c r="G45" s="38" t="s">
        <v>57</v>
      </c>
      <c r="H45" s="34" t="str">
        <f>H44</f>
        <v>21/09/2018.</v>
      </c>
      <c r="I45" s="108" t="s">
        <v>137</v>
      </c>
      <c r="J45" s="108"/>
    </row>
    <row r="46" spans="1:10" x14ac:dyDescent="0.3">
      <c r="A46" s="65" t="s">
        <v>97</v>
      </c>
      <c r="B46" s="67"/>
      <c r="C46" s="65" t="s">
        <v>47</v>
      </c>
      <c r="D46" s="66"/>
      <c r="E46" s="66"/>
      <c r="F46" s="66" t="s">
        <v>98</v>
      </c>
      <c r="G46" s="67"/>
      <c r="H46" s="2" t="s">
        <v>57</v>
      </c>
      <c r="I46" s="71" t="s">
        <v>47</v>
      </c>
      <c r="J46" s="71"/>
    </row>
    <row r="47" spans="1:10" x14ac:dyDescent="0.3">
      <c r="A47" s="76" t="s">
        <v>70</v>
      </c>
      <c r="B47" s="76"/>
      <c r="C47" s="76"/>
      <c r="D47" s="121" t="str">
        <f>H45</f>
        <v>21/09/2018.</v>
      </c>
      <c r="E47" s="121"/>
      <c r="F47" s="75" t="s">
        <v>67</v>
      </c>
      <c r="G47" s="157"/>
      <c r="H47" s="68" t="s">
        <v>226</v>
      </c>
      <c r="I47" s="69"/>
      <c r="J47" s="70"/>
    </row>
    <row r="48" spans="1:10" x14ac:dyDescent="0.3">
      <c r="A48" s="122" t="s">
        <v>23</v>
      </c>
      <c r="B48" s="123"/>
      <c r="C48" s="123"/>
      <c r="D48" s="123"/>
      <c r="E48" s="123"/>
      <c r="F48" s="123"/>
      <c r="G48" s="123"/>
      <c r="H48" s="123"/>
      <c r="I48" s="123"/>
      <c r="J48" s="124"/>
    </row>
    <row r="49" spans="1:12" x14ac:dyDescent="0.3">
      <c r="A49" s="68" t="s">
        <v>96</v>
      </c>
      <c r="B49" s="69"/>
      <c r="C49" s="70"/>
      <c r="D49" s="126">
        <f>F40</f>
        <v>1125</v>
      </c>
      <c r="E49" s="127"/>
      <c r="F49" s="177" t="s">
        <v>126</v>
      </c>
      <c r="G49" s="177"/>
      <c r="H49" s="177"/>
      <c r="I49" s="125">
        <v>30</v>
      </c>
      <c r="J49" s="125"/>
    </row>
    <row r="50" spans="1:12" x14ac:dyDescent="0.3">
      <c r="A50" s="32" t="s">
        <v>68</v>
      </c>
      <c r="B50" s="33"/>
      <c r="C50" s="178" t="s">
        <v>225</v>
      </c>
      <c r="D50" s="178"/>
      <c r="E50" s="178"/>
      <c r="F50" s="68" t="s">
        <v>169</v>
      </c>
      <c r="G50" s="69"/>
      <c r="H50" s="69"/>
      <c r="I50" s="69"/>
      <c r="J50" s="70"/>
    </row>
    <row r="51" spans="1:12" x14ac:dyDescent="0.3">
      <c r="A51" s="68" t="s">
        <v>45</v>
      </c>
      <c r="B51" s="69"/>
      <c r="C51" s="69"/>
      <c r="D51" s="65" t="s">
        <v>51</v>
      </c>
      <c r="E51" s="66"/>
      <c r="F51" s="66"/>
      <c r="G51" s="66"/>
      <c r="H51" s="66"/>
      <c r="I51" s="66"/>
      <c r="J51" s="67"/>
    </row>
    <row r="52" spans="1:12" ht="15" thickBot="1" x14ac:dyDescent="0.35">
      <c r="A52" s="68" t="s">
        <v>52</v>
      </c>
      <c r="B52" s="69"/>
      <c r="C52" s="69"/>
      <c r="D52" s="69"/>
      <c r="E52" s="69"/>
      <c r="F52" s="69"/>
      <c r="G52" s="69"/>
      <c r="H52" s="69"/>
      <c r="I52" s="69"/>
      <c r="J52" s="70"/>
    </row>
    <row r="53" spans="1:12" ht="15.75" customHeight="1" x14ac:dyDescent="0.3">
      <c r="A53" s="179" t="s">
        <v>193</v>
      </c>
      <c r="B53" s="180"/>
      <c r="C53" s="181" t="s">
        <v>234</v>
      </c>
      <c r="D53" s="181"/>
      <c r="E53" s="181"/>
      <c r="F53" s="181"/>
      <c r="G53" s="181"/>
      <c r="H53" s="181"/>
      <c r="I53" s="181"/>
      <c r="J53" s="182"/>
      <c r="K53" s="30"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Plinth, RCC, Brick, Plaster, Flooring, Painting work Completed. Finishing work is in process.</v>
      </c>
      <c r="L53" s="30"/>
    </row>
    <row r="54" spans="1:12" ht="15.6" x14ac:dyDescent="0.3">
      <c r="A54" s="50" t="s">
        <v>194</v>
      </c>
      <c r="B54" s="51">
        <v>0</v>
      </c>
      <c r="C54" s="52" t="s">
        <v>195</v>
      </c>
      <c r="D54" s="52">
        <v>1</v>
      </c>
      <c r="E54" s="183" t="s">
        <v>196</v>
      </c>
      <c r="F54" s="183"/>
      <c r="G54" s="52">
        <v>0</v>
      </c>
      <c r="H54" s="52" t="s">
        <v>197</v>
      </c>
      <c r="I54" s="183">
        <f ca="1">--TRIM(RIGHT(SUBSTITUTE(LEFT(C53,_xlfn.AGGREGATE(16,6,FIND({0,1,2,3,4,5,6,7,8,9},C53,ROW(INDIRECT("1:"&amp;LEN(C53)))),1))," ",REPT(" ",LEN(C53))),LEN(C53)))</f>
        <v>3</v>
      </c>
      <c r="J54" s="184"/>
      <c r="K54" s="30"/>
      <c r="L54" s="30"/>
    </row>
    <row r="55" spans="1:12" ht="35.25" customHeight="1" x14ac:dyDescent="0.3">
      <c r="A55" s="185" t="s">
        <v>198</v>
      </c>
      <c r="B55" s="186"/>
      <c r="C55" s="187" t="str">
        <f ca="1">K53</f>
        <v>Plinth, RCC, Brick, Plaster, Flooring, Painting work Completed. Finishing work is in process.</v>
      </c>
      <c r="D55" s="187"/>
      <c r="E55" s="187"/>
      <c r="F55" s="187"/>
      <c r="G55" s="187"/>
      <c r="H55" s="187"/>
      <c r="I55" s="187"/>
      <c r="J55" s="188"/>
      <c r="K55" s="30" t="s">
        <v>199</v>
      </c>
      <c r="L55" s="30"/>
    </row>
    <row r="56" spans="1:12" ht="15.75" customHeight="1" x14ac:dyDescent="0.3">
      <c r="A56" s="189" t="s">
        <v>33</v>
      </c>
      <c r="B56" s="190"/>
      <c r="C56" s="53" t="s">
        <v>200</v>
      </c>
      <c r="D56" s="191" t="s">
        <v>201</v>
      </c>
      <c r="E56" s="191"/>
      <c r="F56" s="191" t="s">
        <v>202</v>
      </c>
      <c r="G56" s="191"/>
      <c r="H56" s="191" t="s">
        <v>203</v>
      </c>
      <c r="I56" s="191"/>
      <c r="J56" s="192"/>
      <c r="K56" s="31" t="s">
        <v>204</v>
      </c>
      <c r="L56" s="39">
        <f ca="1">I54*25%</f>
        <v>0.75</v>
      </c>
    </row>
    <row r="57" spans="1:12" ht="15.75" customHeight="1" x14ac:dyDescent="0.3">
      <c r="A57" s="193" t="s">
        <v>205</v>
      </c>
      <c r="B57" s="194"/>
      <c r="C57" s="40">
        <f ca="1">L58</f>
        <v>3</v>
      </c>
      <c r="D57" s="195">
        <f ca="1">((100/I54)*C57)/100</f>
        <v>1</v>
      </c>
      <c r="E57" s="195"/>
      <c r="F57" s="195">
        <f ca="1">(((C58/I54*10)+(40/(D54+G54+I54)*C59)+(7.5/(I54)*C60)+(7.5/(I54)*C61)+(10/I54*C62)+(10/I54*C63)+(5/I54*C64)+(5/I54*C65)+(5/I54*C66))/100)</f>
        <v>0.9</v>
      </c>
      <c r="G57" s="195"/>
      <c r="H57" s="195">
        <f ca="1">((((C57/I54)*20)+((C58/I54)*25)+(30/(I54+G54+D54)*C59)+(5/I54*C60)+(5/I54*C61)+(5/I54*C62)+(5/I54*C63)+(0/I54*C64)+(0/I54*C65)+(5/I54*C66))/100)</f>
        <v>0.95</v>
      </c>
      <c r="I57" s="195"/>
      <c r="J57" s="197"/>
      <c r="K57" s="31" t="s">
        <v>206</v>
      </c>
      <c r="L57" s="31">
        <f ca="1">I54*50%</f>
        <v>1.5</v>
      </c>
    </row>
    <row r="58" spans="1:12" ht="15.6" x14ac:dyDescent="0.3">
      <c r="A58" s="193" t="s">
        <v>34</v>
      </c>
      <c r="B58" s="194"/>
      <c r="C58" s="41">
        <f ca="1">L66</f>
        <v>3</v>
      </c>
      <c r="D58" s="195">
        <f ca="1">((100/I54)*C58)/100</f>
        <v>1</v>
      </c>
      <c r="E58" s="195"/>
      <c r="F58" s="195"/>
      <c r="G58" s="195"/>
      <c r="H58" s="195"/>
      <c r="I58" s="195"/>
      <c r="J58" s="197"/>
      <c r="K58" s="31" t="s">
        <v>207</v>
      </c>
      <c r="L58" s="31">
        <f ca="1">I54</f>
        <v>3</v>
      </c>
    </row>
    <row r="59" spans="1:12" ht="15.75" customHeight="1" x14ac:dyDescent="0.3">
      <c r="A59" s="193" t="s">
        <v>227</v>
      </c>
      <c r="B59" s="194"/>
      <c r="C59" s="41">
        <f ca="1">D54+I54</f>
        <v>4</v>
      </c>
      <c r="D59" s="195">
        <f ca="1">((100/(D54+G54+I54))*C59)/100</f>
        <v>1</v>
      </c>
      <c r="E59" s="195"/>
      <c r="F59" s="195"/>
      <c r="G59" s="195"/>
      <c r="H59" s="195"/>
      <c r="I59" s="195"/>
      <c r="J59" s="197"/>
      <c r="K59" s="31" t="s">
        <v>208</v>
      </c>
      <c r="L59" s="42">
        <f ca="1">(IF(B54&gt;1,(I54/(B54+2)),I54/4))</f>
        <v>0.75</v>
      </c>
    </row>
    <row r="60" spans="1:12" ht="15.75" customHeight="1" x14ac:dyDescent="0.3">
      <c r="A60" s="193" t="s">
        <v>209</v>
      </c>
      <c r="B60" s="194" t="s">
        <v>210</v>
      </c>
      <c r="C60" s="40">
        <v>3</v>
      </c>
      <c r="D60" s="195">
        <f ca="1">((100/I54)*C60)/100</f>
        <v>1</v>
      </c>
      <c r="E60" s="195"/>
      <c r="F60" s="195"/>
      <c r="G60" s="195"/>
      <c r="H60" s="195"/>
      <c r="I60" s="195"/>
      <c r="J60" s="197"/>
      <c r="K60" s="31" t="s">
        <v>211</v>
      </c>
      <c r="L60" s="42">
        <f ca="1">(IF(B54&gt;1,(I54/(B54+2)+L59),I54/4+L59))</f>
        <v>1.5</v>
      </c>
    </row>
    <row r="61" spans="1:12" ht="15.75" customHeight="1" x14ac:dyDescent="0.3">
      <c r="A61" s="193" t="s">
        <v>212</v>
      </c>
      <c r="B61" s="194" t="s">
        <v>210</v>
      </c>
      <c r="C61" s="40">
        <v>3</v>
      </c>
      <c r="D61" s="195">
        <f ca="1">((100/I54)*C61)/100</f>
        <v>1</v>
      </c>
      <c r="E61" s="195"/>
      <c r="F61" s="195"/>
      <c r="G61" s="195"/>
      <c r="H61" s="195"/>
      <c r="I61" s="195"/>
      <c r="J61" s="197"/>
      <c r="K61" s="31" t="s">
        <v>213</v>
      </c>
      <c r="L61" s="42">
        <f>(IF(B54&gt;1,(I54/(B54+2)+L60),0))</f>
        <v>0</v>
      </c>
    </row>
    <row r="62" spans="1:12" ht="15.75" customHeight="1" x14ac:dyDescent="0.3">
      <c r="A62" s="199" t="s">
        <v>214</v>
      </c>
      <c r="B62" s="200" t="s">
        <v>215</v>
      </c>
      <c r="C62" s="40">
        <v>3</v>
      </c>
      <c r="D62" s="195">
        <f ca="1">((100/(I54))*C62)/100</f>
        <v>1</v>
      </c>
      <c r="E62" s="195"/>
      <c r="F62" s="195"/>
      <c r="G62" s="195"/>
      <c r="H62" s="195"/>
      <c r="I62" s="195"/>
      <c r="J62" s="197"/>
      <c r="K62" s="31" t="s">
        <v>216</v>
      </c>
      <c r="L62" s="42">
        <f>(IF(B54&gt;2,(I54/(B54+2)+L61),0))</f>
        <v>0</v>
      </c>
    </row>
    <row r="63" spans="1:12" ht="15.75" customHeight="1" x14ac:dyDescent="0.3">
      <c r="A63" s="193" t="s">
        <v>217</v>
      </c>
      <c r="B63" s="194" t="s">
        <v>217</v>
      </c>
      <c r="C63" s="40">
        <v>3</v>
      </c>
      <c r="D63" s="195">
        <f ca="1">((100/I54)*C63)/100</f>
        <v>1</v>
      </c>
      <c r="E63" s="195"/>
      <c r="F63" s="195"/>
      <c r="G63" s="195"/>
      <c r="H63" s="195"/>
      <c r="I63" s="195"/>
      <c r="J63" s="197"/>
      <c r="K63" s="31" t="s">
        <v>218</v>
      </c>
      <c r="L63" s="43">
        <f>(IF(B54&gt;3,(I54/(B54+2)+L62),0))</f>
        <v>0</v>
      </c>
    </row>
    <row r="64" spans="1:12" ht="15.75" customHeight="1" x14ac:dyDescent="0.3">
      <c r="A64" s="193" t="s">
        <v>219</v>
      </c>
      <c r="B64" s="194"/>
      <c r="C64" s="41">
        <v>3</v>
      </c>
      <c r="D64" s="195">
        <f ca="1">((100/I54)*C64)/100</f>
        <v>1</v>
      </c>
      <c r="E64" s="195"/>
      <c r="F64" s="195"/>
      <c r="G64" s="195"/>
      <c r="H64" s="195"/>
      <c r="I64" s="195"/>
      <c r="J64" s="197"/>
      <c r="K64" s="31" t="s">
        <v>220</v>
      </c>
      <c r="L64" s="42">
        <f>(IF(B54&gt;4,(I54/(B54+2)+L63),0))</f>
        <v>0</v>
      </c>
    </row>
    <row r="65" spans="1:12" ht="15.75" customHeight="1" x14ac:dyDescent="0.3">
      <c r="A65" s="193" t="s">
        <v>221</v>
      </c>
      <c r="B65" s="194" t="s">
        <v>221</v>
      </c>
      <c r="C65" s="40">
        <v>0</v>
      </c>
      <c r="D65" s="195">
        <f ca="1">((100/(I54))*C65)/100</f>
        <v>0</v>
      </c>
      <c r="E65" s="195"/>
      <c r="F65" s="195"/>
      <c r="G65" s="195"/>
      <c r="H65" s="195"/>
      <c r="I65" s="195"/>
      <c r="J65" s="197"/>
      <c r="K65" s="31" t="s">
        <v>222</v>
      </c>
      <c r="L65" s="42">
        <f ca="1">(IF(B54=1,(I54/(B54+3)+L60),IF(B54=0,(I54/4+L60),IF(B54&gt;1,0))))</f>
        <v>2.25</v>
      </c>
    </row>
    <row r="66" spans="1:12" ht="16.5" customHeight="1" thickBot="1" x14ac:dyDescent="0.35">
      <c r="A66" s="201" t="s">
        <v>223</v>
      </c>
      <c r="B66" s="202"/>
      <c r="C66" s="44">
        <v>0</v>
      </c>
      <c r="D66" s="196">
        <f ca="1">((100/(I54))*C66)/100</f>
        <v>0</v>
      </c>
      <c r="E66" s="196"/>
      <c r="F66" s="196"/>
      <c r="G66" s="196"/>
      <c r="H66" s="196"/>
      <c r="I66" s="196"/>
      <c r="J66" s="198"/>
      <c r="K66" s="31" t="s">
        <v>224</v>
      </c>
      <c r="L66" s="42">
        <f ca="1">(IF(B54&gt;1.5,(I54/(B54+2)+L60+MAX(0,L61-L60)+MAX(0,L62-L61)+MAX(0,L63-L62)+MAX(0,L64-L63)+MAX(0,L65-L64)),IF(B54=1,(I54/(B54+3)+L65),IF(B54=0,I54/4+L65))))</f>
        <v>3</v>
      </c>
    </row>
    <row r="67" spans="1:12" ht="15.75" customHeight="1" x14ac:dyDescent="0.3">
      <c r="A67" s="179" t="s">
        <v>193</v>
      </c>
      <c r="B67" s="180"/>
      <c r="C67" s="181" t="s">
        <v>235</v>
      </c>
      <c r="D67" s="181"/>
      <c r="E67" s="181"/>
      <c r="F67" s="181"/>
      <c r="G67" s="181"/>
      <c r="H67" s="181"/>
      <c r="I67" s="181"/>
      <c r="J67" s="182"/>
      <c r="K67" s="30"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Excavation work Completed. Plinth work completed, RCC Slab, Brickwork upto 3 Floor, Internal Plaster upto 3 Floor, External Plaster upto 3 Floor, Flooring upto 3 Floor, Painting upto 3 Floor Completed</v>
      </c>
      <c r="L67" s="30"/>
    </row>
    <row r="68" spans="1:12" ht="15.6" x14ac:dyDescent="0.3">
      <c r="A68" s="50" t="s">
        <v>194</v>
      </c>
      <c r="B68" s="51">
        <v>0</v>
      </c>
      <c r="C68" s="52" t="s">
        <v>195</v>
      </c>
      <c r="D68" s="52">
        <v>1</v>
      </c>
      <c r="E68" s="183" t="s">
        <v>196</v>
      </c>
      <c r="F68" s="183"/>
      <c r="G68" s="52">
        <v>0</v>
      </c>
      <c r="H68" s="52" t="s">
        <v>197</v>
      </c>
      <c r="I68" s="183">
        <f ca="1">--TRIM(RIGHT(SUBSTITUTE(LEFT(C67,_xlfn.AGGREGATE(16,6,FIND({0,1,2,3,4,5,6,7,8,9},C67,ROW(INDIRECT("1:"&amp;LEN(C67)))),1))," ",REPT(" ",LEN(C67))),LEN(C67)))</f>
        <v>4</v>
      </c>
      <c r="J68" s="184"/>
      <c r="K68" s="30"/>
      <c r="L68" s="30"/>
    </row>
    <row r="69" spans="1:12" ht="51" customHeight="1" x14ac:dyDescent="0.3">
      <c r="A69" s="185" t="s">
        <v>198</v>
      </c>
      <c r="B69" s="186"/>
      <c r="C69" s="187" t="str">
        <f ca="1">K67</f>
        <v>Excavation work Completed. Plinth work completed, RCC Slab, Brickwork upto 3 Floor, Internal Plaster upto 3 Floor, External Plaster upto 3 Floor, Flooring upto 3 Floor, Painting upto 3 Floor Completed</v>
      </c>
      <c r="D69" s="187"/>
      <c r="E69" s="187"/>
      <c r="F69" s="187"/>
      <c r="G69" s="187"/>
      <c r="H69" s="187"/>
      <c r="I69" s="187"/>
      <c r="J69" s="188"/>
      <c r="K69" s="30" t="s">
        <v>199</v>
      </c>
      <c r="L69" s="30"/>
    </row>
    <row r="70" spans="1:12" ht="15.75" customHeight="1" x14ac:dyDescent="0.3">
      <c r="A70" s="189" t="s">
        <v>33</v>
      </c>
      <c r="B70" s="190"/>
      <c r="C70" s="53" t="s">
        <v>200</v>
      </c>
      <c r="D70" s="191" t="s">
        <v>201</v>
      </c>
      <c r="E70" s="191"/>
      <c r="F70" s="191" t="s">
        <v>202</v>
      </c>
      <c r="G70" s="191"/>
      <c r="H70" s="191" t="s">
        <v>203</v>
      </c>
      <c r="I70" s="191"/>
      <c r="J70" s="192"/>
      <c r="K70" s="31" t="s">
        <v>204</v>
      </c>
      <c r="L70" s="39">
        <f ca="1">I68*25%</f>
        <v>1</v>
      </c>
    </row>
    <row r="71" spans="1:12" ht="15.75" customHeight="1" x14ac:dyDescent="0.3">
      <c r="A71" s="193" t="s">
        <v>205</v>
      </c>
      <c r="B71" s="194"/>
      <c r="C71" s="40">
        <f ca="1">L72</f>
        <v>4</v>
      </c>
      <c r="D71" s="195">
        <f ca="1">((100/I68)*C71)/100</f>
        <v>1</v>
      </c>
      <c r="E71" s="195"/>
      <c r="F71" s="195">
        <f ca="1">(((C72/I68*10)+(40/(D68+G68+I68)*C73)+(7.5/(I68)*C74)+(7.5/(I68)*C75)+(10/I68*C76)+(10/I68*C77)+(5/I68*C78)+(5/I68*C79)+(5/I68*C80))/100)</f>
        <v>0.8</v>
      </c>
      <c r="G71" s="195"/>
      <c r="H71" s="195">
        <f ca="1">((((C71/I68)*20)+((C72/I68)*25)+(30/(I68+G68+D68)*C73)+(5/I68*C74)+(5/I68*C75)+(5/I68*C76)+(5/I68*C77)+(0/I68*C78)+(0/I68*C79)+(5/I68*C80))/100)</f>
        <v>0.9</v>
      </c>
      <c r="I71" s="195"/>
      <c r="J71" s="197"/>
      <c r="K71" s="31" t="s">
        <v>206</v>
      </c>
      <c r="L71" s="31">
        <f ca="1">I68*50%</f>
        <v>2</v>
      </c>
    </row>
    <row r="72" spans="1:12" ht="15.6" x14ac:dyDescent="0.3">
      <c r="A72" s="193" t="s">
        <v>34</v>
      </c>
      <c r="B72" s="194"/>
      <c r="C72" s="41">
        <f ca="1">L80</f>
        <v>4</v>
      </c>
      <c r="D72" s="195">
        <f ca="1">((100/I68)*C72)/100</f>
        <v>1</v>
      </c>
      <c r="E72" s="195"/>
      <c r="F72" s="195"/>
      <c r="G72" s="195"/>
      <c r="H72" s="195"/>
      <c r="I72" s="195"/>
      <c r="J72" s="197"/>
      <c r="K72" s="31" t="s">
        <v>207</v>
      </c>
      <c r="L72" s="31">
        <f ca="1">I68</f>
        <v>4</v>
      </c>
    </row>
    <row r="73" spans="1:12" ht="15.75" customHeight="1" x14ac:dyDescent="0.3">
      <c r="A73" s="193" t="s">
        <v>227</v>
      </c>
      <c r="B73" s="194"/>
      <c r="C73" s="41">
        <f ca="1">D68+I68</f>
        <v>5</v>
      </c>
      <c r="D73" s="195">
        <f ca="1">((100/(D68+G68+I68))*C73)/100</f>
        <v>1</v>
      </c>
      <c r="E73" s="195"/>
      <c r="F73" s="195"/>
      <c r="G73" s="195"/>
      <c r="H73" s="195"/>
      <c r="I73" s="195"/>
      <c r="J73" s="197"/>
      <c r="K73" s="31" t="s">
        <v>208</v>
      </c>
      <c r="L73" s="42">
        <f ca="1">(IF(B68&gt;1,(I68/(B68+2)),I68/4))</f>
        <v>1</v>
      </c>
    </row>
    <row r="74" spans="1:12" ht="15.75" customHeight="1" x14ac:dyDescent="0.3">
      <c r="A74" s="193" t="s">
        <v>209</v>
      </c>
      <c r="B74" s="194" t="s">
        <v>210</v>
      </c>
      <c r="C74" s="40">
        <v>3</v>
      </c>
      <c r="D74" s="195">
        <f ca="1">((100/I68)*C74)/100</f>
        <v>0.75</v>
      </c>
      <c r="E74" s="195"/>
      <c r="F74" s="195"/>
      <c r="G74" s="195"/>
      <c r="H74" s="195"/>
      <c r="I74" s="195"/>
      <c r="J74" s="197"/>
      <c r="K74" s="31" t="s">
        <v>211</v>
      </c>
      <c r="L74" s="42">
        <f ca="1">(IF(B68&gt;1,(I68/(B68+2)+L73),I68/4+L73))</f>
        <v>2</v>
      </c>
    </row>
    <row r="75" spans="1:12" ht="15.75" customHeight="1" x14ac:dyDescent="0.3">
      <c r="A75" s="193" t="s">
        <v>212</v>
      </c>
      <c r="B75" s="194" t="s">
        <v>210</v>
      </c>
      <c r="C75" s="40">
        <v>3</v>
      </c>
      <c r="D75" s="195">
        <f ca="1">((100/I68)*C75)/100</f>
        <v>0.75</v>
      </c>
      <c r="E75" s="195"/>
      <c r="F75" s="195"/>
      <c r="G75" s="195"/>
      <c r="H75" s="195"/>
      <c r="I75" s="195"/>
      <c r="J75" s="197"/>
      <c r="K75" s="31" t="s">
        <v>213</v>
      </c>
      <c r="L75" s="42">
        <f>(IF(B68&gt;1,(I68/(B68+2)+L74),0))</f>
        <v>0</v>
      </c>
    </row>
    <row r="76" spans="1:12" ht="15.75" customHeight="1" x14ac:dyDescent="0.3">
      <c r="A76" s="199" t="s">
        <v>214</v>
      </c>
      <c r="B76" s="200" t="s">
        <v>215</v>
      </c>
      <c r="C76" s="40">
        <v>3</v>
      </c>
      <c r="D76" s="195">
        <f ca="1">((100/(I68))*C76)/100</f>
        <v>0.75</v>
      </c>
      <c r="E76" s="195"/>
      <c r="F76" s="195"/>
      <c r="G76" s="195"/>
      <c r="H76" s="195"/>
      <c r="I76" s="195"/>
      <c r="J76" s="197"/>
      <c r="K76" s="31" t="s">
        <v>216</v>
      </c>
      <c r="L76" s="42">
        <f>(IF(B68&gt;2,(I68/(B68+2)+L75),0))</f>
        <v>0</v>
      </c>
    </row>
    <row r="77" spans="1:12" ht="15.75" customHeight="1" x14ac:dyDescent="0.3">
      <c r="A77" s="193" t="s">
        <v>217</v>
      </c>
      <c r="B77" s="194" t="s">
        <v>217</v>
      </c>
      <c r="C77" s="40">
        <v>3</v>
      </c>
      <c r="D77" s="195">
        <f ca="1">((100/I68)*C77)/100</f>
        <v>0.75</v>
      </c>
      <c r="E77" s="195"/>
      <c r="F77" s="195"/>
      <c r="G77" s="195"/>
      <c r="H77" s="195"/>
      <c r="I77" s="195"/>
      <c r="J77" s="197"/>
      <c r="K77" s="31" t="s">
        <v>218</v>
      </c>
      <c r="L77" s="43">
        <f>(IF(B68&gt;3,(I68/(B68+2)+L76),0))</f>
        <v>0</v>
      </c>
    </row>
    <row r="78" spans="1:12" ht="15.75" customHeight="1" x14ac:dyDescent="0.3">
      <c r="A78" s="193" t="s">
        <v>219</v>
      </c>
      <c r="B78" s="194"/>
      <c r="C78" s="41">
        <v>3</v>
      </c>
      <c r="D78" s="195">
        <f ca="1">((100/I68)*C78)/100</f>
        <v>0.75</v>
      </c>
      <c r="E78" s="195"/>
      <c r="F78" s="195"/>
      <c r="G78" s="195"/>
      <c r="H78" s="195"/>
      <c r="I78" s="195"/>
      <c r="J78" s="197"/>
      <c r="K78" s="31" t="s">
        <v>220</v>
      </c>
      <c r="L78" s="42">
        <f>(IF(B68&gt;4,(I68/(B68+2)+L77),0))</f>
        <v>0</v>
      </c>
    </row>
    <row r="79" spans="1:12" ht="15.75" customHeight="1" x14ac:dyDescent="0.3">
      <c r="A79" s="193" t="s">
        <v>221</v>
      </c>
      <c r="B79" s="194" t="s">
        <v>221</v>
      </c>
      <c r="C79" s="40">
        <v>0</v>
      </c>
      <c r="D79" s="195">
        <f ca="1">((100/(I68))*C79)/100</f>
        <v>0</v>
      </c>
      <c r="E79" s="195"/>
      <c r="F79" s="195"/>
      <c r="G79" s="195"/>
      <c r="H79" s="195"/>
      <c r="I79" s="195"/>
      <c r="J79" s="197"/>
      <c r="K79" s="31" t="s">
        <v>222</v>
      </c>
      <c r="L79" s="42">
        <f ca="1">(IF(B68=1,(I68/(B68+3)+L74),IF(B68=0,(I68/4+L74),IF(B68&gt;1,0))))</f>
        <v>3</v>
      </c>
    </row>
    <row r="80" spans="1:12" ht="16.5" customHeight="1" thickBot="1" x14ac:dyDescent="0.35">
      <c r="A80" s="201" t="s">
        <v>223</v>
      </c>
      <c r="B80" s="202"/>
      <c r="C80" s="44">
        <v>0</v>
      </c>
      <c r="D80" s="196">
        <f ca="1">((100/(I68))*C80)/100</f>
        <v>0</v>
      </c>
      <c r="E80" s="196"/>
      <c r="F80" s="196"/>
      <c r="G80" s="196"/>
      <c r="H80" s="196"/>
      <c r="I80" s="196"/>
      <c r="J80" s="198"/>
      <c r="K80" s="31" t="s">
        <v>224</v>
      </c>
      <c r="L80" s="42">
        <f ca="1">(IF(B68&gt;1.5,(I68/(B68+2)+L74+MAX(0,L75-L74)+MAX(0,L76-L75)+MAX(0,L77-L76)+MAX(0,L78-L77)+MAX(0,L79-L78)),IF(B68=1,(I68/(B68+3)+L79),IF(B68=0,I68/4+L79))))</f>
        <v>4</v>
      </c>
    </row>
    <row r="81" spans="1:12" s="45" customFormat="1" x14ac:dyDescent="0.3">
      <c r="A81" s="75" t="s">
        <v>53</v>
      </c>
      <c r="B81" s="55"/>
      <c r="C81" s="55"/>
      <c r="D81" s="55"/>
      <c r="E81" s="55"/>
      <c r="F81" s="55"/>
      <c r="G81" s="55"/>
      <c r="H81" s="55"/>
      <c r="I81" s="55"/>
      <c r="J81" s="56"/>
    </row>
    <row r="82" spans="1:12" x14ac:dyDescent="0.3">
      <c r="A82" s="68" t="s">
        <v>46</v>
      </c>
      <c r="B82" s="69"/>
      <c r="C82" s="69"/>
      <c r="D82" s="69"/>
      <c r="E82" s="69"/>
      <c r="F82" s="69"/>
      <c r="G82" s="69"/>
      <c r="H82" s="69"/>
      <c r="I82" s="69"/>
      <c r="J82" s="70"/>
    </row>
    <row r="83" spans="1:12" ht="15" customHeight="1" x14ac:dyDescent="0.3">
      <c r="A83" s="173" t="s">
        <v>139</v>
      </c>
      <c r="B83" s="174"/>
      <c r="C83" s="174"/>
      <c r="D83" s="174"/>
      <c r="E83" s="174"/>
      <c r="F83" s="174"/>
      <c r="G83" s="174"/>
      <c r="H83" s="174"/>
      <c r="I83" s="174"/>
      <c r="J83" s="175"/>
    </row>
    <row r="84" spans="1:12" x14ac:dyDescent="0.3">
      <c r="A84" s="176" t="s">
        <v>24</v>
      </c>
      <c r="B84" s="137"/>
      <c r="C84" s="137"/>
      <c r="D84" s="137"/>
      <c r="E84" s="137"/>
      <c r="F84" s="137"/>
      <c r="G84" s="137"/>
      <c r="H84" s="137"/>
      <c r="I84" s="137"/>
      <c r="J84" s="138"/>
    </row>
    <row r="85" spans="1:12" x14ac:dyDescent="0.3">
      <c r="A85" s="68" t="s">
        <v>131</v>
      </c>
      <c r="B85" s="58"/>
      <c r="C85" s="58"/>
      <c r="D85" s="58"/>
      <c r="E85" s="58"/>
      <c r="F85" s="59"/>
      <c r="G85" s="68">
        <v>3600</v>
      </c>
      <c r="H85" s="69"/>
      <c r="I85" s="69"/>
      <c r="J85" s="70"/>
    </row>
    <row r="86" spans="1:12" hidden="1" x14ac:dyDescent="0.3">
      <c r="A86" s="68" t="s">
        <v>71</v>
      </c>
      <c r="B86" s="69"/>
      <c r="C86" s="69"/>
      <c r="D86" s="69"/>
      <c r="E86" s="69"/>
      <c r="F86" s="70"/>
      <c r="G86" s="65" t="s">
        <v>47</v>
      </c>
      <c r="H86" s="66"/>
      <c r="I86" s="66"/>
      <c r="J86" s="67"/>
    </row>
    <row r="87" spans="1:12" x14ac:dyDescent="0.3">
      <c r="A87" s="68" t="s">
        <v>181</v>
      </c>
      <c r="B87" s="58"/>
      <c r="C87" s="58"/>
      <c r="D87" s="58"/>
      <c r="E87" s="58"/>
      <c r="F87" s="59"/>
      <c r="G87" s="65" t="s">
        <v>180</v>
      </c>
      <c r="H87" s="66"/>
      <c r="I87" s="66"/>
      <c r="J87" s="67"/>
    </row>
    <row r="88" spans="1:12" hidden="1" x14ac:dyDescent="0.3">
      <c r="A88" s="68" t="s">
        <v>69</v>
      </c>
      <c r="B88" s="69"/>
      <c r="C88" s="69"/>
      <c r="D88" s="69"/>
      <c r="E88" s="69"/>
      <c r="F88" s="70"/>
      <c r="G88" s="65" t="s">
        <v>47</v>
      </c>
      <c r="H88" s="66"/>
      <c r="I88" s="66"/>
      <c r="J88" s="67"/>
    </row>
    <row r="89" spans="1:12" s="46" customFormat="1" ht="14.4" customHeight="1" x14ac:dyDescent="0.3">
      <c r="A89" s="109" t="s">
        <v>101</v>
      </c>
      <c r="B89" s="137"/>
      <c r="C89" s="137"/>
      <c r="D89" s="137"/>
      <c r="E89" s="137"/>
      <c r="F89" s="138"/>
      <c r="G89" s="68">
        <f>G85*0.8</f>
        <v>2880</v>
      </c>
      <c r="H89" s="69"/>
      <c r="I89" s="69"/>
      <c r="J89" s="70"/>
    </row>
    <row r="90" spans="1:12" s="46" customFormat="1" ht="17.399999999999999" x14ac:dyDescent="0.3">
      <c r="A90" s="139" t="s">
        <v>102</v>
      </c>
      <c r="B90" s="140"/>
      <c r="C90" s="140"/>
      <c r="D90" s="140"/>
      <c r="E90" s="140"/>
      <c r="F90" s="140"/>
      <c r="G90" s="140"/>
      <c r="H90" s="140"/>
      <c r="I90" s="140"/>
      <c r="J90" s="141"/>
    </row>
    <row r="91" spans="1:12" x14ac:dyDescent="0.3">
      <c r="A91" s="96" t="s">
        <v>43</v>
      </c>
      <c r="B91" s="97"/>
      <c r="C91" s="97"/>
      <c r="D91" s="97"/>
      <c r="E91" s="97"/>
      <c r="F91" s="97"/>
      <c r="G91" s="97"/>
      <c r="H91" s="97"/>
      <c r="I91" s="97"/>
      <c r="J91" s="98"/>
    </row>
    <row r="92" spans="1:12" ht="46.8" x14ac:dyDescent="0.3">
      <c r="A92" s="4" t="s">
        <v>179</v>
      </c>
      <c r="B92" s="4" t="s">
        <v>171</v>
      </c>
      <c r="C92" s="4" t="s">
        <v>29</v>
      </c>
      <c r="D92" s="148" t="s">
        <v>132</v>
      </c>
      <c r="E92" s="149"/>
      <c r="F92" s="11" t="s">
        <v>30</v>
      </c>
      <c r="G92" s="17" t="s">
        <v>173</v>
      </c>
      <c r="H92" s="4" t="s">
        <v>31</v>
      </c>
      <c r="I92" s="171" t="s">
        <v>103</v>
      </c>
      <c r="J92" s="172"/>
    </row>
    <row r="93" spans="1:12" ht="15.6" x14ac:dyDescent="0.3">
      <c r="A93" s="153" t="s">
        <v>170</v>
      </c>
      <c r="B93" s="153"/>
      <c r="C93" s="153"/>
      <c r="D93" s="153"/>
      <c r="E93" s="153"/>
      <c r="F93" s="153"/>
      <c r="G93" s="153"/>
      <c r="H93" s="153"/>
      <c r="I93" s="153"/>
      <c r="J93" s="153"/>
    </row>
    <row r="94" spans="1:12" ht="15.6" x14ac:dyDescent="0.3">
      <c r="A94" s="150" t="s">
        <v>147</v>
      </c>
      <c r="B94" s="151"/>
      <c r="C94" s="151"/>
      <c r="D94" s="151"/>
      <c r="E94" s="151"/>
      <c r="F94" s="151"/>
      <c r="G94" s="151"/>
      <c r="H94" s="151"/>
      <c r="I94" s="151"/>
      <c r="J94" s="152"/>
    </row>
    <row r="95" spans="1:12" ht="15.6" x14ac:dyDescent="0.3">
      <c r="A95" s="118" t="s">
        <v>148</v>
      </c>
      <c r="B95" s="119"/>
      <c r="C95" s="119"/>
      <c r="D95" s="119"/>
      <c r="E95" s="119"/>
      <c r="F95" s="119"/>
      <c r="G95" s="119"/>
      <c r="H95" s="119"/>
      <c r="I95" s="119"/>
      <c r="J95" s="120"/>
    </row>
    <row r="96" spans="1:12" ht="15.6" x14ac:dyDescent="0.3">
      <c r="A96" s="10">
        <v>1</v>
      </c>
      <c r="B96" s="10" t="s">
        <v>160</v>
      </c>
      <c r="C96" s="10" t="s">
        <v>149</v>
      </c>
      <c r="D96" s="112">
        <f>(31.87+0.9*2.75)*10.764</f>
        <v>369.68957999999998</v>
      </c>
      <c r="E96" s="113"/>
      <c r="F96" s="10">
        <v>0</v>
      </c>
      <c r="G96" s="10">
        <v>680</v>
      </c>
      <c r="H96" s="10" t="s">
        <v>151</v>
      </c>
      <c r="I96" s="142" t="str">
        <f>A95</f>
        <v>1st, 2nd &amp; Raised 2nd Floor.</v>
      </c>
      <c r="J96" s="143"/>
      <c r="L96">
        <f>1736000/G96</f>
        <v>2552.9411764705883</v>
      </c>
    </row>
    <row r="97" spans="1:13" ht="15.75" customHeight="1" x14ac:dyDescent="0.3">
      <c r="A97" s="10">
        <v>2</v>
      </c>
      <c r="B97" s="10" t="s">
        <v>159</v>
      </c>
      <c r="C97" s="10" t="s">
        <v>149</v>
      </c>
      <c r="D97" s="112">
        <f>(35.69+0.9*2.75+0.9*2.25)*10.764</f>
        <v>432.60515999999996</v>
      </c>
      <c r="E97" s="113"/>
      <c r="F97" s="10">
        <v>0</v>
      </c>
      <c r="G97" s="10">
        <v>750</v>
      </c>
      <c r="H97" s="10" t="s">
        <v>151</v>
      </c>
      <c r="I97" s="144"/>
      <c r="J97" s="145"/>
    </row>
    <row r="98" spans="1:13" ht="15.6" x14ac:dyDescent="0.3">
      <c r="A98" s="10">
        <v>3</v>
      </c>
      <c r="B98" s="10" t="s">
        <v>161</v>
      </c>
      <c r="C98" s="10" t="s">
        <v>150</v>
      </c>
      <c r="D98" s="112">
        <f>20.9*10.764</f>
        <v>224.96759999999998</v>
      </c>
      <c r="E98" s="113"/>
      <c r="F98" s="10">
        <v>0</v>
      </c>
      <c r="G98" s="10">
        <v>510</v>
      </c>
      <c r="H98" s="10" t="s">
        <v>151</v>
      </c>
      <c r="I98" s="144"/>
      <c r="J98" s="145"/>
    </row>
    <row r="99" spans="1:13" ht="15.6" x14ac:dyDescent="0.3">
      <c r="A99" s="10">
        <v>4</v>
      </c>
      <c r="B99" s="10" t="s">
        <v>162</v>
      </c>
      <c r="C99" s="10" t="s">
        <v>149</v>
      </c>
      <c r="D99" s="112">
        <f>(32.97+0.9*2.75+0.9*2.25)*10.764</f>
        <v>403.32707999999997</v>
      </c>
      <c r="E99" s="113"/>
      <c r="F99" s="10">
        <v>0</v>
      </c>
      <c r="G99" s="10">
        <v>725</v>
      </c>
      <c r="H99" s="10" t="s">
        <v>151</v>
      </c>
      <c r="I99" s="144"/>
      <c r="J99" s="145"/>
    </row>
    <row r="100" spans="1:13" ht="15.6" x14ac:dyDescent="0.3">
      <c r="A100" s="10">
        <v>5</v>
      </c>
      <c r="B100" s="10" t="s">
        <v>163</v>
      </c>
      <c r="C100" s="10" t="s">
        <v>149</v>
      </c>
      <c r="D100" s="112">
        <f>(32.43+0.9*2.75)*10.764</f>
        <v>375.71742</v>
      </c>
      <c r="E100" s="113"/>
      <c r="F100" s="10">
        <v>0</v>
      </c>
      <c r="G100" s="10">
        <v>680</v>
      </c>
      <c r="H100" s="10" t="s">
        <v>151</v>
      </c>
      <c r="I100" s="146"/>
      <c r="J100" s="147"/>
    </row>
    <row r="101" spans="1:13" ht="15.6" x14ac:dyDescent="0.3">
      <c r="A101" s="153" t="s">
        <v>172</v>
      </c>
      <c r="B101" s="153"/>
      <c r="C101" s="153"/>
      <c r="D101" s="153"/>
      <c r="E101" s="153"/>
      <c r="F101" s="153"/>
      <c r="G101" s="153"/>
      <c r="H101" s="153"/>
      <c r="I101" s="153"/>
      <c r="J101" s="153"/>
    </row>
    <row r="102" spans="1:13" ht="15.6" x14ac:dyDescent="0.3">
      <c r="A102" s="150" t="s">
        <v>147</v>
      </c>
      <c r="B102" s="151"/>
      <c r="C102" s="151"/>
      <c r="D102" s="151"/>
      <c r="E102" s="151"/>
      <c r="F102" s="151"/>
      <c r="G102" s="151"/>
      <c r="H102" s="151"/>
      <c r="I102" s="151"/>
      <c r="J102" s="152"/>
    </row>
    <row r="103" spans="1:13" ht="15.6" x14ac:dyDescent="0.3">
      <c r="A103" s="118" t="s">
        <v>148</v>
      </c>
      <c r="B103" s="119"/>
      <c r="C103" s="119"/>
      <c r="D103" s="119"/>
      <c r="E103" s="119"/>
      <c r="F103" s="119"/>
      <c r="G103" s="119"/>
      <c r="H103" s="119"/>
      <c r="I103" s="119"/>
      <c r="J103" s="120"/>
    </row>
    <row r="104" spans="1:13" ht="16.5" customHeight="1" x14ac:dyDescent="0.3">
      <c r="A104" s="10">
        <v>1</v>
      </c>
      <c r="B104" s="10" t="s">
        <v>163</v>
      </c>
      <c r="C104" s="10" t="s">
        <v>149</v>
      </c>
      <c r="D104" s="112">
        <f>(32.43+0.9*2.75)*10.764</f>
        <v>375.71742</v>
      </c>
      <c r="E104" s="113"/>
      <c r="F104" s="10">
        <v>0</v>
      </c>
      <c r="G104" s="10">
        <v>680</v>
      </c>
      <c r="H104" s="10" t="s">
        <v>151</v>
      </c>
      <c r="I104" s="142" t="str">
        <f>A103</f>
        <v>1st, 2nd &amp; Raised 2nd Floor.</v>
      </c>
      <c r="J104" s="143"/>
    </row>
    <row r="105" spans="1:13" ht="15.6" x14ac:dyDescent="0.3">
      <c r="A105" s="10">
        <v>2</v>
      </c>
      <c r="B105" s="10" t="s">
        <v>162</v>
      </c>
      <c r="C105" s="10" t="s">
        <v>149</v>
      </c>
      <c r="D105" s="112">
        <f>(32.97+0.9*2.75+0.9*2.25)*10.764</f>
        <v>403.32707999999997</v>
      </c>
      <c r="E105" s="113"/>
      <c r="F105" s="10">
        <v>0</v>
      </c>
      <c r="G105" s="10">
        <v>725</v>
      </c>
      <c r="H105" s="10" t="s">
        <v>151</v>
      </c>
      <c r="I105" s="144"/>
      <c r="J105" s="145"/>
    </row>
    <row r="106" spans="1:13" ht="15.6" x14ac:dyDescent="0.3">
      <c r="A106" s="10">
        <v>3</v>
      </c>
      <c r="B106" s="10" t="s">
        <v>161</v>
      </c>
      <c r="C106" s="10" t="s">
        <v>150</v>
      </c>
      <c r="D106" s="112">
        <f>20.9*10.764</f>
        <v>224.96759999999998</v>
      </c>
      <c r="E106" s="113"/>
      <c r="F106" s="10">
        <v>0</v>
      </c>
      <c r="G106" s="10">
        <v>510</v>
      </c>
      <c r="H106" s="10" t="s">
        <v>151</v>
      </c>
      <c r="I106" s="144"/>
      <c r="J106" s="145"/>
      <c r="L106">
        <f>1652000/G106</f>
        <v>3239.2156862745096</v>
      </c>
      <c r="M106">
        <f>1120000/G106</f>
        <v>2196.0784313725489</v>
      </c>
    </row>
    <row r="107" spans="1:13" ht="15.6" x14ac:dyDescent="0.3">
      <c r="A107" s="10">
        <v>4</v>
      </c>
      <c r="B107" s="10" t="s">
        <v>160</v>
      </c>
      <c r="C107" s="10" t="s">
        <v>149</v>
      </c>
      <c r="D107" s="112">
        <f>(31.87+0.9*2.75)*10.764</f>
        <v>369.68957999999998</v>
      </c>
      <c r="E107" s="113"/>
      <c r="F107" s="10">
        <v>0</v>
      </c>
      <c r="G107" s="10">
        <v>680</v>
      </c>
      <c r="H107" s="10" t="s">
        <v>151</v>
      </c>
      <c r="I107" s="144"/>
      <c r="J107" s="145"/>
    </row>
    <row r="108" spans="1:13" ht="15.75" customHeight="1" x14ac:dyDescent="0.3">
      <c r="A108" s="10">
        <v>5</v>
      </c>
      <c r="B108" s="10" t="s">
        <v>159</v>
      </c>
      <c r="C108" s="10" t="s">
        <v>149</v>
      </c>
      <c r="D108" s="112">
        <f>(35.69+0.9*2.75+0.9*2.25)*10.764</f>
        <v>432.60515999999996</v>
      </c>
      <c r="E108" s="113"/>
      <c r="F108" s="10">
        <v>0</v>
      </c>
      <c r="G108" s="10">
        <v>750</v>
      </c>
      <c r="H108" s="10" t="s">
        <v>151</v>
      </c>
      <c r="I108" s="146"/>
      <c r="J108" s="147"/>
    </row>
    <row r="109" spans="1:13" ht="208.2" customHeight="1" x14ac:dyDescent="0.3">
      <c r="A109" s="115" t="s">
        <v>236</v>
      </c>
      <c r="B109" s="116"/>
      <c r="C109" s="116"/>
      <c r="D109" s="116"/>
      <c r="E109" s="116"/>
      <c r="F109" s="116"/>
      <c r="G109" s="116"/>
      <c r="H109" s="116"/>
      <c r="I109" s="116"/>
      <c r="J109" s="117"/>
    </row>
    <row r="110" spans="1:13" x14ac:dyDescent="0.3">
      <c r="A110" s="77" t="s">
        <v>25</v>
      </c>
      <c r="B110" s="78"/>
      <c r="C110" s="78"/>
      <c r="D110" s="78"/>
      <c r="E110" s="78"/>
      <c r="F110" s="78"/>
      <c r="G110" s="78"/>
      <c r="H110" s="78"/>
      <c r="I110" s="78"/>
      <c r="J110" s="79"/>
    </row>
    <row r="111" spans="1:13" x14ac:dyDescent="0.3">
      <c r="A111" s="57" t="s">
        <v>32</v>
      </c>
      <c r="B111" s="58"/>
      <c r="C111" s="58"/>
      <c r="D111" s="58"/>
      <c r="E111" s="58"/>
      <c r="F111" s="58"/>
      <c r="G111" s="58"/>
      <c r="H111" s="58"/>
      <c r="I111" s="58"/>
      <c r="J111" s="59"/>
    </row>
    <row r="112" spans="1:13" x14ac:dyDescent="0.3">
      <c r="A112" s="114" t="s">
        <v>27</v>
      </c>
      <c r="B112" s="78"/>
      <c r="C112" s="78"/>
      <c r="D112" s="78"/>
      <c r="E112" s="78"/>
      <c r="F112" s="78"/>
      <c r="G112" s="78"/>
      <c r="H112" s="78"/>
      <c r="I112" s="78"/>
      <c r="J112" s="79"/>
    </row>
    <row r="113" spans="1:10" x14ac:dyDescent="0.3">
      <c r="A113" s="68" t="s">
        <v>37</v>
      </c>
      <c r="B113" s="69"/>
      <c r="C113" s="69"/>
      <c r="D113" s="69"/>
      <c r="E113" s="69"/>
      <c r="F113" s="69"/>
      <c r="G113" s="69"/>
      <c r="H113" s="69"/>
      <c r="I113" s="69"/>
      <c r="J113" s="70"/>
    </row>
    <row r="114" spans="1:10" ht="16.5" customHeight="1" x14ac:dyDescent="0.3">
      <c r="A114" s="93" t="s">
        <v>54</v>
      </c>
      <c r="B114" s="94"/>
      <c r="C114" s="94"/>
      <c r="D114" s="94"/>
      <c r="E114" s="94"/>
      <c r="F114" s="94"/>
      <c r="G114" s="94"/>
      <c r="H114" s="94"/>
      <c r="I114" s="94"/>
      <c r="J114" s="95"/>
    </row>
    <row r="115" spans="1:10" x14ac:dyDescent="0.3">
      <c r="A115" s="68" t="s">
        <v>38</v>
      </c>
      <c r="B115" s="69"/>
      <c r="C115" s="69"/>
      <c r="D115" s="69"/>
      <c r="E115" s="69"/>
      <c r="F115" s="69"/>
      <c r="G115" s="69"/>
      <c r="H115" s="69"/>
      <c r="I115" s="69"/>
      <c r="J115" s="70"/>
    </row>
    <row r="116" spans="1:10" ht="30.75" customHeight="1" x14ac:dyDescent="0.3">
      <c r="A116" s="65" t="s">
        <v>232</v>
      </c>
      <c r="B116" s="66"/>
      <c r="C116" s="66"/>
      <c r="D116" s="66"/>
      <c r="E116" s="66"/>
      <c r="F116" s="66"/>
      <c r="G116" s="66"/>
      <c r="H116" s="66"/>
      <c r="I116" s="66"/>
      <c r="J116" s="67"/>
    </row>
    <row r="117" spans="1:10" ht="15" customHeight="1" x14ac:dyDescent="0.3">
      <c r="A117" s="128" t="s">
        <v>26</v>
      </c>
      <c r="B117" s="129"/>
      <c r="C117" s="129"/>
      <c r="D117" s="129"/>
      <c r="E117" s="129"/>
      <c r="F117" s="129"/>
      <c r="G117" s="129"/>
      <c r="H117" s="129"/>
      <c r="I117" s="129"/>
      <c r="J117" s="130"/>
    </row>
    <row r="118" spans="1:10" x14ac:dyDescent="0.3">
      <c r="A118" s="131"/>
      <c r="B118" s="132"/>
      <c r="C118" s="132"/>
      <c r="D118" s="132"/>
      <c r="E118" s="132"/>
      <c r="F118" s="132"/>
      <c r="G118" s="132"/>
      <c r="H118" s="132"/>
      <c r="I118" s="132"/>
      <c r="J118" s="133"/>
    </row>
    <row r="119" spans="1:10" x14ac:dyDescent="0.3">
      <c r="A119" s="131"/>
      <c r="B119" s="132"/>
      <c r="C119" s="132"/>
      <c r="D119" s="132"/>
      <c r="E119" s="132"/>
      <c r="F119" s="132"/>
      <c r="G119" s="132"/>
      <c r="H119" s="132"/>
      <c r="I119" s="132"/>
      <c r="J119" s="133"/>
    </row>
    <row r="120" spans="1:10" x14ac:dyDescent="0.3">
      <c r="A120" s="134"/>
      <c r="B120" s="135"/>
      <c r="C120" s="135"/>
      <c r="D120" s="135"/>
      <c r="E120" s="135"/>
      <c r="F120" s="135"/>
      <c r="G120" s="135"/>
      <c r="H120" s="135"/>
      <c r="I120" s="135"/>
      <c r="J120" s="136"/>
    </row>
    <row r="121" spans="1:10" x14ac:dyDescent="0.3">
      <c r="A121" s="47" t="s">
        <v>138</v>
      </c>
      <c r="B121" s="48"/>
      <c r="C121" s="48"/>
      <c r="D121" s="170" t="str">
        <f>F8</f>
        <v>Shree Enclave</v>
      </c>
      <c r="E121" s="170"/>
      <c r="F121" s="170"/>
      <c r="G121" s="48"/>
      <c r="H121" s="48"/>
      <c r="I121" s="48"/>
      <c r="J121" s="48"/>
    </row>
    <row r="166" spans="1:1" x14ac:dyDescent="0.3">
      <c r="A166" s="49" t="s">
        <v>127</v>
      </c>
    </row>
  </sheetData>
  <mergeCells count="219">
    <mergeCell ref="A71:B71"/>
    <mergeCell ref="D71:E71"/>
    <mergeCell ref="F71:G80"/>
    <mergeCell ref="H71:J80"/>
    <mergeCell ref="A72:B72"/>
    <mergeCell ref="D72:E72"/>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 ref="A67:B67"/>
    <mergeCell ref="C67:J67"/>
    <mergeCell ref="E68:F68"/>
    <mergeCell ref="I68:J68"/>
    <mergeCell ref="A69:B69"/>
    <mergeCell ref="C69:J69"/>
    <mergeCell ref="A70:B70"/>
    <mergeCell ref="D70:E70"/>
    <mergeCell ref="F70:G70"/>
    <mergeCell ref="H70:J70"/>
    <mergeCell ref="H56:J56"/>
    <mergeCell ref="A57:B57"/>
    <mergeCell ref="D57:E57"/>
    <mergeCell ref="F57:G66"/>
    <mergeCell ref="H57:J66"/>
    <mergeCell ref="A58:B58"/>
    <mergeCell ref="D58:E58"/>
    <mergeCell ref="A59:B59"/>
    <mergeCell ref="D59:E59"/>
    <mergeCell ref="A60:B60"/>
    <mergeCell ref="D60:E60"/>
    <mergeCell ref="A61:B61"/>
    <mergeCell ref="D61:E61"/>
    <mergeCell ref="A62:B62"/>
    <mergeCell ref="D62:E62"/>
    <mergeCell ref="A63:B63"/>
    <mergeCell ref="D63:E63"/>
    <mergeCell ref="A64:B64"/>
    <mergeCell ref="D64:E64"/>
    <mergeCell ref="A65:B65"/>
    <mergeCell ref="D65:E65"/>
    <mergeCell ref="A66:B66"/>
    <mergeCell ref="D66:E66"/>
    <mergeCell ref="D121:F121"/>
    <mergeCell ref="A40:E40"/>
    <mergeCell ref="A52:J52"/>
    <mergeCell ref="D100:E100"/>
    <mergeCell ref="D98:E98"/>
    <mergeCell ref="A51:C51"/>
    <mergeCell ref="I92:J92"/>
    <mergeCell ref="A44:B44"/>
    <mergeCell ref="D51:J51"/>
    <mergeCell ref="A87:F87"/>
    <mergeCell ref="G87:J87"/>
    <mergeCell ref="G86:J86"/>
    <mergeCell ref="A88:F88"/>
    <mergeCell ref="A86:F86"/>
    <mergeCell ref="G88:J88"/>
    <mergeCell ref="A81:J81"/>
    <mergeCell ref="A82:J82"/>
    <mergeCell ref="A83:J83"/>
    <mergeCell ref="A84:J84"/>
    <mergeCell ref="A85:F85"/>
    <mergeCell ref="G85:J85"/>
    <mergeCell ref="F49:H49"/>
    <mergeCell ref="A49:C49"/>
    <mergeCell ref="C50:E50"/>
    <mergeCell ref="A1:J1"/>
    <mergeCell ref="F47:G47"/>
    <mergeCell ref="A10:E10"/>
    <mergeCell ref="F40:J40"/>
    <mergeCell ref="I28:J28"/>
    <mergeCell ref="F39:J39"/>
    <mergeCell ref="E14:F14"/>
    <mergeCell ref="C43:F43"/>
    <mergeCell ref="I14:J14"/>
    <mergeCell ref="H43:J43"/>
    <mergeCell ref="A29:J29"/>
    <mergeCell ref="A27:B27"/>
    <mergeCell ref="I27:J27"/>
    <mergeCell ref="F41:J41"/>
    <mergeCell ref="A34:J35"/>
    <mergeCell ref="A41:E41"/>
    <mergeCell ref="A42:J42"/>
    <mergeCell ref="C45:F45"/>
    <mergeCell ref="I45:J45"/>
    <mergeCell ref="A47:C47"/>
    <mergeCell ref="A8:E8"/>
    <mergeCell ref="H17:J17"/>
    <mergeCell ref="B14:D14"/>
    <mergeCell ref="G16:J16"/>
    <mergeCell ref="A117:J120"/>
    <mergeCell ref="A89:F89"/>
    <mergeCell ref="G89:J89"/>
    <mergeCell ref="A90:J90"/>
    <mergeCell ref="A91:J91"/>
    <mergeCell ref="A114:J114"/>
    <mergeCell ref="A115:J115"/>
    <mergeCell ref="A116:J116"/>
    <mergeCell ref="I96:J100"/>
    <mergeCell ref="D99:E99"/>
    <mergeCell ref="D92:E92"/>
    <mergeCell ref="A94:J94"/>
    <mergeCell ref="D108:E108"/>
    <mergeCell ref="D104:E104"/>
    <mergeCell ref="A93:J93"/>
    <mergeCell ref="A101:J101"/>
    <mergeCell ref="A102:J102"/>
    <mergeCell ref="A103:J103"/>
    <mergeCell ref="I104:J108"/>
    <mergeCell ref="D107:E107"/>
    <mergeCell ref="D106:E106"/>
    <mergeCell ref="D105:E105"/>
    <mergeCell ref="A113:J113"/>
    <mergeCell ref="A110:J110"/>
    <mergeCell ref="D97:E97"/>
    <mergeCell ref="A111:J111"/>
    <mergeCell ref="A112:J112"/>
    <mergeCell ref="A109:J109"/>
    <mergeCell ref="A95:J95"/>
    <mergeCell ref="D96:E96"/>
    <mergeCell ref="C44:F44"/>
    <mergeCell ref="H44:J44"/>
    <mergeCell ref="A45:B45"/>
    <mergeCell ref="F50:J50"/>
    <mergeCell ref="D47:E47"/>
    <mergeCell ref="A48:J48"/>
    <mergeCell ref="I49:J49"/>
    <mergeCell ref="D49:E49"/>
    <mergeCell ref="H47:J47"/>
    <mergeCell ref="A53:B53"/>
    <mergeCell ref="C53:J53"/>
    <mergeCell ref="E54:F54"/>
    <mergeCell ref="I54:J54"/>
    <mergeCell ref="A55:B55"/>
    <mergeCell ref="C55:J55"/>
    <mergeCell ref="A56:B56"/>
    <mergeCell ref="D56:E56"/>
    <mergeCell ref="F56:G56"/>
    <mergeCell ref="A2:J2"/>
    <mergeCell ref="A3:E3"/>
    <mergeCell ref="F3:J3"/>
    <mergeCell ref="A4:E4"/>
    <mergeCell ref="F4:J4"/>
    <mergeCell ref="F9:J9"/>
    <mergeCell ref="F6:J6"/>
    <mergeCell ref="A5:E5"/>
    <mergeCell ref="F18:J19"/>
    <mergeCell ref="A7:E7"/>
    <mergeCell ref="F7:J7"/>
    <mergeCell ref="A9:E9"/>
    <mergeCell ref="A6:E6"/>
    <mergeCell ref="C17:E17"/>
    <mergeCell ref="A11:E11"/>
    <mergeCell ref="F12:J12"/>
    <mergeCell ref="A13:B13"/>
    <mergeCell ref="C13:J13"/>
    <mergeCell ref="F17:G17"/>
    <mergeCell ref="B15:E15"/>
    <mergeCell ref="F5:J5"/>
    <mergeCell ref="B16:E16"/>
    <mergeCell ref="A18:E19"/>
    <mergeCell ref="F8:J8"/>
    <mergeCell ref="A31:B31"/>
    <mergeCell ref="E28:F28"/>
    <mergeCell ref="A28:B28"/>
    <mergeCell ref="C31:J31"/>
    <mergeCell ref="A32:B32"/>
    <mergeCell ref="A26:B26"/>
    <mergeCell ref="A12:E12"/>
    <mergeCell ref="A17:B17"/>
    <mergeCell ref="F10:J10"/>
    <mergeCell ref="F25:J25"/>
    <mergeCell ref="A20:E21"/>
    <mergeCell ref="F23:J23"/>
    <mergeCell ref="F22:J22"/>
    <mergeCell ref="A24:E24"/>
    <mergeCell ref="G26:H26"/>
    <mergeCell ref="F20:J21"/>
    <mergeCell ref="G15:J15"/>
    <mergeCell ref="F11:J11"/>
    <mergeCell ref="A22:E22"/>
    <mergeCell ref="E26:F26"/>
    <mergeCell ref="C32:J32"/>
    <mergeCell ref="A23:E23"/>
    <mergeCell ref="I26:J26"/>
    <mergeCell ref="A25:E25"/>
    <mergeCell ref="F24:J24"/>
    <mergeCell ref="A38:E38"/>
    <mergeCell ref="C46:G46"/>
    <mergeCell ref="C26:D26"/>
    <mergeCell ref="C27:D27"/>
    <mergeCell ref="F38:J38"/>
    <mergeCell ref="A46:B46"/>
    <mergeCell ref="A37:E37"/>
    <mergeCell ref="F37:J37"/>
    <mergeCell ref="F36:J36"/>
    <mergeCell ref="I46:J46"/>
    <mergeCell ref="A43:B43"/>
    <mergeCell ref="A39:E39"/>
    <mergeCell ref="A36:E36"/>
    <mergeCell ref="E27:F27"/>
    <mergeCell ref="G27:H27"/>
    <mergeCell ref="G28:H28"/>
    <mergeCell ref="A33:J33"/>
    <mergeCell ref="C28:D28"/>
    <mergeCell ref="A30:J30"/>
  </mergeCells>
  <phoneticPr fontId="0" type="noConversion"/>
  <hyperlinks>
    <hyperlink ref="C32" r:id="rId1" xr:uid="{00000000-0004-0000-0000-000000000000}"/>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Roman,Bold"Ref No: &amp;F&amp;C&amp;G&amp;R&amp;P</oddFooter>
  </headerFooter>
  <rowBreaks count="2" manualBreakCount="2">
    <brk id="120" max="16383" man="1"/>
    <brk id="16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20"/>
  <sheetViews>
    <sheetView topLeftCell="A10" workbookViewId="0">
      <selection activeCell="C11" sqref="C11"/>
    </sheetView>
  </sheetViews>
  <sheetFormatPr defaultRowHeight="14.4" x14ac:dyDescent="0.3"/>
  <cols>
    <col min="2" max="2" width="11.6640625" customWidth="1"/>
  </cols>
  <sheetData>
    <row r="2" spans="1:15" x14ac:dyDescent="0.3">
      <c r="A2" t="s">
        <v>104</v>
      </c>
      <c r="B2" s="12" t="s">
        <v>124</v>
      </c>
      <c r="C2" s="12">
        <v>3</v>
      </c>
    </row>
    <row r="3" spans="1:15" x14ac:dyDescent="0.3">
      <c r="B3" t="s">
        <v>105</v>
      </c>
      <c r="C3" t="s">
        <v>106</v>
      </c>
    </row>
    <row r="4" spans="1:15" x14ac:dyDescent="0.3">
      <c r="A4" t="s">
        <v>107</v>
      </c>
      <c r="B4" s="5">
        <v>10</v>
      </c>
      <c r="C4" s="5">
        <v>10</v>
      </c>
      <c r="E4">
        <f>(100/B4)*C4</f>
        <v>100</v>
      </c>
    </row>
    <row r="5" spans="1:15" x14ac:dyDescent="0.3">
      <c r="A5" t="s">
        <v>108</v>
      </c>
      <c r="B5" t="s">
        <v>109</v>
      </c>
      <c r="C5" t="s">
        <v>110</v>
      </c>
      <c r="E5">
        <f>(100/B6)*C6</f>
        <v>100</v>
      </c>
      <c r="I5" s="5" t="s">
        <v>111</v>
      </c>
      <c r="J5" s="5" t="s">
        <v>112</v>
      </c>
      <c r="K5" s="5" t="s">
        <v>113</v>
      </c>
      <c r="L5" s="5" t="s">
        <v>36</v>
      </c>
      <c r="M5" s="5" t="s">
        <v>40</v>
      </c>
      <c r="N5" s="5" t="s">
        <v>114</v>
      </c>
      <c r="O5" s="5" t="s">
        <v>41</v>
      </c>
    </row>
    <row r="6" spans="1:15" x14ac:dyDescent="0.3">
      <c r="B6" s="5">
        <f>C2+1</f>
        <v>4</v>
      </c>
      <c r="C6" s="5">
        <v>4</v>
      </c>
      <c r="E6">
        <f>(100/B8)*C8</f>
        <v>100</v>
      </c>
      <c r="F6" s="13" t="s">
        <v>115</v>
      </c>
      <c r="I6" s="13">
        <f>C4</f>
        <v>10</v>
      </c>
      <c r="J6" s="13">
        <f>40/B6*C6</f>
        <v>40</v>
      </c>
      <c r="K6" s="13">
        <f>15/B8*C8</f>
        <v>15</v>
      </c>
      <c r="L6" s="13">
        <f>10/B10*C10</f>
        <v>6.666666666666667</v>
      </c>
      <c r="M6" s="13">
        <f>10/B12*C12</f>
        <v>0</v>
      </c>
      <c r="N6" s="13">
        <f>5/B14*C14</f>
        <v>0</v>
      </c>
      <c r="O6" s="13">
        <f>5/B16*C16</f>
        <v>0</v>
      </c>
    </row>
    <row r="7" spans="1:15" x14ac:dyDescent="0.3">
      <c r="A7" t="s">
        <v>116</v>
      </c>
      <c r="B7" t="s">
        <v>117</v>
      </c>
      <c r="C7" t="s">
        <v>118</v>
      </c>
      <c r="E7">
        <f>(100/B10)*C10</f>
        <v>66.666666666666671</v>
      </c>
      <c r="F7" s="5" t="s">
        <v>119</v>
      </c>
      <c r="G7" s="5"/>
      <c r="H7" s="5"/>
      <c r="I7" s="5">
        <f>I6+20</f>
        <v>30</v>
      </c>
      <c r="J7" s="5">
        <f>30/B6*C6</f>
        <v>30</v>
      </c>
      <c r="K7" s="5">
        <f>15/B8*C8</f>
        <v>15</v>
      </c>
      <c r="L7" s="5">
        <f>10/B10*C10</f>
        <v>6.666666666666667</v>
      </c>
      <c r="M7" s="5">
        <f>5/B12*C12</f>
        <v>0</v>
      </c>
      <c r="N7" s="5">
        <f>5/B14*C14</f>
        <v>0</v>
      </c>
      <c r="O7" s="5">
        <f>5/B16*C16</f>
        <v>0</v>
      </c>
    </row>
    <row r="8" spans="1:15" x14ac:dyDescent="0.3">
      <c r="B8" s="5">
        <f>C2</f>
        <v>3</v>
      </c>
      <c r="C8" s="5">
        <v>3</v>
      </c>
      <c r="E8">
        <f>(100/B12)*C12</f>
        <v>0</v>
      </c>
    </row>
    <row r="9" spans="1:15" x14ac:dyDescent="0.3">
      <c r="A9" t="s">
        <v>120</v>
      </c>
      <c r="B9" t="s">
        <v>117</v>
      </c>
      <c r="C9" t="s">
        <v>118</v>
      </c>
      <c r="E9">
        <f>(100/B14)*C14</f>
        <v>0</v>
      </c>
    </row>
    <row r="10" spans="1:15" x14ac:dyDescent="0.3">
      <c r="B10" s="5">
        <f>C2</f>
        <v>3</v>
      </c>
      <c r="C10" s="5">
        <v>2</v>
      </c>
      <c r="E10">
        <f>(100/B16)*C16</f>
        <v>0</v>
      </c>
    </row>
    <row r="11" spans="1:15" x14ac:dyDescent="0.3">
      <c r="A11" t="s">
        <v>40</v>
      </c>
      <c r="B11" t="s">
        <v>117</v>
      </c>
      <c r="C11" t="s">
        <v>118</v>
      </c>
    </row>
    <row r="12" spans="1:15" x14ac:dyDescent="0.3">
      <c r="B12" s="5">
        <f>C2</f>
        <v>3</v>
      </c>
      <c r="C12" s="5">
        <v>0</v>
      </c>
      <c r="F12" s="5"/>
      <c r="G12" s="5" t="s">
        <v>115</v>
      </c>
      <c r="H12" s="5" t="s">
        <v>121</v>
      </c>
      <c r="L12" t="s">
        <v>122</v>
      </c>
    </row>
    <row r="13" spans="1:15" ht="28.8" x14ac:dyDescent="0.3">
      <c r="A13" s="14" t="s">
        <v>114</v>
      </c>
      <c r="B13" t="s">
        <v>117</v>
      </c>
      <c r="C13" t="s">
        <v>118</v>
      </c>
      <c r="F13" s="5" t="s">
        <v>34</v>
      </c>
      <c r="G13" s="5">
        <f>I6</f>
        <v>10</v>
      </c>
      <c r="H13" s="5">
        <f>I7</f>
        <v>30</v>
      </c>
      <c r="L13" t="s">
        <v>122</v>
      </c>
    </row>
    <row r="14" spans="1:15" x14ac:dyDescent="0.3">
      <c r="B14" s="5">
        <f>C2</f>
        <v>3</v>
      </c>
      <c r="C14" s="5">
        <v>0</v>
      </c>
      <c r="F14" s="5" t="s">
        <v>35</v>
      </c>
      <c r="G14" s="5">
        <f>J6</f>
        <v>40</v>
      </c>
      <c r="H14" s="5">
        <f>J7</f>
        <v>30</v>
      </c>
    </row>
    <row r="15" spans="1:15" x14ac:dyDescent="0.3">
      <c r="A15" t="s">
        <v>41</v>
      </c>
      <c r="B15" t="s">
        <v>117</v>
      </c>
      <c r="C15" t="s">
        <v>118</v>
      </c>
      <c r="F15" s="5" t="s">
        <v>113</v>
      </c>
      <c r="G15" s="5">
        <f>K6</f>
        <v>15</v>
      </c>
      <c r="H15" s="5">
        <f>K7</f>
        <v>15</v>
      </c>
    </row>
    <row r="16" spans="1:15" x14ac:dyDescent="0.3">
      <c r="B16" s="5">
        <f>C2+1</f>
        <v>4</v>
      </c>
      <c r="C16" s="5">
        <v>0</v>
      </c>
      <c r="F16" s="5" t="s">
        <v>36</v>
      </c>
      <c r="G16" s="5">
        <f>L6</f>
        <v>6.666666666666667</v>
      </c>
      <c r="H16" s="5">
        <f>L7</f>
        <v>6.666666666666667</v>
      </c>
    </row>
    <row r="17" spans="6:8" x14ac:dyDescent="0.3">
      <c r="F17" s="5" t="s">
        <v>40</v>
      </c>
      <c r="G17" s="5">
        <f>M6</f>
        <v>0</v>
      </c>
      <c r="H17" s="5">
        <f>M7</f>
        <v>0</v>
      </c>
    </row>
    <row r="18" spans="6:8" ht="28.8" x14ac:dyDescent="0.3">
      <c r="F18" s="15" t="s">
        <v>114</v>
      </c>
      <c r="G18" s="5">
        <f>N6</f>
        <v>0</v>
      </c>
      <c r="H18" s="5">
        <f>N7</f>
        <v>0</v>
      </c>
    </row>
    <row r="19" spans="6:8" x14ac:dyDescent="0.3">
      <c r="F19" s="5" t="s">
        <v>41</v>
      </c>
      <c r="G19" s="5">
        <f>O6</f>
        <v>0</v>
      </c>
      <c r="H19" s="5">
        <f>O7</f>
        <v>0</v>
      </c>
    </row>
    <row r="20" spans="6:8" x14ac:dyDescent="0.3">
      <c r="F20" s="5" t="s">
        <v>123</v>
      </c>
      <c r="G20" s="5">
        <f>G13+G14+G15+G16+G17+G18+G19</f>
        <v>71.666666666666671</v>
      </c>
      <c r="H20" s="5">
        <f>H13+H14+H15+H16+H17+H18+H19</f>
        <v>81.666666666666671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0"/>
  <sheetViews>
    <sheetView topLeftCell="A19" workbookViewId="0">
      <selection activeCell="B17" sqref="B17"/>
    </sheetView>
  </sheetViews>
  <sheetFormatPr defaultRowHeight="14.4" x14ac:dyDescent="0.3"/>
  <cols>
    <col min="2" max="2" width="11.6640625" customWidth="1"/>
  </cols>
  <sheetData>
    <row r="2" spans="1:15" x14ac:dyDescent="0.3">
      <c r="A2" t="s">
        <v>104</v>
      </c>
      <c r="B2" s="12" t="s">
        <v>124</v>
      </c>
      <c r="C2" s="12">
        <v>3</v>
      </c>
    </row>
    <row r="3" spans="1:15" x14ac:dyDescent="0.3">
      <c r="B3" t="s">
        <v>105</v>
      </c>
      <c r="C3" t="s">
        <v>106</v>
      </c>
    </row>
    <row r="4" spans="1:15" x14ac:dyDescent="0.3">
      <c r="A4" t="s">
        <v>107</v>
      </c>
      <c r="B4" s="5">
        <v>10</v>
      </c>
      <c r="C4" s="5">
        <v>10</v>
      </c>
      <c r="E4">
        <f>(100/B4)*C4</f>
        <v>100</v>
      </c>
    </row>
    <row r="5" spans="1:15" x14ac:dyDescent="0.3">
      <c r="A5" t="s">
        <v>108</v>
      </c>
      <c r="B5" t="s">
        <v>109</v>
      </c>
      <c r="C5" t="s">
        <v>110</v>
      </c>
      <c r="E5">
        <f>(100/B6)*C6</f>
        <v>100</v>
      </c>
      <c r="I5" s="5" t="s">
        <v>111</v>
      </c>
      <c r="J5" s="5" t="s">
        <v>112</v>
      </c>
      <c r="K5" s="5" t="s">
        <v>113</v>
      </c>
      <c r="L5" s="5" t="s">
        <v>36</v>
      </c>
      <c r="M5" s="5" t="s">
        <v>40</v>
      </c>
      <c r="N5" s="5" t="s">
        <v>114</v>
      </c>
      <c r="O5" s="5" t="s">
        <v>41</v>
      </c>
    </row>
    <row r="6" spans="1:15" x14ac:dyDescent="0.3">
      <c r="B6" s="5">
        <f>C2+1</f>
        <v>4</v>
      </c>
      <c r="C6" s="5">
        <v>4</v>
      </c>
      <c r="E6">
        <f>(100/B8)*C8</f>
        <v>66.666666666666671</v>
      </c>
      <c r="F6" s="13" t="s">
        <v>115</v>
      </c>
      <c r="I6" s="13">
        <f>C4</f>
        <v>10</v>
      </c>
      <c r="J6" s="13">
        <f>40/B6*C6</f>
        <v>40</v>
      </c>
      <c r="K6" s="13">
        <f>15/B8*C8</f>
        <v>10</v>
      </c>
      <c r="L6" s="13">
        <f>10/B10*C10</f>
        <v>0</v>
      </c>
      <c r="M6" s="13">
        <f>10/B12*C12</f>
        <v>0</v>
      </c>
      <c r="N6" s="13">
        <f>5/B14*C14</f>
        <v>0</v>
      </c>
      <c r="O6" s="13">
        <f>5/B16*C16</f>
        <v>0</v>
      </c>
    </row>
    <row r="7" spans="1:15" x14ac:dyDescent="0.3">
      <c r="A7" t="s">
        <v>116</v>
      </c>
      <c r="B7" t="s">
        <v>117</v>
      </c>
      <c r="C7" t="s">
        <v>118</v>
      </c>
      <c r="E7">
        <f>(100/B10)*C10</f>
        <v>0</v>
      </c>
      <c r="F7" s="5" t="s">
        <v>119</v>
      </c>
      <c r="G7" s="5"/>
      <c r="H7" s="5"/>
      <c r="I7" s="5">
        <f>I6+20</f>
        <v>30</v>
      </c>
      <c r="J7" s="5">
        <f>30/B6*C6</f>
        <v>30</v>
      </c>
      <c r="K7" s="5">
        <f>15/B8*C8</f>
        <v>10</v>
      </c>
      <c r="L7" s="5">
        <f>10/B10*C10</f>
        <v>0</v>
      </c>
      <c r="M7" s="5">
        <f>5/B12*C12</f>
        <v>0</v>
      </c>
      <c r="N7" s="5">
        <f>5/B14*C14</f>
        <v>0</v>
      </c>
      <c r="O7" s="5">
        <f>5/B16*C16</f>
        <v>0</v>
      </c>
    </row>
    <row r="8" spans="1:15" x14ac:dyDescent="0.3">
      <c r="B8" s="5">
        <v>3</v>
      </c>
      <c r="C8" s="5">
        <v>2</v>
      </c>
      <c r="E8">
        <f>(100/B12)*C12</f>
        <v>0</v>
      </c>
    </row>
    <row r="9" spans="1:15" x14ac:dyDescent="0.3">
      <c r="A9" t="s">
        <v>120</v>
      </c>
      <c r="B9" t="s">
        <v>117</v>
      </c>
      <c r="C9" t="s">
        <v>118</v>
      </c>
      <c r="E9">
        <f>(100/B14)*C14</f>
        <v>0</v>
      </c>
    </row>
    <row r="10" spans="1:15" x14ac:dyDescent="0.3">
      <c r="B10" s="5">
        <v>3</v>
      </c>
      <c r="C10" s="5">
        <v>0</v>
      </c>
      <c r="E10">
        <f>(100/B16)*C16</f>
        <v>0</v>
      </c>
    </row>
    <row r="11" spans="1:15" x14ac:dyDescent="0.3">
      <c r="A11" t="s">
        <v>40</v>
      </c>
      <c r="B11" t="s">
        <v>117</v>
      </c>
      <c r="C11" t="s">
        <v>118</v>
      </c>
    </row>
    <row r="12" spans="1:15" x14ac:dyDescent="0.3">
      <c r="B12" s="5">
        <v>3</v>
      </c>
      <c r="C12" s="5">
        <v>0</v>
      </c>
      <c r="F12" s="5"/>
      <c r="G12" s="5" t="s">
        <v>115</v>
      </c>
      <c r="H12" s="5" t="s">
        <v>121</v>
      </c>
      <c r="L12" t="s">
        <v>122</v>
      </c>
    </row>
    <row r="13" spans="1:15" ht="28.8" x14ac:dyDescent="0.3">
      <c r="A13" s="14" t="s">
        <v>114</v>
      </c>
      <c r="B13" t="s">
        <v>117</v>
      </c>
      <c r="C13" t="s">
        <v>118</v>
      </c>
      <c r="F13" s="5" t="s">
        <v>34</v>
      </c>
      <c r="G13" s="5">
        <f>I6</f>
        <v>10</v>
      </c>
      <c r="H13" s="5">
        <f>I7</f>
        <v>30</v>
      </c>
      <c r="L13" t="s">
        <v>122</v>
      </c>
    </row>
    <row r="14" spans="1:15" x14ac:dyDescent="0.3">
      <c r="B14" s="5">
        <v>3</v>
      </c>
      <c r="C14" s="5">
        <v>0</v>
      </c>
      <c r="F14" s="5" t="s">
        <v>35</v>
      </c>
      <c r="G14" s="5">
        <f>J6</f>
        <v>40</v>
      </c>
      <c r="H14" s="5">
        <f>J7</f>
        <v>30</v>
      </c>
    </row>
    <row r="15" spans="1:15" x14ac:dyDescent="0.3">
      <c r="A15" t="s">
        <v>41</v>
      </c>
      <c r="B15" t="s">
        <v>117</v>
      </c>
      <c r="C15" t="s">
        <v>118</v>
      </c>
      <c r="F15" s="5" t="s">
        <v>113</v>
      </c>
      <c r="G15" s="5">
        <f>K6</f>
        <v>10</v>
      </c>
      <c r="H15" s="5">
        <f>K7</f>
        <v>10</v>
      </c>
    </row>
    <row r="16" spans="1:15" x14ac:dyDescent="0.3">
      <c r="B16" s="5">
        <v>3</v>
      </c>
      <c r="C16" s="5">
        <v>0</v>
      </c>
      <c r="F16" s="5" t="s">
        <v>36</v>
      </c>
      <c r="G16" s="5">
        <f>L6</f>
        <v>0</v>
      </c>
      <c r="H16" s="5">
        <f>L7</f>
        <v>0</v>
      </c>
    </row>
    <row r="17" spans="6:8" x14ac:dyDescent="0.3">
      <c r="F17" s="5" t="s">
        <v>40</v>
      </c>
      <c r="G17" s="5">
        <f>M6</f>
        <v>0</v>
      </c>
      <c r="H17" s="5">
        <f>M7</f>
        <v>0</v>
      </c>
    </row>
    <row r="18" spans="6:8" ht="28.8" x14ac:dyDescent="0.3">
      <c r="F18" s="15" t="s">
        <v>114</v>
      </c>
      <c r="G18" s="5">
        <f>N6</f>
        <v>0</v>
      </c>
      <c r="H18" s="5">
        <f>N7</f>
        <v>0</v>
      </c>
    </row>
    <row r="19" spans="6:8" x14ac:dyDescent="0.3">
      <c r="F19" s="5" t="s">
        <v>41</v>
      </c>
      <c r="G19" s="5">
        <f>O6</f>
        <v>0</v>
      </c>
      <c r="H19" s="5">
        <f>O7</f>
        <v>0</v>
      </c>
    </row>
    <row r="20" spans="6:8" x14ac:dyDescent="0.3">
      <c r="F20" s="5" t="s">
        <v>123</v>
      </c>
      <c r="G20" s="5">
        <f>G13+G14+G15+G16+G17+G18+G19</f>
        <v>60</v>
      </c>
      <c r="H20" s="5">
        <f>H13+H14+H15+H16+H17+H18+H19</f>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34"/>
  <sheetViews>
    <sheetView topLeftCell="A21" workbookViewId="0">
      <selection activeCell="H14" sqref="H14"/>
    </sheetView>
  </sheetViews>
  <sheetFormatPr defaultRowHeight="14.4" x14ac:dyDescent="0.3"/>
  <sheetData>
    <row r="2" spans="2:13" x14ac:dyDescent="0.3">
      <c r="C2" s="8" t="s">
        <v>91</v>
      </c>
      <c r="D2" s="203"/>
      <c r="E2" s="203"/>
    </row>
    <row r="3" spans="2:13" x14ac:dyDescent="0.3">
      <c r="E3" s="7"/>
      <c r="F3" s="7"/>
      <c r="G3" s="7"/>
      <c r="H3" s="7"/>
      <c r="I3" s="7"/>
      <c r="J3" s="7"/>
    </row>
    <row r="4" spans="2:13" x14ac:dyDescent="0.3">
      <c r="B4" s="8" t="s">
        <v>92</v>
      </c>
      <c r="C4" s="6" t="s">
        <v>72</v>
      </c>
      <c r="D4" s="204" t="s">
        <v>73</v>
      </c>
      <c r="E4" s="204"/>
      <c r="F4" s="204"/>
      <c r="G4" s="9"/>
      <c r="H4" s="204" t="s">
        <v>74</v>
      </c>
      <c r="I4" s="204"/>
      <c r="J4" s="204"/>
      <c r="K4" s="204" t="s">
        <v>75</v>
      </c>
      <c r="L4" s="204"/>
      <c r="M4" s="204"/>
    </row>
    <row r="5" spans="2:13" x14ac:dyDescent="0.3">
      <c r="B5" s="8">
        <v>1</v>
      </c>
      <c r="C5" s="6"/>
      <c r="D5" s="6" t="s">
        <v>76</v>
      </c>
      <c r="E5" s="6" t="s">
        <v>77</v>
      </c>
      <c r="F5" s="6" t="s">
        <v>78</v>
      </c>
      <c r="G5" s="6"/>
      <c r="H5" s="6" t="s">
        <v>76</v>
      </c>
      <c r="I5" s="6" t="s">
        <v>77</v>
      </c>
      <c r="J5" s="6" t="s">
        <v>78</v>
      </c>
      <c r="K5" s="6" t="s">
        <v>76</v>
      </c>
      <c r="L5" s="6" t="s">
        <v>77</v>
      </c>
      <c r="M5" s="6" t="s">
        <v>78</v>
      </c>
    </row>
    <row r="6" spans="2:13" x14ac:dyDescent="0.3">
      <c r="C6" s="5" t="s">
        <v>79</v>
      </c>
      <c r="D6" s="5">
        <v>2.75</v>
      </c>
      <c r="E6" s="5">
        <v>4.0999999999999996</v>
      </c>
      <c r="F6" s="5">
        <f>D6*E6</f>
        <v>11.274999999999999</v>
      </c>
      <c r="G6" s="5" t="s">
        <v>93</v>
      </c>
      <c r="H6" s="5">
        <v>2.75</v>
      </c>
      <c r="I6" s="5">
        <v>0.45</v>
      </c>
      <c r="J6" s="5">
        <f>H6*I6</f>
        <v>1.2375</v>
      </c>
      <c r="K6" s="5"/>
      <c r="L6" s="5"/>
      <c r="M6" s="5">
        <f>K6*L6</f>
        <v>0</v>
      </c>
    </row>
    <row r="7" spans="2:13" x14ac:dyDescent="0.3">
      <c r="C7" s="5"/>
      <c r="D7" s="5"/>
      <c r="E7" s="5"/>
      <c r="F7" s="5">
        <f t="shared" ref="F7:F33" si="0">D7*E7</f>
        <v>0</v>
      </c>
      <c r="G7" s="5" t="s">
        <v>94</v>
      </c>
      <c r="H7" s="5"/>
      <c r="I7" s="5"/>
      <c r="J7" s="5">
        <f t="shared" ref="J7:J29" si="1">H7*I7</f>
        <v>0</v>
      </c>
      <c r="K7" s="5"/>
      <c r="L7" s="5"/>
      <c r="M7" s="5">
        <f t="shared" ref="M7:M29" si="2">K7*L7</f>
        <v>0</v>
      </c>
    </row>
    <row r="8" spans="2:13" x14ac:dyDescent="0.3">
      <c r="C8" s="5"/>
      <c r="D8" s="5"/>
      <c r="E8" s="5"/>
      <c r="F8" s="5">
        <f t="shared" si="0"/>
        <v>0</v>
      </c>
      <c r="G8" s="5"/>
      <c r="H8" s="5"/>
      <c r="I8" s="5"/>
      <c r="J8" s="5">
        <f t="shared" si="1"/>
        <v>0</v>
      </c>
      <c r="K8" s="5"/>
      <c r="L8" s="5"/>
      <c r="M8" s="5">
        <f t="shared" si="2"/>
        <v>0</v>
      </c>
    </row>
    <row r="9" spans="2:13" x14ac:dyDescent="0.3">
      <c r="C9" s="5" t="s">
        <v>82</v>
      </c>
      <c r="D9" s="5">
        <v>2.1</v>
      </c>
      <c r="E9" s="5">
        <v>2.75</v>
      </c>
      <c r="F9" s="5">
        <f t="shared" si="0"/>
        <v>5.7750000000000004</v>
      </c>
      <c r="G9" s="5" t="s">
        <v>93</v>
      </c>
      <c r="H9" s="5"/>
      <c r="I9" s="5"/>
      <c r="J9" s="5">
        <f t="shared" si="1"/>
        <v>0</v>
      </c>
      <c r="K9" s="5"/>
      <c r="L9" s="5"/>
      <c r="M9" s="5">
        <f t="shared" si="2"/>
        <v>0</v>
      </c>
    </row>
    <row r="10" spans="2:13" x14ac:dyDescent="0.3">
      <c r="C10" s="5"/>
      <c r="D10" s="5"/>
      <c r="E10" s="5"/>
      <c r="F10" s="5">
        <f t="shared" si="0"/>
        <v>0</v>
      </c>
      <c r="G10" s="5" t="s">
        <v>94</v>
      </c>
      <c r="H10" s="5"/>
      <c r="I10" s="5"/>
      <c r="J10" s="5">
        <f t="shared" si="1"/>
        <v>0</v>
      </c>
      <c r="K10" s="5"/>
      <c r="L10" s="5"/>
      <c r="M10" s="5">
        <f t="shared" si="2"/>
        <v>0</v>
      </c>
    </row>
    <row r="11" spans="2:13" x14ac:dyDescent="0.3">
      <c r="C11" s="5"/>
      <c r="D11" s="5"/>
      <c r="E11" s="5"/>
      <c r="F11" s="5">
        <f t="shared" si="0"/>
        <v>0</v>
      </c>
      <c r="G11" s="5"/>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t="s">
        <v>80</v>
      </c>
      <c r="D13" s="5">
        <v>2.75</v>
      </c>
      <c r="E13" s="5">
        <v>2.75</v>
      </c>
      <c r="F13" s="5">
        <f t="shared" si="0"/>
        <v>7.5625</v>
      </c>
      <c r="G13" s="5" t="s">
        <v>93</v>
      </c>
      <c r="H13" s="5">
        <v>0.9</v>
      </c>
      <c r="I13" s="5">
        <v>2.4500000000000002</v>
      </c>
      <c r="J13" s="5">
        <f t="shared" si="1"/>
        <v>2.2050000000000001</v>
      </c>
      <c r="K13" s="5"/>
      <c r="L13" s="5"/>
      <c r="M13" s="5">
        <f t="shared" si="2"/>
        <v>0</v>
      </c>
    </row>
    <row r="14" spans="2:13" x14ac:dyDescent="0.3">
      <c r="C14" s="5"/>
      <c r="D14" s="5"/>
      <c r="E14" s="5"/>
      <c r="F14" s="5">
        <f t="shared" si="0"/>
        <v>0</v>
      </c>
      <c r="G14" s="5" t="s">
        <v>94</v>
      </c>
      <c r="H14" s="5"/>
      <c r="I14" s="5"/>
      <c r="J14" s="5">
        <f t="shared" si="1"/>
        <v>0</v>
      </c>
      <c r="K14" s="5"/>
      <c r="L14" s="5"/>
      <c r="M14" s="5">
        <f t="shared" si="2"/>
        <v>0</v>
      </c>
    </row>
    <row r="15" spans="2:13" x14ac:dyDescent="0.3">
      <c r="C15" s="5"/>
      <c r="D15" s="5"/>
      <c r="E15" s="5"/>
      <c r="F15" s="5">
        <f t="shared" si="0"/>
        <v>0</v>
      </c>
      <c r="G15" s="5"/>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t="s">
        <v>81</v>
      </c>
      <c r="D17" s="5"/>
      <c r="E17" s="5"/>
      <c r="F17" s="5">
        <f t="shared" si="0"/>
        <v>0</v>
      </c>
      <c r="G17" s="5" t="s">
        <v>93</v>
      </c>
      <c r="H17" s="5"/>
      <c r="I17" s="5"/>
      <c r="J17" s="5">
        <f t="shared" si="1"/>
        <v>0</v>
      </c>
      <c r="K17" s="5"/>
      <c r="L17" s="5"/>
      <c r="M17" s="5">
        <f t="shared" si="2"/>
        <v>0</v>
      </c>
    </row>
    <row r="18" spans="3:13" x14ac:dyDescent="0.3">
      <c r="C18" s="5"/>
      <c r="D18" s="5"/>
      <c r="E18" s="5"/>
      <c r="F18" s="5">
        <f t="shared" si="0"/>
        <v>0</v>
      </c>
      <c r="G18" s="5" t="s">
        <v>94</v>
      </c>
      <c r="H18" s="5"/>
      <c r="I18" s="5"/>
      <c r="J18" s="5">
        <f t="shared" si="1"/>
        <v>0</v>
      </c>
      <c r="K18" s="5"/>
      <c r="L18" s="5"/>
      <c r="M18" s="5">
        <f t="shared" si="2"/>
        <v>0</v>
      </c>
    </row>
    <row r="19" spans="3:13" x14ac:dyDescent="0.3">
      <c r="C19" s="5"/>
      <c r="D19" s="5"/>
      <c r="E19" s="5"/>
      <c r="F19" s="5">
        <f t="shared" si="0"/>
        <v>0</v>
      </c>
      <c r="G19" s="5"/>
      <c r="H19" s="5"/>
      <c r="I19" s="5"/>
      <c r="J19" s="5">
        <f t="shared" si="1"/>
        <v>0</v>
      </c>
      <c r="K19" s="5"/>
      <c r="L19" s="5"/>
      <c r="M19" s="5">
        <f t="shared" si="2"/>
        <v>0</v>
      </c>
    </row>
    <row r="20" spans="3:13" x14ac:dyDescent="0.3">
      <c r="C20" s="5" t="s">
        <v>81</v>
      </c>
      <c r="D20" s="5"/>
      <c r="E20" s="5"/>
      <c r="F20" s="5">
        <f t="shared" si="0"/>
        <v>0</v>
      </c>
      <c r="G20" s="5" t="s">
        <v>93</v>
      </c>
      <c r="H20" s="5"/>
      <c r="I20" s="5"/>
      <c r="J20" s="5">
        <f t="shared" si="1"/>
        <v>0</v>
      </c>
      <c r="K20" s="5"/>
      <c r="L20" s="5"/>
      <c r="M20" s="5">
        <f t="shared" si="2"/>
        <v>0</v>
      </c>
    </row>
    <row r="21" spans="3:13" x14ac:dyDescent="0.3">
      <c r="C21" s="5"/>
      <c r="D21" s="5"/>
      <c r="E21" s="5"/>
      <c r="F21" s="5">
        <f t="shared" si="0"/>
        <v>0</v>
      </c>
      <c r="G21" s="5" t="s">
        <v>94</v>
      </c>
      <c r="H21" s="5"/>
      <c r="I21" s="5"/>
      <c r="J21" s="5">
        <f t="shared" si="1"/>
        <v>0</v>
      </c>
      <c r="K21" s="5"/>
      <c r="L21" s="5"/>
      <c r="M21" s="5">
        <f t="shared" si="2"/>
        <v>0</v>
      </c>
    </row>
    <row r="22" spans="3:13" x14ac:dyDescent="0.3">
      <c r="C22" s="5"/>
      <c r="D22" s="5"/>
      <c r="E22" s="5"/>
      <c r="F22" s="5">
        <f t="shared" si="0"/>
        <v>0</v>
      </c>
      <c r="G22" s="5"/>
      <c r="H22" s="5"/>
      <c r="I22" s="5"/>
      <c r="J22" s="5">
        <f t="shared" si="1"/>
        <v>0</v>
      </c>
      <c r="K22" s="5"/>
      <c r="L22" s="5"/>
      <c r="M22" s="5">
        <f t="shared" si="2"/>
        <v>0</v>
      </c>
    </row>
    <row r="23" spans="3:13" x14ac:dyDescent="0.3">
      <c r="C23" s="5" t="s">
        <v>87</v>
      </c>
      <c r="D23" s="5">
        <v>1.85</v>
      </c>
      <c r="E23" s="5">
        <v>1.2</v>
      </c>
      <c r="F23" s="5">
        <f t="shared" si="0"/>
        <v>2.2200000000000002</v>
      </c>
      <c r="G23" s="5" t="s">
        <v>95</v>
      </c>
      <c r="H23" s="5"/>
      <c r="I23" s="5"/>
      <c r="J23" s="5">
        <f t="shared" si="1"/>
        <v>0</v>
      </c>
      <c r="K23" s="5"/>
      <c r="L23" s="5"/>
      <c r="M23" s="5">
        <f t="shared" si="2"/>
        <v>0</v>
      </c>
    </row>
    <row r="24" spans="3:13" x14ac:dyDescent="0.3">
      <c r="C24" s="5" t="s">
        <v>88</v>
      </c>
      <c r="D24" s="5">
        <v>1.65</v>
      </c>
      <c r="E24" s="5">
        <v>1.2</v>
      </c>
      <c r="F24" s="5">
        <f t="shared" si="0"/>
        <v>1.9799999999999998</v>
      </c>
      <c r="G24" s="5" t="s">
        <v>95</v>
      </c>
      <c r="H24" s="5"/>
      <c r="I24" s="5"/>
      <c r="J24" s="5">
        <f t="shared" si="1"/>
        <v>0</v>
      </c>
      <c r="K24" s="5"/>
      <c r="L24" s="5"/>
      <c r="M24" s="5">
        <f t="shared" si="2"/>
        <v>0</v>
      </c>
    </row>
    <row r="25" spans="3:13" x14ac:dyDescent="0.3">
      <c r="C25" s="5" t="s">
        <v>89</v>
      </c>
      <c r="D25" s="5"/>
      <c r="E25" s="5"/>
      <c r="F25" s="5">
        <f t="shared" si="0"/>
        <v>0</v>
      </c>
      <c r="G25" s="5" t="s">
        <v>95</v>
      </c>
      <c r="H25" s="5"/>
      <c r="I25" s="5"/>
      <c r="J25" s="5">
        <f t="shared" si="1"/>
        <v>0</v>
      </c>
      <c r="K25" s="5"/>
      <c r="L25" s="5"/>
      <c r="M25" s="5">
        <f t="shared" si="2"/>
        <v>0</v>
      </c>
    </row>
    <row r="26" spans="3:13" x14ac:dyDescent="0.3">
      <c r="C26" s="5"/>
      <c r="D26" s="5"/>
      <c r="E26" s="5"/>
      <c r="F26" s="5">
        <f t="shared" si="0"/>
        <v>0</v>
      </c>
      <c r="G26" s="5"/>
      <c r="H26" s="5"/>
      <c r="I26" s="5"/>
      <c r="J26" s="5">
        <f t="shared" si="1"/>
        <v>0</v>
      </c>
      <c r="K26" s="5"/>
      <c r="L26" s="5"/>
      <c r="M26" s="5">
        <f t="shared" si="2"/>
        <v>0</v>
      </c>
    </row>
    <row r="27" spans="3:13" x14ac:dyDescent="0.3">
      <c r="C27" s="5" t="s">
        <v>83</v>
      </c>
      <c r="D27" s="5">
        <v>1.4</v>
      </c>
      <c r="E27" s="5">
        <v>1.2</v>
      </c>
      <c r="F27" s="5">
        <f t="shared" si="0"/>
        <v>1.68</v>
      </c>
      <c r="G27" s="5"/>
      <c r="H27" s="5"/>
      <c r="I27" s="5"/>
      <c r="J27" s="5">
        <f t="shared" si="1"/>
        <v>0</v>
      </c>
      <c r="K27" s="5"/>
      <c r="L27" s="5"/>
      <c r="M27" s="5">
        <f t="shared" si="2"/>
        <v>0</v>
      </c>
    </row>
    <row r="28" spans="3:13" x14ac:dyDescent="0.3">
      <c r="C28" s="5" t="s">
        <v>84</v>
      </c>
      <c r="D28" s="5"/>
      <c r="E28" s="5"/>
      <c r="F28" s="5">
        <f t="shared" si="0"/>
        <v>0</v>
      </c>
      <c r="G28" s="5"/>
      <c r="H28" s="5"/>
      <c r="I28" s="5"/>
      <c r="J28" s="5">
        <f t="shared" si="1"/>
        <v>0</v>
      </c>
      <c r="K28" s="5"/>
      <c r="L28" s="5"/>
      <c r="M28" s="5">
        <f t="shared" si="2"/>
        <v>0</v>
      </c>
    </row>
    <row r="29" spans="3:13" x14ac:dyDescent="0.3">
      <c r="C29" s="5" t="s">
        <v>85</v>
      </c>
      <c r="D29" s="5"/>
      <c r="E29" s="5"/>
      <c r="F29" s="5">
        <f t="shared" si="0"/>
        <v>0</v>
      </c>
      <c r="G29" s="5"/>
      <c r="H29" s="5"/>
      <c r="I29" s="5"/>
      <c r="J29" s="5">
        <f t="shared" si="1"/>
        <v>0</v>
      </c>
      <c r="K29" s="5"/>
      <c r="L29" s="5"/>
      <c r="M29" s="5">
        <f t="shared" si="2"/>
        <v>0</v>
      </c>
    </row>
    <row r="30" spans="3:13" x14ac:dyDescent="0.3">
      <c r="C30" s="5" t="s">
        <v>86</v>
      </c>
      <c r="D30" s="5"/>
      <c r="E30" s="5"/>
      <c r="F30" s="5">
        <f t="shared" si="0"/>
        <v>0</v>
      </c>
      <c r="G30" s="5"/>
      <c r="H30" s="5"/>
      <c r="I30" s="5"/>
      <c r="J30" s="5">
        <f>H30*I30</f>
        <v>0</v>
      </c>
      <c r="K30" s="5"/>
      <c r="L30" s="5"/>
      <c r="M30" s="5">
        <f>K30*L30</f>
        <v>0</v>
      </c>
    </row>
    <row r="31" spans="3:13" x14ac:dyDescent="0.3">
      <c r="C31" s="5"/>
      <c r="D31" s="5"/>
      <c r="E31" s="5"/>
      <c r="F31" s="5">
        <f t="shared" si="0"/>
        <v>0</v>
      </c>
      <c r="G31" s="5"/>
      <c r="H31" s="5"/>
      <c r="I31" s="5"/>
      <c r="J31" s="5">
        <f>H31*I31</f>
        <v>0</v>
      </c>
      <c r="K31" s="5"/>
      <c r="L31" s="5"/>
      <c r="M31" s="5">
        <f>K31*L31</f>
        <v>0</v>
      </c>
    </row>
    <row r="32" spans="3:13" x14ac:dyDescent="0.3">
      <c r="C32" s="5"/>
      <c r="D32" s="5"/>
      <c r="E32" s="5"/>
      <c r="F32" s="5">
        <f t="shared" si="0"/>
        <v>0</v>
      </c>
      <c r="G32" s="5"/>
      <c r="H32" s="5"/>
      <c r="I32" s="5"/>
      <c r="J32" s="5">
        <f>H32*I32</f>
        <v>0</v>
      </c>
      <c r="K32" s="5"/>
      <c r="L32" s="5"/>
      <c r="M32" s="5">
        <f>K32*L32</f>
        <v>0</v>
      </c>
    </row>
    <row r="33" spans="3:13" x14ac:dyDescent="0.3">
      <c r="C33" s="5"/>
      <c r="D33" s="5"/>
      <c r="E33" s="5"/>
      <c r="F33" s="5">
        <f t="shared" si="0"/>
        <v>0</v>
      </c>
      <c r="G33" s="5"/>
      <c r="H33" s="5"/>
      <c r="I33" s="5"/>
      <c r="J33" s="5">
        <f>H33*I33</f>
        <v>0</v>
      </c>
      <c r="K33" s="5"/>
      <c r="L33" s="5"/>
      <c r="M33" s="5">
        <f>K33*L33</f>
        <v>0</v>
      </c>
    </row>
    <row r="34" spans="3:13" x14ac:dyDescent="0.3">
      <c r="C34" s="5" t="s">
        <v>90</v>
      </c>
      <c r="D34" s="5"/>
      <c r="E34" s="5">
        <f>F34*10.764</f>
        <v>328.22126999999995</v>
      </c>
      <c r="F34" s="5">
        <f>SUM(F6:F33)</f>
        <v>30.492499999999996</v>
      </c>
      <c r="G34" s="5"/>
      <c r="H34" s="5"/>
      <c r="I34" s="5">
        <f>J34*10.764</f>
        <v>37.055069999999994</v>
      </c>
      <c r="J34" s="5">
        <f>SUM(J6:J33)</f>
        <v>3.4424999999999999</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M35"/>
  <sheetViews>
    <sheetView workbookViewId="0">
      <selection activeCell="G7" sqref="G7:G8"/>
    </sheetView>
  </sheetViews>
  <sheetFormatPr defaultRowHeight="14.4" x14ac:dyDescent="0.3"/>
  <sheetData>
    <row r="3" spans="2:13" x14ac:dyDescent="0.3">
      <c r="C3" s="8" t="s">
        <v>91</v>
      </c>
      <c r="D3" s="203"/>
      <c r="E3" s="203"/>
    </row>
    <row r="4" spans="2:13" x14ac:dyDescent="0.3">
      <c r="E4" s="7"/>
      <c r="F4" s="7"/>
      <c r="G4" s="7"/>
      <c r="H4" s="7"/>
      <c r="I4" s="7"/>
      <c r="J4" s="7"/>
    </row>
    <row r="5" spans="2:13" x14ac:dyDescent="0.3">
      <c r="B5" s="8" t="s">
        <v>92</v>
      </c>
      <c r="C5" s="6" t="s">
        <v>72</v>
      </c>
      <c r="D5" s="204" t="s">
        <v>73</v>
      </c>
      <c r="E5" s="204"/>
      <c r="F5" s="204"/>
      <c r="G5" s="9"/>
      <c r="H5" s="204" t="s">
        <v>74</v>
      </c>
      <c r="I5" s="204"/>
      <c r="J5" s="204"/>
      <c r="K5" s="204" t="s">
        <v>75</v>
      </c>
      <c r="L5" s="204"/>
      <c r="M5" s="204"/>
    </row>
    <row r="6" spans="2:13" x14ac:dyDescent="0.3">
      <c r="B6" s="8">
        <v>1</v>
      </c>
      <c r="C6" s="6"/>
      <c r="D6" s="6" t="s">
        <v>76</v>
      </c>
      <c r="E6" s="6" t="s">
        <v>77</v>
      </c>
      <c r="F6" s="6" t="s">
        <v>78</v>
      </c>
      <c r="G6" s="6"/>
      <c r="H6" s="6" t="s">
        <v>76</v>
      </c>
      <c r="I6" s="6" t="s">
        <v>77</v>
      </c>
      <c r="J6" s="6" t="s">
        <v>78</v>
      </c>
      <c r="K6" s="6" t="s">
        <v>76</v>
      </c>
      <c r="L6" s="6" t="s">
        <v>77</v>
      </c>
      <c r="M6" s="6" t="s">
        <v>78</v>
      </c>
    </row>
    <row r="7" spans="2:13" x14ac:dyDescent="0.3">
      <c r="C7" s="5" t="s">
        <v>79</v>
      </c>
      <c r="D7" s="5"/>
      <c r="E7" s="5"/>
      <c r="F7" s="5">
        <f>D7*E7</f>
        <v>0</v>
      </c>
      <c r="G7" s="5" t="s">
        <v>93</v>
      </c>
      <c r="H7" s="5"/>
      <c r="I7" s="5"/>
      <c r="J7" s="5">
        <f>H7*I7</f>
        <v>0</v>
      </c>
      <c r="K7" s="5"/>
      <c r="L7" s="5"/>
      <c r="M7" s="5">
        <f>K7*L7</f>
        <v>0</v>
      </c>
    </row>
    <row r="8" spans="2:13" x14ac:dyDescent="0.3">
      <c r="C8" s="5"/>
      <c r="D8" s="5"/>
      <c r="E8" s="5"/>
      <c r="F8" s="5">
        <f t="shared" ref="F8:F34" si="0">D8*E8</f>
        <v>0</v>
      </c>
      <c r="G8" s="5" t="s">
        <v>94</v>
      </c>
      <c r="H8" s="5"/>
      <c r="I8" s="5"/>
      <c r="J8" s="5">
        <f t="shared" ref="J8:J34" si="1">H8*I8</f>
        <v>0</v>
      </c>
      <c r="K8" s="5"/>
      <c r="L8" s="5"/>
      <c r="M8" s="5">
        <f t="shared" ref="M8:M34" si="2">K8*L8</f>
        <v>0</v>
      </c>
    </row>
    <row r="9" spans="2:13" x14ac:dyDescent="0.3">
      <c r="C9" s="5"/>
      <c r="D9" s="5"/>
      <c r="E9" s="5"/>
      <c r="F9" s="5">
        <f t="shared" si="0"/>
        <v>0</v>
      </c>
      <c r="G9" s="5"/>
      <c r="H9" s="5"/>
      <c r="I9" s="5"/>
      <c r="J9" s="5">
        <f t="shared" si="1"/>
        <v>0</v>
      </c>
      <c r="K9" s="5"/>
      <c r="L9" s="5"/>
      <c r="M9" s="5">
        <f t="shared" si="2"/>
        <v>0</v>
      </c>
    </row>
    <row r="10" spans="2:13" x14ac:dyDescent="0.3">
      <c r="C10" s="5" t="s">
        <v>82</v>
      </c>
      <c r="D10" s="5"/>
      <c r="E10" s="5"/>
      <c r="F10" s="5">
        <f t="shared" si="0"/>
        <v>0</v>
      </c>
      <c r="G10" s="5" t="s">
        <v>93</v>
      </c>
      <c r="H10" s="5"/>
      <c r="I10" s="5"/>
      <c r="J10" s="5">
        <f t="shared" si="1"/>
        <v>0</v>
      </c>
      <c r="K10" s="5"/>
      <c r="L10" s="5"/>
      <c r="M10" s="5">
        <f t="shared" si="2"/>
        <v>0</v>
      </c>
    </row>
    <row r="11" spans="2:13" x14ac:dyDescent="0.3">
      <c r="C11" s="5"/>
      <c r="D11" s="5"/>
      <c r="E11" s="5"/>
      <c r="F11" s="5">
        <f t="shared" si="0"/>
        <v>0</v>
      </c>
      <c r="G11" s="5" t="s">
        <v>94</v>
      </c>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c r="D13" s="5"/>
      <c r="E13" s="5"/>
      <c r="F13" s="5">
        <f t="shared" si="0"/>
        <v>0</v>
      </c>
      <c r="G13" s="5"/>
      <c r="H13" s="5"/>
      <c r="I13" s="5"/>
      <c r="J13" s="5">
        <f t="shared" si="1"/>
        <v>0</v>
      </c>
      <c r="K13" s="5"/>
      <c r="L13" s="5"/>
      <c r="M13" s="5">
        <f t="shared" si="2"/>
        <v>0</v>
      </c>
    </row>
    <row r="14" spans="2:13" x14ac:dyDescent="0.3">
      <c r="C14" s="5" t="s">
        <v>80</v>
      </c>
      <c r="D14" s="5"/>
      <c r="E14" s="5"/>
      <c r="F14" s="5">
        <f t="shared" si="0"/>
        <v>0</v>
      </c>
      <c r="G14" s="5" t="s">
        <v>93</v>
      </c>
      <c r="H14" s="5"/>
      <c r="I14" s="5"/>
      <c r="J14" s="5">
        <f t="shared" si="1"/>
        <v>0</v>
      </c>
      <c r="K14" s="5"/>
      <c r="L14" s="5"/>
      <c r="M14" s="5">
        <f t="shared" si="2"/>
        <v>0</v>
      </c>
    </row>
    <row r="15" spans="2:13" x14ac:dyDescent="0.3">
      <c r="C15" s="5"/>
      <c r="D15" s="5"/>
      <c r="E15" s="5"/>
      <c r="F15" s="5">
        <f t="shared" si="0"/>
        <v>0</v>
      </c>
      <c r="G15" s="5" t="s">
        <v>94</v>
      </c>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c r="D17" s="5"/>
      <c r="E17" s="5"/>
      <c r="F17" s="5">
        <f t="shared" si="0"/>
        <v>0</v>
      </c>
      <c r="G17" s="5"/>
      <c r="H17" s="5"/>
      <c r="I17" s="5"/>
      <c r="J17" s="5">
        <f t="shared" si="1"/>
        <v>0</v>
      </c>
      <c r="K17" s="5"/>
      <c r="L17" s="5"/>
      <c r="M17" s="5">
        <f t="shared" si="2"/>
        <v>0</v>
      </c>
    </row>
    <row r="18" spans="3:13" x14ac:dyDescent="0.3">
      <c r="C18" s="5" t="s">
        <v>81</v>
      </c>
      <c r="D18" s="5"/>
      <c r="E18" s="5"/>
      <c r="F18" s="5">
        <f t="shared" si="0"/>
        <v>0</v>
      </c>
      <c r="G18" s="5" t="s">
        <v>93</v>
      </c>
      <c r="H18" s="5"/>
      <c r="I18" s="5"/>
      <c r="J18" s="5">
        <f t="shared" si="1"/>
        <v>0</v>
      </c>
      <c r="K18" s="5"/>
      <c r="L18" s="5"/>
      <c r="M18" s="5">
        <f t="shared" si="2"/>
        <v>0</v>
      </c>
    </row>
    <row r="19" spans="3:13" x14ac:dyDescent="0.3">
      <c r="C19" s="5"/>
      <c r="D19" s="5"/>
      <c r="E19" s="5"/>
      <c r="F19" s="5">
        <f t="shared" si="0"/>
        <v>0</v>
      </c>
      <c r="G19" s="5" t="s">
        <v>94</v>
      </c>
      <c r="H19" s="5"/>
      <c r="I19" s="5"/>
      <c r="J19" s="5">
        <f t="shared" si="1"/>
        <v>0</v>
      </c>
      <c r="K19" s="5"/>
      <c r="L19" s="5"/>
      <c r="M19" s="5">
        <f t="shared" si="2"/>
        <v>0</v>
      </c>
    </row>
    <row r="20" spans="3:13" x14ac:dyDescent="0.3">
      <c r="C20" s="5"/>
      <c r="D20" s="5"/>
      <c r="E20" s="5"/>
      <c r="F20" s="5">
        <f t="shared" si="0"/>
        <v>0</v>
      </c>
      <c r="G20" s="5"/>
      <c r="H20" s="5"/>
      <c r="I20" s="5"/>
      <c r="J20" s="5">
        <f t="shared" si="1"/>
        <v>0</v>
      </c>
      <c r="K20" s="5"/>
      <c r="L20" s="5"/>
      <c r="M20" s="5">
        <f t="shared" si="2"/>
        <v>0</v>
      </c>
    </row>
    <row r="21" spans="3:13" x14ac:dyDescent="0.3">
      <c r="C21" s="5" t="s">
        <v>81</v>
      </c>
      <c r="D21" s="5"/>
      <c r="E21" s="5"/>
      <c r="F21" s="5">
        <f t="shared" si="0"/>
        <v>0</v>
      </c>
      <c r="G21" s="5" t="s">
        <v>93</v>
      </c>
      <c r="H21" s="5"/>
      <c r="I21" s="5"/>
      <c r="J21" s="5">
        <f t="shared" si="1"/>
        <v>0</v>
      </c>
      <c r="K21" s="5"/>
      <c r="L21" s="5"/>
      <c r="M21" s="5">
        <f t="shared" si="2"/>
        <v>0</v>
      </c>
    </row>
    <row r="22" spans="3:13" x14ac:dyDescent="0.3">
      <c r="C22" s="5"/>
      <c r="D22" s="5"/>
      <c r="E22" s="5"/>
      <c r="F22" s="5">
        <f t="shared" si="0"/>
        <v>0</v>
      </c>
      <c r="G22" s="5" t="s">
        <v>94</v>
      </c>
      <c r="H22" s="5"/>
      <c r="I22" s="5"/>
      <c r="J22" s="5">
        <f t="shared" si="1"/>
        <v>0</v>
      </c>
      <c r="K22" s="5"/>
      <c r="L22" s="5"/>
      <c r="M22" s="5">
        <f t="shared" si="2"/>
        <v>0</v>
      </c>
    </row>
    <row r="23" spans="3:13" x14ac:dyDescent="0.3">
      <c r="C23" s="5"/>
      <c r="D23" s="5"/>
      <c r="E23" s="5"/>
      <c r="F23" s="5">
        <f t="shared" si="0"/>
        <v>0</v>
      </c>
      <c r="G23" s="5"/>
      <c r="H23" s="5"/>
      <c r="I23" s="5"/>
      <c r="J23" s="5">
        <f t="shared" si="1"/>
        <v>0</v>
      </c>
      <c r="K23" s="5"/>
      <c r="L23" s="5"/>
      <c r="M23" s="5">
        <f t="shared" si="2"/>
        <v>0</v>
      </c>
    </row>
    <row r="24" spans="3:13" x14ac:dyDescent="0.3">
      <c r="C24" s="5" t="s">
        <v>87</v>
      </c>
      <c r="D24" s="5"/>
      <c r="E24" s="5"/>
      <c r="F24" s="5">
        <f t="shared" si="0"/>
        <v>0</v>
      </c>
      <c r="G24" s="5" t="s">
        <v>95</v>
      </c>
      <c r="H24" s="5"/>
      <c r="I24" s="5"/>
      <c r="J24" s="5">
        <f t="shared" si="1"/>
        <v>0</v>
      </c>
      <c r="K24" s="5"/>
      <c r="L24" s="5"/>
      <c r="M24" s="5">
        <f t="shared" si="2"/>
        <v>0</v>
      </c>
    </row>
    <row r="25" spans="3:13" x14ac:dyDescent="0.3">
      <c r="C25" s="5" t="s">
        <v>88</v>
      </c>
      <c r="D25" s="5"/>
      <c r="E25" s="5"/>
      <c r="F25" s="5">
        <f t="shared" si="0"/>
        <v>0</v>
      </c>
      <c r="G25" s="5" t="s">
        <v>95</v>
      </c>
      <c r="H25" s="5"/>
      <c r="I25" s="5"/>
      <c r="J25" s="5">
        <f t="shared" si="1"/>
        <v>0</v>
      </c>
      <c r="K25" s="5"/>
      <c r="L25" s="5"/>
      <c r="M25" s="5">
        <f t="shared" si="2"/>
        <v>0</v>
      </c>
    </row>
    <row r="26" spans="3:13" x14ac:dyDescent="0.3">
      <c r="C26" s="5" t="s">
        <v>89</v>
      </c>
      <c r="D26" s="5"/>
      <c r="E26" s="5"/>
      <c r="F26" s="5">
        <f t="shared" si="0"/>
        <v>0</v>
      </c>
      <c r="G26" s="5" t="s">
        <v>95</v>
      </c>
      <c r="H26" s="5"/>
      <c r="I26" s="5"/>
      <c r="J26" s="5">
        <f t="shared" si="1"/>
        <v>0</v>
      </c>
      <c r="K26" s="5"/>
      <c r="L26" s="5"/>
      <c r="M26" s="5">
        <f t="shared" si="2"/>
        <v>0</v>
      </c>
    </row>
    <row r="27" spans="3:13" x14ac:dyDescent="0.3">
      <c r="C27" s="5"/>
      <c r="D27" s="5"/>
      <c r="E27" s="5"/>
      <c r="F27" s="5">
        <f t="shared" si="0"/>
        <v>0</v>
      </c>
      <c r="G27" s="5"/>
      <c r="H27" s="5"/>
      <c r="I27" s="5"/>
      <c r="J27" s="5">
        <f t="shared" si="1"/>
        <v>0</v>
      </c>
      <c r="K27" s="5"/>
      <c r="L27" s="5"/>
      <c r="M27" s="5">
        <f t="shared" si="2"/>
        <v>0</v>
      </c>
    </row>
    <row r="28" spans="3:13" x14ac:dyDescent="0.3">
      <c r="C28" s="5" t="s">
        <v>83</v>
      </c>
      <c r="D28" s="5"/>
      <c r="E28" s="5"/>
      <c r="F28" s="5">
        <f t="shared" si="0"/>
        <v>0</v>
      </c>
      <c r="G28" s="5"/>
      <c r="H28" s="5"/>
      <c r="I28" s="5"/>
      <c r="J28" s="5">
        <f t="shared" si="1"/>
        <v>0</v>
      </c>
      <c r="K28" s="5"/>
      <c r="L28" s="5"/>
      <c r="M28" s="5">
        <f t="shared" si="2"/>
        <v>0</v>
      </c>
    </row>
    <row r="29" spans="3:13" x14ac:dyDescent="0.3">
      <c r="C29" s="5" t="s">
        <v>84</v>
      </c>
      <c r="D29" s="5"/>
      <c r="E29" s="5"/>
      <c r="F29" s="5">
        <f t="shared" si="0"/>
        <v>0</v>
      </c>
      <c r="G29" s="5"/>
      <c r="H29" s="5"/>
      <c r="I29" s="5"/>
      <c r="J29" s="5">
        <f t="shared" si="1"/>
        <v>0</v>
      </c>
      <c r="K29" s="5"/>
      <c r="L29" s="5"/>
      <c r="M29" s="5">
        <f t="shared" si="2"/>
        <v>0</v>
      </c>
    </row>
    <row r="30" spans="3:13" x14ac:dyDescent="0.3">
      <c r="C30" s="5" t="s">
        <v>85</v>
      </c>
      <c r="D30" s="5"/>
      <c r="E30" s="5"/>
      <c r="F30" s="5">
        <f t="shared" si="0"/>
        <v>0</v>
      </c>
      <c r="G30" s="5"/>
      <c r="H30" s="5"/>
      <c r="I30" s="5"/>
      <c r="J30" s="5">
        <f t="shared" si="1"/>
        <v>0</v>
      </c>
      <c r="K30" s="5"/>
      <c r="L30" s="5"/>
      <c r="M30" s="5">
        <f t="shared" si="2"/>
        <v>0</v>
      </c>
    </row>
    <row r="31" spans="3:13" x14ac:dyDescent="0.3">
      <c r="C31" s="5" t="s">
        <v>86</v>
      </c>
      <c r="D31" s="5"/>
      <c r="E31" s="5"/>
      <c r="F31" s="5">
        <f t="shared" si="0"/>
        <v>0</v>
      </c>
      <c r="G31" s="5"/>
      <c r="H31" s="5"/>
      <c r="I31" s="5"/>
      <c r="J31" s="5">
        <f t="shared" si="1"/>
        <v>0</v>
      </c>
      <c r="K31" s="5"/>
      <c r="L31" s="5"/>
      <c r="M31" s="5">
        <f t="shared" si="2"/>
        <v>0</v>
      </c>
    </row>
    <row r="32" spans="3:13" x14ac:dyDescent="0.3">
      <c r="C32" s="5"/>
      <c r="D32" s="5"/>
      <c r="E32" s="5"/>
      <c r="F32" s="5">
        <f t="shared" si="0"/>
        <v>0</v>
      </c>
      <c r="G32" s="5"/>
      <c r="H32" s="5"/>
      <c r="I32" s="5"/>
      <c r="J32" s="5">
        <f t="shared" si="1"/>
        <v>0</v>
      </c>
      <c r="K32" s="5"/>
      <c r="L32" s="5"/>
      <c r="M32" s="5">
        <f t="shared" si="2"/>
        <v>0</v>
      </c>
    </row>
    <row r="33" spans="3:13" x14ac:dyDescent="0.3">
      <c r="C33" s="5"/>
      <c r="D33" s="5"/>
      <c r="E33" s="5"/>
      <c r="F33" s="5">
        <f t="shared" si="0"/>
        <v>0</v>
      </c>
      <c r="G33" s="5"/>
      <c r="H33" s="5"/>
      <c r="I33" s="5"/>
      <c r="J33" s="5">
        <f t="shared" si="1"/>
        <v>0</v>
      </c>
      <c r="K33" s="5"/>
      <c r="L33" s="5"/>
      <c r="M33" s="5">
        <f t="shared" si="2"/>
        <v>0</v>
      </c>
    </row>
    <row r="34" spans="3:13" x14ac:dyDescent="0.3">
      <c r="C34" s="5"/>
      <c r="D34" s="5"/>
      <c r="E34" s="5"/>
      <c r="F34" s="5">
        <f t="shared" si="0"/>
        <v>0</v>
      </c>
      <c r="G34" s="5"/>
      <c r="H34" s="5"/>
      <c r="I34" s="5"/>
      <c r="J34" s="5">
        <f t="shared" si="1"/>
        <v>0</v>
      </c>
      <c r="K34" s="5"/>
      <c r="L34" s="5"/>
      <c r="M34" s="5">
        <f t="shared" si="2"/>
        <v>0</v>
      </c>
    </row>
    <row r="35" spans="3:13" x14ac:dyDescent="0.3">
      <c r="C35" s="5" t="s">
        <v>90</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N35"/>
  <sheetViews>
    <sheetView workbookViewId="0">
      <selection activeCell="H7" sqref="H7:H8"/>
    </sheetView>
  </sheetViews>
  <sheetFormatPr defaultRowHeight="14.4" x14ac:dyDescent="0.3"/>
  <sheetData>
    <row r="3" spans="3:14" x14ac:dyDescent="0.3">
      <c r="D3" s="8" t="s">
        <v>91</v>
      </c>
      <c r="E3" s="203"/>
      <c r="F3" s="203"/>
    </row>
    <row r="4" spans="3:14" x14ac:dyDescent="0.3">
      <c r="F4" s="7"/>
      <c r="G4" s="7"/>
      <c r="H4" s="7"/>
      <c r="I4" s="7"/>
      <c r="J4" s="7"/>
      <c r="K4" s="7"/>
    </row>
    <row r="5" spans="3:14" x14ac:dyDescent="0.3">
      <c r="C5" s="8" t="s">
        <v>92</v>
      </c>
      <c r="D5" s="6" t="s">
        <v>72</v>
      </c>
      <c r="E5" s="204" t="s">
        <v>73</v>
      </c>
      <c r="F5" s="204"/>
      <c r="G5" s="204"/>
      <c r="H5" s="9"/>
      <c r="I5" s="204" t="s">
        <v>74</v>
      </c>
      <c r="J5" s="204"/>
      <c r="K5" s="204"/>
      <c r="L5" s="204" t="s">
        <v>75</v>
      </c>
      <c r="M5" s="204"/>
      <c r="N5" s="204"/>
    </row>
    <row r="6" spans="3:14" x14ac:dyDescent="0.3">
      <c r="C6" s="8">
        <v>1</v>
      </c>
      <c r="D6" s="6"/>
      <c r="E6" s="6" t="s">
        <v>76</v>
      </c>
      <c r="F6" s="6" t="s">
        <v>77</v>
      </c>
      <c r="G6" s="6" t="s">
        <v>78</v>
      </c>
      <c r="H6" s="6"/>
      <c r="I6" s="6" t="s">
        <v>76</v>
      </c>
      <c r="J6" s="6" t="s">
        <v>77</v>
      </c>
      <c r="K6" s="6" t="s">
        <v>78</v>
      </c>
      <c r="L6" s="6" t="s">
        <v>76</v>
      </c>
      <c r="M6" s="6" t="s">
        <v>77</v>
      </c>
      <c r="N6" s="6" t="s">
        <v>78</v>
      </c>
    </row>
    <row r="7" spans="3:14" x14ac:dyDescent="0.3">
      <c r="D7" s="5" t="s">
        <v>79</v>
      </c>
      <c r="E7" s="5"/>
      <c r="F7" s="5"/>
      <c r="G7" s="5">
        <f>E7*F7</f>
        <v>0</v>
      </c>
      <c r="H7" s="5" t="s">
        <v>93</v>
      </c>
      <c r="I7" s="5"/>
      <c r="J7" s="5"/>
      <c r="K7" s="5">
        <f>I7*J7</f>
        <v>0</v>
      </c>
      <c r="L7" s="5"/>
      <c r="M7" s="5"/>
      <c r="N7" s="5">
        <f>L7*M7</f>
        <v>0</v>
      </c>
    </row>
    <row r="8" spans="3:14" x14ac:dyDescent="0.3">
      <c r="D8" s="5"/>
      <c r="E8" s="5"/>
      <c r="F8" s="5"/>
      <c r="G8" s="5">
        <f t="shared" ref="G8:G34" si="0">E8*F8</f>
        <v>0</v>
      </c>
      <c r="H8" s="5" t="s">
        <v>94</v>
      </c>
      <c r="I8" s="5"/>
      <c r="J8" s="5"/>
      <c r="K8" s="5">
        <f t="shared" ref="K8:K34" si="1">I8*J8</f>
        <v>0</v>
      </c>
      <c r="L8" s="5"/>
      <c r="M8" s="5"/>
      <c r="N8" s="5">
        <f t="shared" ref="N8:N34" si="2">L8*M8</f>
        <v>0</v>
      </c>
    </row>
    <row r="9" spans="3:14" x14ac:dyDescent="0.3">
      <c r="D9" s="5"/>
      <c r="E9" s="5"/>
      <c r="F9" s="5"/>
      <c r="G9" s="5">
        <f t="shared" si="0"/>
        <v>0</v>
      </c>
      <c r="H9" s="5"/>
      <c r="I9" s="5"/>
      <c r="J9" s="5"/>
      <c r="K9" s="5">
        <f t="shared" si="1"/>
        <v>0</v>
      </c>
      <c r="L9" s="5"/>
      <c r="M9" s="5"/>
      <c r="N9" s="5">
        <f t="shared" si="2"/>
        <v>0</v>
      </c>
    </row>
    <row r="10" spans="3:14" x14ac:dyDescent="0.3">
      <c r="D10" s="5" t="s">
        <v>82</v>
      </c>
      <c r="E10" s="5"/>
      <c r="F10" s="5"/>
      <c r="G10" s="5">
        <f t="shared" si="0"/>
        <v>0</v>
      </c>
      <c r="H10" s="5" t="s">
        <v>93</v>
      </c>
      <c r="I10" s="5"/>
      <c r="J10" s="5"/>
      <c r="K10" s="5">
        <f t="shared" si="1"/>
        <v>0</v>
      </c>
      <c r="L10" s="5"/>
      <c r="M10" s="5"/>
      <c r="N10" s="5">
        <f t="shared" si="2"/>
        <v>0</v>
      </c>
    </row>
    <row r="11" spans="3:14" x14ac:dyDescent="0.3">
      <c r="D11" s="5"/>
      <c r="E11" s="5"/>
      <c r="F11" s="5"/>
      <c r="G11" s="5">
        <f t="shared" si="0"/>
        <v>0</v>
      </c>
      <c r="H11" s="5" t="s">
        <v>94</v>
      </c>
      <c r="I11" s="5"/>
      <c r="J11" s="5"/>
      <c r="K11" s="5">
        <f t="shared" si="1"/>
        <v>0</v>
      </c>
      <c r="L11" s="5"/>
      <c r="M11" s="5"/>
      <c r="N11" s="5">
        <f t="shared" si="2"/>
        <v>0</v>
      </c>
    </row>
    <row r="12" spans="3:14" x14ac:dyDescent="0.3">
      <c r="D12" s="5"/>
      <c r="E12" s="5"/>
      <c r="F12" s="5"/>
      <c r="G12" s="5">
        <f t="shared" si="0"/>
        <v>0</v>
      </c>
      <c r="H12" s="5"/>
      <c r="I12" s="5"/>
      <c r="J12" s="5"/>
      <c r="K12" s="5">
        <f t="shared" si="1"/>
        <v>0</v>
      </c>
      <c r="L12" s="5"/>
      <c r="M12" s="5"/>
      <c r="N12" s="5">
        <f t="shared" si="2"/>
        <v>0</v>
      </c>
    </row>
    <row r="13" spans="3:14" x14ac:dyDescent="0.3">
      <c r="D13" s="5"/>
      <c r="E13" s="5"/>
      <c r="F13" s="5"/>
      <c r="G13" s="5">
        <f t="shared" si="0"/>
        <v>0</v>
      </c>
      <c r="H13" s="5"/>
      <c r="I13" s="5"/>
      <c r="J13" s="5"/>
      <c r="K13" s="5">
        <f t="shared" si="1"/>
        <v>0</v>
      </c>
      <c r="L13" s="5"/>
      <c r="M13" s="5"/>
      <c r="N13" s="5">
        <f t="shared" si="2"/>
        <v>0</v>
      </c>
    </row>
    <row r="14" spans="3:14" x14ac:dyDescent="0.3">
      <c r="D14" s="5" t="s">
        <v>80</v>
      </c>
      <c r="E14" s="5"/>
      <c r="F14" s="5"/>
      <c r="G14" s="5">
        <f t="shared" si="0"/>
        <v>0</v>
      </c>
      <c r="H14" s="5" t="s">
        <v>93</v>
      </c>
      <c r="I14" s="5"/>
      <c r="J14" s="5"/>
      <c r="K14" s="5">
        <f t="shared" si="1"/>
        <v>0</v>
      </c>
      <c r="L14" s="5"/>
      <c r="M14" s="5"/>
      <c r="N14" s="5">
        <f t="shared" si="2"/>
        <v>0</v>
      </c>
    </row>
    <row r="15" spans="3:14" x14ac:dyDescent="0.3">
      <c r="D15" s="5"/>
      <c r="E15" s="5"/>
      <c r="F15" s="5"/>
      <c r="G15" s="5">
        <f t="shared" si="0"/>
        <v>0</v>
      </c>
      <c r="H15" s="5" t="s">
        <v>94</v>
      </c>
      <c r="I15" s="5"/>
      <c r="J15" s="5"/>
      <c r="K15" s="5">
        <f t="shared" si="1"/>
        <v>0</v>
      </c>
      <c r="L15" s="5"/>
      <c r="M15" s="5"/>
      <c r="N15" s="5">
        <f t="shared" si="2"/>
        <v>0</v>
      </c>
    </row>
    <row r="16" spans="3:14" x14ac:dyDescent="0.3">
      <c r="D16" s="5"/>
      <c r="E16" s="5"/>
      <c r="F16" s="5"/>
      <c r="G16" s="5">
        <f t="shared" si="0"/>
        <v>0</v>
      </c>
      <c r="H16" s="5"/>
      <c r="I16" s="5"/>
      <c r="J16" s="5"/>
      <c r="K16" s="5">
        <f t="shared" si="1"/>
        <v>0</v>
      </c>
      <c r="L16" s="5"/>
      <c r="M16" s="5"/>
      <c r="N16" s="5">
        <f t="shared" si="2"/>
        <v>0</v>
      </c>
    </row>
    <row r="17" spans="4:14" x14ac:dyDescent="0.3">
      <c r="D17" s="5"/>
      <c r="E17" s="5"/>
      <c r="F17" s="5"/>
      <c r="G17" s="5">
        <f t="shared" si="0"/>
        <v>0</v>
      </c>
      <c r="H17" s="5"/>
      <c r="I17" s="5"/>
      <c r="J17" s="5"/>
      <c r="K17" s="5">
        <f t="shared" si="1"/>
        <v>0</v>
      </c>
      <c r="L17" s="5"/>
      <c r="M17" s="5"/>
      <c r="N17" s="5">
        <f t="shared" si="2"/>
        <v>0</v>
      </c>
    </row>
    <row r="18" spans="4:14" x14ac:dyDescent="0.3">
      <c r="D18" s="5" t="s">
        <v>81</v>
      </c>
      <c r="E18" s="5"/>
      <c r="F18" s="5"/>
      <c r="G18" s="5">
        <f t="shared" si="0"/>
        <v>0</v>
      </c>
      <c r="H18" s="5" t="s">
        <v>93</v>
      </c>
      <c r="I18" s="5"/>
      <c r="J18" s="5"/>
      <c r="K18" s="5">
        <f t="shared" si="1"/>
        <v>0</v>
      </c>
      <c r="L18" s="5"/>
      <c r="M18" s="5"/>
      <c r="N18" s="5">
        <f t="shared" si="2"/>
        <v>0</v>
      </c>
    </row>
    <row r="19" spans="4:14" x14ac:dyDescent="0.3">
      <c r="D19" s="5"/>
      <c r="E19" s="5"/>
      <c r="F19" s="5"/>
      <c r="G19" s="5">
        <f t="shared" si="0"/>
        <v>0</v>
      </c>
      <c r="H19" s="5" t="s">
        <v>94</v>
      </c>
      <c r="I19" s="5"/>
      <c r="J19" s="5"/>
      <c r="K19" s="5">
        <f t="shared" si="1"/>
        <v>0</v>
      </c>
      <c r="L19" s="5"/>
      <c r="M19" s="5"/>
      <c r="N19" s="5">
        <f t="shared" si="2"/>
        <v>0</v>
      </c>
    </row>
    <row r="20" spans="4:14" x14ac:dyDescent="0.3">
      <c r="D20" s="5"/>
      <c r="E20" s="5"/>
      <c r="F20" s="5"/>
      <c r="G20" s="5">
        <f t="shared" si="0"/>
        <v>0</v>
      </c>
      <c r="H20" s="5"/>
      <c r="I20" s="5"/>
      <c r="J20" s="5"/>
      <c r="K20" s="5">
        <f t="shared" si="1"/>
        <v>0</v>
      </c>
      <c r="L20" s="5"/>
      <c r="M20" s="5"/>
      <c r="N20" s="5">
        <f t="shared" si="2"/>
        <v>0</v>
      </c>
    </row>
    <row r="21" spans="4:14" x14ac:dyDescent="0.3">
      <c r="D21" s="5" t="s">
        <v>81</v>
      </c>
      <c r="E21" s="5"/>
      <c r="F21" s="5"/>
      <c r="G21" s="5">
        <f t="shared" si="0"/>
        <v>0</v>
      </c>
      <c r="H21" s="5" t="s">
        <v>93</v>
      </c>
      <c r="I21" s="5"/>
      <c r="J21" s="5"/>
      <c r="K21" s="5">
        <f t="shared" si="1"/>
        <v>0</v>
      </c>
      <c r="L21" s="5"/>
      <c r="M21" s="5"/>
      <c r="N21" s="5">
        <f t="shared" si="2"/>
        <v>0</v>
      </c>
    </row>
    <row r="22" spans="4:14" x14ac:dyDescent="0.3">
      <c r="D22" s="5"/>
      <c r="E22" s="5"/>
      <c r="F22" s="5"/>
      <c r="G22" s="5">
        <f t="shared" si="0"/>
        <v>0</v>
      </c>
      <c r="H22" s="5" t="s">
        <v>94</v>
      </c>
      <c r="I22" s="5"/>
      <c r="J22" s="5"/>
      <c r="K22" s="5">
        <f t="shared" si="1"/>
        <v>0</v>
      </c>
      <c r="L22" s="5"/>
      <c r="M22" s="5"/>
      <c r="N22" s="5">
        <f t="shared" si="2"/>
        <v>0</v>
      </c>
    </row>
    <row r="23" spans="4:14" x14ac:dyDescent="0.3">
      <c r="D23" s="5"/>
      <c r="E23" s="5"/>
      <c r="F23" s="5"/>
      <c r="G23" s="5">
        <f t="shared" si="0"/>
        <v>0</v>
      </c>
      <c r="H23" s="5"/>
      <c r="I23" s="5"/>
      <c r="J23" s="5"/>
      <c r="K23" s="5">
        <f t="shared" si="1"/>
        <v>0</v>
      </c>
      <c r="L23" s="5"/>
      <c r="M23" s="5"/>
      <c r="N23" s="5">
        <f t="shared" si="2"/>
        <v>0</v>
      </c>
    </row>
    <row r="24" spans="4:14" x14ac:dyDescent="0.3">
      <c r="D24" s="5" t="s">
        <v>87</v>
      </c>
      <c r="E24" s="5"/>
      <c r="F24" s="5"/>
      <c r="G24" s="5">
        <f t="shared" si="0"/>
        <v>0</v>
      </c>
      <c r="H24" s="5" t="s">
        <v>95</v>
      </c>
      <c r="I24" s="5"/>
      <c r="J24" s="5"/>
      <c r="K24" s="5">
        <f t="shared" si="1"/>
        <v>0</v>
      </c>
      <c r="L24" s="5"/>
      <c r="M24" s="5"/>
      <c r="N24" s="5">
        <f t="shared" si="2"/>
        <v>0</v>
      </c>
    </row>
    <row r="25" spans="4:14" x14ac:dyDescent="0.3">
      <c r="D25" s="5" t="s">
        <v>88</v>
      </c>
      <c r="E25" s="5"/>
      <c r="F25" s="5"/>
      <c r="G25" s="5">
        <f t="shared" si="0"/>
        <v>0</v>
      </c>
      <c r="H25" s="5" t="s">
        <v>95</v>
      </c>
      <c r="I25" s="5"/>
      <c r="J25" s="5"/>
      <c r="K25" s="5">
        <f t="shared" si="1"/>
        <v>0</v>
      </c>
      <c r="L25" s="5"/>
      <c r="M25" s="5"/>
      <c r="N25" s="5">
        <f t="shared" si="2"/>
        <v>0</v>
      </c>
    </row>
    <row r="26" spans="4:14" x14ac:dyDescent="0.3">
      <c r="D26" s="5" t="s">
        <v>89</v>
      </c>
      <c r="E26" s="5"/>
      <c r="F26" s="5"/>
      <c r="G26" s="5">
        <f t="shared" si="0"/>
        <v>0</v>
      </c>
      <c r="H26" s="5" t="s">
        <v>95</v>
      </c>
      <c r="I26" s="5"/>
      <c r="J26" s="5"/>
      <c r="K26" s="5">
        <f t="shared" si="1"/>
        <v>0</v>
      </c>
      <c r="L26" s="5"/>
      <c r="M26" s="5"/>
      <c r="N26" s="5">
        <f t="shared" si="2"/>
        <v>0</v>
      </c>
    </row>
    <row r="27" spans="4:14" x14ac:dyDescent="0.3">
      <c r="D27" s="5"/>
      <c r="E27" s="5"/>
      <c r="F27" s="5"/>
      <c r="G27" s="5">
        <f t="shared" si="0"/>
        <v>0</v>
      </c>
      <c r="H27" s="5"/>
      <c r="I27" s="5"/>
      <c r="J27" s="5"/>
      <c r="K27" s="5">
        <f t="shared" si="1"/>
        <v>0</v>
      </c>
      <c r="L27" s="5"/>
      <c r="M27" s="5"/>
      <c r="N27" s="5">
        <f t="shared" si="2"/>
        <v>0</v>
      </c>
    </row>
    <row r="28" spans="4:14" x14ac:dyDescent="0.3">
      <c r="D28" s="5" t="s">
        <v>83</v>
      </c>
      <c r="E28" s="5"/>
      <c r="F28" s="5"/>
      <c r="G28" s="5">
        <f t="shared" si="0"/>
        <v>0</v>
      </c>
      <c r="H28" s="5"/>
      <c r="I28" s="5"/>
      <c r="J28" s="5"/>
      <c r="K28" s="5">
        <f t="shared" si="1"/>
        <v>0</v>
      </c>
      <c r="L28" s="5"/>
      <c r="M28" s="5"/>
      <c r="N28" s="5">
        <f t="shared" si="2"/>
        <v>0</v>
      </c>
    </row>
    <row r="29" spans="4:14" x14ac:dyDescent="0.3">
      <c r="D29" s="5" t="s">
        <v>84</v>
      </c>
      <c r="E29" s="5"/>
      <c r="F29" s="5"/>
      <c r="G29" s="5">
        <f t="shared" si="0"/>
        <v>0</v>
      </c>
      <c r="H29" s="5"/>
      <c r="I29" s="5"/>
      <c r="J29" s="5"/>
      <c r="K29" s="5">
        <f t="shared" si="1"/>
        <v>0</v>
      </c>
      <c r="L29" s="5"/>
      <c r="M29" s="5"/>
      <c r="N29" s="5">
        <f t="shared" si="2"/>
        <v>0</v>
      </c>
    </row>
    <row r="30" spans="4:14" x14ac:dyDescent="0.3">
      <c r="D30" s="5" t="s">
        <v>85</v>
      </c>
      <c r="E30" s="5"/>
      <c r="F30" s="5"/>
      <c r="G30" s="5">
        <f t="shared" si="0"/>
        <v>0</v>
      </c>
      <c r="H30" s="5"/>
      <c r="I30" s="5"/>
      <c r="J30" s="5"/>
      <c r="K30" s="5">
        <f t="shared" si="1"/>
        <v>0</v>
      </c>
      <c r="L30" s="5"/>
      <c r="M30" s="5"/>
      <c r="N30" s="5">
        <f t="shared" si="2"/>
        <v>0</v>
      </c>
    </row>
    <row r="31" spans="4:14" x14ac:dyDescent="0.3">
      <c r="D31" s="5" t="s">
        <v>86</v>
      </c>
      <c r="E31" s="5"/>
      <c r="F31" s="5"/>
      <c r="G31" s="5">
        <f t="shared" si="0"/>
        <v>0</v>
      </c>
      <c r="H31" s="5"/>
      <c r="I31" s="5"/>
      <c r="J31" s="5"/>
      <c r="K31" s="5">
        <f t="shared" si="1"/>
        <v>0</v>
      </c>
      <c r="L31" s="5"/>
      <c r="M31" s="5"/>
      <c r="N31" s="5">
        <f t="shared" si="2"/>
        <v>0</v>
      </c>
    </row>
    <row r="32" spans="4:14" x14ac:dyDescent="0.3">
      <c r="D32" s="5"/>
      <c r="E32" s="5"/>
      <c r="F32" s="5"/>
      <c r="G32" s="5">
        <f t="shared" si="0"/>
        <v>0</v>
      </c>
      <c r="H32" s="5"/>
      <c r="I32" s="5"/>
      <c r="J32" s="5"/>
      <c r="K32" s="5">
        <f t="shared" si="1"/>
        <v>0</v>
      </c>
      <c r="L32" s="5"/>
      <c r="M32" s="5"/>
      <c r="N32" s="5">
        <f t="shared" si="2"/>
        <v>0</v>
      </c>
    </row>
    <row r="33" spans="4:14" x14ac:dyDescent="0.3">
      <c r="D33" s="5"/>
      <c r="E33" s="5"/>
      <c r="F33" s="5"/>
      <c r="G33" s="5">
        <f t="shared" si="0"/>
        <v>0</v>
      </c>
      <c r="H33" s="5"/>
      <c r="I33" s="5"/>
      <c r="J33" s="5"/>
      <c r="K33" s="5">
        <f t="shared" si="1"/>
        <v>0</v>
      </c>
      <c r="L33" s="5"/>
      <c r="M33" s="5"/>
      <c r="N33" s="5">
        <f t="shared" si="2"/>
        <v>0</v>
      </c>
    </row>
    <row r="34" spans="4:14" x14ac:dyDescent="0.3">
      <c r="D34" s="5"/>
      <c r="E34" s="5"/>
      <c r="F34" s="5"/>
      <c r="G34" s="5">
        <f t="shared" si="0"/>
        <v>0</v>
      </c>
      <c r="H34" s="5"/>
      <c r="I34" s="5"/>
      <c r="J34" s="5"/>
      <c r="K34" s="5">
        <f t="shared" si="1"/>
        <v>0</v>
      </c>
      <c r="L34" s="5"/>
      <c r="M34" s="5"/>
      <c r="N34" s="5">
        <f t="shared" si="2"/>
        <v>0</v>
      </c>
    </row>
    <row r="35" spans="4:14" x14ac:dyDescent="0.3">
      <c r="D35" s="5" t="s">
        <v>90</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topLeftCell="B7" workbookViewId="0">
      <selection activeCell="H22" sqref="H22"/>
    </sheetView>
  </sheetViews>
  <sheetFormatPr defaultRowHeight="14.4" x14ac:dyDescent="0.3"/>
  <cols>
    <col min="2" max="2" width="18.109375" customWidth="1"/>
    <col min="3" max="3" width="40.33203125" customWidth="1"/>
    <col min="8" max="8" width="28.6640625" customWidth="1"/>
  </cols>
  <sheetData>
    <row r="1" spans="1:9" x14ac:dyDescent="0.3">
      <c r="A1" s="19"/>
      <c r="B1" s="19"/>
      <c r="C1" s="19"/>
      <c r="D1" s="19"/>
      <c r="E1" s="19"/>
      <c r="F1" s="19"/>
      <c r="G1" s="19"/>
      <c r="H1" s="19"/>
      <c r="I1" s="18"/>
    </row>
    <row r="2" spans="1:9" x14ac:dyDescent="0.3">
      <c r="A2" s="20"/>
      <c r="B2" s="20"/>
      <c r="C2" s="20"/>
      <c r="D2" s="20"/>
      <c r="E2" s="20"/>
      <c r="F2" s="20"/>
      <c r="G2" s="20"/>
      <c r="H2" s="20"/>
      <c r="I2" s="18"/>
    </row>
    <row r="3" spans="1:9" x14ac:dyDescent="0.3">
      <c r="A3" s="20"/>
      <c r="B3" s="205" t="s">
        <v>183</v>
      </c>
      <c r="C3" s="205"/>
      <c r="D3" s="205"/>
      <c r="E3" s="205"/>
      <c r="F3" s="205"/>
      <c r="G3" s="205"/>
      <c r="H3" s="205"/>
      <c r="I3" s="18"/>
    </row>
    <row r="4" spans="1:9" ht="28.8" x14ac:dyDescent="0.3">
      <c r="A4" s="20"/>
      <c r="B4" s="21" t="s">
        <v>184</v>
      </c>
      <c r="C4" s="21" t="s">
        <v>185</v>
      </c>
      <c r="D4" s="21" t="s">
        <v>92</v>
      </c>
      <c r="E4" s="21" t="s">
        <v>186</v>
      </c>
      <c r="F4" s="21" t="s">
        <v>187</v>
      </c>
      <c r="G4" s="21" t="s">
        <v>188</v>
      </c>
      <c r="H4" s="21" t="s">
        <v>189</v>
      </c>
      <c r="I4" s="18"/>
    </row>
    <row r="5" spans="1:9" x14ac:dyDescent="0.3">
      <c r="A5" s="20"/>
      <c r="B5" s="23" t="s">
        <v>192</v>
      </c>
      <c r="C5" s="29" t="s">
        <v>140</v>
      </c>
      <c r="D5" s="23" t="s">
        <v>150</v>
      </c>
      <c r="E5" s="23">
        <v>0</v>
      </c>
      <c r="F5" s="24">
        <v>400</v>
      </c>
      <c r="G5" s="24">
        <f>H5/F5</f>
        <v>2800</v>
      </c>
      <c r="H5" s="25">
        <v>1120000</v>
      </c>
      <c r="I5" s="18"/>
    </row>
    <row r="6" spans="1:9" x14ac:dyDescent="0.3">
      <c r="A6" s="20"/>
      <c r="B6" s="23" t="s">
        <v>192</v>
      </c>
      <c r="C6" s="29" t="s">
        <v>140</v>
      </c>
      <c r="D6" s="23" t="s">
        <v>149</v>
      </c>
      <c r="E6" s="23">
        <v>0</v>
      </c>
      <c r="F6" s="24">
        <v>590</v>
      </c>
      <c r="G6" s="24">
        <f>H6/F6</f>
        <v>2800</v>
      </c>
      <c r="H6" s="25">
        <v>1652000</v>
      </c>
      <c r="I6" s="18"/>
    </row>
    <row r="7" spans="1:9" x14ac:dyDescent="0.3">
      <c r="A7" s="20"/>
      <c r="B7" s="23" t="s">
        <v>192</v>
      </c>
      <c r="C7" s="29" t="s">
        <v>140</v>
      </c>
      <c r="D7" s="23" t="s">
        <v>149</v>
      </c>
      <c r="E7" s="23">
        <v>0</v>
      </c>
      <c r="F7" s="24">
        <v>620</v>
      </c>
      <c r="G7" s="24">
        <f>H7/F7</f>
        <v>2800</v>
      </c>
      <c r="H7" s="25">
        <v>1736000</v>
      </c>
      <c r="I7" s="18"/>
    </row>
    <row r="8" spans="1:9" x14ac:dyDescent="0.3">
      <c r="A8" s="20"/>
      <c r="B8" s="26" t="s">
        <v>190</v>
      </c>
      <c r="C8" s="23"/>
      <c r="D8" s="23"/>
      <c r="E8" s="23"/>
      <c r="F8" s="23"/>
      <c r="G8" s="27">
        <f>AVERAGE(G5:G7)</f>
        <v>2800</v>
      </c>
      <c r="H8" s="23"/>
      <c r="I8" s="18"/>
    </row>
    <row r="9" spans="1:9" x14ac:dyDescent="0.3">
      <c r="A9" s="19"/>
      <c r="B9" s="26" t="s">
        <v>191</v>
      </c>
      <c r="C9" s="23"/>
      <c r="D9" s="23"/>
      <c r="E9" s="23"/>
      <c r="F9" s="28"/>
      <c r="G9" s="26">
        <v>2800</v>
      </c>
      <c r="H9" s="26"/>
      <c r="I9" s="22"/>
    </row>
    <row r="10" spans="1:9" x14ac:dyDescent="0.3">
      <c r="A10" s="18"/>
      <c r="B10" s="19"/>
      <c r="C10" s="19"/>
      <c r="D10" s="19"/>
      <c r="E10" s="19"/>
      <c r="F10" s="18"/>
      <c r="G10" s="18"/>
      <c r="H10" s="18"/>
      <c r="I10" s="18"/>
    </row>
    <row r="11" spans="1:9" x14ac:dyDescent="0.3">
      <c r="A11" s="18"/>
      <c r="B11" s="19"/>
      <c r="C11" s="19"/>
      <c r="D11" s="19"/>
      <c r="E11" s="19"/>
      <c r="F11" s="18"/>
      <c r="G11" s="18"/>
      <c r="H11" s="18"/>
      <c r="I11" s="18"/>
    </row>
    <row r="12" spans="1:9" x14ac:dyDescent="0.3">
      <c r="A12" s="18"/>
      <c r="B12" s="19"/>
      <c r="C12" s="19"/>
      <c r="D12" s="19"/>
      <c r="E12" s="19"/>
      <c r="F12" s="18"/>
      <c r="G12" s="18"/>
      <c r="H12" s="18"/>
      <c r="I12" s="18"/>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G - C %</vt:lpstr>
      <vt:lpstr>G - C % (2)</vt:lpstr>
      <vt:lpstr>Wing A</vt:lpstr>
      <vt:lpstr>Wing B</vt:lpstr>
      <vt:lpstr>Wing C</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2025-08-19T07:04:06Z</cp:lastPrinted>
  <dcterms:created xsi:type="dcterms:W3CDTF">2013-11-23T05:32:33Z</dcterms:created>
  <dcterms:modified xsi:type="dcterms:W3CDTF">2025-08-19T07:04:54Z</dcterms:modified>
</cp:coreProperties>
</file>