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Aug 25\Axis\Dump\"/>
    </mc:Choice>
  </mc:AlternateContent>
  <xr:revisionPtr revIDLastSave="0" documentId="13_ncr:1_{6C3092FF-05E8-40FF-88F6-18CD89DD2D84}" xr6:coauthVersionLast="47" xr6:coauthVersionMax="47" xr10:uidLastSave="{00000000-0000-0000-0000-000000000000}"/>
  <bookViews>
    <workbookView xWindow="-108" yWindow="-108" windowWidth="23256" windowHeight="12456" xr2:uid="{00000000-000D-0000-FFFF-FFFF00000000}"/>
  </bookViews>
  <sheets>
    <sheet name="Sheet1" sheetId="1" r:id="rId1"/>
    <sheet name="Note" sheetId="15" r:id="rId2"/>
    <sheet name="VALUATION" sheetId="16" r:id="rId3"/>
    <sheet name="Construction %" sheetId="14" r:id="rId4"/>
    <sheet name="Wing A" sheetId="11" r:id="rId5"/>
    <sheet name="Wing B" sheetId="12" r:id="rId6"/>
    <sheet name="Wing C" sheetId="13" r:id="rId7"/>
  </sheets>
  <definedNames>
    <definedName name="_xlnm.Print_Area" localSheetId="0">Sheet1!$A$1:$J$206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L65" i="1" l="1"/>
  <c r="L64" i="1"/>
  <c r="L63" i="1"/>
  <c r="L62" i="1"/>
  <c r="I55" i="1"/>
  <c r="C60" i="1" l="1"/>
  <c r="D60" i="1" s="1"/>
  <c r="L58" i="1"/>
  <c r="L60" i="1"/>
  <c r="L61" i="1" s="1"/>
  <c r="L66" i="1" s="1"/>
  <c r="L67" i="1" s="1"/>
  <c r="C59" i="1" s="1"/>
  <c r="D66" i="1"/>
  <c r="D67" i="1"/>
  <c r="D65" i="1"/>
  <c r="D63" i="1"/>
  <c r="D61" i="1"/>
  <c r="L59" i="1"/>
  <c r="C58" i="1" s="1"/>
  <c r="L57" i="1"/>
  <c r="D64" i="1"/>
  <c r="D62" i="1"/>
  <c r="F7" i="16"/>
  <c r="G6" i="16"/>
  <c r="G5" i="16"/>
  <c r="G83" i="1"/>
  <c r="G82" i="1"/>
  <c r="G79" i="1"/>
  <c r="D103" i="1"/>
  <c r="D102" i="1"/>
  <c r="D101" i="1"/>
  <c r="D100" i="1"/>
  <c r="K100" i="1" s="1"/>
  <c r="D98" i="1"/>
  <c r="D96" i="1"/>
  <c r="D95" i="1"/>
  <c r="D94" i="1"/>
  <c r="L94" i="1" s="1"/>
  <c r="D93" i="1"/>
  <c r="D92" i="1"/>
  <c r="D97" i="1"/>
  <c r="D91" i="1"/>
  <c r="D112" i="1"/>
  <c r="D111" i="1"/>
  <c r="D110" i="1"/>
  <c r="D109" i="1"/>
  <c r="D107" i="1"/>
  <c r="D106" i="1"/>
  <c r="D48" i="1"/>
  <c r="E126" i="1"/>
  <c r="C45" i="1"/>
  <c r="F7" i="1"/>
  <c r="F40" i="1"/>
  <c r="F41" i="1" s="1"/>
  <c r="D50" i="1" s="1"/>
  <c r="I6" i="14"/>
  <c r="I7" i="14" s="1"/>
  <c r="H13" i="14" s="1"/>
  <c r="B6" i="14"/>
  <c r="J7" i="14" s="1"/>
  <c r="H14" i="14" s="1"/>
  <c r="B8" i="14"/>
  <c r="K7" i="14" s="1"/>
  <c r="H15" i="14" s="1"/>
  <c r="B10" i="14"/>
  <c r="L7" i="14" s="1"/>
  <c r="H16" i="14" s="1"/>
  <c r="B12" i="14"/>
  <c r="M7" i="14" s="1"/>
  <c r="H17" i="14" s="1"/>
  <c r="B14" i="14"/>
  <c r="N7" i="14" s="1"/>
  <c r="H18" i="14" s="1"/>
  <c r="B16" i="14"/>
  <c r="O7" i="14" s="1"/>
  <c r="H19" i="14" s="1"/>
  <c r="E4" i="14"/>
  <c r="H45" i="1"/>
  <c r="G76"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K7" i="13"/>
  <c r="G8" i="13"/>
  <c r="N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6" i="11"/>
  <c r="J8" i="11"/>
  <c r="J9" i="11"/>
  <c r="J10" i="11"/>
  <c r="J11" i="11"/>
  <c r="J12" i="11"/>
  <c r="J13" i="11"/>
  <c r="J14" i="11"/>
  <c r="J15" i="11"/>
  <c r="J16" i="11"/>
  <c r="J17" i="11"/>
  <c r="J18" i="11"/>
  <c r="J19" i="11"/>
  <c r="J20" i="11"/>
  <c r="J30" i="11"/>
  <c r="J31" i="11"/>
  <c r="J32" i="11"/>
  <c r="J33" i="11"/>
  <c r="F7" i="11"/>
  <c r="F8" i="11"/>
  <c r="F9" i="11"/>
  <c r="F10" i="11"/>
  <c r="F11" i="11"/>
  <c r="F12" i="11"/>
  <c r="F13" i="11"/>
  <c r="F14" i="11"/>
  <c r="F15" i="11"/>
  <c r="F16" i="11"/>
  <c r="F17" i="11"/>
  <c r="F18" i="11"/>
  <c r="F19" i="11"/>
  <c r="F20" i="11"/>
  <c r="M33" i="11"/>
  <c r="M32" i="11"/>
  <c r="M31" i="11"/>
  <c r="M30" i="11"/>
  <c r="M6" i="11"/>
  <c r="F6" i="11"/>
  <c r="E6" i="14"/>
  <c r="J6" i="14"/>
  <c r="G14" i="14" s="1"/>
  <c r="N35" i="13" l="1"/>
  <c r="M35" i="13" s="1"/>
  <c r="G7" i="16"/>
  <c r="M6" i="14"/>
  <c r="G17" i="14" s="1"/>
  <c r="J35" i="12"/>
  <c r="I35" i="12" s="1"/>
  <c r="K35" i="13"/>
  <c r="J35" i="13" s="1"/>
  <c r="O6" i="14"/>
  <c r="G19" i="14" s="1"/>
  <c r="E7" i="14"/>
  <c r="E10" i="14"/>
  <c r="E9" i="14"/>
  <c r="M35" i="12"/>
  <c r="L35" i="12" s="1"/>
  <c r="F34" i="11"/>
  <c r="N6" i="14"/>
  <c r="G18" i="14" s="1"/>
  <c r="G13" i="14"/>
  <c r="E5" i="14"/>
  <c r="G35" i="13"/>
  <c r="F35" i="13" s="1"/>
  <c r="C83" i="1"/>
  <c r="E8" i="14"/>
  <c r="D79" i="1"/>
  <c r="G84" i="1"/>
  <c r="J34" i="11"/>
  <c r="I34" i="11" s="1"/>
  <c r="F35" i="12"/>
  <c r="E35" i="12" s="1"/>
  <c r="L6" i="14"/>
  <c r="G16" i="14" s="1"/>
  <c r="M34" i="11"/>
  <c r="L34" i="11" s="1"/>
  <c r="D83" i="1"/>
  <c r="D82" i="1"/>
  <c r="F58" i="1"/>
  <c r="K54" i="1" s="1"/>
  <c r="C56" i="1" s="1"/>
  <c r="D59" i="1"/>
  <c r="H58" i="1"/>
  <c r="D58" i="1"/>
  <c r="H20" i="14"/>
  <c r="E34" i="11"/>
  <c r="G36" i="11"/>
  <c r="C82" i="1"/>
  <c r="K6" i="14"/>
  <c r="G15" i="14" s="1"/>
  <c r="C79" i="1"/>
  <c r="H37" i="12" l="1"/>
  <c r="G20" i="14"/>
  <c r="C84" i="1"/>
  <c r="D84" i="1"/>
  <c r="L84" i="1"/>
</calcChain>
</file>

<file path=xl/sharedStrings.xml><?xml version="1.0" encoding="utf-8"?>
<sst xmlns="http://schemas.openxmlformats.org/spreadsheetml/2006/main" count="425" uniqueCount="249">
  <si>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</si>
  <si>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</si>
  <si>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</si>
  <si>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</si>
  <si>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</si>
  <si>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</si>
  <si>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</si>
  <si>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</si>
  <si>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</si>
  <si>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</si>
  <si>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</si>
  <si>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</si>
  <si>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</si>
  <si>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</si>
  <si>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</si>
  <si>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</si>
  <si>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</si>
  <si>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</si>
  <si>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</si>
  <si>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</si>
  <si>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</si>
  <si>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</si>
  <si>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</si>
  <si>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</si>
  <si>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</si>
  <si>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</si>
  <si>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</si>
  <si>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</si>
  <si>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</si>
  <si>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</si>
  <si>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</si>
  <si>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</si>
  <si>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</si>
  <si>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</si>
  <si>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</si>
  <si>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</si>
  <si>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</si>
  <si>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</si>
  <si>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</si>
  <si>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</si>
  <si>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</si>
  <si>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</si>
  <si>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</si>
  <si>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</si>
  <si>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</si>
  <si>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</si>
  <si>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</si>
  <si>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Expiry date: One year from date of issue</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</si>
  <si>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</si>
  <si>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</si>
  <si>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</si>
  <si>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</si>
  <si>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</si>
  <si>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</si>
  <si>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</si>
  <si>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</si>
  <si>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</si>
  <si>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</si>
  <si>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</si>
  <si>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</si>
  <si>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</si>
  <si>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</si>
  <si>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</si>
  <si>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</si>
  <si>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</si>
  <si>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</si>
  <si>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</si>
  <si>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</si>
  <si>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</si>
  <si>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</si>
  <si>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</si>
  <si>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</si>
  <si>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</si>
  <si>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</si>
  <si>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</si>
  <si>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</si>
  <si>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</si>
  <si>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</si>
  <si>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</si>
  <si>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</si>
  <si>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</si>
  <si>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</si>
  <si>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</si>
  <si>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</si>
  <si>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</si>
  <si>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</si>
  <si>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</si>
  <si>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</si>
  <si>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</si>
  <si>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</si>
  <si>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</si>
  <si>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</si>
  <si>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</si>
  <si>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</si>
  <si>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</si>
  <si>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</si>
  <si>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</si>
  <si>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</si>
  <si>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</si>
  <si>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</si>
  <si>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</si>
  <si>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</si>
  <si>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Name / no of the Building</t>
  </si>
  <si>
    <t>Accessibility to the Project from the City:
(Proximity to civic amenities like school, hospital, market, etc.)</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</si>
  <si>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</si>
  <si>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</si>
  <si>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</si>
  <si>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</si>
  <si>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</si>
  <si>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</si>
  <si>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</si>
  <si>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</si>
  <si>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</si>
  <si>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</si>
  <si>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</si>
  <si>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</si>
  <si>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</si>
  <si>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</si>
  <si>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</si>
  <si>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</si>
  <si>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</si>
  <si>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</si>
  <si>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</si>
  <si>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</si>
  <si>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</si>
  <si>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</si>
  <si>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</si>
  <si>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</si>
  <si>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</si>
  <si>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</si>
  <si>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</si>
  <si>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</si>
  <si>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</si>
  <si>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</si>
  <si>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</si>
  <si>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P99000004618</t>
  </si>
  <si>
    <t xml:space="preserve">M/s.Shree Shiv Shakti Enterprises
</t>
  </si>
  <si>
    <t>S No</t>
  </si>
  <si>
    <t>Thane</t>
  </si>
  <si>
    <t>Palghar</t>
  </si>
  <si>
    <t>Open Plot</t>
  </si>
  <si>
    <t>O. Certificate No.:  NA</t>
  </si>
  <si>
    <t>Date of approval:  NA</t>
  </si>
  <si>
    <t>Ground Floor</t>
  </si>
  <si>
    <t>Shop</t>
  </si>
  <si>
    <t>N</t>
  </si>
  <si>
    <t>1BHK</t>
  </si>
  <si>
    <t>1st &amp; 2nd  Floor</t>
  </si>
  <si>
    <t>2BHK</t>
  </si>
  <si>
    <t>Umroli</t>
  </si>
  <si>
    <t>Kolgoan Road</t>
  </si>
  <si>
    <t>City Fire Services</t>
  </si>
  <si>
    <t>Ground Floor For Parking</t>
  </si>
  <si>
    <t>1st,2nd &amp; 3rd Floor</t>
  </si>
  <si>
    <t>Axis Goregoan</t>
  </si>
  <si>
    <t xml:space="preserve">Under construction building </t>
  </si>
  <si>
    <t>Building</t>
  </si>
  <si>
    <t>Approved Layout &amp; NA Order cum CC</t>
  </si>
  <si>
    <t>Name of the Project as per RERA</t>
  </si>
  <si>
    <t>NA Order cum Commencement of Construction</t>
  </si>
  <si>
    <t xml:space="preserve"> Builder Saleable area</t>
  </si>
  <si>
    <t xml:space="preserve">Approved usage of the Property: Residential + Commercial.
(Restrictive Covenants in regard to Land Use, if any)                                                                                                                                                </t>
  </si>
  <si>
    <t>Recommended rate of the flat Per Sq. Ft. ( on Saleable area)</t>
  </si>
  <si>
    <t>Recommended rate of the Shop Per Sq. Ft. ( on Saleable area)</t>
  </si>
  <si>
    <t>1st, 2nd &amp; 3rd Floor</t>
  </si>
  <si>
    <t>Gross Carpet area</t>
  </si>
  <si>
    <t>Other charges</t>
  </si>
  <si>
    <t>100000/-</t>
  </si>
  <si>
    <t>Building No.1</t>
  </si>
  <si>
    <t>18/07/2019.</t>
  </si>
  <si>
    <t>MHSUL/K.1/T.1A/NAP/SR/211/17</t>
  </si>
  <si>
    <t>MHSUL/K.1/T.1A/NAP/SR/211/17
Valid upto : Buillding No.1 = Type A &amp; Type B = G + 3rd Floor</t>
  </si>
  <si>
    <t>Wing A (Type A)</t>
  </si>
  <si>
    <t>Wing B (Type B)</t>
  </si>
  <si>
    <t>Commercial Area Details :</t>
  </si>
  <si>
    <t>Building &amp; Wing</t>
  </si>
  <si>
    <t>No. of Flats</t>
  </si>
  <si>
    <t>Total Gross Carpet Area</t>
  </si>
  <si>
    <t>Total Saleable Area</t>
  </si>
  <si>
    <t>Residential Area Details :</t>
  </si>
  <si>
    <t>No. of Shop</t>
  </si>
  <si>
    <t>A Wing</t>
  </si>
  <si>
    <t>B Wing</t>
  </si>
  <si>
    <t>Shops = 07 &amp; Flats = 27</t>
  </si>
  <si>
    <r>
      <t xml:space="preserve">Proposed Amenities :  </t>
    </r>
    <r>
      <rPr>
        <sz val="11"/>
        <rFont val="Times New Roman"/>
        <family val="1"/>
      </rPr>
      <t xml:space="preserve">1.  Vitrified tiles flooring 2. Granite Kitchen Platform  3. Decorative Enternace  etc.   </t>
    </r>
    <r>
      <rPr>
        <b/>
        <sz val="11"/>
        <rFont val="Times New Roman"/>
        <family val="1"/>
      </rPr>
      <t xml:space="preserve">
                                               </t>
    </r>
  </si>
  <si>
    <t>Authorized Signatory
Name &amp; Seal of the agency</t>
  </si>
  <si>
    <t xml:space="preserve">PHOTOGRAPHS OF PROPERTY : 
</t>
  </si>
  <si>
    <t>OLD APF</t>
  </si>
  <si>
    <t>20/10/2020.</t>
  </si>
  <si>
    <t>Dhanashree</t>
  </si>
  <si>
    <t>Rate has not Changed</t>
  </si>
  <si>
    <t>Market Research Data</t>
  </si>
  <si>
    <t>Source</t>
  </si>
  <si>
    <t>Distance from proposed property</t>
  </si>
  <si>
    <t>Net Carpet</t>
  </si>
  <si>
    <t>Saleable Area</t>
  </si>
  <si>
    <t>Rate on Saleable</t>
  </si>
  <si>
    <t>Market Value</t>
  </si>
  <si>
    <t>housing</t>
  </si>
  <si>
    <t>Soham Gardens - 290m</t>
  </si>
  <si>
    <t>Average</t>
  </si>
  <si>
    <t xml:space="preserve">Valuation Adopted </t>
  </si>
  <si>
    <t>Recommended rate of Parking</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</si>
  <si>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</si>
  <si>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</si>
  <si>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</si>
  <si>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</si>
  <si>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</si>
  <si>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</si>
  <si>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</si>
  <si>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</si>
  <si>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</si>
  <si>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</si>
  <si>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</si>
  <si>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</si>
  <si>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</si>
  <si>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</si>
  <si>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</si>
  <si>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</si>
  <si>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</si>
  <si>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</si>
  <si>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</si>
  <si>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</si>
  <si>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</si>
  <si>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</si>
  <si>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</si>
  <si>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</si>
  <si>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</si>
  <si>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</si>
  <si>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</si>
  <si>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</si>
  <si>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</si>
  <si>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</si>
  <si>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</si>
  <si>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</si>
  <si>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</si>
  <si>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Wing A &amp; B = G + 1st to 3rd Floor</t>
  </si>
  <si>
    <t xml:space="preserve">Ideal View - Building No.1 (Wing A &amp; B)
</t>
  </si>
  <si>
    <t>0.65 Km from Umroli Railway Station</t>
  </si>
  <si>
    <t>Wing 02</t>
  </si>
  <si>
    <t>Location Link</t>
  </si>
  <si>
    <t>https://goo.gl/maps/U53xEPkqgxoCjBhz8?coh=178572&amp;entry=tt</t>
  </si>
  <si>
    <t xml:space="preserve">Office No. 1031, Wing J, Akshar Business Park, Plot No. 03 Sector 25, Near APMC Market, Vashi, Navi Mumbai, Maharashtra 400703 TEL: 022-46090378/79/80                                                                                                                           E mail : vsjcapf@gmail.com. Web site : www.vsjadon.com </t>
  </si>
  <si>
    <t>19.7564828,72.7603612</t>
  </si>
  <si>
    <t>Shiv Shakti Apartment</t>
  </si>
  <si>
    <t>Contact Details ( Name &amp; Contact No.)</t>
  </si>
  <si>
    <t>Ideal View</t>
  </si>
  <si>
    <t>Shiv Shakti Apartment, S.No. 198, Umroli, Palghar, Thane 401209.</t>
  </si>
  <si>
    <r>
      <t xml:space="preserve">Remarks:  
1. Construction work was stopped from visit 13/01/2021. No one found on site.
    (Lift Installation work is pending).
2. Occupancy of flats is between 70 to 80 percent. Flats in A Wing are occupied by tenents.
3. We considered Saleable area as per Builder area sheet.
4. We considered Carpet area as per Approved Plan.
5. We have considered rate by verifying it from market inquire.
6. We have considered Other charges from cost sheet.
7. We update revised Approved Plan provided to us. (on 22/08/2019)
8. Car parking is subjected to authentic documentation.
9. The project has received CC on 18/07/2019, But construction work is not yet completed.
10. </t>
    </r>
    <r>
      <rPr>
        <b/>
        <sz val="11"/>
        <color rgb="FFFF0000"/>
        <rFont val="Times New Roman"/>
        <family val="1"/>
      </rPr>
      <t xml:space="preserve">As per RERA, completion period of project is expired on 30/12/2024 but still project is under construction.
</t>
    </r>
    <r>
      <rPr>
        <b/>
        <sz val="11"/>
        <color theme="1"/>
        <rFont val="Times New Roman"/>
        <family val="1"/>
      </rPr>
      <t>11. The project name has been changed from "Shiv Shakti Apartment Ideal City Building No. 1" to "Ideal View" on the RERA portal. Please check before any disbursement
12. As checked on RERA portal on dated 12/08/2025, we have observed that above project "Shiv Shakti Apartment" is kept under abeyance.</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</si>
</sst>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29"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2"/>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sz val="11"/>
      <color theme="1"/>
      <name val="Times New Roman"/>
      <family val="1"/>
    </font>
    <font>
      <b/>
      <sz val="11"/>
      <color theme="1"/>
      <name val="Times New Roman"/>
      <family val="1"/>
    </font>
    <font>
      <b/>
      <sz val="26"/>
      <color theme="1"/>
      <name val="Calibri"/>
      <family val="2"/>
      <scheme val="minor"/>
    </font>
    <font>
      <sz val="11"/>
      <name val="Calibri"/>
      <family val="2"/>
      <scheme val="minor"/>
    </font>
    <font>
      <b/>
      <sz val="12"/>
      <color theme="1"/>
      <name val="Times New Roman"/>
      <family val="1"/>
    </font>
    <font>
      <sz val="12"/>
      <color theme="1"/>
      <name val="Times New Roman"/>
      <family val="1"/>
    </font>
    <font>
      <sz val="11"/>
      <color rgb="FFFF0000"/>
      <name val="Calibri"/>
      <family val="2"/>
    </font>
    <font>
      <sz val="12"/>
      <name val="Times New Roman"/>
      <family val="1"/>
    </font>
    <font>
      <sz val="11"/>
      <color rgb="FF000000"/>
      <name val="Times New Roman"/>
      <family val="1"/>
    </font>
    <font>
      <b/>
      <sz val="11"/>
      <color rgb="FFFF000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6" fillId="0" borderId="0" applyNumberFormat="0" applyFill="0" applyBorder="0" applyAlignment="0" applyProtection="0"/>
    <xf numFmtId="0" fontId="15" fillId="0" borderId="0"/>
    <xf numFmtId="0" fontId="15" fillId="0" borderId="0"/>
  </cellStyleXfs>
  <cellXfs count="241">
    <xf numFmtId="0" fontId="0" fillId="0" borderId="0" xfId="0"/>
    <xf numFmtId="0" fontId="4" fillId="0" borderId="2" xfId="0" applyFont="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7" fillId="0" borderId="2" xfId="0" applyFont="1" applyBorder="1"/>
    <xf numFmtId="0" fontId="0" fillId="0" borderId="3" xfId="0" applyBorder="1"/>
    <xf numFmtId="0" fontId="0" fillId="2" borderId="2" xfId="0" applyFill="1" applyBorder="1"/>
    <xf numFmtId="0" fontId="17"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7"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1" fontId="3" fillId="0" borderId="2" xfId="0" applyNumberFormat="1" applyFont="1" applyBorder="1" applyAlignment="1">
      <alignment horizontal="center" vertical="top" wrapText="1"/>
    </xf>
    <xf numFmtId="0" fontId="1" fillId="0" borderId="0" xfId="3"/>
    <xf numFmtId="0" fontId="15" fillId="0" borderId="0" xfId="5"/>
    <xf numFmtId="0" fontId="17" fillId="0" borderId="2" xfId="5" applyFont="1" applyBorder="1" applyAlignment="1">
      <alignment horizontal="center" vertical="top" wrapText="1"/>
    </xf>
    <xf numFmtId="0" fontId="14" fillId="0" borderId="2" xfId="4" applyFont="1" applyBorder="1" applyAlignment="1">
      <alignment horizontal="center" vertical="top" wrapText="1"/>
    </xf>
    <xf numFmtId="0" fontId="15" fillId="0" borderId="2" xfId="5" applyBorder="1" applyAlignment="1">
      <alignment horizontal="left" vertical="center"/>
    </xf>
    <xf numFmtId="0" fontId="15" fillId="0" borderId="2" xfId="5" applyBorder="1" applyAlignment="1">
      <alignment horizontal="center" vertical="center"/>
    </xf>
    <xf numFmtId="1" fontId="15" fillId="0" borderId="2" xfId="5" applyNumberFormat="1" applyBorder="1" applyAlignment="1">
      <alignment horizontal="center" vertical="center"/>
    </xf>
    <xf numFmtId="165" fontId="15" fillId="0" borderId="2" xfId="1" applyNumberFormat="1" applyFont="1" applyBorder="1" applyAlignment="1">
      <alignment horizontal="right" vertical="center"/>
    </xf>
    <xf numFmtId="43" fontId="1" fillId="0" borderId="0" xfId="3" applyNumberFormat="1"/>
    <xf numFmtId="0" fontId="17" fillId="0" borderId="2" xfId="5" applyFont="1" applyBorder="1" applyAlignment="1">
      <alignment horizontal="center" vertical="center"/>
    </xf>
    <xf numFmtId="1" fontId="18" fillId="0" borderId="2" xfId="5" applyNumberFormat="1" applyFont="1" applyBorder="1" applyAlignment="1">
      <alignment horizontal="center" vertical="center"/>
    </xf>
    <xf numFmtId="0" fontId="1" fillId="0" borderId="2" xfId="3" applyBorder="1" applyAlignment="1">
      <alignment horizontal="center" vertical="center"/>
    </xf>
    <xf numFmtId="0" fontId="25" fillId="0" borderId="0" xfId="3" applyFont="1"/>
    <xf numFmtId="1" fontId="1" fillId="0" borderId="0" xfId="3" applyNumberFormat="1"/>
    <xf numFmtId="0" fontId="1" fillId="0" borderId="0" xfId="3" applyAlignment="1">
      <alignment wrapText="1"/>
    </xf>
    <xf numFmtId="0" fontId="24" fillId="0" borderId="19" xfId="6" applyFont="1" applyBorder="1" applyProtection="1">
      <protection hidden="1"/>
    </xf>
    <xf numFmtId="0" fontId="24" fillId="0" borderId="0" xfId="6" applyFont="1" applyProtection="1">
      <protection hidden="1"/>
    </xf>
    <xf numFmtId="0" fontId="27" fillId="0" borderId="0" xfId="0" applyFont="1" applyProtection="1">
      <protection hidden="1"/>
    </xf>
    <xf numFmtId="0" fontId="27" fillId="0" borderId="32" xfId="0" applyFont="1" applyBorder="1" applyProtection="1">
      <protection hidden="1"/>
    </xf>
    <xf numFmtId="0" fontId="26" fillId="0" borderId="21" xfId="6" applyFont="1" applyBorder="1" applyAlignment="1" applyProtection="1">
      <alignment horizontal="center" vertical="top"/>
      <protection locked="0"/>
    </xf>
    <xf numFmtId="0" fontId="26" fillId="0" borderId="2" xfId="6" applyFont="1" applyBorder="1" applyAlignment="1" applyProtection="1">
      <alignment horizontal="center" vertical="top"/>
      <protection locked="0"/>
    </xf>
    <xf numFmtId="0" fontId="26" fillId="0" borderId="2" xfId="6" applyFont="1" applyBorder="1" applyAlignment="1" applyProtection="1">
      <alignment horizontal="center" vertical="top" wrapText="1"/>
      <protection locked="0"/>
    </xf>
    <xf numFmtId="0" fontId="4" fillId="0" borderId="2" xfId="0" applyFont="1" applyBorder="1" applyAlignment="1">
      <alignment horizontal="left" vertical="top"/>
    </xf>
    <xf numFmtId="0" fontId="4" fillId="0" borderId="1" xfId="0" applyFont="1" applyBorder="1" applyAlignment="1">
      <alignment vertical="top"/>
    </xf>
    <xf numFmtId="0" fontId="4" fillId="0" borderId="5" xfId="0" applyFont="1" applyBorder="1" applyAlignment="1">
      <alignment vertical="top"/>
    </xf>
    <xf numFmtId="0" fontId="22" fillId="0" borderId="0" xfId="0" applyFont="1"/>
    <xf numFmtId="0" fontId="24" fillId="0" borderId="20" xfId="6" applyFont="1" applyBorder="1" applyProtection="1">
      <protection hidden="1"/>
    </xf>
    <xf numFmtId="0" fontId="24" fillId="0" borderId="23" xfId="6" applyFont="1" applyBorder="1" applyProtection="1">
      <protection hidden="1"/>
    </xf>
    <xf numFmtId="0" fontId="24" fillId="0" borderId="23" xfId="6" applyFont="1" applyBorder="1"/>
    <xf numFmtId="0" fontId="26" fillId="0" borderId="2" xfId="6" applyFont="1" applyBorder="1" applyAlignment="1" applyProtection="1">
      <alignment horizontal="center" wrapText="1"/>
      <protection locked="0"/>
    </xf>
    <xf numFmtId="0" fontId="27" fillId="0" borderId="23" xfId="0" applyFont="1" applyBorder="1" applyProtection="1">
      <protection hidden="1"/>
    </xf>
    <xf numFmtId="1" fontId="26" fillId="0" borderId="2" xfId="6"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26" fillId="0" borderId="28" xfId="6" applyFont="1" applyBorder="1" applyAlignment="1" applyProtection="1">
      <alignment horizontal="center" wrapText="1"/>
      <protection locked="0"/>
    </xf>
    <xf numFmtId="1" fontId="0" fillId="0" borderId="33" xfId="0" applyNumberFormat="1" applyBorder="1"/>
    <xf numFmtId="0" fontId="2" fillId="0" borderId="0" xfId="2"/>
    <xf numFmtId="0" fontId="23" fillId="0" borderId="2" xfId="0" applyFont="1" applyBorder="1" applyAlignment="1">
      <alignment horizontal="center" vertical="center"/>
    </xf>
    <xf numFmtId="1" fontId="24" fillId="0" borderId="2" xfId="0" applyNumberFormat="1" applyFont="1" applyBorder="1" applyAlignment="1">
      <alignment horizontal="center" vertical="center"/>
    </xf>
    <xf numFmtId="0" fontId="24" fillId="0" borderId="2" xfId="0" applyFont="1" applyBorder="1" applyAlignment="1">
      <alignment horizontal="center" vertical="center"/>
    </xf>
    <xf numFmtId="2" fontId="0" fillId="0" borderId="0" xfId="0" applyNumberFormat="1"/>
    <xf numFmtId="0" fontId="12"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0" fillId="0" borderId="0" xfId="0" applyAlignment="1">
      <alignment horizontal="center" vertical="center"/>
    </xf>
    <xf numFmtId="0" fontId="21" fillId="0" borderId="0" xfId="0" applyFont="1" applyAlignment="1">
      <alignment horizontal="center" vertical="center"/>
    </xf>
    <xf numFmtId="0" fontId="20" fillId="0" borderId="0" xfId="0" applyFont="1"/>
    <xf numFmtId="1" fontId="2" fillId="0" borderId="0" xfId="2" applyNumberFormat="1"/>
    <xf numFmtId="0" fontId="26" fillId="0" borderId="21" xfId="6" applyFont="1" applyBorder="1" applyAlignment="1" applyProtection="1">
      <alignment horizontal="center" vertical="top"/>
      <protection locked="0"/>
    </xf>
    <xf numFmtId="0" fontId="26" fillId="0" borderId="2" xfId="6" applyFont="1" applyBorder="1" applyAlignment="1" applyProtection="1">
      <alignment horizontal="center" vertical="top"/>
      <protection locked="0"/>
    </xf>
    <xf numFmtId="0" fontId="26" fillId="0" borderId="27" xfId="6" applyFont="1" applyBorder="1" applyAlignment="1" applyProtection="1">
      <alignment horizontal="center" vertical="top" wrapText="1"/>
      <protection locked="0"/>
    </xf>
    <xf numFmtId="0" fontId="26" fillId="0" borderId="28" xfId="6" applyFont="1" applyBorder="1" applyAlignment="1" applyProtection="1">
      <alignment horizontal="center" vertical="top" wrapText="1"/>
      <protection locked="0"/>
    </xf>
    <xf numFmtId="0" fontId="26" fillId="0" borderId="21" xfId="6" applyFont="1" applyBorder="1" applyAlignment="1" applyProtection="1">
      <alignment horizontal="center" vertical="top" wrapText="1"/>
      <protection locked="0"/>
    </xf>
    <xf numFmtId="0" fontId="26" fillId="0" borderId="2" xfId="6" applyFont="1" applyBorder="1" applyAlignment="1" applyProtection="1">
      <alignment horizontal="center" vertical="top" wrapText="1"/>
      <protection locked="0"/>
    </xf>
    <xf numFmtId="9" fontId="26" fillId="0" borderId="1" xfId="6" applyNumberFormat="1" applyFont="1" applyBorder="1" applyAlignment="1" applyProtection="1">
      <alignment horizontal="center" vertical="center" wrapText="1"/>
      <protection hidden="1"/>
    </xf>
    <xf numFmtId="9" fontId="26" fillId="0" borderId="6" xfId="6" applyNumberFormat="1" applyFont="1" applyBorder="1" applyAlignment="1" applyProtection="1">
      <alignment horizontal="center" vertical="center" wrapText="1"/>
      <protection hidden="1"/>
    </xf>
    <xf numFmtId="0" fontId="13" fillId="0" borderId="1" xfId="6" applyFont="1" applyBorder="1" applyAlignment="1" applyProtection="1">
      <alignment horizontal="left" vertical="top" wrapText="1"/>
      <protection locked="0"/>
    </xf>
    <xf numFmtId="0" fontId="13" fillId="0" borderId="5" xfId="6" applyFont="1" applyBorder="1" applyAlignment="1" applyProtection="1">
      <alignment horizontal="left" vertical="top" wrapText="1"/>
      <protection locked="0"/>
    </xf>
    <xf numFmtId="0" fontId="13" fillId="0" borderId="22" xfId="6" applyFont="1" applyBorder="1" applyAlignment="1" applyProtection="1">
      <alignment horizontal="left" vertical="top" wrapText="1"/>
      <protection locked="0"/>
    </xf>
    <xf numFmtId="1" fontId="6" fillId="0" borderId="1"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13" fillId="0" borderId="1" xfId="0" applyNumberFormat="1" applyFont="1" applyBorder="1" applyAlignment="1">
      <alignment horizontal="center" vertical="top" wrapText="1"/>
    </xf>
    <xf numFmtId="1" fontId="13" fillId="0" borderId="5" xfId="0" applyNumberFormat="1" applyFont="1" applyBorder="1" applyAlignment="1">
      <alignment horizontal="center" vertical="top" wrapText="1"/>
    </xf>
    <xf numFmtId="1" fontId="13" fillId="0" borderId="6"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1" fontId="10" fillId="0" borderId="1"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1" fontId="24" fillId="0" borderId="1" xfId="0" applyNumberFormat="1" applyFont="1" applyBorder="1" applyAlignment="1">
      <alignment horizontal="center" vertical="top" wrapText="1"/>
    </xf>
    <xf numFmtId="1" fontId="24" fillId="0" borderId="5" xfId="0" applyNumberFormat="1" applyFont="1" applyBorder="1" applyAlignment="1">
      <alignment horizontal="center" vertical="top" wrapText="1"/>
    </xf>
    <xf numFmtId="1" fontId="24" fillId="0" borderId="6" xfId="0" applyNumberFormat="1" applyFont="1" applyBorder="1" applyAlignment="1">
      <alignment horizontal="center" vertical="top" wrapText="1"/>
    </xf>
    <xf numFmtId="1" fontId="10" fillId="0" borderId="1" xfId="0" applyNumberFormat="1" applyFont="1" applyBorder="1" applyAlignment="1">
      <alignment horizontal="center" vertical="top" wrapText="1"/>
    </xf>
    <xf numFmtId="1" fontId="10" fillId="0" borderId="5" xfId="0" applyNumberFormat="1" applyFont="1" applyBorder="1" applyAlignment="1">
      <alignment horizontal="center" vertical="top" wrapText="1"/>
    </xf>
    <xf numFmtId="1" fontId="10" fillId="0" borderId="6" xfId="0" applyNumberFormat="1" applyFont="1" applyBorder="1" applyAlignment="1">
      <alignment horizontal="center" vertical="top" wrapText="1"/>
    </xf>
    <xf numFmtId="1" fontId="6" fillId="0" borderId="6" xfId="0" applyNumberFormat="1" applyFont="1" applyBorder="1" applyAlignment="1">
      <alignment horizontal="center" vertical="center" wrapText="1"/>
    </xf>
    <xf numFmtId="0" fontId="20" fillId="0" borderId="1" xfId="0" applyFont="1" applyBorder="1" applyAlignment="1">
      <alignment horizontal="center" vertical="top" wrapText="1"/>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26" fillId="0" borderId="24" xfId="6" applyFont="1" applyBorder="1" applyAlignment="1" applyProtection="1">
      <alignment horizontal="center" vertical="top" wrapText="1"/>
      <protection locked="0"/>
    </xf>
    <xf numFmtId="0" fontId="26" fillId="0" borderId="6" xfId="6" applyFont="1" applyBorder="1" applyAlignment="1" applyProtection="1">
      <alignment horizontal="center" vertical="top" wrapText="1"/>
      <protection locked="0"/>
    </xf>
    <xf numFmtId="0" fontId="26" fillId="0" borderId="25" xfId="6" applyFont="1" applyBorder="1" applyAlignment="1" applyProtection="1">
      <alignment horizontal="center" vertical="top" wrapText="1"/>
      <protection locked="0"/>
    </xf>
    <xf numFmtId="9" fontId="26" fillId="0" borderId="2" xfId="6" applyNumberFormat="1" applyFont="1" applyBorder="1" applyAlignment="1" applyProtection="1">
      <alignment horizontal="center" vertical="center" wrapText="1"/>
      <protection hidden="1"/>
    </xf>
    <xf numFmtId="9" fontId="26" fillId="0" borderId="28" xfId="6" applyNumberFormat="1" applyFont="1" applyBorder="1" applyAlignment="1" applyProtection="1">
      <alignment horizontal="center" vertical="center" wrapText="1"/>
      <protection hidden="1"/>
    </xf>
    <xf numFmtId="9" fontId="26" fillId="0" borderId="7" xfId="6" applyNumberFormat="1" applyFont="1" applyBorder="1" applyAlignment="1" applyProtection="1">
      <alignment horizontal="center" vertical="center" wrapText="1"/>
      <protection hidden="1"/>
    </xf>
    <xf numFmtId="9" fontId="26" fillId="0" borderId="13" xfId="6" applyNumberFormat="1" applyFont="1" applyBorder="1" applyAlignment="1" applyProtection="1">
      <alignment horizontal="center" vertical="center" wrapText="1"/>
      <protection hidden="1"/>
    </xf>
    <xf numFmtId="9" fontId="26" fillId="0" borderId="26" xfId="6" applyNumberFormat="1" applyFont="1" applyBorder="1" applyAlignment="1" applyProtection="1">
      <alignment horizontal="center" vertical="center" wrapText="1"/>
      <protection hidden="1"/>
    </xf>
    <xf numFmtId="9" fontId="26" fillId="0" borderId="11" xfId="6" applyNumberFormat="1" applyFont="1" applyBorder="1" applyAlignment="1" applyProtection="1">
      <alignment horizontal="center" vertical="center" wrapText="1"/>
      <protection hidden="1"/>
    </xf>
    <xf numFmtId="9" fontId="26" fillId="0" borderId="0" xfId="6" applyNumberFormat="1" applyFont="1" applyAlignment="1" applyProtection="1">
      <alignment horizontal="center" vertical="center" wrapText="1"/>
      <protection hidden="1"/>
    </xf>
    <xf numFmtId="9" fontId="26" fillId="0" borderId="23" xfId="6" applyNumberFormat="1" applyFont="1" applyBorder="1" applyAlignment="1" applyProtection="1">
      <alignment horizontal="center" vertical="center" wrapText="1"/>
      <protection hidden="1"/>
    </xf>
    <xf numFmtId="9" fontId="26" fillId="0" borderId="31" xfId="6" applyNumberFormat="1" applyFont="1" applyBorder="1" applyAlignment="1" applyProtection="1">
      <alignment horizontal="center" vertical="center" wrapText="1"/>
      <protection hidden="1"/>
    </xf>
    <xf numFmtId="9" fontId="26" fillId="0" borderId="32" xfId="6" applyNumberFormat="1" applyFont="1" applyBorder="1" applyAlignment="1" applyProtection="1">
      <alignment horizontal="center" vertical="center" wrapText="1"/>
      <protection hidden="1"/>
    </xf>
    <xf numFmtId="9" fontId="26" fillId="0" borderId="33" xfId="6" applyNumberFormat="1" applyFont="1" applyBorder="1" applyAlignment="1" applyProtection="1">
      <alignment horizontal="center" vertical="center" wrapText="1"/>
      <protection hidden="1"/>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2" xfId="0" applyFont="1" applyBorder="1" applyAlignment="1">
      <alignment horizontal="center" vertical="top"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0" fontId="13" fillId="0" borderId="14" xfId="6" applyFont="1" applyBorder="1" applyAlignment="1" applyProtection="1">
      <alignment horizontal="center" vertical="top" wrapText="1"/>
      <protection locked="0"/>
    </xf>
    <xf numFmtId="0" fontId="13" fillId="0" borderId="15" xfId="6" applyFont="1" applyBorder="1" applyAlignment="1" applyProtection="1">
      <alignment horizontal="center" vertical="top" wrapText="1"/>
      <protection locked="0"/>
    </xf>
    <xf numFmtId="0" fontId="13" fillId="0" borderId="16" xfId="6" applyFont="1" applyBorder="1" applyAlignment="1" applyProtection="1">
      <alignment horizontal="left" vertical="top" wrapText="1"/>
      <protection locked="0"/>
    </xf>
    <xf numFmtId="0" fontId="13" fillId="0" borderId="17" xfId="6" applyFont="1" applyBorder="1" applyAlignment="1" applyProtection="1">
      <alignment horizontal="left" vertical="top" wrapText="1"/>
      <protection locked="0"/>
    </xf>
    <xf numFmtId="0" fontId="13" fillId="0" borderId="18" xfId="6" applyFont="1" applyBorder="1" applyAlignment="1" applyProtection="1">
      <alignment horizontal="left" vertical="top" wrapText="1"/>
      <protection locked="0"/>
    </xf>
    <xf numFmtId="0" fontId="26" fillId="0" borderId="1" xfId="6" applyFont="1" applyBorder="1" applyAlignment="1" applyProtection="1">
      <alignment horizontal="center" vertical="top"/>
      <protection locked="0"/>
    </xf>
    <xf numFmtId="0" fontId="26" fillId="0" borderId="6" xfId="6" applyFont="1" applyBorder="1" applyAlignment="1" applyProtection="1">
      <alignment horizontal="center" vertical="top"/>
      <protection locked="0"/>
    </xf>
    <xf numFmtId="0" fontId="26" fillId="0" borderId="22" xfId="6" applyFont="1" applyBorder="1" applyAlignment="1" applyProtection="1">
      <alignment horizontal="center" vertical="top"/>
      <protection locked="0"/>
    </xf>
    <xf numFmtId="0" fontId="13" fillId="0" borderId="21" xfId="6" applyFont="1" applyBorder="1" applyAlignment="1" applyProtection="1">
      <alignment horizontal="left" vertical="top"/>
      <protection locked="0"/>
    </xf>
    <xf numFmtId="0" fontId="13" fillId="0" borderId="2" xfId="6" applyFont="1" applyBorder="1" applyAlignment="1" applyProtection="1">
      <alignment horizontal="left" vertical="top"/>
      <protection locked="0"/>
    </xf>
    <xf numFmtId="14" fontId="4" fillId="0" borderId="1" xfId="0" applyNumberFormat="1" applyFont="1" applyBorder="1" applyAlignment="1">
      <alignment horizontal="left"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4" fillId="0" borderId="5" xfId="0" applyFont="1" applyBorder="1" applyAlignment="1">
      <alignment horizontal="left" vertical="top" wrapText="1"/>
    </xf>
    <xf numFmtId="9" fontId="26" fillId="0" borderId="29" xfId="6" applyNumberFormat="1" applyFont="1" applyBorder="1" applyAlignment="1" applyProtection="1">
      <alignment horizontal="center" vertical="center" wrapText="1"/>
      <protection hidden="1"/>
    </xf>
    <xf numFmtId="9" fontId="26" fillId="0" borderId="30" xfId="6" applyNumberFormat="1" applyFont="1" applyBorder="1" applyAlignment="1" applyProtection="1">
      <alignment horizontal="center" vertical="center" wrapText="1"/>
      <protection hidden="1"/>
    </xf>
    <xf numFmtId="0" fontId="4" fillId="0" borderId="2" xfId="0" applyFont="1" applyBorder="1" applyAlignment="1">
      <alignment horizontal="center" vertical="top"/>
    </xf>
    <xf numFmtId="0" fontId="4" fillId="0" borderId="2" xfId="0" applyFont="1" applyBorder="1" applyAlignment="1">
      <alignment horizontal="left" vertical="top"/>
    </xf>
    <xf numFmtId="0" fontId="0" fillId="0" borderId="6" xfId="0" applyBorder="1" applyAlignment="1">
      <alignment horizontal="left"/>
    </xf>
    <xf numFmtId="0" fontId="4" fillId="0" borderId="2" xfId="0" applyFont="1" applyBorder="1" applyAlignment="1">
      <alignment horizontal="left" vertical="top" wrapText="1"/>
    </xf>
    <xf numFmtId="0" fontId="8" fillId="0" borderId="7" xfId="0" applyFont="1" applyBorder="1" applyAlignment="1">
      <alignment vertical="top" wrapText="1"/>
    </xf>
    <xf numFmtId="0" fontId="8" fillId="0" borderId="13" xfId="0" applyFont="1" applyBorder="1" applyAlignment="1">
      <alignment vertical="top" wrapText="1"/>
    </xf>
    <xf numFmtId="0" fontId="8" fillId="0" borderId="8" xfId="0" applyFont="1" applyBorder="1" applyAlignment="1">
      <alignment vertical="top" wrapText="1"/>
    </xf>
    <xf numFmtId="0" fontId="7" fillId="0" borderId="1"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1" fontId="6" fillId="0" borderId="7"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0" fontId="9" fillId="0" borderId="1" xfId="0" applyFont="1" applyBorder="1" applyAlignment="1">
      <alignment horizontal="center" vertical="top" wrapText="1"/>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5" fillId="0" borderId="1" xfId="0"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4"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4" fillId="0" borderId="7"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9" fillId="0" borderId="2" xfId="0" applyFont="1" applyBorder="1" applyAlignment="1">
      <alignment horizontal="left" vertical="top" wrapText="1"/>
    </xf>
    <xf numFmtId="0" fontId="4" fillId="0" borderId="1" xfId="0" applyFont="1" applyBorder="1" applyAlignment="1">
      <alignment horizontal="center" vertical="top" wrapText="1"/>
    </xf>
    <xf numFmtId="0" fontId="4" fillId="0" borderId="6" xfId="0" applyFont="1" applyBorder="1" applyAlignment="1">
      <alignment horizontal="center" vertical="top" wrapText="1"/>
    </xf>
    <xf numFmtId="0" fontId="4" fillId="0" borderId="5" xfId="0" applyFont="1" applyBorder="1" applyAlignment="1">
      <alignment vertical="top"/>
    </xf>
    <xf numFmtId="0" fontId="4" fillId="0" borderId="6" xfId="0" applyFont="1" applyBorder="1" applyAlignment="1">
      <alignment vertical="top"/>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3" xfId="0" applyFont="1" applyBorder="1" applyAlignment="1">
      <alignment horizontal="left" vertical="top"/>
    </xf>
    <xf numFmtId="0" fontId="4" fillId="0" borderId="10" xfId="0" applyFont="1" applyBorder="1" applyAlignment="1">
      <alignment horizontal="left"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2" xfId="0" applyFont="1" applyBorder="1" applyAlignment="1">
      <alignment horizontal="left" vertical="top"/>
    </xf>
    <xf numFmtId="0" fontId="9" fillId="0" borderId="1" xfId="0" applyFont="1" applyBorder="1" applyAlignment="1">
      <alignment horizontal="center" vertical="top"/>
    </xf>
    <xf numFmtId="0" fontId="9" fillId="0" borderId="6" xfId="0" applyFont="1" applyBorder="1" applyAlignment="1">
      <alignment horizontal="center" vertical="top"/>
    </xf>
    <xf numFmtId="0" fontId="3" fillId="0" borderId="1" xfId="0" applyFont="1" applyBorder="1" applyAlignment="1">
      <alignment horizontal="left" vertical="top"/>
    </xf>
    <xf numFmtId="0" fontId="19" fillId="0" borderId="7" xfId="0" applyFont="1" applyBorder="1" applyAlignment="1">
      <alignment horizontal="left" vertical="top" wrapText="1"/>
    </xf>
    <xf numFmtId="0" fontId="19" fillId="0" borderId="13"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3" xfId="0" applyFont="1" applyBorder="1" applyAlignment="1">
      <alignment horizontal="left" vertical="top" wrapText="1"/>
    </xf>
    <xf numFmtId="0" fontId="19" fillId="0" borderId="10" xfId="0" applyFont="1" applyBorder="1" applyAlignment="1">
      <alignment horizontal="left" vertical="top" wrapText="1"/>
    </xf>
    <xf numFmtId="0" fontId="8" fillId="0" borderId="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9" fillId="0" borderId="1" xfId="0" applyFont="1" applyBorder="1" applyAlignment="1">
      <alignment horizontal="left" vertical="top"/>
    </xf>
    <xf numFmtId="0" fontId="9" fillId="0" borderId="6" xfId="0" applyFont="1" applyBorder="1" applyAlignment="1">
      <alignment horizontal="left" vertical="top"/>
    </xf>
    <xf numFmtId="0" fontId="16" fillId="0" borderId="1" xfId="4" applyFill="1" applyBorder="1" applyAlignment="1">
      <alignment horizontal="left" vertical="top"/>
    </xf>
    <xf numFmtId="0" fontId="9" fillId="0" borderId="5" xfId="0" applyFont="1" applyBorder="1" applyAlignment="1">
      <alignment horizontal="left" vertical="top"/>
    </xf>
    <xf numFmtId="0" fontId="5" fillId="0" borderId="1" xfId="0" applyFont="1" applyBorder="1" applyAlignment="1">
      <alignment vertical="top"/>
    </xf>
    <xf numFmtId="0" fontId="3" fillId="0" borderId="7" xfId="2" applyFont="1" applyBorder="1" applyAlignment="1">
      <alignment horizontal="left" vertical="top" wrapText="1"/>
    </xf>
    <xf numFmtId="0" fontId="3" fillId="0" borderId="13" xfId="2" applyFont="1" applyBorder="1" applyAlignment="1">
      <alignment horizontal="left" vertical="top" wrapText="1"/>
    </xf>
    <xf numFmtId="0" fontId="3" fillId="0" borderId="8" xfId="2" applyFont="1" applyBorder="1" applyAlignment="1">
      <alignment horizontal="left" vertical="top" wrapText="1"/>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11" xfId="0" applyFont="1" applyBorder="1" applyAlignment="1">
      <alignment horizontal="center" vertical="top" wrapText="1"/>
    </xf>
    <xf numFmtId="0" fontId="3" fillId="0" borderId="0" xfId="0" applyFont="1" applyAlignment="1">
      <alignment horizontal="center" vertical="top" wrapText="1"/>
    </xf>
    <xf numFmtId="0" fontId="3" fillId="0" borderId="12" xfId="0" applyFont="1" applyBorder="1" applyAlignment="1">
      <alignment horizontal="center" vertical="top" wrapText="1"/>
    </xf>
    <xf numFmtId="0" fontId="3" fillId="0" borderId="9" xfId="0" applyFont="1" applyBorder="1" applyAlignment="1">
      <alignment horizontal="center" vertical="top" wrapText="1"/>
    </xf>
    <xf numFmtId="0" fontId="3" fillId="0" borderId="3" xfId="0" applyFont="1" applyBorder="1" applyAlignment="1">
      <alignment horizontal="center" vertical="top" wrapText="1"/>
    </xf>
    <xf numFmtId="0" fontId="3" fillId="0" borderId="10" xfId="0" applyFont="1" applyBorder="1" applyAlignment="1">
      <alignment horizontal="center" vertical="top" wrapText="1"/>
    </xf>
    <xf numFmtId="0" fontId="11" fillId="0" borderId="1"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 fontId="3" fillId="0" borderId="1"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1" fontId="6" fillId="0" borderId="2" xfId="0" applyNumberFormat="1" applyFont="1" applyBorder="1" applyAlignment="1">
      <alignment horizontal="center" vertical="center" wrapText="1"/>
    </xf>
    <xf numFmtId="0" fontId="17" fillId="0" borderId="2" xfId="5" applyFont="1" applyBorder="1" applyAlignment="1">
      <alignment horizontal="left"/>
    </xf>
    <xf numFmtId="0" fontId="0" fillId="2" borderId="2" xfId="0" applyFill="1" applyBorder="1" applyAlignment="1">
      <alignment horizontal="center" wrapText="1"/>
    </xf>
    <xf numFmtId="0" fontId="17" fillId="0" borderId="2"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4" builtinId="8"/>
    <cellStyle name="Normal" xfId="0" builtinId="0"/>
    <cellStyle name="Normal 3" xfId="6" xr:uid="{00000000-0005-0000-0000-000005000000}"/>
    <cellStyle name="Normal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jpeg"/><Relationship Id="rId4" Type="http://schemas.openxmlformats.org/officeDocument/2006/relationships/image" Target="../media/image2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0</xdr:col>
      <xdr:colOff>385118</xdr:colOff>
      <xdr:row>183</xdr:row>
      <xdr:rowOff>153176</xdr:rowOff>
    </xdr:from>
    <xdr:to>
      <xdr:col>8</xdr:col>
      <xdr:colOff>590186</xdr:colOff>
      <xdr:row>201</xdr:row>
      <xdr:rowOff>29352</xdr:rowOff>
    </xdr:to>
    <xdr:pic>
      <xdr:nvPicPr>
        <xdr:cNvPr id="5249" name="Picture 55">
          <a:extLst>
            <a:ext uri="{FF2B5EF4-FFF2-40B4-BE49-F238E27FC236}">
              <a16:creationId xmlns:a16="http://schemas.microsoft.com/office/drawing/2014/main" id="{00000000-0008-0000-0000-00008114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85118" y="39487285"/>
          <a:ext cx="5456242" cy="3305175"/>
        </a:xfrm>
        <a:prstGeom prst="rect">
          <a:avLst/>
        </a:prstGeom>
        <a:noFill/>
        <a:ln w="1">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385118</xdr:colOff>
      <xdr:row>165</xdr:row>
      <xdr:rowOff>35981</xdr:rowOff>
    </xdr:from>
    <xdr:to>
      <xdr:col>8</xdr:col>
      <xdr:colOff>590186</xdr:colOff>
      <xdr:row>183</xdr:row>
      <xdr:rowOff>1466</xdr:rowOff>
    </xdr:to>
    <xdr:pic>
      <xdr:nvPicPr>
        <xdr:cNvPr id="5250" name="Picture 56">
          <a:extLst>
            <a:ext uri="{FF2B5EF4-FFF2-40B4-BE49-F238E27FC236}">
              <a16:creationId xmlns:a16="http://schemas.microsoft.com/office/drawing/2014/main" id="{00000000-0008-0000-0000-00008214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85118" y="35941090"/>
          <a:ext cx="5456242" cy="3390900"/>
        </a:xfrm>
        <a:prstGeom prst="rect">
          <a:avLst/>
        </a:prstGeom>
        <a:noFill/>
        <a:ln w="1">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88009</xdr:colOff>
      <xdr:row>122</xdr:row>
      <xdr:rowOff>168088</xdr:rowOff>
    </xdr:from>
    <xdr:ext cx="714298" cy="311496"/>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2179156" y="27891441"/>
          <a:ext cx="71429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solidFill>
                <a:srgbClr val="FFFF00"/>
              </a:solidFill>
            </a:rPr>
            <a:t>Wing B</a:t>
          </a:r>
        </a:p>
      </xdr:txBody>
    </xdr:sp>
    <xdr:clientData/>
  </xdr:oneCellAnchor>
  <xdr:twoCellAnchor>
    <xdr:from>
      <xdr:col>11</xdr:col>
      <xdr:colOff>188595</xdr:colOff>
      <xdr:row>126</xdr:row>
      <xdr:rowOff>148590</xdr:rowOff>
    </xdr:from>
    <xdr:to>
      <xdr:col>21</xdr:col>
      <xdr:colOff>15645</xdr:colOff>
      <xdr:row>162</xdr:row>
      <xdr:rowOff>106804</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7313295" y="29104590"/>
          <a:ext cx="6075450" cy="6709534"/>
          <a:chOff x="477000" y="246743"/>
          <a:chExt cx="5904000" cy="6978139"/>
        </a:xfrm>
      </xdr:grpSpPr>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7000" y="246743"/>
            <a:ext cx="5904000" cy="2898063"/>
          </a:xfrm>
          <a:prstGeom prst="rect">
            <a:avLst/>
          </a:prstGeom>
          <a:ln>
            <a:solidFill>
              <a:schemeClr val="tx1"/>
            </a:solidFill>
          </a:ln>
        </xdr:spPr>
      </xdr:pic>
      <xdr:grpSp>
        <xdr:nvGrpSpPr>
          <xdr:cNvPr id="37" name="Group 36">
            <a:extLst>
              <a:ext uri="{FF2B5EF4-FFF2-40B4-BE49-F238E27FC236}">
                <a16:creationId xmlns:a16="http://schemas.microsoft.com/office/drawing/2014/main" id="{00000000-0008-0000-0000-000025000000}"/>
              </a:ext>
            </a:extLst>
          </xdr:cNvPr>
          <xdr:cNvGrpSpPr/>
        </xdr:nvGrpSpPr>
        <xdr:grpSpPr>
          <a:xfrm>
            <a:off x="1217501" y="3259718"/>
            <a:ext cx="4422998" cy="2066400"/>
            <a:chOff x="1994107" y="3259718"/>
            <a:chExt cx="4422998" cy="2066400"/>
          </a:xfrm>
        </xdr:grpSpPr>
        <xdr:grpSp>
          <xdr:nvGrpSpPr>
            <xdr:cNvPr id="41" name="Group 40">
              <a:extLst>
                <a:ext uri="{FF2B5EF4-FFF2-40B4-BE49-F238E27FC236}">
                  <a16:creationId xmlns:a16="http://schemas.microsoft.com/office/drawing/2014/main" id="{00000000-0008-0000-0000-000029000000}"/>
                </a:ext>
              </a:extLst>
            </xdr:cNvPr>
            <xdr:cNvGrpSpPr/>
          </xdr:nvGrpSpPr>
          <xdr:grpSpPr>
            <a:xfrm>
              <a:off x="3498925" y="3260515"/>
              <a:ext cx="1364967" cy="2064806"/>
              <a:chOff x="2864256" y="2661217"/>
              <a:chExt cx="1293750" cy="2880000"/>
            </a:xfrm>
          </xdr:grpSpPr>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4256" y="2661217"/>
                <a:ext cx="1293750" cy="2880000"/>
              </a:xfrm>
              <a:prstGeom prst="rect">
                <a:avLst/>
              </a:prstGeom>
              <a:ln>
                <a:solidFill>
                  <a:schemeClr val="tx1"/>
                </a:solidFill>
              </a:ln>
            </xdr:spPr>
          </xdr:pic>
          <xdr:sp macro="" textlink="">
            <xdr:nvSpPr>
              <xdr:cNvPr id="63" name="TextBox 138">
                <a:extLst>
                  <a:ext uri="{FF2B5EF4-FFF2-40B4-BE49-F238E27FC236}">
                    <a16:creationId xmlns:a16="http://schemas.microsoft.com/office/drawing/2014/main" id="{57257B55-A1A6-4C7E-8576-7B7D19BBCD41}"/>
                  </a:ext>
                </a:extLst>
              </xdr:cNvPr>
              <xdr:cNvSpPr txBox="1"/>
            </xdr:nvSpPr>
            <xdr:spPr>
              <a:xfrm>
                <a:off x="2864256" y="5287301"/>
                <a:ext cx="566051" cy="253916"/>
              </a:xfrm>
              <a:prstGeom prst="rect">
                <a:avLst/>
              </a:prstGeom>
              <a:solidFill>
                <a:srgbClr val="F5F5F5"/>
              </a:solid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B</a:t>
                </a:r>
                <a:endParaRPr lang="en-IN" sz="1000" b="1"/>
              </a:p>
            </xdr:txBody>
          </xdr:sp>
        </xdr:grpSp>
        <xdr:grpSp>
          <xdr:nvGrpSpPr>
            <xdr:cNvPr id="42" name="Group 41">
              <a:extLst>
                <a:ext uri="{FF2B5EF4-FFF2-40B4-BE49-F238E27FC236}">
                  <a16:creationId xmlns:a16="http://schemas.microsoft.com/office/drawing/2014/main" id="{00000000-0008-0000-0000-00002A000000}"/>
                </a:ext>
              </a:extLst>
            </xdr:cNvPr>
            <xdr:cNvGrpSpPr/>
          </xdr:nvGrpSpPr>
          <xdr:grpSpPr>
            <a:xfrm>
              <a:off x="1994107" y="3260515"/>
              <a:ext cx="1364967" cy="2064806"/>
              <a:chOff x="1437952" y="2661217"/>
              <a:chExt cx="1293750" cy="2880000"/>
            </a:xfrm>
          </xdr:grpSpPr>
          <xdr:pic>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37952" y="2661217"/>
                <a:ext cx="1293750" cy="2880000"/>
              </a:xfrm>
              <a:prstGeom prst="rect">
                <a:avLst/>
              </a:prstGeom>
              <a:ln>
                <a:solidFill>
                  <a:schemeClr val="tx1"/>
                </a:solidFill>
              </a:ln>
            </xdr:spPr>
          </xdr:pic>
          <xdr:sp macro="" textlink="">
            <xdr:nvSpPr>
              <xdr:cNvPr id="61" name="TextBox 136">
                <a:extLst>
                  <a:ext uri="{FF2B5EF4-FFF2-40B4-BE49-F238E27FC236}">
                    <a16:creationId xmlns:a16="http://schemas.microsoft.com/office/drawing/2014/main" id="{65FAE5F6-A5FE-4A87-8D51-32218A3A42C6}"/>
                  </a:ext>
                </a:extLst>
              </xdr:cNvPr>
              <xdr:cNvSpPr txBox="1"/>
            </xdr:nvSpPr>
            <xdr:spPr>
              <a:xfrm>
                <a:off x="1437952" y="5287301"/>
                <a:ext cx="576576" cy="253916"/>
              </a:xfrm>
              <a:prstGeom prst="rect">
                <a:avLst/>
              </a:prstGeom>
              <a:solidFill>
                <a:srgbClr val="F5F5F5"/>
              </a:solidFill>
              <a:ln>
                <a:solidFill>
                  <a:schemeClr val="tx1"/>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t>Wing A</a:t>
                </a:r>
                <a:endParaRPr lang="en-IN" sz="1000" b="1"/>
              </a:p>
            </xdr:txBody>
          </xdr:sp>
        </xdr:grpSp>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003743" y="3259718"/>
              <a:ext cx="1413362" cy="2066400"/>
            </a:xfrm>
            <a:prstGeom prst="rect">
              <a:avLst/>
            </a:prstGeom>
            <a:ln>
              <a:solidFill>
                <a:schemeClr val="tx1"/>
              </a:solidFill>
            </a:ln>
          </xdr:spPr>
        </xdr:pic>
      </xdr:grpSp>
      <xdr:grpSp>
        <xdr:nvGrpSpPr>
          <xdr:cNvPr id="38" name="Group 37">
            <a:extLst>
              <a:ext uri="{FF2B5EF4-FFF2-40B4-BE49-F238E27FC236}">
                <a16:creationId xmlns:a16="http://schemas.microsoft.com/office/drawing/2014/main" id="{00000000-0008-0000-0000-000026000000}"/>
              </a:ext>
            </a:extLst>
          </xdr:cNvPr>
          <xdr:cNvGrpSpPr/>
        </xdr:nvGrpSpPr>
        <xdr:grpSpPr>
          <a:xfrm>
            <a:off x="843160" y="5441030"/>
            <a:ext cx="5123284" cy="1783852"/>
            <a:chOff x="867358" y="6280150"/>
            <a:chExt cx="5123284" cy="1783852"/>
          </a:xfrm>
        </xdr:grpSpPr>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60356" y="6280150"/>
              <a:ext cx="2530286" cy="1783852"/>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67358" y="6280150"/>
              <a:ext cx="2524574" cy="1783852"/>
            </a:xfrm>
            <a:prstGeom prst="rect">
              <a:avLst/>
            </a:prstGeom>
            <a:ln>
              <a:solidFill>
                <a:schemeClr val="tx1"/>
              </a:solidFill>
            </a:ln>
          </xdr:spPr>
        </xdr:pic>
      </xdr:grpSp>
    </xdr:grpSp>
    <xdr:clientData/>
  </xdr:twoCellAnchor>
  <xdr:twoCellAnchor editAs="oneCell">
    <xdr:from>
      <xdr:col>10</xdr:col>
      <xdr:colOff>396240</xdr:colOff>
      <xdr:row>112</xdr:row>
      <xdr:rowOff>1714500</xdr:rowOff>
    </xdr:from>
    <xdr:to>
      <xdr:col>18</xdr:col>
      <xdr:colOff>257360</xdr:colOff>
      <xdr:row>120</xdr:row>
      <xdr:rowOff>112380</xdr:rowOff>
    </xdr:to>
    <xdr:pic>
      <xdr:nvPicPr>
        <xdr:cNvPr id="2" name="Picture 1">
          <a:extLst>
            <a:ext uri="{FF2B5EF4-FFF2-40B4-BE49-F238E27FC236}">
              <a16:creationId xmlns:a16="http://schemas.microsoft.com/office/drawing/2014/main" id="{0F93F0EA-62A4-C9CA-3784-B24C1AF443AD}"/>
            </a:ext>
          </a:extLst>
        </xdr:cNvPr>
        <xdr:cNvPicPr>
          <a:picLocks noChangeAspect="1"/>
        </xdr:cNvPicPr>
      </xdr:nvPicPr>
      <xdr:blipFill>
        <a:blip xmlns:r="http://schemas.openxmlformats.org/officeDocument/2006/relationships" r:embed="rId9"/>
        <a:stretch>
          <a:fillRect/>
        </a:stretch>
      </xdr:blipFill>
      <xdr:spPr>
        <a:xfrm>
          <a:off x="6896100" y="25229820"/>
          <a:ext cx="4859840" cy="2733660"/>
        </a:xfrm>
        <a:prstGeom prst="rect">
          <a:avLst/>
        </a:prstGeom>
      </xdr:spPr>
    </xdr:pic>
    <xdr:clientData/>
  </xdr:twoCellAnchor>
  <xdr:twoCellAnchor>
    <xdr:from>
      <xdr:col>0</xdr:col>
      <xdr:colOff>266700</xdr:colOff>
      <xdr:row>126</xdr:row>
      <xdr:rowOff>106680</xdr:rowOff>
    </xdr:from>
    <xdr:to>
      <xdr:col>9</xdr:col>
      <xdr:colOff>7620</xdr:colOff>
      <xdr:row>161</xdr:row>
      <xdr:rowOff>106680</xdr:rowOff>
    </xdr:to>
    <xdr:grpSp>
      <xdr:nvGrpSpPr>
        <xdr:cNvPr id="3" name="Group 2">
          <a:extLst>
            <a:ext uri="{FF2B5EF4-FFF2-40B4-BE49-F238E27FC236}">
              <a16:creationId xmlns:a16="http://schemas.microsoft.com/office/drawing/2014/main" id="{5E22EE3E-CFC5-46D3-29CC-B0EC71D18326}"/>
            </a:ext>
          </a:extLst>
        </xdr:cNvPr>
        <xdr:cNvGrpSpPr/>
      </xdr:nvGrpSpPr>
      <xdr:grpSpPr>
        <a:xfrm>
          <a:off x="266700" y="29062680"/>
          <a:ext cx="5836920" cy="6568440"/>
          <a:chOff x="308574" y="284999"/>
          <a:chExt cx="6195610" cy="7934646"/>
        </a:xfrm>
      </xdr:grpSpPr>
      <xdr:grpSp>
        <xdr:nvGrpSpPr>
          <xdr:cNvPr id="4" name="Group 3">
            <a:extLst>
              <a:ext uri="{FF2B5EF4-FFF2-40B4-BE49-F238E27FC236}">
                <a16:creationId xmlns:a16="http://schemas.microsoft.com/office/drawing/2014/main" id="{32339109-02CA-5F52-32AD-B46B2122D49E}"/>
              </a:ext>
            </a:extLst>
          </xdr:cNvPr>
          <xdr:cNvGrpSpPr/>
        </xdr:nvGrpSpPr>
        <xdr:grpSpPr>
          <a:xfrm>
            <a:off x="391100" y="3352322"/>
            <a:ext cx="6030559" cy="2520000"/>
            <a:chOff x="338765" y="3459002"/>
            <a:chExt cx="6030559" cy="2520000"/>
          </a:xfrm>
        </xdr:grpSpPr>
        <xdr:pic>
          <xdr:nvPicPr>
            <xdr:cNvPr id="27" name="Picture 26">
              <a:extLst>
                <a:ext uri="{FF2B5EF4-FFF2-40B4-BE49-F238E27FC236}">
                  <a16:creationId xmlns:a16="http://schemas.microsoft.com/office/drawing/2014/main" id="{5DEC3C56-5E37-0841-1326-ADE6690851C4}"/>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4481293" y="3459002"/>
              <a:ext cx="1888031" cy="2520000"/>
            </a:xfrm>
            <a:prstGeom prst="rect">
              <a:avLst/>
            </a:prstGeom>
            <a:ln>
              <a:solidFill>
                <a:schemeClr val="tx1"/>
              </a:solidFill>
            </a:ln>
          </xdr:spPr>
        </xdr:pic>
        <xdr:pic>
          <xdr:nvPicPr>
            <xdr:cNvPr id="28" name="Picture 27">
              <a:extLst>
                <a:ext uri="{FF2B5EF4-FFF2-40B4-BE49-F238E27FC236}">
                  <a16:creationId xmlns:a16="http://schemas.microsoft.com/office/drawing/2014/main" id="{4D879118-E361-ED96-91FE-66E8C948DE53}"/>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2410029" y="3459002"/>
              <a:ext cx="1888031"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6504E6C2-9B5C-062D-41E6-F4BEE2D9918A}"/>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338765" y="3459002"/>
              <a:ext cx="1888031"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7EFFC646-F1CE-F03B-B81F-9BA3527E6921}"/>
              </a:ext>
            </a:extLst>
          </xdr:cNvPr>
          <xdr:cNvGrpSpPr/>
        </xdr:nvGrpSpPr>
        <xdr:grpSpPr>
          <a:xfrm>
            <a:off x="795678" y="6059645"/>
            <a:ext cx="5221402" cy="2160000"/>
            <a:chOff x="608484" y="6180001"/>
            <a:chExt cx="5221402" cy="2160000"/>
          </a:xfrm>
        </xdr:grpSpPr>
        <xdr:pic>
          <xdr:nvPicPr>
            <xdr:cNvPr id="9" name="Picture 8">
              <a:extLst>
                <a:ext uri="{FF2B5EF4-FFF2-40B4-BE49-F238E27FC236}">
                  <a16:creationId xmlns:a16="http://schemas.microsoft.com/office/drawing/2014/main" id="{10C4332E-62C7-4054-F16D-DCAA5FDF41D4}"/>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410029" y="6180001"/>
              <a:ext cx="1618312" cy="2160000"/>
            </a:xfrm>
            <a:prstGeom prst="rect">
              <a:avLst/>
            </a:prstGeom>
            <a:ln>
              <a:solidFill>
                <a:schemeClr val="tx1"/>
              </a:solidFill>
            </a:ln>
          </xdr:spPr>
        </xdr:pic>
        <xdr:pic>
          <xdr:nvPicPr>
            <xdr:cNvPr id="10" name="Picture 9">
              <a:extLst>
                <a:ext uri="{FF2B5EF4-FFF2-40B4-BE49-F238E27FC236}">
                  <a16:creationId xmlns:a16="http://schemas.microsoft.com/office/drawing/2014/main" id="{5E5579B3-10AA-5144-A813-DCD2C2CEC5DF}"/>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4211574" y="6180001"/>
              <a:ext cx="1618312" cy="2160000"/>
            </a:xfrm>
            <a:prstGeom prst="rect">
              <a:avLst/>
            </a:prstGeom>
            <a:ln>
              <a:solidFill>
                <a:schemeClr val="tx1"/>
              </a:solidFill>
            </a:ln>
          </xdr:spPr>
        </xdr:pic>
        <xdr:pic>
          <xdr:nvPicPr>
            <xdr:cNvPr id="11" name="Picture 10">
              <a:extLst>
                <a:ext uri="{FF2B5EF4-FFF2-40B4-BE49-F238E27FC236}">
                  <a16:creationId xmlns:a16="http://schemas.microsoft.com/office/drawing/2014/main" id="{75A0F532-881D-1BB5-12A9-FF1304F8DE32}"/>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608484" y="6180001"/>
              <a:ext cx="1618312" cy="216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BB70BF52-2D15-258C-3D3A-8562C39321C3}"/>
              </a:ext>
            </a:extLst>
          </xdr:cNvPr>
          <xdr:cNvGrpSpPr/>
        </xdr:nvGrpSpPr>
        <xdr:grpSpPr>
          <a:xfrm>
            <a:off x="308574" y="284999"/>
            <a:ext cx="6195610" cy="2880000"/>
            <a:chOff x="308574" y="284999"/>
            <a:chExt cx="6195610" cy="2880000"/>
          </a:xfrm>
        </xdr:grpSpPr>
        <xdr:pic>
          <xdr:nvPicPr>
            <xdr:cNvPr id="7" name="Picture 6">
              <a:extLst>
                <a:ext uri="{FF2B5EF4-FFF2-40B4-BE49-F238E27FC236}">
                  <a16:creationId xmlns:a16="http://schemas.microsoft.com/office/drawing/2014/main" id="{D41F0309-E065-3063-7B56-E9AA90F216A0}"/>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346434" y="284999"/>
              <a:ext cx="2157750" cy="2880000"/>
            </a:xfrm>
            <a:prstGeom prst="rect">
              <a:avLst/>
            </a:prstGeom>
            <a:ln>
              <a:solidFill>
                <a:schemeClr val="tx1"/>
              </a:solidFill>
            </a:ln>
          </xdr:spPr>
        </xdr:pic>
        <xdr:pic>
          <xdr:nvPicPr>
            <xdr:cNvPr id="8" name="Picture 7">
              <a:extLst>
                <a:ext uri="{FF2B5EF4-FFF2-40B4-BE49-F238E27FC236}">
                  <a16:creationId xmlns:a16="http://schemas.microsoft.com/office/drawing/2014/main" id="{BD54334B-CA59-8624-6BD6-C47A85976013}"/>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308574" y="284999"/>
              <a:ext cx="3836445" cy="288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6</xdr:col>
      <xdr:colOff>352425</xdr:colOff>
      <xdr:row>27</xdr:row>
      <xdr:rowOff>171450</xdr:rowOff>
    </xdr:to>
    <xdr:pic>
      <xdr:nvPicPr>
        <xdr:cNvPr id="3155" name="Picture 1">
          <a:extLst>
            <a:ext uri="{FF2B5EF4-FFF2-40B4-BE49-F238E27FC236}">
              <a16:creationId xmlns:a16="http://schemas.microsoft.com/office/drawing/2014/main" id="{00000000-0008-0000-0200-0000530C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1025" y="17145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142875</xdr:rowOff>
    </xdr:from>
    <xdr:to>
      <xdr:col>6</xdr:col>
      <xdr:colOff>352425</xdr:colOff>
      <xdr:row>47</xdr:row>
      <xdr:rowOff>123825</xdr:rowOff>
    </xdr:to>
    <xdr:pic>
      <xdr:nvPicPr>
        <xdr:cNvPr id="3156" name="Picture 2">
          <a:extLst>
            <a:ext uri="{FF2B5EF4-FFF2-40B4-BE49-F238E27FC236}">
              <a16:creationId xmlns:a16="http://schemas.microsoft.com/office/drawing/2014/main" id="{00000000-0008-0000-0200-0000540C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81025" y="54768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400050</xdr:colOff>
      <xdr:row>21</xdr:row>
      <xdr:rowOff>66675</xdr:rowOff>
    </xdr:to>
    <xdr:pic>
      <xdr:nvPicPr>
        <xdr:cNvPr id="2227" name="Picture 1">
          <a:extLst>
            <a:ext uri="{FF2B5EF4-FFF2-40B4-BE49-F238E27FC236}">
              <a16:creationId xmlns:a16="http://schemas.microsoft.com/office/drawing/2014/main" id="{00000000-0008-0000-0300-0000B30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5785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495300</xdr:colOff>
      <xdr:row>12</xdr:row>
      <xdr:rowOff>9525</xdr:rowOff>
    </xdr:from>
    <xdr:to>
      <xdr:col>15</xdr:col>
      <xdr:colOff>219075</xdr:colOff>
      <xdr:row>18</xdr:row>
      <xdr:rowOff>104775</xdr:rowOff>
    </xdr:to>
    <xdr:pic>
      <xdr:nvPicPr>
        <xdr:cNvPr id="2228" name="Picture 2">
          <a:extLst>
            <a:ext uri="{FF2B5EF4-FFF2-40B4-BE49-F238E27FC236}">
              <a16:creationId xmlns:a16="http://schemas.microsoft.com/office/drawing/2014/main" id="{00000000-0008-0000-0300-0000B40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372350" y="2295525"/>
          <a:ext cx="2162175" cy="1619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23</xdr:row>
      <xdr:rowOff>0</xdr:rowOff>
    </xdr:from>
    <xdr:to>
      <xdr:col>11</xdr:col>
      <xdr:colOff>400050</xdr:colOff>
      <xdr:row>34</xdr:row>
      <xdr:rowOff>66675</xdr:rowOff>
    </xdr:to>
    <xdr:pic>
      <xdr:nvPicPr>
        <xdr:cNvPr id="2229" name="Picture 3">
          <a:extLst>
            <a:ext uri="{FF2B5EF4-FFF2-40B4-BE49-F238E27FC236}">
              <a16:creationId xmlns:a16="http://schemas.microsoft.com/office/drawing/2014/main" id="{00000000-0008-0000-0300-0000B508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5657850" y="47625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533400</xdr:colOff>
      <xdr:row>23</xdr:row>
      <xdr:rowOff>0</xdr:rowOff>
    </xdr:from>
    <xdr:to>
      <xdr:col>14</xdr:col>
      <xdr:colOff>323850</xdr:colOff>
      <xdr:row>34</xdr:row>
      <xdr:rowOff>66675</xdr:rowOff>
    </xdr:to>
    <xdr:pic>
      <xdr:nvPicPr>
        <xdr:cNvPr id="2230" name="Picture 4">
          <a:extLst>
            <a:ext uri="{FF2B5EF4-FFF2-40B4-BE49-F238E27FC236}">
              <a16:creationId xmlns:a16="http://schemas.microsoft.com/office/drawing/2014/main" id="{00000000-0008-0000-0300-0000B608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410450" y="47625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53xEPkqgxoCjBhz8?coh=178572&amp;entry=tt"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5"/>
  <sheetViews>
    <sheetView tabSelected="1" view="pageBreakPreview" zoomScaleNormal="100" zoomScaleSheetLayoutView="100" zoomScalePageLayoutView="85" workbookViewId="0">
      <selection activeCell="N7" sqref="N7"/>
    </sheetView>
  </sheetViews>
  <sheetFormatPr defaultColWidth="9.109375" defaultRowHeight="14.4" x14ac:dyDescent="0.3"/>
  <cols>
    <col min="1" max="1" width="8.6640625" customWidth="1"/>
    <col min="2" max="2" width="14.5546875" customWidth="1"/>
    <col min="3" max="3" width="14" customWidth="1"/>
    <col min="4" max="4" width="7.33203125" customWidth="1"/>
    <col min="5" max="5" width="5.5546875" customWidth="1"/>
    <col min="6" max="6" width="9" customWidth="1"/>
    <col min="7" max="8" width="9.88671875" customWidth="1"/>
    <col min="9" max="9" width="10" customWidth="1"/>
    <col min="10" max="10" width="5.88671875" customWidth="1"/>
  </cols>
  <sheetData>
    <row r="1" spans="1:10" ht="43.95" customHeight="1" x14ac:dyDescent="0.3">
      <c r="A1" s="232" t="s">
        <v>242</v>
      </c>
      <c r="B1" s="233"/>
      <c r="C1" s="233"/>
      <c r="D1" s="233"/>
      <c r="E1" s="233"/>
      <c r="F1" s="233"/>
      <c r="G1" s="233"/>
      <c r="H1" s="233"/>
      <c r="I1" s="233"/>
      <c r="J1" s="234"/>
    </row>
    <row r="2" spans="1:10" x14ac:dyDescent="0.3">
      <c r="A2" s="157" t="s">
        <v>44</v>
      </c>
      <c r="B2" s="158"/>
      <c r="C2" s="158"/>
      <c r="D2" s="158"/>
      <c r="E2" s="158"/>
      <c r="F2" s="158"/>
      <c r="G2" s="158"/>
      <c r="H2" s="158"/>
      <c r="I2" s="158"/>
      <c r="J2" s="159"/>
    </row>
    <row r="3" spans="1:10" x14ac:dyDescent="0.3">
      <c r="A3" s="160" t="s">
        <v>0</v>
      </c>
      <c r="B3" s="149"/>
      <c r="C3" s="149"/>
      <c r="D3" s="149"/>
      <c r="E3" s="150"/>
      <c r="F3" s="130" t="str">
        <f ca="1">TEXT(TODAY(),"DD/MM/YYYY")</f>
        <v>12/08/2025</v>
      </c>
      <c r="G3" s="161"/>
      <c r="H3" s="161"/>
      <c r="I3" s="161"/>
      <c r="J3" s="162"/>
    </row>
    <row r="4" spans="1:10" x14ac:dyDescent="0.3">
      <c r="A4" s="160" t="s">
        <v>1</v>
      </c>
      <c r="B4" s="149"/>
      <c r="C4" s="149"/>
      <c r="D4" s="149"/>
      <c r="E4" s="150"/>
      <c r="F4" s="110" t="s">
        <v>154</v>
      </c>
      <c r="G4" s="111"/>
      <c r="H4" s="111"/>
      <c r="I4" s="111"/>
      <c r="J4" s="112"/>
    </row>
    <row r="5" spans="1:10" x14ac:dyDescent="0.3">
      <c r="A5" s="160" t="s">
        <v>2</v>
      </c>
      <c r="B5" s="149"/>
      <c r="C5" s="149"/>
      <c r="D5" s="149"/>
      <c r="E5" s="150"/>
      <c r="F5" s="130">
        <v>45881</v>
      </c>
      <c r="G5" s="161"/>
      <c r="H5" s="161"/>
      <c r="I5" s="161"/>
      <c r="J5" s="162"/>
    </row>
    <row r="6" spans="1:10" ht="16.5" customHeight="1" x14ac:dyDescent="0.3">
      <c r="A6" s="160" t="s">
        <v>3</v>
      </c>
      <c r="B6" s="149"/>
      <c r="C6" s="149"/>
      <c r="D6" s="149"/>
      <c r="E6" s="150"/>
      <c r="F6" s="108" t="s">
        <v>136</v>
      </c>
      <c r="G6" s="136"/>
      <c r="H6" s="136"/>
      <c r="I6" s="136"/>
      <c r="J6" s="109"/>
    </row>
    <row r="7" spans="1:10" ht="15" customHeight="1" x14ac:dyDescent="0.3">
      <c r="A7" s="160" t="s">
        <v>4</v>
      </c>
      <c r="B7" s="149"/>
      <c r="C7" s="149"/>
      <c r="D7" s="149"/>
      <c r="E7" s="150"/>
      <c r="F7" s="108" t="str">
        <f>F6</f>
        <v xml:space="preserve">M/s.Shree Shiv Shakti Enterprises
</v>
      </c>
      <c r="G7" s="136"/>
      <c r="H7" s="136"/>
      <c r="I7" s="136"/>
      <c r="J7" s="109"/>
    </row>
    <row r="8" spans="1:10" x14ac:dyDescent="0.3">
      <c r="A8" s="160" t="s">
        <v>5</v>
      </c>
      <c r="B8" s="149"/>
      <c r="C8" s="149"/>
      <c r="D8" s="149"/>
      <c r="E8" s="150"/>
      <c r="F8" s="163" t="s">
        <v>244</v>
      </c>
      <c r="G8" s="164"/>
      <c r="H8" s="164"/>
      <c r="I8" s="164"/>
      <c r="J8" s="165"/>
    </row>
    <row r="9" spans="1:10" x14ac:dyDescent="0.3">
      <c r="A9" s="110" t="s">
        <v>158</v>
      </c>
      <c r="B9" s="149"/>
      <c r="C9" s="149"/>
      <c r="D9" s="149"/>
      <c r="E9" s="150"/>
      <c r="F9" s="108" t="s">
        <v>246</v>
      </c>
      <c r="G9" s="111"/>
      <c r="H9" s="111"/>
      <c r="I9" s="111"/>
      <c r="J9" s="112"/>
    </row>
    <row r="10" spans="1:10" x14ac:dyDescent="0.3">
      <c r="A10" s="110" t="s">
        <v>245</v>
      </c>
      <c r="B10" s="149"/>
      <c r="C10" s="149"/>
      <c r="D10" s="149"/>
      <c r="E10" s="150"/>
      <c r="F10" s="110">
        <v>2506058585</v>
      </c>
      <c r="G10" s="111"/>
      <c r="H10" s="111"/>
      <c r="I10" s="111"/>
      <c r="J10" s="112"/>
    </row>
    <row r="11" spans="1:10" x14ac:dyDescent="0.3">
      <c r="A11" s="110" t="s">
        <v>102</v>
      </c>
      <c r="B11" s="111"/>
      <c r="C11" s="111"/>
      <c r="D11" s="111"/>
      <c r="E11" s="112"/>
      <c r="F11" s="108" t="s">
        <v>237</v>
      </c>
      <c r="G11" s="111"/>
      <c r="H11" s="111"/>
      <c r="I11" s="111"/>
      <c r="J11" s="112"/>
    </row>
    <row r="12" spans="1:10" x14ac:dyDescent="0.3">
      <c r="A12" s="160" t="s">
        <v>6</v>
      </c>
      <c r="B12" s="149"/>
      <c r="C12" s="149"/>
      <c r="D12" s="149"/>
      <c r="E12" s="150"/>
      <c r="F12" s="166" t="s">
        <v>157</v>
      </c>
      <c r="G12" s="167"/>
      <c r="H12" s="167"/>
      <c r="I12" s="167"/>
      <c r="J12" s="168"/>
    </row>
    <row r="13" spans="1:10" x14ac:dyDescent="0.3">
      <c r="A13" s="110" t="s">
        <v>134</v>
      </c>
      <c r="B13" s="111"/>
      <c r="C13" s="111"/>
      <c r="D13" s="111"/>
      <c r="E13" s="112"/>
      <c r="F13" s="110" t="s">
        <v>135</v>
      </c>
      <c r="G13" s="111"/>
      <c r="H13" s="111"/>
      <c r="I13" s="111"/>
      <c r="J13" s="112"/>
    </row>
    <row r="14" spans="1:10" x14ac:dyDescent="0.3">
      <c r="A14" s="140" t="s">
        <v>63</v>
      </c>
      <c r="B14" s="140"/>
      <c r="C14" s="108" t="s">
        <v>247</v>
      </c>
      <c r="D14" s="136"/>
      <c r="E14" s="136"/>
      <c r="F14" s="136"/>
      <c r="G14" s="136"/>
      <c r="H14" s="136"/>
      <c r="I14" s="136"/>
      <c r="J14" s="109"/>
    </row>
    <row r="15" spans="1:10" ht="16.5" customHeight="1" x14ac:dyDescent="0.3">
      <c r="A15" s="199" t="s">
        <v>137</v>
      </c>
      <c r="B15" s="199"/>
      <c r="C15" s="140">
        <v>198</v>
      </c>
      <c r="D15" s="140"/>
      <c r="E15" s="140"/>
      <c r="F15" s="183" t="s">
        <v>64</v>
      </c>
      <c r="G15" s="183"/>
      <c r="H15" s="136" t="s">
        <v>149</v>
      </c>
      <c r="I15" s="136"/>
      <c r="J15" s="109"/>
    </row>
    <row r="16" spans="1:10" x14ac:dyDescent="0.3">
      <c r="A16" s="199" t="s">
        <v>7</v>
      </c>
      <c r="B16" s="199"/>
      <c r="C16" s="140" t="s">
        <v>150</v>
      </c>
      <c r="D16" s="140"/>
      <c r="E16" s="140"/>
      <c r="F16" s="183" t="s">
        <v>65</v>
      </c>
      <c r="G16" s="183"/>
      <c r="H16" s="136" t="s">
        <v>138</v>
      </c>
      <c r="I16" s="136"/>
      <c r="J16" s="109"/>
    </row>
    <row r="17" spans="1:10" x14ac:dyDescent="0.3">
      <c r="A17" s="199" t="s">
        <v>8</v>
      </c>
      <c r="B17" s="199"/>
      <c r="C17" s="140" t="s">
        <v>139</v>
      </c>
      <c r="D17" s="140"/>
      <c r="E17" s="140"/>
      <c r="F17" s="183" t="s">
        <v>66</v>
      </c>
      <c r="G17" s="183"/>
      <c r="H17" s="136">
        <v>401209</v>
      </c>
      <c r="I17" s="136"/>
      <c r="J17" s="109"/>
    </row>
    <row r="18" spans="1:10" ht="32.25" customHeight="1" x14ac:dyDescent="0.3">
      <c r="A18" s="199" t="s">
        <v>67</v>
      </c>
      <c r="B18" s="199"/>
      <c r="C18" s="140" t="s">
        <v>151</v>
      </c>
      <c r="D18" s="140"/>
      <c r="E18" s="140"/>
      <c r="F18" s="183" t="s">
        <v>52</v>
      </c>
      <c r="G18" s="183"/>
      <c r="H18" s="136" t="s">
        <v>238</v>
      </c>
      <c r="I18" s="136"/>
      <c r="J18" s="109"/>
    </row>
    <row r="19" spans="1:10" ht="15" customHeight="1" x14ac:dyDescent="0.3">
      <c r="A19" s="172" t="s">
        <v>103</v>
      </c>
      <c r="B19" s="178"/>
      <c r="C19" s="178"/>
      <c r="D19" s="178"/>
      <c r="E19" s="179"/>
      <c r="F19" s="188" t="s">
        <v>61</v>
      </c>
      <c r="G19" s="189"/>
      <c r="H19" s="189"/>
      <c r="I19" s="189"/>
      <c r="J19" s="190"/>
    </row>
    <row r="20" spans="1:10" ht="31.5" customHeight="1" x14ac:dyDescent="0.3">
      <c r="A20" s="180"/>
      <c r="B20" s="181"/>
      <c r="C20" s="181"/>
      <c r="D20" s="181"/>
      <c r="E20" s="182"/>
      <c r="F20" s="191"/>
      <c r="G20" s="192"/>
      <c r="H20" s="192"/>
      <c r="I20" s="192"/>
      <c r="J20" s="193"/>
    </row>
    <row r="21" spans="1:10" ht="15" customHeight="1" x14ac:dyDescent="0.3">
      <c r="A21" s="172" t="s">
        <v>104</v>
      </c>
      <c r="B21" s="173"/>
      <c r="C21" s="173"/>
      <c r="D21" s="173"/>
      <c r="E21" s="174"/>
      <c r="F21" s="172" t="s">
        <v>46</v>
      </c>
      <c r="G21" s="178"/>
      <c r="H21" s="178"/>
      <c r="I21" s="178"/>
      <c r="J21" s="179"/>
    </row>
    <row r="22" spans="1:10" x14ac:dyDescent="0.3">
      <c r="A22" s="175"/>
      <c r="B22" s="176"/>
      <c r="C22" s="176"/>
      <c r="D22" s="176"/>
      <c r="E22" s="177"/>
      <c r="F22" s="180"/>
      <c r="G22" s="181"/>
      <c r="H22" s="181"/>
      <c r="I22" s="181"/>
      <c r="J22" s="182"/>
    </row>
    <row r="23" spans="1:10" x14ac:dyDescent="0.3">
      <c r="A23" s="160" t="s">
        <v>9</v>
      </c>
      <c r="B23" s="149"/>
      <c r="C23" s="149"/>
      <c r="D23" s="149"/>
      <c r="E23" s="150"/>
      <c r="F23" s="196" t="s">
        <v>132</v>
      </c>
      <c r="G23" s="197"/>
      <c r="H23" s="197"/>
      <c r="I23" s="197"/>
      <c r="J23" s="198"/>
    </row>
    <row r="24" spans="1:10" x14ac:dyDescent="0.3">
      <c r="A24" s="160" t="s">
        <v>10</v>
      </c>
      <c r="B24" s="149"/>
      <c r="C24" s="149"/>
      <c r="D24" s="149"/>
      <c r="E24" s="150"/>
      <c r="F24" s="169" t="s">
        <v>53</v>
      </c>
      <c r="G24" s="186"/>
      <c r="H24" s="186"/>
      <c r="I24" s="186"/>
      <c r="J24" s="187"/>
    </row>
    <row r="25" spans="1:10" x14ac:dyDescent="0.3">
      <c r="A25" s="160" t="s">
        <v>11</v>
      </c>
      <c r="B25" s="149"/>
      <c r="C25" s="149"/>
      <c r="D25" s="149"/>
      <c r="E25" s="150"/>
      <c r="F25" s="196" t="s">
        <v>133</v>
      </c>
      <c r="G25" s="197"/>
      <c r="H25" s="197"/>
      <c r="I25" s="197"/>
      <c r="J25" s="198"/>
    </row>
    <row r="26" spans="1:10" x14ac:dyDescent="0.3">
      <c r="A26" s="160" t="s">
        <v>27</v>
      </c>
      <c r="B26" s="149"/>
      <c r="C26" s="149"/>
      <c r="D26" s="149"/>
      <c r="E26" s="150"/>
      <c r="F26" s="169" t="s">
        <v>68</v>
      </c>
      <c r="G26" s="170"/>
      <c r="H26" s="170"/>
      <c r="I26" s="170"/>
      <c r="J26" s="171"/>
    </row>
    <row r="27" spans="1:10" x14ac:dyDescent="0.3">
      <c r="A27" s="194" t="s">
        <v>12</v>
      </c>
      <c r="B27" s="195"/>
      <c r="C27" s="194" t="s">
        <v>13</v>
      </c>
      <c r="D27" s="195"/>
      <c r="E27" s="131" t="s">
        <v>14</v>
      </c>
      <c r="F27" s="195"/>
      <c r="G27" s="131" t="s">
        <v>51</v>
      </c>
      <c r="H27" s="132"/>
      <c r="I27" s="194" t="s">
        <v>15</v>
      </c>
      <c r="J27" s="195"/>
    </row>
    <row r="28" spans="1:10" x14ac:dyDescent="0.3">
      <c r="A28" s="131" t="s">
        <v>16</v>
      </c>
      <c r="B28" s="132"/>
      <c r="C28" s="200" t="s">
        <v>50</v>
      </c>
      <c r="D28" s="201"/>
      <c r="E28" s="200" t="s">
        <v>50</v>
      </c>
      <c r="F28" s="201"/>
      <c r="G28" s="200" t="s">
        <v>50</v>
      </c>
      <c r="H28" s="201"/>
      <c r="I28" s="200" t="s">
        <v>50</v>
      </c>
      <c r="J28" s="201"/>
    </row>
    <row r="29" spans="1:10" ht="30.75" customHeight="1" x14ac:dyDescent="0.3">
      <c r="A29" s="194" t="s">
        <v>17</v>
      </c>
      <c r="B29" s="195"/>
      <c r="C29" s="184" t="s">
        <v>155</v>
      </c>
      <c r="D29" s="185"/>
      <c r="E29" s="131" t="s">
        <v>140</v>
      </c>
      <c r="F29" s="132"/>
      <c r="G29" s="131" t="s">
        <v>156</v>
      </c>
      <c r="H29" s="132"/>
      <c r="I29" s="131" t="s">
        <v>140</v>
      </c>
      <c r="J29" s="132"/>
    </row>
    <row r="30" spans="1:10" x14ac:dyDescent="0.3">
      <c r="A30" s="110" t="s">
        <v>60</v>
      </c>
      <c r="B30" s="111"/>
      <c r="C30" s="111"/>
      <c r="D30" s="111"/>
      <c r="E30" s="111"/>
      <c r="F30" s="111"/>
      <c r="G30" s="111"/>
      <c r="H30" s="111"/>
      <c r="I30" s="111"/>
      <c r="J30" s="112"/>
    </row>
    <row r="31" spans="1:10" x14ac:dyDescent="0.3">
      <c r="A31" s="110" t="s">
        <v>129</v>
      </c>
      <c r="B31" s="111"/>
      <c r="C31" s="111"/>
      <c r="D31" s="111"/>
      <c r="E31" s="111"/>
      <c r="F31" s="111"/>
      <c r="G31" s="111"/>
      <c r="H31" s="111"/>
      <c r="I31" s="111"/>
      <c r="J31" s="112"/>
    </row>
    <row r="32" spans="1:10" s="40" customFormat="1" x14ac:dyDescent="0.3">
      <c r="A32" s="212" t="s">
        <v>41</v>
      </c>
      <c r="B32" s="213"/>
      <c r="C32" s="209" t="s">
        <v>243</v>
      </c>
      <c r="D32" s="210"/>
      <c r="E32" s="210"/>
      <c r="F32" s="210"/>
      <c r="G32" s="210"/>
      <c r="H32" s="210"/>
      <c r="I32" s="210"/>
      <c r="J32" s="211"/>
    </row>
    <row r="33" spans="1:10" s="40" customFormat="1" x14ac:dyDescent="0.3">
      <c r="A33" s="212" t="s">
        <v>240</v>
      </c>
      <c r="B33" s="213"/>
      <c r="C33" s="214" t="s">
        <v>241</v>
      </c>
      <c r="D33" s="215"/>
      <c r="E33" s="215"/>
      <c r="F33" s="215"/>
      <c r="G33" s="215"/>
      <c r="H33" s="215"/>
      <c r="I33" s="215"/>
      <c r="J33" s="213"/>
    </row>
    <row r="34" spans="1:10" x14ac:dyDescent="0.3">
      <c r="A34" s="209" t="s">
        <v>18</v>
      </c>
      <c r="B34" s="210"/>
      <c r="C34" s="210"/>
      <c r="D34" s="210"/>
      <c r="E34" s="210"/>
      <c r="F34" s="210"/>
      <c r="G34" s="210"/>
      <c r="H34" s="210"/>
      <c r="I34" s="210"/>
      <c r="J34" s="211"/>
    </row>
    <row r="35" spans="1:10" ht="15" customHeight="1" x14ac:dyDescent="0.3">
      <c r="A35" s="203" t="s">
        <v>161</v>
      </c>
      <c r="B35" s="204"/>
      <c r="C35" s="204"/>
      <c r="D35" s="204"/>
      <c r="E35" s="204"/>
      <c r="F35" s="204"/>
      <c r="G35" s="204"/>
      <c r="H35" s="204"/>
      <c r="I35" s="204"/>
      <c r="J35" s="205"/>
    </row>
    <row r="36" spans="1:10" x14ac:dyDescent="0.3">
      <c r="A36" s="206"/>
      <c r="B36" s="207"/>
      <c r="C36" s="207"/>
      <c r="D36" s="207"/>
      <c r="E36" s="207"/>
      <c r="F36" s="207"/>
      <c r="G36" s="207"/>
      <c r="H36" s="207"/>
      <c r="I36" s="207"/>
      <c r="J36" s="208"/>
    </row>
    <row r="37" spans="1:10" ht="16.5" customHeight="1" x14ac:dyDescent="0.3">
      <c r="A37" s="110" t="s">
        <v>69</v>
      </c>
      <c r="B37" s="149"/>
      <c r="C37" s="149"/>
      <c r="D37" s="149"/>
      <c r="E37" s="150"/>
      <c r="F37" s="108">
        <v>5260</v>
      </c>
      <c r="G37" s="136"/>
      <c r="H37" s="136"/>
      <c r="I37" s="136"/>
      <c r="J37" s="109"/>
    </row>
    <row r="38" spans="1:10" x14ac:dyDescent="0.3">
      <c r="A38" s="160" t="s">
        <v>19</v>
      </c>
      <c r="B38" s="149"/>
      <c r="C38" s="149"/>
      <c r="D38" s="149"/>
      <c r="E38" s="150"/>
      <c r="F38" s="110">
        <v>0.9</v>
      </c>
      <c r="G38" s="111"/>
      <c r="H38" s="111"/>
      <c r="I38" s="111"/>
      <c r="J38" s="112"/>
    </row>
    <row r="39" spans="1:10" x14ac:dyDescent="0.3">
      <c r="A39" s="160" t="s">
        <v>20</v>
      </c>
      <c r="B39" s="149"/>
      <c r="C39" s="149"/>
      <c r="D39" s="149"/>
      <c r="E39" s="150"/>
      <c r="F39" s="110">
        <v>0</v>
      </c>
      <c r="G39" s="111"/>
      <c r="H39" s="111"/>
      <c r="I39" s="111"/>
      <c r="J39" s="112"/>
    </row>
    <row r="40" spans="1:10" x14ac:dyDescent="0.3">
      <c r="A40" s="160" t="s">
        <v>21</v>
      </c>
      <c r="B40" s="149"/>
      <c r="C40" s="149"/>
      <c r="D40" s="149"/>
      <c r="E40" s="150"/>
      <c r="F40" s="110">
        <f>F38+F39</f>
        <v>0.9</v>
      </c>
      <c r="G40" s="111"/>
      <c r="H40" s="111"/>
      <c r="I40" s="111"/>
      <c r="J40" s="112"/>
    </row>
    <row r="41" spans="1:10" x14ac:dyDescent="0.3">
      <c r="A41" s="110" t="s">
        <v>70</v>
      </c>
      <c r="B41" s="149"/>
      <c r="C41" s="149"/>
      <c r="D41" s="149"/>
      <c r="E41" s="150"/>
      <c r="F41" s="110">
        <f>F37*F40</f>
        <v>4734</v>
      </c>
      <c r="G41" s="111"/>
      <c r="H41" s="111"/>
      <c r="I41" s="111"/>
      <c r="J41" s="112"/>
    </row>
    <row r="42" spans="1:10" x14ac:dyDescent="0.3">
      <c r="A42" s="160" t="s">
        <v>22</v>
      </c>
      <c r="B42" s="149"/>
      <c r="C42" s="149"/>
      <c r="D42" s="149"/>
      <c r="E42" s="150"/>
      <c r="F42" s="212" t="s">
        <v>239</v>
      </c>
      <c r="G42" s="215"/>
      <c r="H42" s="215"/>
      <c r="I42" s="215"/>
      <c r="J42" s="213"/>
    </row>
    <row r="43" spans="1:10" x14ac:dyDescent="0.3">
      <c r="A43" s="202" t="s">
        <v>72</v>
      </c>
      <c r="B43" s="164"/>
      <c r="C43" s="164"/>
      <c r="D43" s="164"/>
      <c r="E43" s="164"/>
      <c r="F43" s="164"/>
      <c r="G43" s="164"/>
      <c r="H43" s="164"/>
      <c r="I43" s="164"/>
      <c r="J43" s="165"/>
    </row>
    <row r="44" spans="1:10" ht="16.5" customHeight="1" x14ac:dyDescent="0.3">
      <c r="A44" s="108" t="s">
        <v>71</v>
      </c>
      <c r="B44" s="109"/>
      <c r="C44" s="110" t="s">
        <v>170</v>
      </c>
      <c r="D44" s="111"/>
      <c r="E44" s="111"/>
      <c r="F44" s="112"/>
      <c r="G44" s="37" t="s">
        <v>62</v>
      </c>
      <c r="H44" s="110" t="s">
        <v>169</v>
      </c>
      <c r="I44" s="111"/>
      <c r="J44" s="112"/>
    </row>
    <row r="45" spans="1:10" x14ac:dyDescent="0.3">
      <c r="A45" s="108" t="s">
        <v>73</v>
      </c>
      <c r="B45" s="109"/>
      <c r="C45" s="110" t="str">
        <f>C44</f>
        <v>MHSUL/K.1/T.1A/NAP/SR/211/17</v>
      </c>
      <c r="D45" s="111"/>
      <c r="E45" s="111"/>
      <c r="F45" s="112"/>
      <c r="G45" s="37" t="s">
        <v>62</v>
      </c>
      <c r="H45" s="110" t="str">
        <f>H44</f>
        <v>18/07/2019.</v>
      </c>
      <c r="I45" s="111"/>
      <c r="J45" s="112"/>
    </row>
    <row r="46" spans="1:10" ht="46.5" customHeight="1" x14ac:dyDescent="0.3">
      <c r="A46" s="108" t="s">
        <v>159</v>
      </c>
      <c r="B46" s="109"/>
      <c r="C46" s="108" t="s">
        <v>171</v>
      </c>
      <c r="D46" s="136"/>
      <c r="E46" s="136"/>
      <c r="F46" s="109"/>
      <c r="G46" s="1" t="s">
        <v>62</v>
      </c>
      <c r="H46" s="1" t="s">
        <v>169</v>
      </c>
      <c r="I46" s="113" t="s">
        <v>47</v>
      </c>
      <c r="J46" s="113"/>
    </row>
    <row r="47" spans="1:10" x14ac:dyDescent="0.3">
      <c r="A47" s="108" t="s">
        <v>141</v>
      </c>
      <c r="B47" s="109"/>
      <c r="C47" s="110"/>
      <c r="D47" s="111"/>
      <c r="E47" s="111"/>
      <c r="F47" s="112" t="s">
        <v>142</v>
      </c>
      <c r="G47" s="1" t="s">
        <v>62</v>
      </c>
      <c r="H47" s="110"/>
      <c r="I47" s="111" t="s">
        <v>54</v>
      </c>
      <c r="J47" s="112"/>
    </row>
    <row r="48" spans="1:10" x14ac:dyDescent="0.3">
      <c r="A48" s="140" t="s">
        <v>76</v>
      </c>
      <c r="B48" s="140"/>
      <c r="C48" s="140"/>
      <c r="D48" s="139" t="str">
        <f>H46</f>
        <v>18/07/2019.</v>
      </c>
      <c r="E48" s="139"/>
      <c r="F48" s="110" t="s">
        <v>74</v>
      </c>
      <c r="G48" s="141"/>
      <c r="H48" s="130">
        <v>45656</v>
      </c>
      <c r="I48" s="111"/>
      <c r="J48" s="112"/>
    </row>
    <row r="49" spans="1:12" x14ac:dyDescent="0.3">
      <c r="A49" s="133" t="s">
        <v>23</v>
      </c>
      <c r="B49" s="134"/>
      <c r="C49" s="134"/>
      <c r="D49" s="134"/>
      <c r="E49" s="134"/>
      <c r="F49" s="134"/>
      <c r="G49" s="134"/>
      <c r="H49" s="134"/>
      <c r="I49" s="134"/>
      <c r="J49" s="135"/>
    </row>
    <row r="50" spans="1:12" x14ac:dyDescent="0.3">
      <c r="A50" s="110" t="s">
        <v>101</v>
      </c>
      <c r="B50" s="111"/>
      <c r="C50" s="112"/>
      <c r="D50" s="131">
        <f>F41</f>
        <v>4734</v>
      </c>
      <c r="E50" s="132"/>
      <c r="F50" s="154" t="s">
        <v>130</v>
      </c>
      <c r="G50" s="155"/>
      <c r="H50" s="154" t="s">
        <v>183</v>
      </c>
      <c r="I50" s="156"/>
      <c r="J50" s="155"/>
    </row>
    <row r="51" spans="1:12" ht="30.75" customHeight="1" x14ac:dyDescent="0.3">
      <c r="A51" s="38" t="s">
        <v>75</v>
      </c>
      <c r="B51" s="39"/>
      <c r="C51" s="142" t="s">
        <v>236</v>
      </c>
      <c r="D51" s="142"/>
      <c r="E51" s="142"/>
      <c r="F51" s="110" t="s">
        <v>57</v>
      </c>
      <c r="G51" s="111"/>
      <c r="H51" s="111"/>
      <c r="I51" s="111"/>
      <c r="J51" s="112"/>
    </row>
    <row r="52" spans="1:12" x14ac:dyDescent="0.3">
      <c r="A52" s="38" t="s">
        <v>48</v>
      </c>
      <c r="B52" s="39"/>
      <c r="C52" s="39"/>
      <c r="D52" s="142" t="s">
        <v>55</v>
      </c>
      <c r="E52" s="142"/>
      <c r="F52" s="142"/>
      <c r="G52" s="142"/>
      <c r="H52" s="142"/>
      <c r="I52" s="142"/>
      <c r="J52" s="142"/>
    </row>
    <row r="53" spans="1:12" ht="15" thickBot="1" x14ac:dyDescent="0.35">
      <c r="A53" s="110" t="s">
        <v>56</v>
      </c>
      <c r="B53" s="111"/>
      <c r="C53" s="111"/>
      <c r="D53" s="111"/>
      <c r="E53" s="111"/>
      <c r="F53" s="111"/>
      <c r="G53" s="111"/>
      <c r="H53" s="111"/>
      <c r="I53" s="111"/>
      <c r="J53" s="112"/>
    </row>
    <row r="54" spans="1:12" ht="15" customHeight="1" x14ac:dyDescent="0.3">
      <c r="A54" s="120" t="s">
        <v>203</v>
      </c>
      <c r="B54" s="121"/>
      <c r="C54" s="122" t="s">
        <v>236</v>
      </c>
      <c r="D54" s="123"/>
      <c r="E54" s="123"/>
      <c r="F54" s="123"/>
      <c r="G54" s="123"/>
      <c r="H54" s="123"/>
      <c r="I54" s="123"/>
      <c r="J54" s="124"/>
      <c r="K54" s="30"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Plinth, RCC, Brick, Plaster, Flooring, Painting work Completed. Finishing work is in process.</v>
      </c>
      <c r="L54" s="41"/>
    </row>
    <row r="55" spans="1:12" ht="15.6" x14ac:dyDescent="0.3">
      <c r="A55" s="34" t="s">
        <v>204</v>
      </c>
      <c r="B55" s="35">
        <v>0</v>
      </c>
      <c r="C55" s="35" t="s">
        <v>205</v>
      </c>
      <c r="D55" s="35">
        <v>1</v>
      </c>
      <c r="E55" s="125" t="s">
        <v>206</v>
      </c>
      <c r="F55" s="126"/>
      <c r="G55" s="35">
        <v>0</v>
      </c>
      <c r="H55" s="35" t="s">
        <v>207</v>
      </c>
      <c r="I55" s="125">
        <f ca="1">--TRIM(RIGHT(SUBSTITUTE(LEFT(C54,_xlfn.AGGREGATE(16,6,FIND({0,1,2,3,4,5,6,7,8,9},C54,ROW(INDIRECT("1:"&amp;LEN(C54)))),1))," ",REPT(" ",LEN(C54))),LEN(C54)))</f>
        <v>3</v>
      </c>
      <c r="J55" s="127"/>
      <c r="K55" s="31"/>
      <c r="L55" s="42"/>
    </row>
    <row r="56" spans="1:12" ht="30" customHeight="1" x14ac:dyDescent="0.3">
      <c r="A56" s="128" t="s">
        <v>208</v>
      </c>
      <c r="B56" s="129"/>
      <c r="C56" s="71" t="str">
        <f ca="1">K54</f>
        <v>Plinth, RCC, Brick, Plaster, Flooring, Painting work Completed. Finishing work is in process.</v>
      </c>
      <c r="D56" s="72"/>
      <c r="E56" s="72"/>
      <c r="F56" s="72"/>
      <c r="G56" s="72"/>
      <c r="H56" s="72"/>
      <c r="I56" s="72"/>
      <c r="J56" s="73"/>
      <c r="K56" s="31" t="s">
        <v>209</v>
      </c>
      <c r="L56" s="42"/>
    </row>
    <row r="57" spans="1:12" ht="15.75" customHeight="1" x14ac:dyDescent="0.3">
      <c r="A57" s="94" t="s">
        <v>33</v>
      </c>
      <c r="B57" s="95"/>
      <c r="C57" s="36" t="s">
        <v>210</v>
      </c>
      <c r="D57" s="68" t="s">
        <v>211</v>
      </c>
      <c r="E57" s="68"/>
      <c r="F57" s="68" t="s">
        <v>212</v>
      </c>
      <c r="G57" s="68"/>
      <c r="H57" s="68" t="s">
        <v>213</v>
      </c>
      <c r="I57" s="68"/>
      <c r="J57" s="96"/>
      <c r="K57" s="32" t="s">
        <v>214</v>
      </c>
      <c r="L57" s="43">
        <f ca="1">I55*25%</f>
        <v>0.75</v>
      </c>
    </row>
    <row r="58" spans="1:12" ht="15.75" customHeight="1" x14ac:dyDescent="0.3">
      <c r="A58" s="67" t="s">
        <v>215</v>
      </c>
      <c r="B58" s="68"/>
      <c r="C58" s="44">
        <f ca="1">L59</f>
        <v>3</v>
      </c>
      <c r="D58" s="69">
        <f ca="1">((100/I55)*C58)/100</f>
        <v>1</v>
      </c>
      <c r="E58" s="70"/>
      <c r="F58" s="97">
        <f ca="1">(((C59/I55*10)+(40/(D55+G55+I55)*C60)+(7.5/(I55)*C61)+(7.5/(I55)*C62)+(10/I55*C63)+(10/I55*C64)+(5/I55*C65)+(5/I55*C66)+(5/I55*C67))/100)</f>
        <v>0.93333333333333324</v>
      </c>
      <c r="G58" s="97"/>
      <c r="H58" s="99">
        <f ca="1">((((C58/I55)*20)+((C59/I55)*25)+(30/(I55+G55+D55)*C60)+(5/I55*C61)+(5/I55*C62)+(5/I55*C63)+(5/I55*C64)+(0/I55*C65)+(0/I55*C66)+(5/I55*C67))/100)</f>
        <v>0.95</v>
      </c>
      <c r="I58" s="100"/>
      <c r="J58" s="101"/>
      <c r="K58" s="32" t="s">
        <v>216</v>
      </c>
      <c r="L58" s="45">
        <f ca="1">I55*50%</f>
        <v>1.5</v>
      </c>
    </row>
    <row r="59" spans="1:12" ht="15.6" x14ac:dyDescent="0.3">
      <c r="A59" s="67" t="s">
        <v>34</v>
      </c>
      <c r="B59" s="68"/>
      <c r="C59" s="46">
        <f ca="1">L67</f>
        <v>3</v>
      </c>
      <c r="D59" s="69">
        <f ca="1">((100/I55)*C59)/100</f>
        <v>1</v>
      </c>
      <c r="E59" s="70"/>
      <c r="F59" s="97"/>
      <c r="G59" s="97"/>
      <c r="H59" s="102"/>
      <c r="I59" s="103"/>
      <c r="J59" s="104"/>
      <c r="K59" s="32" t="s">
        <v>217</v>
      </c>
      <c r="L59" s="45">
        <f ca="1">I55</f>
        <v>3</v>
      </c>
    </row>
    <row r="60" spans="1:12" ht="15.75" customHeight="1" x14ac:dyDescent="0.3">
      <c r="A60" s="63" t="s">
        <v>218</v>
      </c>
      <c r="B60" s="64"/>
      <c r="C60" s="46">
        <f ca="1">D55+I55</f>
        <v>4</v>
      </c>
      <c r="D60" s="69">
        <f ca="1">((100/(D55+G55+I55))*C60)/100</f>
        <v>1</v>
      </c>
      <c r="E60" s="70"/>
      <c r="F60" s="97"/>
      <c r="G60" s="97"/>
      <c r="H60" s="102"/>
      <c r="I60" s="103"/>
      <c r="J60" s="104"/>
      <c r="K60" s="32" t="s">
        <v>219</v>
      </c>
      <c r="L60" s="47">
        <f ca="1">(IF(B55&gt;1,(I55/(B55+2)),I55/4))</f>
        <v>0.75</v>
      </c>
    </row>
    <row r="61" spans="1:12" ht="15.75" customHeight="1" x14ac:dyDescent="0.3">
      <c r="A61" s="67" t="s">
        <v>220</v>
      </c>
      <c r="B61" s="68" t="s">
        <v>221</v>
      </c>
      <c r="C61" s="44">
        <v>3</v>
      </c>
      <c r="D61" s="69">
        <f ca="1">((100/I55)*C61)/100</f>
        <v>1</v>
      </c>
      <c r="E61" s="70"/>
      <c r="F61" s="97"/>
      <c r="G61" s="97"/>
      <c r="H61" s="102"/>
      <c r="I61" s="103"/>
      <c r="J61" s="104"/>
      <c r="K61" s="32" t="s">
        <v>222</v>
      </c>
      <c r="L61" s="47">
        <f ca="1">(IF(B55&gt;1,(I55/(B55+2)+L60),I55/4+L60))</f>
        <v>1.5</v>
      </c>
    </row>
    <row r="62" spans="1:12" ht="15.75" customHeight="1" x14ac:dyDescent="0.3">
      <c r="A62" s="67" t="s">
        <v>223</v>
      </c>
      <c r="B62" s="68" t="s">
        <v>221</v>
      </c>
      <c r="C62" s="44">
        <v>3</v>
      </c>
      <c r="D62" s="69">
        <f ca="1">((100/I55)*C62)/100</f>
        <v>1</v>
      </c>
      <c r="E62" s="70"/>
      <c r="F62" s="97"/>
      <c r="G62" s="97"/>
      <c r="H62" s="102"/>
      <c r="I62" s="103"/>
      <c r="J62" s="104"/>
      <c r="K62" s="32" t="s">
        <v>224</v>
      </c>
      <c r="L62" s="47">
        <f>(IF(B55&gt;1,(I55/(B55+2)+L61),0))</f>
        <v>0</v>
      </c>
    </row>
    <row r="63" spans="1:12" ht="15.75" customHeight="1" x14ac:dyDescent="0.3">
      <c r="A63" s="67" t="s">
        <v>225</v>
      </c>
      <c r="B63" s="68" t="s">
        <v>226</v>
      </c>
      <c r="C63" s="44">
        <v>3</v>
      </c>
      <c r="D63" s="69">
        <f ca="1">((100/(I55))*C63)/100</f>
        <v>1</v>
      </c>
      <c r="E63" s="70"/>
      <c r="F63" s="97"/>
      <c r="G63" s="97"/>
      <c r="H63" s="102"/>
      <c r="I63" s="103"/>
      <c r="J63" s="104"/>
      <c r="K63" s="32" t="s">
        <v>227</v>
      </c>
      <c r="L63" s="47">
        <f>(IF(B55&gt;2,(I55/(B55+2)+L62),0))</f>
        <v>0</v>
      </c>
    </row>
    <row r="64" spans="1:12" ht="15.75" customHeight="1" x14ac:dyDescent="0.3">
      <c r="A64" s="67" t="s">
        <v>228</v>
      </c>
      <c r="B64" s="68" t="s">
        <v>228</v>
      </c>
      <c r="C64" s="44">
        <v>3</v>
      </c>
      <c r="D64" s="69">
        <f ca="1">((100/I55)*C64)/100</f>
        <v>1</v>
      </c>
      <c r="E64" s="70"/>
      <c r="F64" s="97"/>
      <c r="G64" s="97"/>
      <c r="H64" s="102"/>
      <c r="I64" s="103"/>
      <c r="J64" s="104"/>
      <c r="K64" s="32" t="s">
        <v>229</v>
      </c>
      <c r="L64" s="48">
        <f>(IF(B55&gt;3,(I55/(B55+2)+L63),0))</f>
        <v>0</v>
      </c>
    </row>
    <row r="65" spans="1:12" ht="15" customHeight="1" x14ac:dyDescent="0.3">
      <c r="A65" s="67" t="s">
        <v>230</v>
      </c>
      <c r="B65" s="68"/>
      <c r="C65" s="44">
        <v>3</v>
      </c>
      <c r="D65" s="69">
        <f ca="1">((100/I55)*C65)/100</f>
        <v>1</v>
      </c>
      <c r="E65" s="70"/>
      <c r="F65" s="97"/>
      <c r="G65" s="97"/>
      <c r="H65" s="102"/>
      <c r="I65" s="103"/>
      <c r="J65" s="104"/>
      <c r="K65" s="32" t="s">
        <v>231</v>
      </c>
      <c r="L65" s="47">
        <f>(IF(B55&gt;4,(I55/(B55+2)+L64),0))</f>
        <v>0</v>
      </c>
    </row>
    <row r="66" spans="1:12" ht="15.75" customHeight="1" x14ac:dyDescent="0.3">
      <c r="A66" s="67" t="s">
        <v>232</v>
      </c>
      <c r="B66" s="68" t="s">
        <v>232</v>
      </c>
      <c r="C66" s="44">
        <v>2</v>
      </c>
      <c r="D66" s="69">
        <f ca="1">((100/(I55))*C66)/100</f>
        <v>0.66666666666666674</v>
      </c>
      <c r="E66" s="70"/>
      <c r="F66" s="97"/>
      <c r="G66" s="97"/>
      <c r="H66" s="102"/>
      <c r="I66" s="103"/>
      <c r="J66" s="104"/>
      <c r="K66" s="32" t="s">
        <v>233</v>
      </c>
      <c r="L66" s="47">
        <f ca="1">(IF(B55=1,(I55/(B55+3)+L61),IF(B55=0,(I55/4+L61),IF(B55&gt;1,0))))</f>
        <v>2.25</v>
      </c>
    </row>
    <row r="67" spans="1:12" ht="16.5" customHeight="1" thickBot="1" x14ac:dyDescent="0.35">
      <c r="A67" s="65" t="s">
        <v>234</v>
      </c>
      <c r="B67" s="66"/>
      <c r="C67" s="49">
        <v>0</v>
      </c>
      <c r="D67" s="137">
        <f ca="1">((100/(I55))*C67)/100</f>
        <v>0</v>
      </c>
      <c r="E67" s="138"/>
      <c r="F67" s="98"/>
      <c r="G67" s="98"/>
      <c r="H67" s="105"/>
      <c r="I67" s="106"/>
      <c r="J67" s="107"/>
      <c r="K67" s="33" t="s">
        <v>235</v>
      </c>
      <c r="L67" s="50">
        <f ca="1">(IF(B55&gt;1.5,(I55/(B55+2)+L61+MAX(0,L62-L61)+MAX(0,L63-L62)+MAX(0,L64-L63)+MAX(0,L65-L64)+MAX(0,L66-L65)),IF(B55=1,(I55/(B55+3)+L66),IF(B55=0,I55/4+L66))))</f>
        <v>3</v>
      </c>
    </row>
    <row r="68" spans="1:12" x14ac:dyDescent="0.3">
      <c r="A68" s="110" t="s">
        <v>58</v>
      </c>
      <c r="B68" s="111"/>
      <c r="C68" s="111"/>
      <c r="D68" s="111"/>
      <c r="E68" s="111"/>
      <c r="F68" s="111"/>
      <c r="G68" s="111"/>
      <c r="H68" s="111"/>
      <c r="I68" s="111"/>
      <c r="J68" s="112"/>
    </row>
    <row r="69" spans="1:12" x14ac:dyDescent="0.3">
      <c r="A69" s="110" t="s">
        <v>49</v>
      </c>
      <c r="B69" s="111"/>
      <c r="C69" s="111"/>
      <c r="D69" s="111"/>
      <c r="E69" s="111"/>
      <c r="F69" s="111"/>
      <c r="G69" s="111"/>
      <c r="H69" s="111"/>
      <c r="I69" s="111"/>
      <c r="J69" s="112"/>
    </row>
    <row r="70" spans="1:12" ht="15" customHeight="1" x14ac:dyDescent="0.3">
      <c r="A70" s="143" t="s">
        <v>184</v>
      </c>
      <c r="B70" s="144"/>
      <c r="C70" s="144"/>
      <c r="D70" s="144"/>
      <c r="E70" s="144"/>
      <c r="F70" s="144"/>
      <c r="G70" s="144"/>
      <c r="H70" s="144"/>
      <c r="I70" s="144"/>
      <c r="J70" s="145"/>
    </row>
    <row r="71" spans="1:12" x14ac:dyDescent="0.3">
      <c r="A71" s="146" t="s">
        <v>24</v>
      </c>
      <c r="B71" s="147"/>
      <c r="C71" s="147"/>
      <c r="D71" s="147"/>
      <c r="E71" s="147"/>
      <c r="F71" s="147"/>
      <c r="G71" s="147"/>
      <c r="H71" s="147"/>
      <c r="I71" s="147"/>
      <c r="J71" s="148"/>
    </row>
    <row r="72" spans="1:12" x14ac:dyDescent="0.3">
      <c r="A72" s="110" t="s">
        <v>162</v>
      </c>
      <c r="B72" s="149"/>
      <c r="C72" s="149"/>
      <c r="D72" s="149"/>
      <c r="E72" s="149"/>
      <c r="F72" s="150"/>
      <c r="G72" s="202">
        <v>3300</v>
      </c>
      <c r="H72" s="164"/>
      <c r="I72" s="164"/>
      <c r="J72" s="165"/>
    </row>
    <row r="73" spans="1:12" x14ac:dyDescent="0.3">
      <c r="A73" s="110" t="s">
        <v>163</v>
      </c>
      <c r="B73" s="149"/>
      <c r="C73" s="149"/>
      <c r="D73" s="149"/>
      <c r="E73" s="149"/>
      <c r="F73" s="150"/>
      <c r="G73" s="110">
        <v>6000</v>
      </c>
      <c r="H73" s="111"/>
      <c r="I73" s="111"/>
      <c r="J73" s="112"/>
    </row>
    <row r="74" spans="1:12" x14ac:dyDescent="0.3">
      <c r="A74" s="108" t="s">
        <v>166</v>
      </c>
      <c r="B74" s="136"/>
      <c r="C74" s="136"/>
      <c r="D74" s="136"/>
      <c r="E74" s="136"/>
      <c r="F74" s="109"/>
      <c r="G74" s="108" t="s">
        <v>167</v>
      </c>
      <c r="H74" s="136"/>
      <c r="I74" s="136"/>
      <c r="J74" s="109"/>
    </row>
    <row r="75" spans="1:12" x14ac:dyDescent="0.3">
      <c r="A75" s="110" t="s">
        <v>202</v>
      </c>
      <c r="B75" s="149"/>
      <c r="C75" s="149"/>
      <c r="D75" s="149"/>
      <c r="E75" s="149"/>
      <c r="F75" s="150"/>
      <c r="G75" s="110" t="s">
        <v>167</v>
      </c>
      <c r="H75" s="111"/>
      <c r="I75" s="111"/>
      <c r="J75" s="112"/>
    </row>
    <row r="76" spans="1:12" s="51" customFormat="1" x14ac:dyDescent="0.3">
      <c r="A76" s="202" t="s">
        <v>105</v>
      </c>
      <c r="B76" s="147"/>
      <c r="C76" s="147"/>
      <c r="D76" s="147"/>
      <c r="E76" s="147"/>
      <c r="F76" s="148"/>
      <c r="G76" s="110">
        <f>G72*0.8</f>
        <v>2640</v>
      </c>
      <c r="H76" s="111"/>
      <c r="I76" s="111"/>
      <c r="J76" s="112"/>
    </row>
    <row r="77" spans="1:12" s="51" customFormat="1" ht="15.6" x14ac:dyDescent="0.3">
      <c r="A77" s="74" t="s">
        <v>174</v>
      </c>
      <c r="B77" s="75"/>
      <c r="C77" s="75"/>
      <c r="D77" s="75"/>
      <c r="E77" s="75"/>
      <c r="F77" s="75"/>
      <c r="G77" s="75"/>
      <c r="H77" s="75"/>
      <c r="I77" s="75"/>
      <c r="J77" s="90"/>
    </row>
    <row r="78" spans="1:12" s="51" customFormat="1" ht="15.6" x14ac:dyDescent="0.3">
      <c r="A78" s="79" t="s">
        <v>175</v>
      </c>
      <c r="B78" s="81"/>
      <c r="C78" s="52" t="s">
        <v>180</v>
      </c>
      <c r="D78" s="91" t="s">
        <v>177</v>
      </c>
      <c r="E78" s="92"/>
      <c r="F78" s="93"/>
      <c r="G78" s="79" t="s">
        <v>178</v>
      </c>
      <c r="H78" s="80"/>
      <c r="I78" s="80"/>
      <c r="J78" s="81"/>
    </row>
    <row r="79" spans="1:12" s="51" customFormat="1" ht="15.6" x14ac:dyDescent="0.3">
      <c r="A79" s="82" t="s">
        <v>181</v>
      </c>
      <c r="B79" s="83"/>
      <c r="C79" s="53">
        <f>COUNT(D91:E97)</f>
        <v>7</v>
      </c>
      <c r="D79" s="84">
        <f>SUM(D91:E97)</f>
        <v>848.84903999999983</v>
      </c>
      <c r="E79" s="85"/>
      <c r="F79" s="86"/>
      <c r="G79" s="87">
        <f>SUM(G91:G97)</f>
        <v>1640</v>
      </c>
      <c r="H79" s="88"/>
      <c r="I79" s="88"/>
      <c r="J79" s="89"/>
    </row>
    <row r="80" spans="1:12" s="51" customFormat="1" ht="15.6" x14ac:dyDescent="0.3">
      <c r="A80" s="74" t="s">
        <v>179</v>
      </c>
      <c r="B80" s="75"/>
      <c r="C80" s="75"/>
      <c r="D80" s="75"/>
      <c r="E80" s="75"/>
      <c r="F80" s="75"/>
      <c r="G80" s="75"/>
      <c r="H80" s="75"/>
      <c r="I80" s="75"/>
      <c r="J80" s="90"/>
    </row>
    <row r="81" spans="1:12" s="51" customFormat="1" ht="15.6" x14ac:dyDescent="0.3">
      <c r="A81" s="79" t="s">
        <v>175</v>
      </c>
      <c r="B81" s="81"/>
      <c r="C81" s="52" t="s">
        <v>176</v>
      </c>
      <c r="D81" s="91" t="s">
        <v>177</v>
      </c>
      <c r="E81" s="92"/>
      <c r="F81" s="93"/>
      <c r="G81" s="79" t="s">
        <v>178</v>
      </c>
      <c r="H81" s="80"/>
      <c r="I81" s="80"/>
      <c r="J81" s="81"/>
    </row>
    <row r="82" spans="1:12" s="51" customFormat="1" ht="15.6" x14ac:dyDescent="0.3">
      <c r="A82" s="82" t="s">
        <v>181</v>
      </c>
      <c r="B82" s="83"/>
      <c r="C82" s="54">
        <f>COUNT(D98)+COUNT(D100:E103)*3</f>
        <v>13</v>
      </c>
      <c r="D82" s="84">
        <f>SUM(D98)+SUM(D100:E103)*3</f>
        <v>5344.1107199999997</v>
      </c>
      <c r="E82" s="85"/>
      <c r="F82" s="86"/>
      <c r="G82" s="87">
        <f>SUM(G98)+SUM(G100:G103)*3</f>
        <v>8670</v>
      </c>
      <c r="H82" s="88"/>
      <c r="I82" s="88"/>
      <c r="J82" s="89"/>
    </row>
    <row r="83" spans="1:12" s="51" customFormat="1" ht="15.6" x14ac:dyDescent="0.3">
      <c r="A83" s="82" t="s">
        <v>182</v>
      </c>
      <c r="B83" s="83"/>
      <c r="C83" s="54">
        <f>COUNT(D106:E107)+COUNT(D109:E112)*3</f>
        <v>14</v>
      </c>
      <c r="D83" s="84">
        <f>SUM(D106:E107)+SUM(D109:E112)*3</f>
        <v>5637.4297199999992</v>
      </c>
      <c r="E83" s="85"/>
      <c r="F83" s="86"/>
      <c r="G83" s="87">
        <f>SUM(G106:G107)+SUM(G109:G112)*3</f>
        <v>9270</v>
      </c>
      <c r="H83" s="88"/>
      <c r="I83" s="88"/>
      <c r="J83" s="89"/>
    </row>
    <row r="84" spans="1:12" s="51" customFormat="1" ht="15.6" x14ac:dyDescent="0.3">
      <c r="A84" s="74" t="s">
        <v>95</v>
      </c>
      <c r="B84" s="75"/>
      <c r="C84" s="52">
        <f>SUM(C82:C83)</f>
        <v>27</v>
      </c>
      <c r="D84" s="76">
        <f>SUM(D82:F83)</f>
        <v>10981.540439999999</v>
      </c>
      <c r="E84" s="77"/>
      <c r="F84" s="78"/>
      <c r="G84" s="79">
        <f>SUM(G82:J83)</f>
        <v>17940</v>
      </c>
      <c r="H84" s="80"/>
      <c r="I84" s="80"/>
      <c r="J84" s="81"/>
      <c r="L84" s="62">
        <f>SUM(D79,D84)</f>
        <v>11830.389479999998</v>
      </c>
    </row>
    <row r="85" spans="1:12" s="51" customFormat="1" ht="17.399999999999999" x14ac:dyDescent="0.3">
      <c r="A85" s="229" t="s">
        <v>106</v>
      </c>
      <c r="B85" s="230"/>
      <c r="C85" s="230"/>
      <c r="D85" s="230"/>
      <c r="E85" s="230"/>
      <c r="F85" s="230"/>
      <c r="G85" s="230"/>
      <c r="H85" s="230"/>
      <c r="I85" s="230"/>
      <c r="J85" s="231"/>
    </row>
    <row r="86" spans="1:12" x14ac:dyDescent="0.3">
      <c r="A86" s="157" t="s">
        <v>45</v>
      </c>
      <c r="B86" s="158"/>
      <c r="C86" s="158"/>
      <c r="D86" s="158"/>
      <c r="E86" s="158"/>
      <c r="F86" s="158"/>
      <c r="G86" s="158"/>
      <c r="H86" s="158"/>
      <c r="I86" s="158"/>
      <c r="J86" s="159"/>
    </row>
    <row r="87" spans="1:12" ht="41.4" x14ac:dyDescent="0.3">
      <c r="A87" s="79" t="s">
        <v>31</v>
      </c>
      <c r="B87" s="81"/>
      <c r="C87" s="2" t="s">
        <v>28</v>
      </c>
      <c r="D87" s="235" t="s">
        <v>165</v>
      </c>
      <c r="E87" s="236"/>
      <c r="F87" s="9" t="s">
        <v>29</v>
      </c>
      <c r="G87" s="14" t="s">
        <v>160</v>
      </c>
      <c r="H87" s="2" t="s">
        <v>30</v>
      </c>
      <c r="I87" s="79" t="s">
        <v>107</v>
      </c>
      <c r="J87" s="81"/>
    </row>
    <row r="88" spans="1:12" ht="15.6" x14ac:dyDescent="0.3">
      <c r="A88" s="151" t="s">
        <v>168</v>
      </c>
      <c r="B88" s="152"/>
      <c r="C88" s="152"/>
      <c r="D88" s="152"/>
      <c r="E88" s="152"/>
      <c r="F88" s="152"/>
      <c r="G88" s="152"/>
      <c r="H88" s="152"/>
      <c r="I88" s="152"/>
      <c r="J88" s="153"/>
    </row>
    <row r="89" spans="1:12" ht="15.6" x14ac:dyDescent="0.3">
      <c r="A89" s="237" t="s">
        <v>172</v>
      </c>
      <c r="B89" s="237"/>
      <c r="C89" s="237"/>
      <c r="D89" s="237"/>
      <c r="E89" s="237"/>
      <c r="F89" s="237"/>
      <c r="G89" s="237"/>
      <c r="H89" s="237"/>
      <c r="I89" s="237"/>
      <c r="J89" s="237"/>
    </row>
    <row r="90" spans="1:12" ht="15.6" x14ac:dyDescent="0.3">
      <c r="A90" s="74" t="s">
        <v>143</v>
      </c>
      <c r="B90" s="75"/>
      <c r="C90" s="75"/>
      <c r="D90" s="75"/>
      <c r="E90" s="75"/>
      <c r="F90" s="75"/>
      <c r="G90" s="75"/>
      <c r="H90" s="75"/>
      <c r="I90" s="75"/>
      <c r="J90" s="90"/>
    </row>
    <row r="91" spans="1:12" ht="15.75" customHeight="1" x14ac:dyDescent="0.3">
      <c r="A91" s="82">
        <v>1</v>
      </c>
      <c r="B91" s="83"/>
      <c r="C91" s="8" t="s">
        <v>144</v>
      </c>
      <c r="D91" s="82">
        <f>7.28*10.764</f>
        <v>78.361919999999998</v>
      </c>
      <c r="E91" s="83"/>
      <c r="F91" s="8">
        <v>0</v>
      </c>
      <c r="G91" s="8">
        <v>150</v>
      </c>
      <c r="H91" s="8" t="s">
        <v>145</v>
      </c>
      <c r="I91" s="114" t="s">
        <v>143</v>
      </c>
      <c r="J91" s="115"/>
    </row>
    <row r="92" spans="1:12" ht="15.6" x14ac:dyDescent="0.3">
      <c r="A92" s="82">
        <v>2</v>
      </c>
      <c r="B92" s="83"/>
      <c r="C92" s="8" t="s">
        <v>144</v>
      </c>
      <c r="D92" s="82">
        <f>13.45*10.764</f>
        <v>144.77579999999998</v>
      </c>
      <c r="E92" s="83"/>
      <c r="F92" s="8">
        <v>0</v>
      </c>
      <c r="G92" s="8">
        <v>280</v>
      </c>
      <c r="H92" s="8" t="s">
        <v>145</v>
      </c>
      <c r="I92" s="118"/>
      <c r="J92" s="119"/>
    </row>
    <row r="93" spans="1:12" ht="15.6" x14ac:dyDescent="0.3">
      <c r="A93" s="82">
        <v>3</v>
      </c>
      <c r="B93" s="83"/>
      <c r="C93" s="8" t="s">
        <v>144</v>
      </c>
      <c r="D93" s="82">
        <f>14.22*10.764</f>
        <v>153.06407999999999</v>
      </c>
      <c r="E93" s="83"/>
      <c r="F93" s="8">
        <v>0</v>
      </c>
      <c r="G93" s="8">
        <v>300</v>
      </c>
      <c r="H93" s="8" t="s">
        <v>145</v>
      </c>
      <c r="I93" s="118"/>
      <c r="J93" s="119"/>
      <c r="K93" s="55"/>
    </row>
    <row r="94" spans="1:12" ht="15.6" x14ac:dyDescent="0.3">
      <c r="A94" s="82">
        <v>4</v>
      </c>
      <c r="B94" s="83"/>
      <c r="C94" s="8" t="s">
        <v>144</v>
      </c>
      <c r="D94" s="82">
        <f>8.96*10.764</f>
        <v>96.445440000000005</v>
      </c>
      <c r="E94" s="83"/>
      <c r="F94" s="8">
        <v>0</v>
      </c>
      <c r="G94" s="8">
        <v>180</v>
      </c>
      <c r="H94" s="8" t="s">
        <v>145</v>
      </c>
      <c r="I94" s="118"/>
      <c r="J94" s="119"/>
      <c r="K94" s="55"/>
      <c r="L94">
        <f>G94/D94</f>
        <v>1.8663401815575729</v>
      </c>
    </row>
    <row r="95" spans="1:12" ht="15.6" x14ac:dyDescent="0.3">
      <c r="A95" s="82">
        <v>5</v>
      </c>
      <c r="B95" s="83"/>
      <c r="C95" s="8" t="s">
        <v>144</v>
      </c>
      <c r="D95" s="82">
        <f>14.22*10.764</f>
        <v>153.06407999999999</v>
      </c>
      <c r="E95" s="83"/>
      <c r="F95" s="8">
        <v>0</v>
      </c>
      <c r="G95" s="8">
        <v>300</v>
      </c>
      <c r="H95" s="8" t="s">
        <v>145</v>
      </c>
      <c r="I95" s="118"/>
      <c r="J95" s="119"/>
      <c r="K95" s="55"/>
    </row>
    <row r="96" spans="1:12" ht="15.6" x14ac:dyDescent="0.3">
      <c r="A96" s="82">
        <v>6</v>
      </c>
      <c r="B96" s="83"/>
      <c r="C96" s="8" t="s">
        <v>144</v>
      </c>
      <c r="D96" s="82">
        <f>13.45*10.764</f>
        <v>144.77579999999998</v>
      </c>
      <c r="E96" s="83"/>
      <c r="F96" s="8">
        <v>0</v>
      </c>
      <c r="G96" s="8">
        <v>280</v>
      </c>
      <c r="H96" s="8" t="s">
        <v>145</v>
      </c>
      <c r="I96" s="118"/>
      <c r="J96" s="119"/>
      <c r="K96" s="55"/>
    </row>
    <row r="97" spans="1:11" ht="15.6" x14ac:dyDescent="0.3">
      <c r="A97" s="82">
        <v>7</v>
      </c>
      <c r="B97" s="83"/>
      <c r="C97" s="8" t="s">
        <v>144</v>
      </c>
      <c r="D97" s="82">
        <f>7.28*10.764</f>
        <v>78.361919999999998</v>
      </c>
      <c r="E97" s="83"/>
      <c r="F97" s="8">
        <v>0</v>
      </c>
      <c r="G97" s="8">
        <v>150</v>
      </c>
      <c r="H97" s="8" t="s">
        <v>145</v>
      </c>
      <c r="I97" s="118"/>
      <c r="J97" s="119"/>
      <c r="K97" s="55"/>
    </row>
    <row r="98" spans="1:11" ht="15.6" x14ac:dyDescent="0.3">
      <c r="A98" s="82">
        <v>1</v>
      </c>
      <c r="B98" s="83"/>
      <c r="C98" s="8" t="s">
        <v>146</v>
      </c>
      <c r="D98" s="82">
        <f>31.03*10.764</f>
        <v>334.00691999999998</v>
      </c>
      <c r="E98" s="83"/>
      <c r="F98" s="8">
        <v>0</v>
      </c>
      <c r="G98" s="8">
        <v>630</v>
      </c>
      <c r="H98" s="8" t="s">
        <v>145</v>
      </c>
      <c r="I98" s="116"/>
      <c r="J98" s="117"/>
      <c r="K98" s="55"/>
    </row>
    <row r="99" spans="1:11" ht="15.75" customHeight="1" x14ac:dyDescent="0.3">
      <c r="A99" s="151" t="s">
        <v>164</v>
      </c>
      <c r="B99" s="152"/>
      <c r="C99" s="152"/>
      <c r="D99" s="152"/>
      <c r="E99" s="152"/>
      <c r="F99" s="152"/>
      <c r="G99" s="152"/>
      <c r="H99" s="152"/>
      <c r="I99" s="152"/>
      <c r="J99" s="153"/>
    </row>
    <row r="100" spans="1:11" ht="15.6" x14ac:dyDescent="0.3">
      <c r="A100" s="82">
        <v>1</v>
      </c>
      <c r="B100" s="83"/>
      <c r="C100" s="8" t="s">
        <v>146</v>
      </c>
      <c r="D100" s="82">
        <f>36.29*10.764</f>
        <v>390.62555999999995</v>
      </c>
      <c r="E100" s="83"/>
      <c r="F100" s="8">
        <v>0</v>
      </c>
      <c r="G100" s="8">
        <v>630</v>
      </c>
      <c r="H100" s="8" t="s">
        <v>145</v>
      </c>
      <c r="I100" s="114" t="s">
        <v>147</v>
      </c>
      <c r="J100" s="115"/>
      <c r="K100" s="55">
        <f>G100/D100</f>
        <v>1.6127976878932349</v>
      </c>
    </row>
    <row r="101" spans="1:11" ht="15.6" x14ac:dyDescent="0.3">
      <c r="A101" s="82">
        <v>2</v>
      </c>
      <c r="B101" s="83"/>
      <c r="C101" s="8" t="s">
        <v>148</v>
      </c>
      <c r="D101" s="82">
        <f>45.99*10.764</f>
        <v>495.03636</v>
      </c>
      <c r="E101" s="83"/>
      <c r="F101" s="8">
        <v>0</v>
      </c>
      <c r="G101" s="8">
        <v>820</v>
      </c>
      <c r="H101" s="8" t="s">
        <v>145</v>
      </c>
      <c r="I101" s="118"/>
      <c r="J101" s="119"/>
      <c r="K101" s="55"/>
    </row>
    <row r="102" spans="1:11" ht="15.6" x14ac:dyDescent="0.3">
      <c r="A102" s="82">
        <v>3</v>
      </c>
      <c r="B102" s="83"/>
      <c r="C102" s="8" t="s">
        <v>146</v>
      </c>
      <c r="D102" s="82">
        <f>36.58*10.764</f>
        <v>393.74711999999994</v>
      </c>
      <c r="E102" s="83"/>
      <c r="F102" s="8">
        <v>0</v>
      </c>
      <c r="G102" s="8">
        <v>600</v>
      </c>
      <c r="H102" s="8" t="s">
        <v>145</v>
      </c>
      <c r="I102" s="118"/>
      <c r="J102" s="119"/>
      <c r="K102" s="55"/>
    </row>
    <row r="103" spans="1:11" ht="15.6" x14ac:dyDescent="0.3">
      <c r="A103" s="82">
        <v>4</v>
      </c>
      <c r="B103" s="83"/>
      <c r="C103" s="8" t="s">
        <v>146</v>
      </c>
      <c r="D103" s="82">
        <f>36.29*10.764</f>
        <v>390.62555999999995</v>
      </c>
      <c r="E103" s="83"/>
      <c r="F103" s="8">
        <v>0</v>
      </c>
      <c r="G103" s="8">
        <v>630</v>
      </c>
      <c r="H103" s="8" t="s">
        <v>145</v>
      </c>
      <c r="I103" s="118"/>
      <c r="J103" s="119"/>
      <c r="K103" s="55"/>
    </row>
    <row r="104" spans="1:11" ht="15.6" x14ac:dyDescent="0.3">
      <c r="A104" s="151" t="s">
        <v>173</v>
      </c>
      <c r="B104" s="152"/>
      <c r="C104" s="152"/>
      <c r="D104" s="152"/>
      <c r="E104" s="152"/>
      <c r="F104" s="152"/>
      <c r="G104" s="152"/>
      <c r="H104" s="152"/>
      <c r="I104" s="152"/>
      <c r="J104" s="153"/>
    </row>
    <row r="105" spans="1:11" ht="15.6" x14ac:dyDescent="0.3">
      <c r="A105" s="151" t="s">
        <v>152</v>
      </c>
      <c r="B105" s="152"/>
      <c r="C105" s="152"/>
      <c r="D105" s="152"/>
      <c r="E105" s="152"/>
      <c r="F105" s="152"/>
      <c r="G105" s="152"/>
      <c r="H105" s="152"/>
      <c r="I105" s="152"/>
      <c r="J105" s="153"/>
    </row>
    <row r="106" spans="1:11" ht="15.6" x14ac:dyDescent="0.3">
      <c r="A106" s="82">
        <v>1</v>
      </c>
      <c r="B106" s="83"/>
      <c r="C106" s="8" t="s">
        <v>146</v>
      </c>
      <c r="D106" s="82">
        <f>31.03*10.764</f>
        <v>334.00691999999998</v>
      </c>
      <c r="E106" s="83"/>
      <c r="F106" s="8">
        <v>0</v>
      </c>
      <c r="G106" s="8">
        <v>630</v>
      </c>
      <c r="H106" s="8" t="s">
        <v>145</v>
      </c>
      <c r="I106" s="114" t="s">
        <v>143</v>
      </c>
      <c r="J106" s="115"/>
    </row>
    <row r="107" spans="1:11" ht="15.6" x14ac:dyDescent="0.3">
      <c r="A107" s="82">
        <v>2</v>
      </c>
      <c r="B107" s="83"/>
      <c r="C107" s="8" t="s">
        <v>146</v>
      </c>
      <c r="D107" s="82">
        <f>30.25*10.764</f>
        <v>325.61099999999999</v>
      </c>
      <c r="E107" s="83"/>
      <c r="F107" s="8">
        <v>0</v>
      </c>
      <c r="G107" s="8">
        <v>600</v>
      </c>
      <c r="H107" s="8" t="s">
        <v>145</v>
      </c>
      <c r="I107" s="116"/>
      <c r="J107" s="117"/>
    </row>
    <row r="108" spans="1:11" ht="15.6" x14ac:dyDescent="0.3">
      <c r="A108" s="151" t="s">
        <v>164</v>
      </c>
      <c r="B108" s="152"/>
      <c r="C108" s="152"/>
      <c r="D108" s="152"/>
      <c r="E108" s="152"/>
      <c r="F108" s="152"/>
      <c r="G108" s="152"/>
      <c r="H108" s="152"/>
      <c r="I108" s="152"/>
      <c r="J108" s="153"/>
    </row>
    <row r="109" spans="1:11" ht="15.6" x14ac:dyDescent="0.3">
      <c r="A109" s="82">
        <v>1</v>
      </c>
      <c r="B109" s="83"/>
      <c r="C109" s="8" t="s">
        <v>146</v>
      </c>
      <c r="D109" s="82">
        <f>36.29*10.764</f>
        <v>390.62555999999995</v>
      </c>
      <c r="E109" s="83"/>
      <c r="F109" s="8">
        <v>0</v>
      </c>
      <c r="G109" s="8">
        <v>630</v>
      </c>
      <c r="H109" s="8" t="s">
        <v>145</v>
      </c>
      <c r="I109" s="114" t="s">
        <v>153</v>
      </c>
      <c r="J109" s="115"/>
    </row>
    <row r="110" spans="1:11" ht="15.6" x14ac:dyDescent="0.3">
      <c r="A110" s="82">
        <v>2</v>
      </c>
      <c r="B110" s="83"/>
      <c r="C110" s="8" t="s">
        <v>146</v>
      </c>
      <c r="D110" s="82">
        <f>35.58*10.764</f>
        <v>382.98311999999999</v>
      </c>
      <c r="E110" s="83"/>
      <c r="F110" s="8">
        <v>0</v>
      </c>
      <c r="G110" s="8">
        <v>600</v>
      </c>
      <c r="H110" s="8" t="s">
        <v>145</v>
      </c>
      <c r="I110" s="118"/>
      <c r="J110" s="119"/>
    </row>
    <row r="111" spans="1:11" ht="15.6" x14ac:dyDescent="0.3">
      <c r="A111" s="82">
        <v>3</v>
      </c>
      <c r="B111" s="83"/>
      <c r="C111" s="8" t="s">
        <v>148</v>
      </c>
      <c r="D111" s="82">
        <f>45.99*10.764</f>
        <v>495.03636</v>
      </c>
      <c r="E111" s="83"/>
      <c r="F111" s="8">
        <v>0</v>
      </c>
      <c r="G111" s="8">
        <v>820</v>
      </c>
      <c r="H111" s="8" t="s">
        <v>145</v>
      </c>
      <c r="I111" s="118"/>
      <c r="J111" s="119"/>
      <c r="K111" s="55"/>
    </row>
    <row r="112" spans="1:11" ht="15.6" x14ac:dyDescent="0.3">
      <c r="A112" s="82">
        <v>4</v>
      </c>
      <c r="B112" s="83"/>
      <c r="C112" s="8" t="s">
        <v>146</v>
      </c>
      <c r="D112" s="82">
        <f>36.29*10.764</f>
        <v>390.62555999999995</v>
      </c>
      <c r="E112" s="83"/>
      <c r="F112" s="8">
        <v>0</v>
      </c>
      <c r="G112" s="8">
        <v>630</v>
      </c>
      <c r="H112" s="8" t="s">
        <v>145</v>
      </c>
      <c r="I112" s="116"/>
      <c r="J112" s="117"/>
    </row>
    <row r="113" spans="1:10" ht="238.8" customHeight="1" x14ac:dyDescent="0.3">
      <c r="A113" s="217" t="s">
        <v>248</v>
      </c>
      <c r="B113" s="218"/>
      <c r="C113" s="218"/>
      <c r="D113" s="218"/>
      <c r="E113" s="218"/>
      <c r="F113" s="218"/>
      <c r="G113" s="218"/>
      <c r="H113" s="218"/>
      <c r="I113" s="218"/>
      <c r="J113" s="219"/>
    </row>
    <row r="114" spans="1:10" x14ac:dyDescent="0.3">
      <c r="A114" s="216" t="s">
        <v>25</v>
      </c>
      <c r="B114" s="170"/>
      <c r="C114" s="170"/>
      <c r="D114" s="170"/>
      <c r="E114" s="170"/>
      <c r="F114" s="170"/>
      <c r="G114" s="170"/>
      <c r="H114" s="170"/>
      <c r="I114" s="170"/>
      <c r="J114" s="171"/>
    </row>
    <row r="115" spans="1:10" x14ac:dyDescent="0.3">
      <c r="A115" s="160" t="s">
        <v>32</v>
      </c>
      <c r="B115" s="149"/>
      <c r="C115" s="149"/>
      <c r="D115" s="149"/>
      <c r="E115" s="149"/>
      <c r="F115" s="149"/>
      <c r="G115" s="149"/>
      <c r="H115" s="149"/>
      <c r="I115" s="149"/>
      <c r="J115" s="150"/>
    </row>
    <row r="116" spans="1:10" x14ac:dyDescent="0.3">
      <c r="A116" s="216" t="s">
        <v>26</v>
      </c>
      <c r="B116" s="170"/>
      <c r="C116" s="170"/>
      <c r="D116" s="170"/>
      <c r="E116" s="170"/>
      <c r="F116" s="170"/>
      <c r="G116" s="170"/>
      <c r="H116" s="170"/>
      <c r="I116" s="170"/>
      <c r="J116" s="171"/>
    </row>
    <row r="117" spans="1:10" x14ac:dyDescent="0.3">
      <c r="A117" s="110" t="s">
        <v>37</v>
      </c>
      <c r="B117" s="111"/>
      <c r="C117" s="111"/>
      <c r="D117" s="111"/>
      <c r="E117" s="111"/>
      <c r="F117" s="111"/>
      <c r="G117" s="111"/>
      <c r="H117" s="111"/>
      <c r="I117" s="111"/>
      <c r="J117" s="112"/>
    </row>
    <row r="118" spans="1:10" ht="16.5" customHeight="1" x14ac:dyDescent="0.3">
      <c r="A118" s="166" t="s">
        <v>59</v>
      </c>
      <c r="B118" s="167"/>
      <c r="C118" s="167"/>
      <c r="D118" s="167"/>
      <c r="E118" s="167"/>
      <c r="F118" s="167"/>
      <c r="G118" s="167"/>
      <c r="H118" s="167"/>
      <c r="I118" s="167"/>
      <c r="J118" s="168"/>
    </row>
    <row r="119" spans="1:10" x14ac:dyDescent="0.3">
      <c r="A119" s="110" t="s">
        <v>38</v>
      </c>
      <c r="B119" s="111"/>
      <c r="C119" s="111"/>
      <c r="D119" s="111"/>
      <c r="E119" s="111"/>
      <c r="F119" s="111"/>
      <c r="G119" s="111"/>
      <c r="H119" s="111"/>
      <c r="I119" s="111"/>
      <c r="J119" s="112"/>
    </row>
    <row r="120" spans="1:10" x14ac:dyDescent="0.3">
      <c r="A120" s="110" t="s">
        <v>39</v>
      </c>
      <c r="B120" s="111"/>
      <c r="C120" s="111"/>
      <c r="D120" s="111"/>
      <c r="E120" s="111"/>
      <c r="F120" s="111"/>
      <c r="G120" s="111"/>
      <c r="H120" s="111"/>
      <c r="I120" s="111"/>
      <c r="J120" s="112"/>
    </row>
    <row r="121" spans="1:10" x14ac:dyDescent="0.3">
      <c r="A121" s="108" t="s">
        <v>40</v>
      </c>
      <c r="B121" s="136"/>
      <c r="C121" s="136"/>
      <c r="D121" s="136"/>
      <c r="E121" s="136"/>
      <c r="F121" s="136"/>
      <c r="G121" s="136"/>
      <c r="H121" s="136"/>
      <c r="I121" s="136"/>
      <c r="J121" s="109"/>
    </row>
    <row r="122" spans="1:10" ht="15" customHeight="1" x14ac:dyDescent="0.3">
      <c r="A122" s="220" t="s">
        <v>185</v>
      </c>
      <c r="B122" s="221"/>
      <c r="C122" s="221"/>
      <c r="D122" s="221"/>
      <c r="E122" s="221"/>
      <c r="F122" s="221"/>
      <c r="G122" s="221"/>
      <c r="H122" s="221"/>
      <c r="I122" s="221"/>
      <c r="J122" s="222"/>
    </row>
    <row r="123" spans="1:10" x14ac:dyDescent="0.3">
      <c r="A123" s="223"/>
      <c r="B123" s="224"/>
      <c r="C123" s="224"/>
      <c r="D123" s="224"/>
      <c r="E123" s="224"/>
      <c r="F123" s="224"/>
      <c r="G123" s="224"/>
      <c r="H123" s="224"/>
      <c r="I123" s="224"/>
      <c r="J123" s="225"/>
    </row>
    <row r="124" spans="1:10" x14ac:dyDescent="0.3">
      <c r="A124" s="223"/>
      <c r="B124" s="224"/>
      <c r="C124" s="224"/>
      <c r="D124" s="224"/>
      <c r="E124" s="224"/>
      <c r="F124" s="224"/>
      <c r="G124" s="224"/>
      <c r="H124" s="224"/>
      <c r="I124" s="224"/>
      <c r="J124" s="225"/>
    </row>
    <row r="125" spans="1:10" x14ac:dyDescent="0.3">
      <c r="A125" s="226"/>
      <c r="B125" s="227"/>
      <c r="C125" s="227"/>
      <c r="D125" s="227"/>
      <c r="E125" s="227"/>
      <c r="F125" s="227"/>
      <c r="G125" s="227"/>
      <c r="H125" s="227"/>
      <c r="I125" s="227"/>
      <c r="J125" s="228"/>
    </row>
    <row r="126" spans="1:10" x14ac:dyDescent="0.3">
      <c r="A126" s="56" t="s">
        <v>186</v>
      </c>
      <c r="B126" s="57"/>
      <c r="C126" s="57"/>
      <c r="D126" s="57"/>
      <c r="E126" s="58" t="str">
        <f>F8</f>
        <v>Shiv Shakti Apartment</v>
      </c>
      <c r="G126" s="57"/>
      <c r="H126" s="57"/>
      <c r="I126" s="57"/>
      <c r="J126" s="57"/>
    </row>
    <row r="127" spans="1:10" x14ac:dyDescent="0.3">
      <c r="A127" s="57"/>
      <c r="B127" s="57"/>
      <c r="C127" s="57"/>
      <c r="D127" s="57"/>
      <c r="E127" s="57"/>
      <c r="F127" s="57"/>
      <c r="G127" s="57"/>
      <c r="H127" s="57"/>
      <c r="I127" s="57"/>
      <c r="J127" s="57"/>
    </row>
    <row r="128" spans="1:10" x14ac:dyDescent="0.3">
      <c r="A128" s="57"/>
      <c r="B128" s="57"/>
      <c r="C128" s="57"/>
      <c r="D128" s="57"/>
      <c r="E128" s="57"/>
      <c r="F128" s="57"/>
      <c r="G128" s="57"/>
      <c r="H128" s="57"/>
      <c r="I128" s="57"/>
      <c r="J128" s="57"/>
    </row>
    <row r="148" spans="1:6" x14ac:dyDescent="0.3">
      <c r="F148" s="59"/>
    </row>
    <row r="151" spans="1:6" ht="27.75" customHeight="1" x14ac:dyDescent="0.3">
      <c r="A151" s="60"/>
      <c r="B151" s="60"/>
      <c r="C151" s="60"/>
      <c r="D151" s="60"/>
    </row>
    <row r="164" spans="1:1" x14ac:dyDescent="0.3">
      <c r="A164" s="61" t="s">
        <v>131</v>
      </c>
    </row>
    <row r="165" spans="1:1" x14ac:dyDescent="0.3">
      <c r="A165" s="61"/>
    </row>
  </sheetData>
  <mergeCells count="243">
    <mergeCell ref="A15:B15"/>
    <mergeCell ref="C15:E15"/>
    <mergeCell ref="F15:G15"/>
    <mergeCell ref="H15:J15"/>
    <mergeCell ref="A16:B16"/>
    <mergeCell ref="C16:E16"/>
    <mergeCell ref="F16:G16"/>
    <mergeCell ref="H16:J16"/>
    <mergeCell ref="A17:B17"/>
    <mergeCell ref="C17:E17"/>
    <mergeCell ref="F17:G17"/>
    <mergeCell ref="H17:J17"/>
    <mergeCell ref="A112:B112"/>
    <mergeCell ref="D112:E112"/>
    <mergeCell ref="A100:B100"/>
    <mergeCell ref="D100:E100"/>
    <mergeCell ref="A101:B101"/>
    <mergeCell ref="D101:E101"/>
    <mergeCell ref="A104:J104"/>
    <mergeCell ref="A105:J105"/>
    <mergeCell ref="A102:B102"/>
    <mergeCell ref="D102:E102"/>
    <mergeCell ref="A109:B109"/>
    <mergeCell ref="D109:E109"/>
    <mergeCell ref="A110:B110"/>
    <mergeCell ref="D110:E110"/>
    <mergeCell ref="A108:J108"/>
    <mergeCell ref="I109:J112"/>
    <mergeCell ref="A111:B111"/>
    <mergeCell ref="D111:E111"/>
    <mergeCell ref="A122:J125"/>
    <mergeCell ref="A76:F76"/>
    <mergeCell ref="G76:J76"/>
    <mergeCell ref="A85:J85"/>
    <mergeCell ref="A86:J86"/>
    <mergeCell ref="A1:J1"/>
    <mergeCell ref="I29:J29"/>
    <mergeCell ref="A11:E11"/>
    <mergeCell ref="C14:J14"/>
    <mergeCell ref="A44:B44"/>
    <mergeCell ref="F42:J42"/>
    <mergeCell ref="F41:J41"/>
    <mergeCell ref="D87:E87"/>
    <mergeCell ref="F40:J40"/>
    <mergeCell ref="I87:J87"/>
    <mergeCell ref="A87:B87"/>
    <mergeCell ref="A89:J89"/>
    <mergeCell ref="A79:B79"/>
    <mergeCell ref="D79:F79"/>
    <mergeCell ref="I100:J103"/>
    <mergeCell ref="A95:B95"/>
    <mergeCell ref="D95:E95"/>
    <mergeCell ref="A96:B96"/>
    <mergeCell ref="D96:E96"/>
    <mergeCell ref="A117:J117"/>
    <mergeCell ref="A114:J114"/>
    <mergeCell ref="G72:J72"/>
    <mergeCell ref="A73:F73"/>
    <mergeCell ref="G73:J73"/>
    <mergeCell ref="A118:J118"/>
    <mergeCell ref="A119:J119"/>
    <mergeCell ref="A120:J120"/>
    <mergeCell ref="A121:J121"/>
    <mergeCell ref="D91:E91"/>
    <mergeCell ref="A115:J115"/>
    <mergeCell ref="A116:J116"/>
    <mergeCell ref="A113:J113"/>
    <mergeCell ref="A106:B106"/>
    <mergeCell ref="D106:E106"/>
    <mergeCell ref="A72:F72"/>
    <mergeCell ref="G79:J79"/>
    <mergeCell ref="A103:B103"/>
    <mergeCell ref="D103:E103"/>
    <mergeCell ref="A92:B92"/>
    <mergeCell ref="D92:E92"/>
    <mergeCell ref="A94:B94"/>
    <mergeCell ref="A99:J99"/>
    <mergeCell ref="A97:B97"/>
    <mergeCell ref="A31:J31"/>
    <mergeCell ref="A38:E38"/>
    <mergeCell ref="F38:J38"/>
    <mergeCell ref="F37:J37"/>
    <mergeCell ref="A32:B32"/>
    <mergeCell ref="A29:B29"/>
    <mergeCell ref="C29:D29"/>
    <mergeCell ref="F39:J39"/>
    <mergeCell ref="E29:F29"/>
    <mergeCell ref="A30:J30"/>
    <mergeCell ref="A37:E37"/>
    <mergeCell ref="A39:E39"/>
    <mergeCell ref="C32:J32"/>
    <mergeCell ref="A33:B33"/>
    <mergeCell ref="C33:J33"/>
    <mergeCell ref="A43:J43"/>
    <mergeCell ref="C45:F45"/>
    <mergeCell ref="A35:J36"/>
    <mergeCell ref="A42:E42"/>
    <mergeCell ref="A34:J34"/>
    <mergeCell ref="A45:B45"/>
    <mergeCell ref="A40:E40"/>
    <mergeCell ref="C46:F46"/>
    <mergeCell ref="A41:E41"/>
    <mergeCell ref="C44:F44"/>
    <mergeCell ref="H44:J44"/>
    <mergeCell ref="H45:J45"/>
    <mergeCell ref="A46:B46"/>
    <mergeCell ref="I27:J27"/>
    <mergeCell ref="F23:J23"/>
    <mergeCell ref="A25:E25"/>
    <mergeCell ref="A26:E26"/>
    <mergeCell ref="F25:J25"/>
    <mergeCell ref="A23:E23"/>
    <mergeCell ref="A18:B18"/>
    <mergeCell ref="G29:H29"/>
    <mergeCell ref="I28:J28"/>
    <mergeCell ref="A27:B27"/>
    <mergeCell ref="C27:D27"/>
    <mergeCell ref="E27:F27"/>
    <mergeCell ref="G27:H27"/>
    <mergeCell ref="C28:D28"/>
    <mergeCell ref="A28:B28"/>
    <mergeCell ref="E28:F28"/>
    <mergeCell ref="G28:H28"/>
    <mergeCell ref="A24:E24"/>
    <mergeCell ref="H18:J18"/>
    <mergeCell ref="F12:J12"/>
    <mergeCell ref="A8:E8"/>
    <mergeCell ref="F26:J26"/>
    <mergeCell ref="A21:E22"/>
    <mergeCell ref="F21:J22"/>
    <mergeCell ref="F18:G18"/>
    <mergeCell ref="A19:E20"/>
    <mergeCell ref="A9:E9"/>
    <mergeCell ref="F9:J9"/>
    <mergeCell ref="C18:E18"/>
    <mergeCell ref="F24:J24"/>
    <mergeCell ref="A13:E13"/>
    <mergeCell ref="F13:J13"/>
    <mergeCell ref="A12:E12"/>
    <mergeCell ref="A14:B14"/>
    <mergeCell ref="F19:J20"/>
    <mergeCell ref="F11:J11"/>
    <mergeCell ref="A2:J2"/>
    <mergeCell ref="A3:E3"/>
    <mergeCell ref="F3:J3"/>
    <mergeCell ref="A4:E4"/>
    <mergeCell ref="F4:J4"/>
    <mergeCell ref="F10:J10"/>
    <mergeCell ref="A6:E6"/>
    <mergeCell ref="F6:J6"/>
    <mergeCell ref="A5:E5"/>
    <mergeCell ref="F5:J5"/>
    <mergeCell ref="A7:E7"/>
    <mergeCell ref="F7:J7"/>
    <mergeCell ref="A10:E10"/>
    <mergeCell ref="F8:J8"/>
    <mergeCell ref="A90:J90"/>
    <mergeCell ref="H48:J48"/>
    <mergeCell ref="D50:E50"/>
    <mergeCell ref="F51:J51"/>
    <mergeCell ref="A49:J49"/>
    <mergeCell ref="A74:F74"/>
    <mergeCell ref="F57:G57"/>
    <mergeCell ref="D67:E67"/>
    <mergeCell ref="A68:J68"/>
    <mergeCell ref="D48:E48"/>
    <mergeCell ref="A48:C48"/>
    <mergeCell ref="F48:G48"/>
    <mergeCell ref="A50:C50"/>
    <mergeCell ref="A53:J53"/>
    <mergeCell ref="C51:E51"/>
    <mergeCell ref="A70:J70"/>
    <mergeCell ref="A71:J71"/>
    <mergeCell ref="G74:J74"/>
    <mergeCell ref="A75:F75"/>
    <mergeCell ref="G75:J75"/>
    <mergeCell ref="A88:J88"/>
    <mergeCell ref="D52:J52"/>
    <mergeCell ref="F50:G50"/>
    <mergeCell ref="H50:J50"/>
    <mergeCell ref="A47:B47"/>
    <mergeCell ref="C47:F47"/>
    <mergeCell ref="H47:J47"/>
    <mergeCell ref="A77:J77"/>
    <mergeCell ref="A78:B78"/>
    <mergeCell ref="D78:F78"/>
    <mergeCell ref="A69:J69"/>
    <mergeCell ref="I46:J46"/>
    <mergeCell ref="A107:B107"/>
    <mergeCell ref="D107:E107"/>
    <mergeCell ref="I106:J107"/>
    <mergeCell ref="A98:B98"/>
    <mergeCell ref="D98:E98"/>
    <mergeCell ref="I91:J98"/>
    <mergeCell ref="A91:B91"/>
    <mergeCell ref="D94:E94"/>
    <mergeCell ref="A93:B93"/>
    <mergeCell ref="D93:E93"/>
    <mergeCell ref="D97:E97"/>
    <mergeCell ref="A54:B54"/>
    <mergeCell ref="C54:J54"/>
    <mergeCell ref="E55:F55"/>
    <mergeCell ref="I55:J55"/>
    <mergeCell ref="A56:B56"/>
    <mergeCell ref="C56:J56"/>
    <mergeCell ref="A84:B84"/>
    <mergeCell ref="D84:F84"/>
    <mergeCell ref="G84:J84"/>
    <mergeCell ref="A83:B83"/>
    <mergeCell ref="D83:F83"/>
    <mergeCell ref="G83:J83"/>
    <mergeCell ref="A80:J80"/>
    <mergeCell ref="A81:B81"/>
    <mergeCell ref="D81:F81"/>
    <mergeCell ref="G81:J81"/>
    <mergeCell ref="A82:B82"/>
    <mergeCell ref="D82:F82"/>
    <mergeCell ref="G82:J82"/>
    <mergeCell ref="G78:J78"/>
    <mergeCell ref="A57:B57"/>
    <mergeCell ref="D57:E57"/>
    <mergeCell ref="H57:J57"/>
    <mergeCell ref="A58:B58"/>
    <mergeCell ref="D58:E58"/>
    <mergeCell ref="F58:G67"/>
    <mergeCell ref="H58:J67"/>
    <mergeCell ref="A59:B59"/>
    <mergeCell ref="D59:E59"/>
    <mergeCell ref="A60:B60"/>
    <mergeCell ref="A67:B67"/>
    <mergeCell ref="A64:B64"/>
    <mergeCell ref="D64:E64"/>
    <mergeCell ref="A65:B65"/>
    <mergeCell ref="D65:E65"/>
    <mergeCell ref="A66:B66"/>
    <mergeCell ref="D66:E66"/>
    <mergeCell ref="D60:E60"/>
    <mergeCell ref="A61:B61"/>
    <mergeCell ref="D61:E61"/>
    <mergeCell ref="A62:B62"/>
    <mergeCell ref="D62:E62"/>
    <mergeCell ref="A63:B63"/>
    <mergeCell ref="D63:E63"/>
  </mergeCells>
  <phoneticPr fontId="0" type="noConversion"/>
  <hyperlinks>
    <hyperlink ref="C33" r:id="rId1" xr:uid="{00000000-0004-0000-0000-000000000000}"/>
  </hyperlinks>
  <pageMargins left="0.70866141732283472" right="0.70866141732283472" top="0.78740157480314965" bottom="0.78740157480314965" header="0.31496062992125984" footer="0.31496062992125984"/>
  <pageSetup scale="95" fitToHeight="0" orientation="portrait" r:id="rId2"/>
  <headerFooter>
    <oddHeader>&amp;C&amp;G</oddHeader>
    <oddFooter>&amp;L&amp;"Times New Roman,Bold"Ref No: &amp;F&amp;C&amp;G&amp;R&amp;P</oddFooter>
  </headerFooter>
  <rowBreaks count="2" manualBreakCount="2">
    <brk id="125" max="16383" man="1"/>
    <brk id="16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D14" sqref="D14"/>
    </sheetView>
  </sheetViews>
  <sheetFormatPr defaultRowHeight="14.4" x14ac:dyDescent="0.3"/>
  <cols>
    <col min="1" max="1" width="11.44140625" customWidth="1"/>
    <col min="2" max="2" width="12" customWidth="1"/>
  </cols>
  <sheetData>
    <row r="1" spans="1:3" x14ac:dyDescent="0.3">
      <c r="A1" t="s">
        <v>188</v>
      </c>
      <c r="B1" t="s">
        <v>189</v>
      </c>
      <c r="C1" t="s">
        <v>187</v>
      </c>
    </row>
    <row r="2" spans="1:3" x14ac:dyDescent="0.3">
      <c r="C2" t="s">
        <v>190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
  <sheetViews>
    <sheetView workbookViewId="0">
      <selection activeCell="B10" sqref="B10"/>
    </sheetView>
  </sheetViews>
  <sheetFormatPr defaultColWidth="8.6640625" defaultRowHeight="14.4" x14ac:dyDescent="0.3"/>
  <cols>
    <col min="1" max="1" width="8.6640625" style="15"/>
    <col min="2" max="2" width="22.109375" style="15" customWidth="1"/>
    <col min="3" max="3" width="37" style="15" customWidth="1"/>
    <col min="4" max="5" width="11.44140625" style="15" customWidth="1"/>
    <col min="6" max="6" width="14" style="15" customWidth="1"/>
    <col min="7" max="7" width="20" style="15" customWidth="1"/>
    <col min="8" max="8" width="16.44140625" style="15" customWidth="1"/>
    <col min="9" max="9" width="8.6640625" style="15"/>
    <col min="10" max="10" width="9.88671875" style="15" bestFit="1" customWidth="1"/>
    <col min="11" max="16384" width="8.6640625" style="15"/>
  </cols>
  <sheetData>
    <row r="1" spans="1:10" ht="15" customHeight="1" x14ac:dyDescent="0.3"/>
    <row r="2" spans="1:10" ht="15" customHeight="1" x14ac:dyDescent="0.3">
      <c r="A2" s="16"/>
      <c r="B2" s="16"/>
      <c r="C2" s="16"/>
      <c r="D2" s="16"/>
      <c r="E2" s="16"/>
      <c r="F2" s="16"/>
      <c r="G2" s="16"/>
      <c r="H2" s="16"/>
    </row>
    <row r="3" spans="1:10" ht="15.75" customHeight="1" x14ac:dyDescent="0.3">
      <c r="A3" s="16"/>
      <c r="B3" s="238" t="s">
        <v>191</v>
      </c>
      <c r="C3" s="238"/>
      <c r="D3" s="238"/>
      <c r="E3" s="238"/>
      <c r="F3" s="238"/>
      <c r="G3" s="238"/>
      <c r="H3" s="238"/>
    </row>
    <row r="4" spans="1:10" ht="14.25" customHeight="1" x14ac:dyDescent="0.3">
      <c r="A4" s="16"/>
      <c r="B4" s="17" t="s">
        <v>192</v>
      </c>
      <c r="C4" s="17" t="s">
        <v>193</v>
      </c>
      <c r="D4" s="17" t="s">
        <v>97</v>
      </c>
      <c r="E4" s="17" t="s">
        <v>194</v>
      </c>
      <c r="F4" s="17" t="s">
        <v>195</v>
      </c>
      <c r="G4" s="17" t="s">
        <v>196</v>
      </c>
      <c r="H4" s="17" t="s">
        <v>197</v>
      </c>
    </row>
    <row r="5" spans="1:10" ht="15" customHeight="1" x14ac:dyDescent="0.3">
      <c r="A5" s="16"/>
      <c r="B5" s="18" t="s">
        <v>198</v>
      </c>
      <c r="C5" s="19" t="s">
        <v>199</v>
      </c>
      <c r="D5" s="20" t="s">
        <v>146</v>
      </c>
      <c r="E5" s="20">
        <v>0</v>
      </c>
      <c r="F5" s="21">
        <v>555</v>
      </c>
      <c r="G5" s="21">
        <f>H5/F5</f>
        <v>2900.900900900901</v>
      </c>
      <c r="H5" s="22">
        <v>1610000</v>
      </c>
      <c r="J5" s="23"/>
    </row>
    <row r="6" spans="1:10" x14ac:dyDescent="0.3">
      <c r="A6" s="16"/>
      <c r="B6" s="18" t="s">
        <v>198</v>
      </c>
      <c r="C6" s="19" t="s">
        <v>199</v>
      </c>
      <c r="D6" s="20" t="s">
        <v>148</v>
      </c>
      <c r="E6" s="20">
        <v>0</v>
      </c>
      <c r="F6" s="21">
        <v>770</v>
      </c>
      <c r="G6" s="21">
        <f>H6/F6</f>
        <v>2900</v>
      </c>
      <c r="H6" s="22">
        <v>2233000</v>
      </c>
      <c r="J6" s="23"/>
    </row>
    <row r="7" spans="1:10" ht="15" customHeight="1" x14ac:dyDescent="0.3">
      <c r="A7" s="16"/>
      <c r="B7" s="24" t="s">
        <v>200</v>
      </c>
      <c r="C7" s="20"/>
      <c r="D7" s="20"/>
      <c r="E7" s="20">
        <v>0</v>
      </c>
      <c r="F7" s="21">
        <f>E7*1.5</f>
        <v>0</v>
      </c>
      <c r="G7" s="25">
        <f>AVERAGE(G5:G6)</f>
        <v>2900.4504504504503</v>
      </c>
      <c r="H7" s="20"/>
      <c r="J7" s="23"/>
    </row>
    <row r="8" spans="1:10" ht="15" customHeight="1" x14ac:dyDescent="0.3">
      <c r="B8" s="24" t="s">
        <v>201</v>
      </c>
      <c r="C8" s="20"/>
      <c r="D8" s="20"/>
      <c r="E8" s="20"/>
      <c r="F8" s="26"/>
      <c r="G8" s="24">
        <v>3000</v>
      </c>
      <c r="H8" s="24"/>
      <c r="I8" s="27"/>
      <c r="J8" s="23"/>
    </row>
    <row r="9" spans="1:10" ht="15" customHeight="1" x14ac:dyDescent="0.3">
      <c r="G9" s="28"/>
    </row>
    <row r="10" spans="1:10" x14ac:dyDescent="0.3">
      <c r="G10" s="28"/>
    </row>
    <row r="11" spans="1:10" x14ac:dyDescent="0.3">
      <c r="G11" s="28"/>
    </row>
    <row r="12" spans="1:10" x14ac:dyDescent="0.3">
      <c r="G12" s="28"/>
    </row>
    <row r="13" spans="1:10" x14ac:dyDescent="0.3">
      <c r="G13" s="28"/>
    </row>
    <row r="14" spans="1:10" x14ac:dyDescent="0.3">
      <c r="G14" s="28"/>
    </row>
    <row r="15" spans="1:10" x14ac:dyDescent="0.3">
      <c r="G15" s="28"/>
    </row>
    <row r="16" spans="1:10" x14ac:dyDescent="0.3">
      <c r="G16" s="28"/>
    </row>
    <row r="17" spans="2:7" x14ac:dyDescent="0.3">
      <c r="G17" s="28"/>
    </row>
    <row r="18" spans="2:7" x14ac:dyDescent="0.3">
      <c r="B18" s="29"/>
      <c r="G18" s="28"/>
    </row>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topLeftCell="A4" workbookViewId="0">
      <selection activeCell="F23" sqref="F23"/>
    </sheetView>
  </sheetViews>
  <sheetFormatPr defaultRowHeight="14.4" x14ac:dyDescent="0.3"/>
  <cols>
    <col min="2" max="2" width="11.6640625" customWidth="1"/>
  </cols>
  <sheetData>
    <row r="2" spans="1:15" x14ac:dyDescent="0.3">
      <c r="A2" t="s">
        <v>108</v>
      </c>
      <c r="B2" s="10" t="s">
        <v>128</v>
      </c>
      <c r="C2" s="10">
        <v>3</v>
      </c>
    </row>
    <row r="3" spans="1:15" x14ac:dyDescent="0.3">
      <c r="B3" t="s">
        <v>109</v>
      </c>
      <c r="C3" t="s">
        <v>110</v>
      </c>
    </row>
    <row r="4" spans="1:15" x14ac:dyDescent="0.3">
      <c r="A4" t="s">
        <v>111</v>
      </c>
      <c r="B4" s="3">
        <v>10</v>
      </c>
      <c r="C4" s="3">
        <v>10</v>
      </c>
      <c r="E4">
        <f>(100/B4)*C4</f>
        <v>100</v>
      </c>
    </row>
    <row r="5" spans="1:15" x14ac:dyDescent="0.3">
      <c r="A5" t="s">
        <v>112</v>
      </c>
      <c r="B5" t="s">
        <v>113</v>
      </c>
      <c r="C5" t="s">
        <v>114</v>
      </c>
      <c r="E5">
        <f>(100/B6)*C6</f>
        <v>100</v>
      </c>
      <c r="I5" s="3" t="s">
        <v>115</v>
      </c>
      <c r="J5" s="3" t="s">
        <v>116</v>
      </c>
      <c r="K5" s="3" t="s">
        <v>117</v>
      </c>
      <c r="L5" s="3" t="s">
        <v>36</v>
      </c>
      <c r="M5" s="3" t="s">
        <v>42</v>
      </c>
      <c r="N5" s="3" t="s">
        <v>118</v>
      </c>
      <c r="O5" s="3" t="s">
        <v>43</v>
      </c>
    </row>
    <row r="6" spans="1:15" x14ac:dyDescent="0.3">
      <c r="B6" s="3">
        <f>C2+1</f>
        <v>4</v>
      </c>
      <c r="C6" s="3">
        <v>4</v>
      </c>
      <c r="E6">
        <f>(100/B8)*C8</f>
        <v>100</v>
      </c>
      <c r="F6" s="11" t="s">
        <v>119</v>
      </c>
      <c r="I6" s="11">
        <f>C4</f>
        <v>10</v>
      </c>
      <c r="J6" s="11">
        <f>40/B6*C6</f>
        <v>40</v>
      </c>
      <c r="K6" s="11">
        <f>15/B8*C8</f>
        <v>15</v>
      </c>
      <c r="L6" s="11">
        <f>10/B10*C10</f>
        <v>10</v>
      </c>
      <c r="M6" s="11">
        <f>10/B12*C12</f>
        <v>10</v>
      </c>
      <c r="N6" s="11">
        <f>5/B14*C14</f>
        <v>5</v>
      </c>
      <c r="O6" s="11">
        <f>5/B16*C16</f>
        <v>3.3333333333333335</v>
      </c>
    </row>
    <row r="7" spans="1:15" x14ac:dyDescent="0.3">
      <c r="A7" t="s">
        <v>120</v>
      </c>
      <c r="B7" t="s">
        <v>121</v>
      </c>
      <c r="C7" t="s">
        <v>122</v>
      </c>
      <c r="E7">
        <f>(100/B10)*C10</f>
        <v>100</v>
      </c>
      <c r="F7" s="3" t="s">
        <v>123</v>
      </c>
      <c r="G7" s="3"/>
      <c r="H7" s="3"/>
      <c r="I7" s="3">
        <f>I6+20</f>
        <v>30</v>
      </c>
      <c r="J7" s="3">
        <f>30/B6*C6</f>
        <v>30</v>
      </c>
      <c r="K7" s="3">
        <f>15/B8*C8</f>
        <v>15</v>
      </c>
      <c r="L7" s="3">
        <f>10/B10*C10</f>
        <v>10</v>
      </c>
      <c r="M7" s="3">
        <f>5/B12*C12</f>
        <v>5</v>
      </c>
      <c r="N7" s="3">
        <f>5/B14*C14</f>
        <v>5</v>
      </c>
      <c r="O7" s="3">
        <f>5/B16*C16</f>
        <v>3.3333333333333335</v>
      </c>
    </row>
    <row r="8" spans="1:15" x14ac:dyDescent="0.3">
      <c r="B8" s="3">
        <f>C2</f>
        <v>3</v>
      </c>
      <c r="C8" s="3">
        <v>3</v>
      </c>
      <c r="E8">
        <f>(100/B12)*C12</f>
        <v>100</v>
      </c>
    </row>
    <row r="9" spans="1:15" x14ac:dyDescent="0.3">
      <c r="A9" t="s">
        <v>124</v>
      </c>
      <c r="B9" t="s">
        <v>121</v>
      </c>
      <c r="C9" t="s">
        <v>122</v>
      </c>
      <c r="E9">
        <f>(100/B14)*C14</f>
        <v>100</v>
      </c>
    </row>
    <row r="10" spans="1:15" x14ac:dyDescent="0.3">
      <c r="B10" s="3">
        <f>C2</f>
        <v>3</v>
      </c>
      <c r="C10" s="3">
        <v>3</v>
      </c>
      <c r="E10">
        <f>(100/B16)*C16</f>
        <v>66.666666666666671</v>
      </c>
    </row>
    <row r="11" spans="1:15" x14ac:dyDescent="0.3">
      <c r="A11" t="s">
        <v>42</v>
      </c>
      <c r="B11" t="s">
        <v>121</v>
      </c>
      <c r="C11" t="s">
        <v>122</v>
      </c>
    </row>
    <row r="12" spans="1:15" x14ac:dyDescent="0.3">
      <c r="B12" s="3">
        <f>C2</f>
        <v>3</v>
      </c>
      <c r="C12" s="3">
        <v>3</v>
      </c>
      <c r="F12" s="3"/>
      <c r="G12" s="3" t="s">
        <v>119</v>
      </c>
      <c r="H12" s="3" t="s">
        <v>125</v>
      </c>
      <c r="L12" t="s">
        <v>126</v>
      </c>
    </row>
    <row r="13" spans="1:15" ht="28.8" x14ac:dyDescent="0.3">
      <c r="A13" s="12" t="s">
        <v>118</v>
      </c>
      <c r="B13" t="s">
        <v>121</v>
      </c>
      <c r="C13" t="s">
        <v>122</v>
      </c>
      <c r="F13" s="3" t="s">
        <v>34</v>
      </c>
      <c r="G13" s="3">
        <f>I6</f>
        <v>10</v>
      </c>
      <c r="H13" s="3">
        <f>I7</f>
        <v>30</v>
      </c>
      <c r="L13" t="s">
        <v>126</v>
      </c>
    </row>
    <row r="14" spans="1:15" x14ac:dyDescent="0.3">
      <c r="B14" s="3">
        <f>C2</f>
        <v>3</v>
      </c>
      <c r="C14" s="3">
        <v>3</v>
      </c>
      <c r="F14" s="3" t="s">
        <v>35</v>
      </c>
      <c r="G14" s="3">
        <f>J6</f>
        <v>40</v>
      </c>
      <c r="H14" s="3">
        <f>J7</f>
        <v>30</v>
      </c>
    </row>
    <row r="15" spans="1:15" x14ac:dyDescent="0.3">
      <c r="A15" t="s">
        <v>43</v>
      </c>
      <c r="B15" t="s">
        <v>121</v>
      </c>
      <c r="C15" t="s">
        <v>122</v>
      </c>
      <c r="F15" s="3" t="s">
        <v>117</v>
      </c>
      <c r="G15" s="3">
        <f>K6</f>
        <v>15</v>
      </c>
      <c r="H15" s="3">
        <f>K7</f>
        <v>15</v>
      </c>
    </row>
    <row r="16" spans="1:15" x14ac:dyDescent="0.3">
      <c r="B16" s="3">
        <f>C2</f>
        <v>3</v>
      </c>
      <c r="C16" s="3">
        <v>2</v>
      </c>
      <c r="F16" s="3" t="s">
        <v>36</v>
      </c>
      <c r="G16" s="3">
        <f>L6</f>
        <v>10</v>
      </c>
      <c r="H16" s="3">
        <f>L7</f>
        <v>10</v>
      </c>
    </row>
    <row r="17" spans="6:8" x14ac:dyDescent="0.3">
      <c r="F17" s="3" t="s">
        <v>42</v>
      </c>
      <c r="G17" s="3">
        <f>M6</f>
        <v>10</v>
      </c>
      <c r="H17" s="3">
        <f>M7</f>
        <v>5</v>
      </c>
    </row>
    <row r="18" spans="6:8" ht="28.8" x14ac:dyDescent="0.3">
      <c r="F18" s="13" t="s">
        <v>118</v>
      </c>
      <c r="G18" s="3">
        <f>N6</f>
        <v>5</v>
      </c>
      <c r="H18" s="3">
        <f>N7</f>
        <v>5</v>
      </c>
    </row>
    <row r="19" spans="6:8" x14ac:dyDescent="0.3">
      <c r="F19" s="3" t="s">
        <v>43</v>
      </c>
      <c r="G19" s="3">
        <f>O6</f>
        <v>3.3333333333333335</v>
      </c>
      <c r="H19" s="3">
        <f>O7</f>
        <v>3.3333333333333335</v>
      </c>
    </row>
    <row r="20" spans="6:8" x14ac:dyDescent="0.3">
      <c r="F20" s="3" t="s">
        <v>127</v>
      </c>
      <c r="G20" s="3">
        <f>G13+G14+G15+G16+G17+G18+G19</f>
        <v>93.333333333333329</v>
      </c>
      <c r="H20" s="3">
        <f>H13+H14+H15+H16+H17+H18+H19</f>
        <v>98.333333333333329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6"/>
  <sheetViews>
    <sheetView topLeftCell="A34" workbookViewId="0">
      <selection activeCell="D7" sqref="D7"/>
    </sheetView>
  </sheetViews>
  <sheetFormatPr defaultRowHeight="14.4" x14ac:dyDescent="0.3"/>
  <sheetData>
    <row r="2" spans="2:13" x14ac:dyDescent="0.3">
      <c r="C2" s="6" t="s">
        <v>96</v>
      </c>
      <c r="D2" s="239"/>
      <c r="E2" s="239"/>
    </row>
    <row r="3" spans="2:13" x14ac:dyDescent="0.3">
      <c r="E3" s="5"/>
      <c r="F3" s="5"/>
      <c r="G3" s="5"/>
      <c r="H3" s="5"/>
      <c r="I3" s="5"/>
      <c r="J3" s="5"/>
    </row>
    <row r="4" spans="2:13" x14ac:dyDescent="0.3">
      <c r="B4" s="6" t="s">
        <v>97</v>
      </c>
      <c r="C4" s="4" t="s">
        <v>77</v>
      </c>
      <c r="D4" s="240" t="s">
        <v>78</v>
      </c>
      <c r="E4" s="240"/>
      <c r="F4" s="240"/>
      <c r="G4" s="7"/>
      <c r="H4" s="240" t="s">
        <v>79</v>
      </c>
      <c r="I4" s="240"/>
      <c r="J4" s="240"/>
      <c r="K4" s="240" t="s">
        <v>80</v>
      </c>
      <c r="L4" s="240"/>
      <c r="M4" s="240"/>
    </row>
    <row r="5" spans="2:13" x14ac:dyDescent="0.3">
      <c r="B5" s="6">
        <v>1</v>
      </c>
      <c r="C5" s="4"/>
      <c r="D5" s="4" t="s">
        <v>81</v>
      </c>
      <c r="E5" s="4" t="s">
        <v>82</v>
      </c>
      <c r="F5" s="4" t="s">
        <v>83</v>
      </c>
      <c r="G5" s="4"/>
      <c r="H5" s="4" t="s">
        <v>81</v>
      </c>
      <c r="I5" s="4" t="s">
        <v>82</v>
      </c>
      <c r="J5" s="4" t="s">
        <v>83</v>
      </c>
      <c r="K5" s="4" t="s">
        <v>81</v>
      </c>
      <c r="L5" s="4" t="s">
        <v>82</v>
      </c>
      <c r="M5" s="4" t="s">
        <v>83</v>
      </c>
    </row>
    <row r="6" spans="2:13" x14ac:dyDescent="0.3">
      <c r="C6" s="3" t="s">
        <v>84</v>
      </c>
      <c r="D6" s="3">
        <v>0</v>
      </c>
      <c r="E6" s="3">
        <v>3.68</v>
      </c>
      <c r="F6" s="3">
        <f>D6*E6</f>
        <v>0</v>
      </c>
      <c r="G6" s="3" t="s">
        <v>98</v>
      </c>
      <c r="H6" s="3">
        <v>2.7</v>
      </c>
      <c r="I6" s="3">
        <v>0.9</v>
      </c>
      <c r="J6" s="3">
        <f>H6*I6</f>
        <v>2.4300000000000002</v>
      </c>
      <c r="K6" s="3"/>
      <c r="L6" s="3"/>
      <c r="M6" s="3">
        <f>K6*L6</f>
        <v>0</v>
      </c>
    </row>
    <row r="7" spans="2:13" x14ac:dyDescent="0.3">
      <c r="C7" s="3"/>
      <c r="D7" s="3"/>
      <c r="E7" s="3"/>
      <c r="F7" s="3">
        <f t="shared" ref="F7:F33" si="0">D7*E7</f>
        <v>0</v>
      </c>
      <c r="G7" s="3" t="s">
        <v>99</v>
      </c>
      <c r="H7" s="3"/>
      <c r="I7" s="3"/>
      <c r="J7" s="3">
        <f t="shared" ref="J7:J29" si="1">H7*I7</f>
        <v>0</v>
      </c>
      <c r="K7" s="3"/>
      <c r="L7" s="3"/>
      <c r="M7" s="3">
        <f t="shared" ref="M7:M29" si="2">K7*L7</f>
        <v>0</v>
      </c>
    </row>
    <row r="8" spans="2:13" x14ac:dyDescent="0.3">
      <c r="C8" s="3"/>
      <c r="D8" s="3"/>
      <c r="E8" s="3"/>
      <c r="F8" s="3">
        <f t="shared" si="0"/>
        <v>0</v>
      </c>
      <c r="G8" s="3"/>
      <c r="H8" s="3"/>
      <c r="I8" s="3"/>
      <c r="J8" s="3">
        <f t="shared" si="1"/>
        <v>0</v>
      </c>
      <c r="K8" s="3"/>
      <c r="L8" s="3"/>
      <c r="M8" s="3">
        <f t="shared" si="2"/>
        <v>0</v>
      </c>
    </row>
    <row r="9" spans="2:13" x14ac:dyDescent="0.3">
      <c r="C9" s="3" t="s">
        <v>87</v>
      </c>
      <c r="D9" s="3">
        <v>2.2400000000000002</v>
      </c>
      <c r="E9" s="3">
        <v>2.1</v>
      </c>
      <c r="F9" s="3">
        <f t="shared" si="0"/>
        <v>4.7040000000000006</v>
      </c>
      <c r="G9" s="3" t="s">
        <v>98</v>
      </c>
      <c r="H9" s="3"/>
      <c r="I9" s="3"/>
      <c r="J9" s="3">
        <f t="shared" si="1"/>
        <v>0</v>
      </c>
      <c r="K9" s="3"/>
      <c r="L9" s="3"/>
      <c r="M9" s="3">
        <f t="shared" si="2"/>
        <v>0</v>
      </c>
    </row>
    <row r="10" spans="2:13" x14ac:dyDescent="0.3">
      <c r="C10" s="3"/>
      <c r="D10" s="3">
        <v>1.2</v>
      </c>
      <c r="E10" s="3">
        <v>0.6</v>
      </c>
      <c r="F10" s="3">
        <f t="shared" si="0"/>
        <v>0.72</v>
      </c>
      <c r="G10" s="3" t="s">
        <v>99</v>
      </c>
      <c r="H10" s="3"/>
      <c r="I10" s="3"/>
      <c r="J10" s="3">
        <f t="shared" si="1"/>
        <v>0</v>
      </c>
      <c r="K10" s="3"/>
      <c r="L10" s="3"/>
      <c r="M10" s="3">
        <f t="shared" si="2"/>
        <v>0</v>
      </c>
    </row>
    <row r="11" spans="2:13" x14ac:dyDescent="0.3">
      <c r="C11" s="3"/>
      <c r="D11" s="3"/>
      <c r="E11" s="3"/>
      <c r="F11" s="3">
        <f t="shared" si="0"/>
        <v>0</v>
      </c>
      <c r="G11" s="3"/>
      <c r="H11" s="3"/>
      <c r="I11" s="3"/>
      <c r="J11" s="3">
        <f t="shared" si="1"/>
        <v>0</v>
      </c>
      <c r="K11" s="3"/>
      <c r="L11" s="3"/>
      <c r="M11" s="3">
        <f t="shared" si="2"/>
        <v>0</v>
      </c>
    </row>
    <row r="12" spans="2:13" x14ac:dyDescent="0.3">
      <c r="C12" s="3"/>
      <c r="D12" s="3"/>
      <c r="E12" s="3"/>
      <c r="F12" s="3">
        <f t="shared" si="0"/>
        <v>0</v>
      </c>
      <c r="G12" s="3"/>
      <c r="H12" s="3"/>
      <c r="I12" s="3"/>
      <c r="J12" s="3">
        <f t="shared" si="1"/>
        <v>0</v>
      </c>
      <c r="K12" s="3"/>
      <c r="L12" s="3"/>
      <c r="M12" s="3">
        <f t="shared" si="2"/>
        <v>0</v>
      </c>
    </row>
    <row r="13" spans="2:13" x14ac:dyDescent="0.3">
      <c r="C13" s="3" t="s">
        <v>85</v>
      </c>
      <c r="D13" s="3">
        <v>2.98</v>
      </c>
      <c r="E13" s="3">
        <v>2.7</v>
      </c>
      <c r="F13" s="3">
        <f t="shared" si="0"/>
        <v>8.0460000000000012</v>
      </c>
      <c r="G13" s="3" t="s">
        <v>98</v>
      </c>
      <c r="H13" s="3">
        <v>2.98</v>
      </c>
      <c r="I13" s="3">
        <v>0.9</v>
      </c>
      <c r="J13" s="3">
        <f t="shared" si="1"/>
        <v>2.6819999999999999</v>
      </c>
      <c r="K13" s="3"/>
      <c r="L13" s="3"/>
      <c r="M13" s="3">
        <f t="shared" si="2"/>
        <v>0</v>
      </c>
    </row>
    <row r="14" spans="2:13" x14ac:dyDescent="0.3">
      <c r="C14" s="3"/>
      <c r="D14" s="3"/>
      <c r="E14" s="3"/>
      <c r="F14" s="3">
        <f t="shared" si="0"/>
        <v>0</v>
      </c>
      <c r="G14" s="3" t="s">
        <v>99</v>
      </c>
      <c r="H14" s="3"/>
      <c r="I14" s="3"/>
      <c r="J14" s="3">
        <f t="shared" si="1"/>
        <v>0</v>
      </c>
      <c r="K14" s="3"/>
      <c r="L14" s="3"/>
      <c r="M14" s="3">
        <f t="shared" si="2"/>
        <v>0</v>
      </c>
    </row>
    <row r="15" spans="2:13" x14ac:dyDescent="0.3">
      <c r="C15" s="3"/>
      <c r="D15" s="3"/>
      <c r="E15" s="3"/>
      <c r="F15" s="3">
        <f t="shared" si="0"/>
        <v>0</v>
      </c>
      <c r="G15" s="3"/>
      <c r="H15" s="3"/>
      <c r="I15" s="3"/>
      <c r="J15" s="3">
        <f t="shared" si="1"/>
        <v>0</v>
      </c>
      <c r="K15" s="3"/>
      <c r="L15" s="3"/>
      <c r="M15" s="3">
        <f t="shared" si="2"/>
        <v>0</v>
      </c>
    </row>
    <row r="16" spans="2:13" x14ac:dyDescent="0.3">
      <c r="C16" s="3"/>
      <c r="D16" s="3">
        <v>0</v>
      </c>
      <c r="E16" s="3">
        <v>0</v>
      </c>
      <c r="F16" s="3">
        <f t="shared" si="0"/>
        <v>0</v>
      </c>
      <c r="G16" s="3"/>
      <c r="H16" s="3"/>
      <c r="I16" s="3"/>
      <c r="J16" s="3">
        <f t="shared" si="1"/>
        <v>0</v>
      </c>
      <c r="K16" s="3"/>
      <c r="L16" s="3"/>
      <c r="M16" s="3">
        <f t="shared" si="2"/>
        <v>0</v>
      </c>
    </row>
    <row r="17" spans="3:13" x14ac:dyDescent="0.3">
      <c r="C17" s="3" t="s">
        <v>86</v>
      </c>
      <c r="D17" s="3"/>
      <c r="E17" s="3"/>
      <c r="F17" s="3">
        <f t="shared" si="0"/>
        <v>0</v>
      </c>
      <c r="G17" s="3" t="s">
        <v>98</v>
      </c>
      <c r="H17" s="3"/>
      <c r="I17" s="3"/>
      <c r="J17" s="3">
        <f t="shared" si="1"/>
        <v>0</v>
      </c>
      <c r="K17" s="3"/>
      <c r="L17" s="3"/>
      <c r="M17" s="3">
        <f t="shared" si="2"/>
        <v>0</v>
      </c>
    </row>
    <row r="18" spans="3:13" x14ac:dyDescent="0.3">
      <c r="C18" s="3"/>
      <c r="D18" s="3"/>
      <c r="E18" s="3"/>
      <c r="F18" s="3">
        <f t="shared" si="0"/>
        <v>0</v>
      </c>
      <c r="G18" s="3" t="s">
        <v>99</v>
      </c>
      <c r="H18" s="3"/>
      <c r="I18" s="3"/>
      <c r="J18" s="3">
        <f t="shared" si="1"/>
        <v>0</v>
      </c>
      <c r="K18" s="3"/>
      <c r="L18" s="3"/>
      <c r="M18" s="3">
        <f t="shared" si="2"/>
        <v>0</v>
      </c>
    </row>
    <row r="19" spans="3:13" x14ac:dyDescent="0.3">
      <c r="C19" s="3"/>
      <c r="D19" s="3"/>
      <c r="E19" s="3"/>
      <c r="F19" s="3">
        <f t="shared" si="0"/>
        <v>0</v>
      </c>
      <c r="G19" s="3"/>
      <c r="H19" s="3"/>
      <c r="I19" s="3"/>
      <c r="J19" s="3">
        <f t="shared" si="1"/>
        <v>0</v>
      </c>
      <c r="K19" s="3"/>
      <c r="L19" s="3"/>
      <c r="M19" s="3">
        <f t="shared" si="2"/>
        <v>0</v>
      </c>
    </row>
    <row r="20" spans="3:13" x14ac:dyDescent="0.3">
      <c r="C20" s="3" t="s">
        <v>86</v>
      </c>
      <c r="D20" s="3"/>
      <c r="E20" s="3"/>
      <c r="F20" s="3">
        <f t="shared" si="0"/>
        <v>0</v>
      </c>
      <c r="G20" s="3" t="s">
        <v>98</v>
      </c>
      <c r="H20" s="3"/>
      <c r="I20" s="3"/>
      <c r="J20" s="3">
        <f t="shared" si="1"/>
        <v>0</v>
      </c>
      <c r="K20" s="3"/>
      <c r="L20" s="3"/>
      <c r="M20" s="3">
        <f t="shared" si="2"/>
        <v>0</v>
      </c>
    </row>
    <row r="21" spans="3:13" x14ac:dyDescent="0.3">
      <c r="C21" s="3"/>
      <c r="D21" s="3"/>
      <c r="E21" s="3"/>
      <c r="F21" s="3">
        <f t="shared" si="0"/>
        <v>0</v>
      </c>
      <c r="G21" s="3" t="s">
        <v>99</v>
      </c>
      <c r="H21" s="3"/>
      <c r="I21" s="3"/>
      <c r="J21" s="3">
        <f t="shared" si="1"/>
        <v>0</v>
      </c>
      <c r="K21" s="3"/>
      <c r="L21" s="3"/>
      <c r="M21" s="3">
        <f t="shared" si="2"/>
        <v>0</v>
      </c>
    </row>
    <row r="22" spans="3:13" x14ac:dyDescent="0.3">
      <c r="C22" s="3"/>
      <c r="D22" s="3"/>
      <c r="E22" s="3"/>
      <c r="F22" s="3">
        <f t="shared" si="0"/>
        <v>0</v>
      </c>
      <c r="G22" s="3"/>
      <c r="H22" s="3"/>
      <c r="I22" s="3"/>
      <c r="J22" s="3">
        <f t="shared" si="1"/>
        <v>0</v>
      </c>
      <c r="K22" s="3"/>
      <c r="L22" s="3"/>
      <c r="M22" s="3">
        <f t="shared" si="2"/>
        <v>0</v>
      </c>
    </row>
    <row r="23" spans="3:13" x14ac:dyDescent="0.3">
      <c r="C23" s="3" t="s">
        <v>92</v>
      </c>
      <c r="D23" s="3">
        <v>2.1800000000000002</v>
      </c>
      <c r="E23" s="3">
        <v>2.33</v>
      </c>
      <c r="F23" s="3">
        <f t="shared" si="0"/>
        <v>5.0794000000000006</v>
      </c>
      <c r="G23" s="3" t="s">
        <v>100</v>
      </c>
      <c r="H23" s="3"/>
      <c r="I23" s="3"/>
      <c r="J23" s="3">
        <f t="shared" si="1"/>
        <v>0</v>
      </c>
      <c r="K23" s="3"/>
      <c r="L23" s="3"/>
      <c r="M23" s="3">
        <f t="shared" si="2"/>
        <v>0</v>
      </c>
    </row>
    <row r="24" spans="3:13" x14ac:dyDescent="0.3">
      <c r="C24" s="3" t="s">
        <v>93</v>
      </c>
      <c r="D24" s="3">
        <v>0</v>
      </c>
      <c r="E24" s="3">
        <v>0</v>
      </c>
      <c r="F24" s="3">
        <f t="shared" si="0"/>
        <v>0</v>
      </c>
      <c r="G24" s="3" t="s">
        <v>100</v>
      </c>
      <c r="H24" s="3"/>
      <c r="I24" s="3"/>
      <c r="J24" s="3">
        <f t="shared" si="1"/>
        <v>0</v>
      </c>
      <c r="K24" s="3"/>
      <c r="L24" s="3"/>
      <c r="M24" s="3">
        <f t="shared" si="2"/>
        <v>0</v>
      </c>
    </row>
    <row r="25" spans="3:13" x14ac:dyDescent="0.3">
      <c r="C25" s="3" t="s">
        <v>94</v>
      </c>
      <c r="D25" s="3"/>
      <c r="E25" s="3"/>
      <c r="F25" s="3">
        <f t="shared" si="0"/>
        <v>0</v>
      </c>
      <c r="G25" s="3" t="s">
        <v>100</v>
      </c>
      <c r="H25" s="3"/>
      <c r="I25" s="3"/>
      <c r="J25" s="3">
        <f t="shared" si="1"/>
        <v>0</v>
      </c>
      <c r="K25" s="3"/>
      <c r="L25" s="3"/>
      <c r="M25" s="3">
        <f t="shared" si="2"/>
        <v>0</v>
      </c>
    </row>
    <row r="26" spans="3:13" x14ac:dyDescent="0.3">
      <c r="C26" s="3"/>
      <c r="D26" s="3"/>
      <c r="E26" s="3"/>
      <c r="F26" s="3">
        <f t="shared" si="0"/>
        <v>0</v>
      </c>
      <c r="G26" s="3"/>
      <c r="H26" s="3"/>
      <c r="I26" s="3"/>
      <c r="J26" s="3">
        <f t="shared" si="1"/>
        <v>0</v>
      </c>
      <c r="K26" s="3"/>
      <c r="L26" s="3"/>
      <c r="M26" s="3">
        <f t="shared" si="2"/>
        <v>0</v>
      </c>
    </row>
    <row r="27" spans="3:13" x14ac:dyDescent="0.3">
      <c r="C27" s="3" t="s">
        <v>88</v>
      </c>
      <c r="D27" s="3">
        <v>0</v>
      </c>
      <c r="E27" s="3">
        <v>0</v>
      </c>
      <c r="F27" s="3">
        <f t="shared" si="0"/>
        <v>0</v>
      </c>
      <c r="G27" s="3"/>
      <c r="H27" s="3"/>
      <c r="I27" s="3"/>
      <c r="J27" s="3">
        <f t="shared" si="1"/>
        <v>0</v>
      </c>
      <c r="K27" s="3"/>
      <c r="L27" s="3"/>
      <c r="M27" s="3">
        <f t="shared" si="2"/>
        <v>0</v>
      </c>
    </row>
    <row r="28" spans="3:13" x14ac:dyDescent="0.3">
      <c r="C28" s="3" t="s">
        <v>89</v>
      </c>
      <c r="D28" s="3">
        <v>2.5</v>
      </c>
      <c r="E28" s="3">
        <v>0.9</v>
      </c>
      <c r="F28" s="3">
        <f t="shared" si="0"/>
        <v>2.25</v>
      </c>
      <c r="G28" s="3"/>
      <c r="H28" s="3"/>
      <c r="I28" s="3"/>
      <c r="J28" s="3">
        <f t="shared" si="1"/>
        <v>0</v>
      </c>
      <c r="K28" s="3"/>
      <c r="L28" s="3"/>
      <c r="M28" s="3">
        <f t="shared" si="2"/>
        <v>0</v>
      </c>
    </row>
    <row r="29" spans="3:13" x14ac:dyDescent="0.3">
      <c r="C29" s="3" t="s">
        <v>90</v>
      </c>
      <c r="D29" s="3"/>
      <c r="E29" s="3"/>
      <c r="F29" s="3">
        <f t="shared" si="0"/>
        <v>0</v>
      </c>
      <c r="G29" s="3"/>
      <c r="H29" s="3"/>
      <c r="I29" s="3"/>
      <c r="J29" s="3">
        <f t="shared" si="1"/>
        <v>0</v>
      </c>
      <c r="K29" s="3"/>
      <c r="L29" s="3"/>
      <c r="M29" s="3">
        <f t="shared" si="2"/>
        <v>0</v>
      </c>
    </row>
    <row r="30" spans="3:13" x14ac:dyDescent="0.3">
      <c r="C30" s="3" t="s">
        <v>91</v>
      </c>
      <c r="D30" s="3"/>
      <c r="E30" s="3"/>
      <c r="F30" s="3">
        <f t="shared" si="0"/>
        <v>0</v>
      </c>
      <c r="G30" s="3"/>
      <c r="H30" s="3"/>
      <c r="I30" s="3"/>
      <c r="J30" s="3">
        <f>H30*I30</f>
        <v>0</v>
      </c>
      <c r="K30" s="3"/>
      <c r="L30" s="3"/>
      <c r="M30" s="3">
        <f>K30*L30</f>
        <v>0</v>
      </c>
    </row>
    <row r="31" spans="3:13" x14ac:dyDescent="0.3">
      <c r="C31" s="3"/>
      <c r="D31" s="3"/>
      <c r="E31" s="3"/>
      <c r="F31" s="3">
        <f t="shared" si="0"/>
        <v>0</v>
      </c>
      <c r="G31" s="3"/>
      <c r="H31" s="3"/>
      <c r="I31" s="3"/>
      <c r="J31" s="3">
        <f>H31*I31</f>
        <v>0</v>
      </c>
      <c r="K31" s="3"/>
      <c r="L31" s="3"/>
      <c r="M31" s="3">
        <f>K31*L31</f>
        <v>0</v>
      </c>
    </row>
    <row r="32" spans="3:13" x14ac:dyDescent="0.3">
      <c r="C32" s="3"/>
      <c r="D32" s="3"/>
      <c r="E32" s="3"/>
      <c r="F32" s="3">
        <f t="shared" si="0"/>
        <v>0</v>
      </c>
      <c r="G32" s="3"/>
      <c r="H32" s="3"/>
      <c r="I32" s="3"/>
      <c r="J32" s="3">
        <f>H32*I32</f>
        <v>0</v>
      </c>
      <c r="K32" s="3"/>
      <c r="L32" s="3"/>
      <c r="M32" s="3">
        <f>K32*L32</f>
        <v>0</v>
      </c>
    </row>
    <row r="33" spans="3:13" x14ac:dyDescent="0.3">
      <c r="C33" s="3"/>
      <c r="D33" s="3"/>
      <c r="E33" s="3"/>
      <c r="F33" s="3">
        <f t="shared" si="0"/>
        <v>0</v>
      </c>
      <c r="G33" s="3"/>
      <c r="H33" s="3"/>
      <c r="I33" s="3"/>
      <c r="J33" s="3">
        <f>H33*I33</f>
        <v>0</v>
      </c>
      <c r="K33" s="3"/>
      <c r="L33" s="3"/>
      <c r="M33" s="3">
        <f>K33*L33</f>
        <v>0</v>
      </c>
    </row>
    <row r="34" spans="3:13" x14ac:dyDescent="0.3">
      <c r="C34" s="3" t="s">
        <v>95</v>
      </c>
      <c r="D34" s="3"/>
      <c r="E34" s="3">
        <f>F34*10.764</f>
        <v>223.88474160000001</v>
      </c>
      <c r="F34" s="3">
        <f>SUM(F6:F33)</f>
        <v>20.799400000000002</v>
      </c>
      <c r="G34" s="3"/>
      <c r="H34" s="3"/>
      <c r="I34" s="3">
        <f>J34*10.764</f>
        <v>55.025568</v>
      </c>
      <c r="J34" s="3">
        <f>SUM(J6:J33)</f>
        <v>5.1120000000000001</v>
      </c>
      <c r="K34" s="3"/>
      <c r="L34" s="3">
        <f>M34*10.764</f>
        <v>0</v>
      </c>
      <c r="M34" s="3">
        <f>SUM(M6:M33)</f>
        <v>0</v>
      </c>
    </row>
    <row r="36" spans="3:13" x14ac:dyDescent="0.3">
      <c r="G36">
        <f>F34+J34</f>
        <v>25.9114</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M37"/>
  <sheetViews>
    <sheetView topLeftCell="A22" workbookViewId="0">
      <selection activeCell="H38" sqref="H38"/>
    </sheetView>
  </sheetViews>
  <sheetFormatPr defaultRowHeight="14.4" x14ac:dyDescent="0.3"/>
  <sheetData>
    <row r="3" spans="2:13" x14ac:dyDescent="0.3">
      <c r="C3" s="6" t="s">
        <v>96</v>
      </c>
      <c r="D3" s="239"/>
      <c r="E3" s="239"/>
    </row>
    <row r="4" spans="2:13" x14ac:dyDescent="0.3">
      <c r="E4" s="5"/>
      <c r="F4" s="5"/>
      <c r="G4" s="5"/>
      <c r="H4" s="5"/>
      <c r="I4" s="5"/>
      <c r="J4" s="5"/>
    </row>
    <row r="5" spans="2:13" x14ac:dyDescent="0.3">
      <c r="B5" s="6" t="s">
        <v>97</v>
      </c>
      <c r="C5" s="4" t="s">
        <v>77</v>
      </c>
      <c r="D5" s="240" t="s">
        <v>78</v>
      </c>
      <c r="E5" s="240"/>
      <c r="F5" s="240"/>
      <c r="G5" s="7"/>
      <c r="H5" s="240" t="s">
        <v>79</v>
      </c>
      <c r="I5" s="240"/>
      <c r="J5" s="240"/>
      <c r="K5" s="240" t="s">
        <v>80</v>
      </c>
      <c r="L5" s="240"/>
      <c r="M5" s="240"/>
    </row>
    <row r="6" spans="2:13" x14ac:dyDescent="0.3">
      <c r="B6" s="6">
        <v>1</v>
      </c>
      <c r="C6" s="4"/>
      <c r="D6" s="4" t="s">
        <v>81</v>
      </c>
      <c r="E6" s="4" t="s">
        <v>82</v>
      </c>
      <c r="F6" s="4" t="s">
        <v>83</v>
      </c>
      <c r="G6" s="4"/>
      <c r="H6" s="4" t="s">
        <v>81</v>
      </c>
      <c r="I6" s="4" t="s">
        <v>82</v>
      </c>
      <c r="J6" s="4" t="s">
        <v>83</v>
      </c>
      <c r="K6" s="4" t="s">
        <v>81</v>
      </c>
      <c r="L6" s="4" t="s">
        <v>82</v>
      </c>
      <c r="M6" s="4" t="s">
        <v>83</v>
      </c>
    </row>
    <row r="7" spans="2:13" x14ac:dyDescent="0.3">
      <c r="C7" s="3" t="s">
        <v>84</v>
      </c>
      <c r="D7" s="3">
        <v>2.7</v>
      </c>
      <c r="E7" s="3">
        <v>3.68</v>
      </c>
      <c r="F7" s="3">
        <f>D7*E7</f>
        <v>9.9360000000000017</v>
      </c>
      <c r="G7" s="3" t="s">
        <v>98</v>
      </c>
      <c r="H7" s="3">
        <v>2.7</v>
      </c>
      <c r="I7" s="3">
        <v>0.9</v>
      </c>
      <c r="J7" s="3">
        <f>H7*I7</f>
        <v>2.4300000000000002</v>
      </c>
      <c r="K7" s="3"/>
      <c r="L7" s="3"/>
      <c r="M7" s="3">
        <f>K7*L7</f>
        <v>0</v>
      </c>
    </row>
    <row r="8" spans="2:13" x14ac:dyDescent="0.3">
      <c r="C8" s="3"/>
      <c r="D8" s="3"/>
      <c r="E8" s="3"/>
      <c r="F8" s="3">
        <f t="shared" ref="F8:F34" si="0">D8*E8</f>
        <v>0</v>
      </c>
      <c r="G8" s="3" t="s">
        <v>99</v>
      </c>
      <c r="H8" s="3">
        <v>2.7</v>
      </c>
      <c r="I8" s="3">
        <v>0.9</v>
      </c>
      <c r="J8" s="3">
        <f t="shared" ref="J8:J34" si="1">H8*I8</f>
        <v>2.4300000000000002</v>
      </c>
      <c r="K8" s="3"/>
      <c r="L8" s="3"/>
      <c r="M8" s="3">
        <f t="shared" ref="M8:M34" si="2">K8*L8</f>
        <v>0</v>
      </c>
    </row>
    <row r="9" spans="2:13" x14ac:dyDescent="0.3">
      <c r="C9" s="3"/>
      <c r="D9" s="3"/>
      <c r="E9" s="3"/>
      <c r="F9" s="3">
        <f t="shared" si="0"/>
        <v>0</v>
      </c>
      <c r="G9" s="3"/>
      <c r="H9" s="3"/>
      <c r="I9" s="3"/>
      <c r="J9" s="3">
        <f t="shared" si="1"/>
        <v>0</v>
      </c>
      <c r="K9" s="3"/>
      <c r="L9" s="3"/>
      <c r="M9" s="3">
        <f t="shared" si="2"/>
        <v>0</v>
      </c>
    </row>
    <row r="10" spans="2:13" x14ac:dyDescent="0.3">
      <c r="C10" s="3" t="s">
        <v>87</v>
      </c>
      <c r="D10" s="3">
        <v>2.84</v>
      </c>
      <c r="E10" s="3">
        <v>2.7</v>
      </c>
      <c r="F10" s="3">
        <f t="shared" si="0"/>
        <v>7.6680000000000001</v>
      </c>
      <c r="G10" s="3" t="s">
        <v>98</v>
      </c>
      <c r="H10" s="3"/>
      <c r="I10" s="3"/>
      <c r="J10" s="3">
        <f t="shared" si="1"/>
        <v>0</v>
      </c>
      <c r="K10" s="3"/>
      <c r="L10" s="3"/>
      <c r="M10" s="3">
        <f t="shared" si="2"/>
        <v>0</v>
      </c>
    </row>
    <row r="11" spans="2:13" x14ac:dyDescent="0.3">
      <c r="C11" s="3"/>
      <c r="D11" s="3"/>
      <c r="E11" s="3"/>
      <c r="F11" s="3">
        <f t="shared" si="0"/>
        <v>0</v>
      </c>
      <c r="G11" s="3" t="s">
        <v>99</v>
      </c>
      <c r="H11" s="3"/>
      <c r="I11" s="3"/>
      <c r="J11" s="3">
        <f t="shared" si="1"/>
        <v>0</v>
      </c>
      <c r="K11" s="3"/>
      <c r="L11" s="3"/>
      <c r="M11" s="3">
        <f t="shared" si="2"/>
        <v>0</v>
      </c>
    </row>
    <row r="12" spans="2:13" x14ac:dyDescent="0.3">
      <c r="C12" s="3"/>
      <c r="D12" s="3"/>
      <c r="E12" s="3"/>
      <c r="F12" s="3">
        <f t="shared" si="0"/>
        <v>0</v>
      </c>
      <c r="G12" s="3"/>
      <c r="H12" s="3"/>
      <c r="I12" s="3"/>
      <c r="J12" s="3">
        <f t="shared" si="1"/>
        <v>0</v>
      </c>
      <c r="K12" s="3"/>
      <c r="L12" s="3"/>
      <c r="M12" s="3">
        <f t="shared" si="2"/>
        <v>0</v>
      </c>
    </row>
    <row r="13" spans="2:13" x14ac:dyDescent="0.3">
      <c r="C13" s="3"/>
      <c r="D13" s="3"/>
      <c r="E13" s="3"/>
      <c r="F13" s="3">
        <f t="shared" si="0"/>
        <v>0</v>
      </c>
      <c r="G13" s="3"/>
      <c r="H13" s="3"/>
      <c r="I13" s="3"/>
      <c r="J13" s="3">
        <f t="shared" si="1"/>
        <v>0</v>
      </c>
      <c r="K13" s="3"/>
      <c r="L13" s="3"/>
      <c r="M13" s="3">
        <f t="shared" si="2"/>
        <v>0</v>
      </c>
    </row>
    <row r="14" spans="2:13" x14ac:dyDescent="0.3">
      <c r="C14" s="3" t="s">
        <v>85</v>
      </c>
      <c r="D14" s="3">
        <v>2.76</v>
      </c>
      <c r="E14" s="3">
        <v>2.7</v>
      </c>
      <c r="F14" s="3">
        <f t="shared" si="0"/>
        <v>7.452</v>
      </c>
      <c r="G14" s="3" t="s">
        <v>98</v>
      </c>
      <c r="H14" s="3"/>
      <c r="I14" s="3"/>
      <c r="J14" s="3">
        <f t="shared" si="1"/>
        <v>0</v>
      </c>
      <c r="K14" s="3"/>
      <c r="L14" s="3"/>
      <c r="M14" s="3">
        <f t="shared" si="2"/>
        <v>0</v>
      </c>
    </row>
    <row r="15" spans="2:13" x14ac:dyDescent="0.3">
      <c r="C15" s="3"/>
      <c r="D15" s="3"/>
      <c r="E15" s="3"/>
      <c r="F15" s="3">
        <f t="shared" si="0"/>
        <v>0</v>
      </c>
      <c r="G15" s="3" t="s">
        <v>99</v>
      </c>
      <c r="H15" s="3"/>
      <c r="I15" s="3"/>
      <c r="J15" s="3">
        <f t="shared" si="1"/>
        <v>0</v>
      </c>
      <c r="K15" s="3"/>
      <c r="L15" s="3"/>
      <c r="M15" s="3">
        <f t="shared" si="2"/>
        <v>0</v>
      </c>
    </row>
    <row r="16" spans="2:13" x14ac:dyDescent="0.3">
      <c r="C16" s="3"/>
      <c r="D16" s="3"/>
      <c r="E16" s="3"/>
      <c r="F16" s="3">
        <f t="shared" si="0"/>
        <v>0</v>
      </c>
      <c r="G16" s="3"/>
      <c r="H16" s="3"/>
      <c r="I16" s="3"/>
      <c r="J16" s="3">
        <f t="shared" si="1"/>
        <v>0</v>
      </c>
      <c r="K16" s="3"/>
      <c r="L16" s="3"/>
      <c r="M16" s="3">
        <f t="shared" si="2"/>
        <v>0</v>
      </c>
    </row>
    <row r="17" spans="3:13" x14ac:dyDescent="0.3">
      <c r="C17" s="3"/>
      <c r="D17" s="3"/>
      <c r="E17" s="3"/>
      <c r="F17" s="3">
        <f t="shared" si="0"/>
        <v>0</v>
      </c>
      <c r="G17" s="3"/>
      <c r="H17" s="3"/>
      <c r="I17" s="3"/>
      <c r="J17" s="3">
        <f t="shared" si="1"/>
        <v>0</v>
      </c>
      <c r="K17" s="3"/>
      <c r="L17" s="3"/>
      <c r="M17" s="3">
        <f t="shared" si="2"/>
        <v>0</v>
      </c>
    </row>
    <row r="18" spans="3:13" x14ac:dyDescent="0.3">
      <c r="C18" s="3" t="s">
        <v>86</v>
      </c>
      <c r="D18" s="3"/>
      <c r="E18" s="3"/>
      <c r="F18" s="3">
        <f t="shared" si="0"/>
        <v>0</v>
      </c>
      <c r="G18" s="3" t="s">
        <v>98</v>
      </c>
      <c r="H18" s="3"/>
      <c r="I18" s="3"/>
      <c r="J18" s="3">
        <f t="shared" si="1"/>
        <v>0</v>
      </c>
      <c r="K18" s="3"/>
      <c r="L18" s="3"/>
      <c r="M18" s="3">
        <f t="shared" si="2"/>
        <v>0</v>
      </c>
    </row>
    <row r="19" spans="3:13" x14ac:dyDescent="0.3">
      <c r="C19" s="3"/>
      <c r="D19" s="3"/>
      <c r="E19" s="3"/>
      <c r="F19" s="3">
        <f t="shared" si="0"/>
        <v>0</v>
      </c>
      <c r="G19" s="3" t="s">
        <v>99</v>
      </c>
      <c r="H19" s="3"/>
      <c r="I19" s="3"/>
      <c r="J19" s="3">
        <f t="shared" si="1"/>
        <v>0</v>
      </c>
      <c r="K19" s="3"/>
      <c r="L19" s="3"/>
      <c r="M19" s="3">
        <f t="shared" si="2"/>
        <v>0</v>
      </c>
    </row>
    <row r="20" spans="3:13" x14ac:dyDescent="0.3">
      <c r="C20" s="3"/>
      <c r="D20" s="3"/>
      <c r="E20" s="3"/>
      <c r="F20" s="3">
        <f t="shared" si="0"/>
        <v>0</v>
      </c>
      <c r="G20" s="3"/>
      <c r="H20" s="3"/>
      <c r="I20" s="3"/>
      <c r="J20" s="3">
        <f t="shared" si="1"/>
        <v>0</v>
      </c>
      <c r="K20" s="3"/>
      <c r="L20" s="3"/>
      <c r="M20" s="3">
        <f t="shared" si="2"/>
        <v>0</v>
      </c>
    </row>
    <row r="21" spans="3:13" x14ac:dyDescent="0.3">
      <c r="C21" s="3" t="s">
        <v>86</v>
      </c>
      <c r="D21" s="3"/>
      <c r="E21" s="3"/>
      <c r="F21" s="3">
        <f t="shared" si="0"/>
        <v>0</v>
      </c>
      <c r="G21" s="3" t="s">
        <v>98</v>
      </c>
      <c r="H21" s="3"/>
      <c r="I21" s="3"/>
      <c r="J21" s="3">
        <f t="shared" si="1"/>
        <v>0</v>
      </c>
      <c r="K21" s="3"/>
      <c r="L21" s="3"/>
      <c r="M21" s="3">
        <f t="shared" si="2"/>
        <v>0</v>
      </c>
    </row>
    <row r="22" spans="3:13" x14ac:dyDescent="0.3">
      <c r="C22" s="3"/>
      <c r="D22" s="3"/>
      <c r="E22" s="3"/>
      <c r="F22" s="3">
        <f t="shared" si="0"/>
        <v>0</v>
      </c>
      <c r="G22" s="3" t="s">
        <v>99</v>
      </c>
      <c r="H22" s="3"/>
      <c r="I22" s="3"/>
      <c r="J22" s="3">
        <f t="shared" si="1"/>
        <v>0</v>
      </c>
      <c r="K22" s="3"/>
      <c r="L22" s="3"/>
      <c r="M22" s="3">
        <f t="shared" si="2"/>
        <v>0</v>
      </c>
    </row>
    <row r="23" spans="3:13" x14ac:dyDescent="0.3">
      <c r="C23" s="3"/>
      <c r="D23" s="3"/>
      <c r="E23" s="3"/>
      <c r="F23" s="3">
        <f t="shared" si="0"/>
        <v>0</v>
      </c>
      <c r="G23" s="3"/>
      <c r="H23" s="3"/>
      <c r="I23" s="3"/>
      <c r="J23" s="3">
        <f t="shared" si="1"/>
        <v>0</v>
      </c>
      <c r="K23" s="3"/>
      <c r="L23" s="3"/>
      <c r="M23" s="3">
        <f t="shared" si="2"/>
        <v>0</v>
      </c>
    </row>
    <row r="24" spans="3:13" x14ac:dyDescent="0.3">
      <c r="C24" s="3" t="s">
        <v>92</v>
      </c>
      <c r="D24" s="3">
        <v>2.1800000000000002</v>
      </c>
      <c r="E24" s="3">
        <v>2.3199999999999998</v>
      </c>
      <c r="F24" s="3">
        <f t="shared" si="0"/>
        <v>5.0575999999999999</v>
      </c>
      <c r="G24" s="3" t="s">
        <v>100</v>
      </c>
      <c r="H24" s="3"/>
      <c r="I24" s="3"/>
      <c r="J24" s="3">
        <f t="shared" si="1"/>
        <v>0</v>
      </c>
      <c r="K24" s="3"/>
      <c r="L24" s="3"/>
      <c r="M24" s="3">
        <f t="shared" si="2"/>
        <v>0</v>
      </c>
    </row>
    <row r="25" spans="3:13" x14ac:dyDescent="0.3">
      <c r="C25" s="3" t="s">
        <v>93</v>
      </c>
      <c r="D25" s="3"/>
      <c r="E25" s="3"/>
      <c r="F25" s="3">
        <f t="shared" si="0"/>
        <v>0</v>
      </c>
      <c r="G25" s="3" t="s">
        <v>100</v>
      </c>
      <c r="H25" s="3"/>
      <c r="I25" s="3"/>
      <c r="J25" s="3">
        <f t="shared" si="1"/>
        <v>0</v>
      </c>
      <c r="K25" s="3"/>
      <c r="L25" s="3"/>
      <c r="M25" s="3">
        <f t="shared" si="2"/>
        <v>0</v>
      </c>
    </row>
    <row r="26" spans="3:13" x14ac:dyDescent="0.3">
      <c r="C26" s="3" t="s">
        <v>94</v>
      </c>
      <c r="D26" s="3"/>
      <c r="E26" s="3"/>
      <c r="F26" s="3">
        <f t="shared" si="0"/>
        <v>0</v>
      </c>
      <c r="G26" s="3" t="s">
        <v>100</v>
      </c>
      <c r="H26" s="3"/>
      <c r="I26" s="3"/>
      <c r="J26" s="3">
        <f t="shared" si="1"/>
        <v>0</v>
      </c>
      <c r="K26" s="3"/>
      <c r="L26" s="3"/>
      <c r="M26" s="3">
        <f t="shared" si="2"/>
        <v>0</v>
      </c>
    </row>
    <row r="27" spans="3:13" x14ac:dyDescent="0.3">
      <c r="C27" s="3"/>
      <c r="D27" s="3"/>
      <c r="E27" s="3"/>
      <c r="F27" s="3">
        <f t="shared" si="0"/>
        <v>0</v>
      </c>
      <c r="G27" s="3"/>
      <c r="H27" s="3"/>
      <c r="I27" s="3"/>
      <c r="J27" s="3">
        <f t="shared" si="1"/>
        <v>0</v>
      </c>
      <c r="K27" s="3"/>
      <c r="L27" s="3"/>
      <c r="M27" s="3">
        <f t="shared" si="2"/>
        <v>0</v>
      </c>
    </row>
    <row r="28" spans="3:13" x14ac:dyDescent="0.3">
      <c r="C28" s="3" t="s">
        <v>88</v>
      </c>
      <c r="D28" s="3"/>
      <c r="E28" s="3"/>
      <c r="F28" s="3">
        <f t="shared" si="0"/>
        <v>0</v>
      </c>
      <c r="G28" s="3"/>
      <c r="H28" s="3"/>
      <c r="I28" s="3"/>
      <c r="J28" s="3">
        <f t="shared" si="1"/>
        <v>0</v>
      </c>
      <c r="K28" s="3"/>
      <c r="L28" s="3"/>
      <c r="M28" s="3">
        <f t="shared" si="2"/>
        <v>0</v>
      </c>
    </row>
    <row r="29" spans="3:13" x14ac:dyDescent="0.3">
      <c r="C29" s="3" t="s">
        <v>89</v>
      </c>
      <c r="D29" s="3"/>
      <c r="E29" s="3"/>
      <c r="F29" s="3">
        <f t="shared" si="0"/>
        <v>0</v>
      </c>
      <c r="G29" s="3"/>
      <c r="H29" s="3"/>
      <c r="I29" s="3"/>
      <c r="J29" s="3">
        <f t="shared" si="1"/>
        <v>0</v>
      </c>
      <c r="K29" s="3"/>
      <c r="L29" s="3"/>
      <c r="M29" s="3">
        <f t="shared" si="2"/>
        <v>0</v>
      </c>
    </row>
    <row r="30" spans="3:13" x14ac:dyDescent="0.3">
      <c r="C30" s="3" t="s">
        <v>90</v>
      </c>
      <c r="D30" s="3"/>
      <c r="E30" s="3"/>
      <c r="F30" s="3">
        <f t="shared" si="0"/>
        <v>0</v>
      </c>
      <c r="G30" s="3"/>
      <c r="H30" s="3"/>
      <c r="I30" s="3"/>
      <c r="J30" s="3">
        <f t="shared" si="1"/>
        <v>0</v>
      </c>
      <c r="K30" s="3"/>
      <c r="L30" s="3"/>
      <c r="M30" s="3">
        <f t="shared" si="2"/>
        <v>0</v>
      </c>
    </row>
    <row r="31" spans="3:13" x14ac:dyDescent="0.3">
      <c r="C31" s="3" t="s">
        <v>91</v>
      </c>
      <c r="D31" s="3"/>
      <c r="E31" s="3"/>
      <c r="F31" s="3">
        <f t="shared" si="0"/>
        <v>0</v>
      </c>
      <c r="G31" s="3"/>
      <c r="H31" s="3"/>
      <c r="I31" s="3"/>
      <c r="J31" s="3">
        <f t="shared" si="1"/>
        <v>0</v>
      </c>
      <c r="K31" s="3"/>
      <c r="L31" s="3"/>
      <c r="M31" s="3">
        <f t="shared" si="2"/>
        <v>0</v>
      </c>
    </row>
    <row r="32" spans="3:13" x14ac:dyDescent="0.3">
      <c r="C32" s="3"/>
      <c r="D32" s="3"/>
      <c r="E32" s="3"/>
      <c r="F32" s="3">
        <f t="shared" si="0"/>
        <v>0</v>
      </c>
      <c r="G32" s="3"/>
      <c r="H32" s="3"/>
      <c r="I32" s="3"/>
      <c r="J32" s="3">
        <f t="shared" si="1"/>
        <v>0</v>
      </c>
      <c r="K32" s="3"/>
      <c r="L32" s="3"/>
      <c r="M32" s="3">
        <f t="shared" si="2"/>
        <v>0</v>
      </c>
    </row>
    <row r="33" spans="3:13" x14ac:dyDescent="0.3">
      <c r="C33" s="3"/>
      <c r="D33" s="3"/>
      <c r="E33" s="3"/>
      <c r="F33" s="3">
        <f t="shared" si="0"/>
        <v>0</v>
      </c>
      <c r="G33" s="3"/>
      <c r="H33" s="3"/>
      <c r="I33" s="3"/>
      <c r="J33" s="3">
        <f t="shared" si="1"/>
        <v>0</v>
      </c>
      <c r="K33" s="3"/>
      <c r="L33" s="3"/>
      <c r="M33" s="3">
        <f t="shared" si="2"/>
        <v>0</v>
      </c>
    </row>
    <row r="34" spans="3:13" x14ac:dyDescent="0.3">
      <c r="C34" s="3"/>
      <c r="D34" s="3"/>
      <c r="E34" s="3"/>
      <c r="F34" s="3">
        <f t="shared" si="0"/>
        <v>0</v>
      </c>
      <c r="G34" s="3"/>
      <c r="H34" s="3"/>
      <c r="I34" s="3"/>
      <c r="J34" s="3">
        <f t="shared" si="1"/>
        <v>0</v>
      </c>
      <c r="K34" s="3"/>
      <c r="L34" s="3"/>
      <c r="M34" s="3">
        <f t="shared" si="2"/>
        <v>0</v>
      </c>
    </row>
    <row r="35" spans="3:13" x14ac:dyDescent="0.3">
      <c r="C35" s="3" t="s">
        <v>95</v>
      </c>
      <c r="D35" s="3"/>
      <c r="E35" s="3">
        <f>F35*10.764</f>
        <v>324.14279040000002</v>
      </c>
      <c r="F35" s="3">
        <f>SUM(F7:F34)</f>
        <v>30.113600000000005</v>
      </c>
      <c r="G35" s="3"/>
      <c r="H35" s="3"/>
      <c r="I35" s="3">
        <f>J35*10.764</f>
        <v>52.313040000000001</v>
      </c>
      <c r="J35" s="3">
        <f>SUM(J7:J34)</f>
        <v>4.8600000000000003</v>
      </c>
      <c r="K35" s="3"/>
      <c r="L35" s="3">
        <f>M35*10.764</f>
        <v>0</v>
      </c>
      <c r="M35" s="3">
        <f>SUM(M7:M34)</f>
        <v>0</v>
      </c>
    </row>
    <row r="37" spans="3:13" x14ac:dyDescent="0.3">
      <c r="H37">
        <f>F35+J35</f>
        <v>34.973600000000005</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N35"/>
  <sheetViews>
    <sheetView workbookViewId="0">
      <selection activeCell="H7" sqref="H7:H8"/>
    </sheetView>
  </sheetViews>
  <sheetFormatPr defaultRowHeight="14.4" x14ac:dyDescent="0.3"/>
  <sheetData>
    <row r="3" spans="3:14" x14ac:dyDescent="0.3">
      <c r="D3" s="6" t="s">
        <v>96</v>
      </c>
      <c r="E3" s="239"/>
      <c r="F3" s="239"/>
    </row>
    <row r="4" spans="3:14" x14ac:dyDescent="0.3">
      <c r="F4" s="5"/>
      <c r="G4" s="5"/>
      <c r="H4" s="5"/>
      <c r="I4" s="5"/>
      <c r="J4" s="5"/>
      <c r="K4" s="5"/>
    </row>
    <row r="5" spans="3:14" x14ac:dyDescent="0.3">
      <c r="C5" s="6" t="s">
        <v>97</v>
      </c>
      <c r="D5" s="4" t="s">
        <v>77</v>
      </c>
      <c r="E5" s="240" t="s">
        <v>78</v>
      </c>
      <c r="F5" s="240"/>
      <c r="G5" s="240"/>
      <c r="H5" s="7"/>
      <c r="I5" s="240" t="s">
        <v>79</v>
      </c>
      <c r="J5" s="240"/>
      <c r="K5" s="240"/>
      <c r="L5" s="240" t="s">
        <v>80</v>
      </c>
      <c r="M5" s="240"/>
      <c r="N5" s="240"/>
    </row>
    <row r="6" spans="3:14" x14ac:dyDescent="0.3">
      <c r="C6" s="6">
        <v>1</v>
      </c>
      <c r="D6" s="4"/>
      <c r="E6" s="4" t="s">
        <v>81</v>
      </c>
      <c r="F6" s="4" t="s">
        <v>82</v>
      </c>
      <c r="G6" s="4" t="s">
        <v>83</v>
      </c>
      <c r="H6" s="4"/>
      <c r="I6" s="4" t="s">
        <v>81</v>
      </c>
      <c r="J6" s="4" t="s">
        <v>82</v>
      </c>
      <c r="K6" s="4" t="s">
        <v>83</v>
      </c>
      <c r="L6" s="4" t="s">
        <v>81</v>
      </c>
      <c r="M6" s="4" t="s">
        <v>82</v>
      </c>
      <c r="N6" s="4" t="s">
        <v>83</v>
      </c>
    </row>
    <row r="7" spans="3:14" x14ac:dyDescent="0.3">
      <c r="D7" s="3" t="s">
        <v>84</v>
      </c>
      <c r="E7" s="3"/>
      <c r="F7" s="3"/>
      <c r="G7" s="3">
        <f>E7*F7</f>
        <v>0</v>
      </c>
      <c r="H7" s="3" t="s">
        <v>98</v>
      </c>
      <c r="I7" s="3"/>
      <c r="J7" s="3"/>
      <c r="K7" s="3">
        <f>I7*J7</f>
        <v>0</v>
      </c>
      <c r="L7" s="3"/>
      <c r="M7" s="3"/>
      <c r="N7" s="3">
        <f>L7*M7</f>
        <v>0</v>
      </c>
    </row>
    <row r="8" spans="3:14" x14ac:dyDescent="0.3">
      <c r="D8" s="3"/>
      <c r="E8" s="3"/>
      <c r="F8" s="3"/>
      <c r="G8" s="3">
        <f t="shared" ref="G8:G34" si="0">E8*F8</f>
        <v>0</v>
      </c>
      <c r="H8" s="3" t="s">
        <v>99</v>
      </c>
      <c r="I8" s="3"/>
      <c r="J8" s="3"/>
      <c r="K8" s="3">
        <f t="shared" ref="K8:K34" si="1">I8*J8</f>
        <v>0</v>
      </c>
      <c r="L8" s="3"/>
      <c r="M8" s="3"/>
      <c r="N8" s="3">
        <f t="shared" ref="N8:N34" si="2">L8*M8</f>
        <v>0</v>
      </c>
    </row>
    <row r="9" spans="3:14" x14ac:dyDescent="0.3">
      <c r="D9" s="3"/>
      <c r="E9" s="3"/>
      <c r="F9" s="3"/>
      <c r="G9" s="3">
        <f t="shared" si="0"/>
        <v>0</v>
      </c>
      <c r="H9" s="3"/>
      <c r="I9" s="3"/>
      <c r="J9" s="3"/>
      <c r="K9" s="3">
        <f t="shared" si="1"/>
        <v>0</v>
      </c>
      <c r="L9" s="3"/>
      <c r="M9" s="3"/>
      <c r="N9" s="3">
        <f t="shared" si="2"/>
        <v>0</v>
      </c>
    </row>
    <row r="10" spans="3:14" x14ac:dyDescent="0.3">
      <c r="D10" s="3" t="s">
        <v>87</v>
      </c>
      <c r="E10" s="3"/>
      <c r="F10" s="3"/>
      <c r="G10" s="3">
        <f t="shared" si="0"/>
        <v>0</v>
      </c>
      <c r="H10" s="3" t="s">
        <v>98</v>
      </c>
      <c r="I10" s="3"/>
      <c r="J10" s="3"/>
      <c r="K10" s="3">
        <f t="shared" si="1"/>
        <v>0</v>
      </c>
      <c r="L10" s="3"/>
      <c r="M10" s="3"/>
      <c r="N10" s="3">
        <f t="shared" si="2"/>
        <v>0</v>
      </c>
    </row>
    <row r="11" spans="3:14" x14ac:dyDescent="0.3">
      <c r="D11" s="3"/>
      <c r="E11" s="3"/>
      <c r="F11" s="3"/>
      <c r="G11" s="3">
        <f t="shared" si="0"/>
        <v>0</v>
      </c>
      <c r="H11" s="3" t="s">
        <v>99</v>
      </c>
      <c r="I11" s="3"/>
      <c r="J11" s="3"/>
      <c r="K11" s="3">
        <f t="shared" si="1"/>
        <v>0</v>
      </c>
      <c r="L11" s="3"/>
      <c r="M11" s="3"/>
      <c r="N11" s="3">
        <f t="shared" si="2"/>
        <v>0</v>
      </c>
    </row>
    <row r="12" spans="3:14" x14ac:dyDescent="0.3">
      <c r="D12" s="3"/>
      <c r="E12" s="3"/>
      <c r="F12" s="3"/>
      <c r="G12" s="3">
        <f t="shared" si="0"/>
        <v>0</v>
      </c>
      <c r="H12" s="3"/>
      <c r="I12" s="3"/>
      <c r="J12" s="3"/>
      <c r="K12" s="3">
        <f t="shared" si="1"/>
        <v>0</v>
      </c>
      <c r="L12" s="3"/>
      <c r="M12" s="3"/>
      <c r="N12" s="3">
        <f t="shared" si="2"/>
        <v>0</v>
      </c>
    </row>
    <row r="13" spans="3:14" x14ac:dyDescent="0.3">
      <c r="D13" s="3"/>
      <c r="E13" s="3"/>
      <c r="F13" s="3"/>
      <c r="G13" s="3">
        <f t="shared" si="0"/>
        <v>0</v>
      </c>
      <c r="H13" s="3"/>
      <c r="I13" s="3"/>
      <c r="J13" s="3"/>
      <c r="K13" s="3">
        <f t="shared" si="1"/>
        <v>0</v>
      </c>
      <c r="L13" s="3"/>
      <c r="M13" s="3"/>
      <c r="N13" s="3">
        <f t="shared" si="2"/>
        <v>0</v>
      </c>
    </row>
    <row r="14" spans="3:14" x14ac:dyDescent="0.3">
      <c r="D14" s="3" t="s">
        <v>85</v>
      </c>
      <c r="E14" s="3"/>
      <c r="F14" s="3"/>
      <c r="G14" s="3">
        <f t="shared" si="0"/>
        <v>0</v>
      </c>
      <c r="H14" s="3" t="s">
        <v>98</v>
      </c>
      <c r="I14" s="3"/>
      <c r="J14" s="3"/>
      <c r="K14" s="3">
        <f t="shared" si="1"/>
        <v>0</v>
      </c>
      <c r="L14" s="3"/>
      <c r="M14" s="3"/>
      <c r="N14" s="3">
        <f t="shared" si="2"/>
        <v>0</v>
      </c>
    </row>
    <row r="15" spans="3:14" x14ac:dyDescent="0.3">
      <c r="D15" s="3"/>
      <c r="E15" s="3"/>
      <c r="F15" s="3"/>
      <c r="G15" s="3">
        <f t="shared" si="0"/>
        <v>0</v>
      </c>
      <c r="H15" s="3" t="s">
        <v>99</v>
      </c>
      <c r="I15" s="3"/>
      <c r="J15" s="3"/>
      <c r="K15" s="3">
        <f t="shared" si="1"/>
        <v>0</v>
      </c>
      <c r="L15" s="3"/>
      <c r="M15" s="3"/>
      <c r="N15" s="3">
        <f t="shared" si="2"/>
        <v>0</v>
      </c>
    </row>
    <row r="16" spans="3:14" x14ac:dyDescent="0.3">
      <c r="D16" s="3"/>
      <c r="E16" s="3"/>
      <c r="F16" s="3"/>
      <c r="G16" s="3">
        <f t="shared" si="0"/>
        <v>0</v>
      </c>
      <c r="H16" s="3"/>
      <c r="I16" s="3"/>
      <c r="J16" s="3"/>
      <c r="K16" s="3">
        <f t="shared" si="1"/>
        <v>0</v>
      </c>
      <c r="L16" s="3"/>
      <c r="M16" s="3"/>
      <c r="N16" s="3">
        <f t="shared" si="2"/>
        <v>0</v>
      </c>
    </row>
    <row r="17" spans="4:14" x14ac:dyDescent="0.3">
      <c r="D17" s="3"/>
      <c r="E17" s="3"/>
      <c r="F17" s="3"/>
      <c r="G17" s="3">
        <f t="shared" si="0"/>
        <v>0</v>
      </c>
      <c r="H17" s="3"/>
      <c r="I17" s="3"/>
      <c r="J17" s="3"/>
      <c r="K17" s="3">
        <f t="shared" si="1"/>
        <v>0</v>
      </c>
      <c r="L17" s="3"/>
      <c r="M17" s="3"/>
      <c r="N17" s="3">
        <f t="shared" si="2"/>
        <v>0</v>
      </c>
    </row>
    <row r="18" spans="4:14" x14ac:dyDescent="0.3">
      <c r="D18" s="3" t="s">
        <v>86</v>
      </c>
      <c r="E18" s="3"/>
      <c r="F18" s="3"/>
      <c r="G18" s="3">
        <f t="shared" si="0"/>
        <v>0</v>
      </c>
      <c r="H18" s="3" t="s">
        <v>98</v>
      </c>
      <c r="I18" s="3"/>
      <c r="J18" s="3"/>
      <c r="K18" s="3">
        <f t="shared" si="1"/>
        <v>0</v>
      </c>
      <c r="L18" s="3"/>
      <c r="M18" s="3"/>
      <c r="N18" s="3">
        <f t="shared" si="2"/>
        <v>0</v>
      </c>
    </row>
    <row r="19" spans="4:14" x14ac:dyDescent="0.3">
      <c r="D19" s="3"/>
      <c r="E19" s="3"/>
      <c r="F19" s="3"/>
      <c r="G19" s="3">
        <f t="shared" si="0"/>
        <v>0</v>
      </c>
      <c r="H19" s="3" t="s">
        <v>99</v>
      </c>
      <c r="I19" s="3"/>
      <c r="J19" s="3"/>
      <c r="K19" s="3">
        <f t="shared" si="1"/>
        <v>0</v>
      </c>
      <c r="L19" s="3"/>
      <c r="M19" s="3"/>
      <c r="N19" s="3">
        <f t="shared" si="2"/>
        <v>0</v>
      </c>
    </row>
    <row r="20" spans="4:14" x14ac:dyDescent="0.3">
      <c r="D20" s="3"/>
      <c r="E20" s="3"/>
      <c r="F20" s="3"/>
      <c r="G20" s="3">
        <f t="shared" si="0"/>
        <v>0</v>
      </c>
      <c r="H20" s="3"/>
      <c r="I20" s="3"/>
      <c r="J20" s="3"/>
      <c r="K20" s="3">
        <f t="shared" si="1"/>
        <v>0</v>
      </c>
      <c r="L20" s="3"/>
      <c r="M20" s="3"/>
      <c r="N20" s="3">
        <f t="shared" si="2"/>
        <v>0</v>
      </c>
    </row>
    <row r="21" spans="4:14" x14ac:dyDescent="0.3">
      <c r="D21" s="3" t="s">
        <v>86</v>
      </c>
      <c r="E21" s="3"/>
      <c r="F21" s="3"/>
      <c r="G21" s="3">
        <f t="shared" si="0"/>
        <v>0</v>
      </c>
      <c r="H21" s="3" t="s">
        <v>98</v>
      </c>
      <c r="I21" s="3"/>
      <c r="J21" s="3"/>
      <c r="K21" s="3">
        <f t="shared" si="1"/>
        <v>0</v>
      </c>
      <c r="L21" s="3"/>
      <c r="M21" s="3"/>
      <c r="N21" s="3">
        <f t="shared" si="2"/>
        <v>0</v>
      </c>
    </row>
    <row r="22" spans="4:14" x14ac:dyDescent="0.3">
      <c r="D22" s="3"/>
      <c r="E22" s="3"/>
      <c r="F22" s="3"/>
      <c r="G22" s="3">
        <f t="shared" si="0"/>
        <v>0</v>
      </c>
      <c r="H22" s="3" t="s">
        <v>99</v>
      </c>
      <c r="I22" s="3"/>
      <c r="J22" s="3"/>
      <c r="K22" s="3">
        <f t="shared" si="1"/>
        <v>0</v>
      </c>
      <c r="L22" s="3"/>
      <c r="M22" s="3"/>
      <c r="N22" s="3">
        <f t="shared" si="2"/>
        <v>0</v>
      </c>
    </row>
    <row r="23" spans="4:14" x14ac:dyDescent="0.3">
      <c r="D23" s="3"/>
      <c r="E23" s="3"/>
      <c r="F23" s="3"/>
      <c r="G23" s="3">
        <f t="shared" si="0"/>
        <v>0</v>
      </c>
      <c r="H23" s="3"/>
      <c r="I23" s="3"/>
      <c r="J23" s="3"/>
      <c r="K23" s="3">
        <f t="shared" si="1"/>
        <v>0</v>
      </c>
      <c r="L23" s="3"/>
      <c r="M23" s="3"/>
      <c r="N23" s="3">
        <f t="shared" si="2"/>
        <v>0</v>
      </c>
    </row>
    <row r="24" spans="4:14" x14ac:dyDescent="0.3">
      <c r="D24" s="3" t="s">
        <v>92</v>
      </c>
      <c r="E24" s="3"/>
      <c r="F24" s="3"/>
      <c r="G24" s="3">
        <f t="shared" si="0"/>
        <v>0</v>
      </c>
      <c r="H24" s="3" t="s">
        <v>100</v>
      </c>
      <c r="I24" s="3"/>
      <c r="J24" s="3"/>
      <c r="K24" s="3">
        <f t="shared" si="1"/>
        <v>0</v>
      </c>
      <c r="L24" s="3"/>
      <c r="M24" s="3"/>
      <c r="N24" s="3">
        <f t="shared" si="2"/>
        <v>0</v>
      </c>
    </row>
    <row r="25" spans="4:14" x14ac:dyDescent="0.3">
      <c r="D25" s="3" t="s">
        <v>93</v>
      </c>
      <c r="E25" s="3"/>
      <c r="F25" s="3"/>
      <c r="G25" s="3">
        <f t="shared" si="0"/>
        <v>0</v>
      </c>
      <c r="H25" s="3" t="s">
        <v>100</v>
      </c>
      <c r="I25" s="3"/>
      <c r="J25" s="3"/>
      <c r="K25" s="3">
        <f t="shared" si="1"/>
        <v>0</v>
      </c>
      <c r="L25" s="3"/>
      <c r="M25" s="3"/>
      <c r="N25" s="3">
        <f t="shared" si="2"/>
        <v>0</v>
      </c>
    </row>
    <row r="26" spans="4:14" x14ac:dyDescent="0.3">
      <c r="D26" s="3" t="s">
        <v>94</v>
      </c>
      <c r="E26" s="3"/>
      <c r="F26" s="3"/>
      <c r="G26" s="3">
        <f t="shared" si="0"/>
        <v>0</v>
      </c>
      <c r="H26" s="3" t="s">
        <v>100</v>
      </c>
      <c r="I26" s="3"/>
      <c r="J26" s="3"/>
      <c r="K26" s="3">
        <f t="shared" si="1"/>
        <v>0</v>
      </c>
      <c r="L26" s="3"/>
      <c r="M26" s="3"/>
      <c r="N26" s="3">
        <f t="shared" si="2"/>
        <v>0</v>
      </c>
    </row>
    <row r="27" spans="4:14" x14ac:dyDescent="0.3">
      <c r="D27" s="3"/>
      <c r="E27" s="3"/>
      <c r="F27" s="3"/>
      <c r="G27" s="3">
        <f t="shared" si="0"/>
        <v>0</v>
      </c>
      <c r="H27" s="3"/>
      <c r="I27" s="3"/>
      <c r="J27" s="3"/>
      <c r="K27" s="3">
        <f t="shared" si="1"/>
        <v>0</v>
      </c>
      <c r="L27" s="3"/>
      <c r="M27" s="3"/>
      <c r="N27" s="3">
        <f t="shared" si="2"/>
        <v>0</v>
      </c>
    </row>
    <row r="28" spans="4:14" x14ac:dyDescent="0.3">
      <c r="D28" s="3" t="s">
        <v>88</v>
      </c>
      <c r="E28" s="3"/>
      <c r="F28" s="3"/>
      <c r="G28" s="3">
        <f t="shared" si="0"/>
        <v>0</v>
      </c>
      <c r="H28" s="3"/>
      <c r="I28" s="3"/>
      <c r="J28" s="3"/>
      <c r="K28" s="3">
        <f t="shared" si="1"/>
        <v>0</v>
      </c>
      <c r="L28" s="3"/>
      <c r="M28" s="3"/>
      <c r="N28" s="3">
        <f t="shared" si="2"/>
        <v>0</v>
      </c>
    </row>
    <row r="29" spans="4:14" x14ac:dyDescent="0.3">
      <c r="D29" s="3" t="s">
        <v>89</v>
      </c>
      <c r="E29" s="3"/>
      <c r="F29" s="3"/>
      <c r="G29" s="3">
        <f t="shared" si="0"/>
        <v>0</v>
      </c>
      <c r="H29" s="3"/>
      <c r="I29" s="3"/>
      <c r="J29" s="3"/>
      <c r="K29" s="3">
        <f t="shared" si="1"/>
        <v>0</v>
      </c>
      <c r="L29" s="3"/>
      <c r="M29" s="3"/>
      <c r="N29" s="3">
        <f t="shared" si="2"/>
        <v>0</v>
      </c>
    </row>
    <row r="30" spans="4:14" x14ac:dyDescent="0.3">
      <c r="D30" s="3" t="s">
        <v>90</v>
      </c>
      <c r="E30" s="3"/>
      <c r="F30" s="3"/>
      <c r="G30" s="3">
        <f t="shared" si="0"/>
        <v>0</v>
      </c>
      <c r="H30" s="3"/>
      <c r="I30" s="3"/>
      <c r="J30" s="3"/>
      <c r="K30" s="3">
        <f t="shared" si="1"/>
        <v>0</v>
      </c>
      <c r="L30" s="3"/>
      <c r="M30" s="3"/>
      <c r="N30" s="3">
        <f t="shared" si="2"/>
        <v>0</v>
      </c>
    </row>
    <row r="31" spans="4:14" x14ac:dyDescent="0.3">
      <c r="D31" s="3" t="s">
        <v>91</v>
      </c>
      <c r="E31" s="3"/>
      <c r="F31" s="3"/>
      <c r="G31" s="3">
        <f t="shared" si="0"/>
        <v>0</v>
      </c>
      <c r="H31" s="3"/>
      <c r="I31" s="3"/>
      <c r="J31" s="3"/>
      <c r="K31" s="3">
        <f t="shared" si="1"/>
        <v>0</v>
      </c>
      <c r="L31" s="3"/>
      <c r="M31" s="3"/>
      <c r="N31" s="3">
        <f t="shared" si="2"/>
        <v>0</v>
      </c>
    </row>
    <row r="32" spans="4:14" x14ac:dyDescent="0.3">
      <c r="D32" s="3"/>
      <c r="E32" s="3"/>
      <c r="F32" s="3"/>
      <c r="G32" s="3">
        <f t="shared" si="0"/>
        <v>0</v>
      </c>
      <c r="H32" s="3"/>
      <c r="I32" s="3"/>
      <c r="J32" s="3"/>
      <c r="K32" s="3">
        <f t="shared" si="1"/>
        <v>0</v>
      </c>
      <c r="L32" s="3"/>
      <c r="M32" s="3"/>
      <c r="N32" s="3">
        <f t="shared" si="2"/>
        <v>0</v>
      </c>
    </row>
    <row r="33" spans="4:14" x14ac:dyDescent="0.3">
      <c r="D33" s="3"/>
      <c r="E33" s="3"/>
      <c r="F33" s="3"/>
      <c r="G33" s="3">
        <f t="shared" si="0"/>
        <v>0</v>
      </c>
      <c r="H33" s="3"/>
      <c r="I33" s="3"/>
      <c r="J33" s="3"/>
      <c r="K33" s="3">
        <f t="shared" si="1"/>
        <v>0</v>
      </c>
      <c r="L33" s="3"/>
      <c r="M33" s="3"/>
      <c r="N33" s="3">
        <f t="shared" si="2"/>
        <v>0</v>
      </c>
    </row>
    <row r="34" spans="4:14" x14ac:dyDescent="0.3">
      <c r="D34" s="3"/>
      <c r="E34" s="3"/>
      <c r="F34" s="3"/>
      <c r="G34" s="3">
        <f t="shared" si="0"/>
        <v>0</v>
      </c>
      <c r="H34" s="3"/>
      <c r="I34" s="3"/>
      <c r="J34" s="3"/>
      <c r="K34" s="3">
        <f t="shared" si="1"/>
        <v>0</v>
      </c>
      <c r="L34" s="3"/>
      <c r="M34" s="3"/>
      <c r="N34" s="3">
        <f t="shared" si="2"/>
        <v>0</v>
      </c>
    </row>
    <row r="35" spans="4:14" x14ac:dyDescent="0.3">
      <c r="D35" s="3" t="s">
        <v>95</v>
      </c>
      <c r="E35" s="3"/>
      <c r="F35" s="3">
        <f>G35*10.764</f>
        <v>0</v>
      </c>
      <c r="G35" s="3">
        <f>SUM(G7:G34)</f>
        <v>0</v>
      </c>
      <c r="H35" s="3"/>
      <c r="I35" s="3"/>
      <c r="J35" s="3">
        <f>K35*10.764</f>
        <v>0</v>
      </c>
      <c r="K35" s="3">
        <f>SUM(K7:K34)</f>
        <v>0</v>
      </c>
      <c r="L35" s="3"/>
      <c r="M35" s="3">
        <f>N35*10.764</f>
        <v>0</v>
      </c>
      <c r="N35" s="3">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Note</vt:lpstr>
      <vt:lpstr>VALUATION</vt:lpstr>
      <vt:lpstr>Construction %</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2025-08-12T12:59:13Z</cp:lastPrinted>
  <dcterms:created xsi:type="dcterms:W3CDTF">2013-11-23T05:32:33Z</dcterms:created>
  <dcterms:modified xsi:type="dcterms:W3CDTF">2025-08-12T13:01:05Z</dcterms:modified>
</cp:coreProperties>
</file>