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K:\VSJ Work\Aug 25\Axis Dump\"/>
    </mc:Choice>
  </mc:AlternateContent>
  <xr:revisionPtr revIDLastSave="0" documentId="13_ncr:1_{2ACA6ADC-592A-4443-967E-14C101407951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Report!$A$1:$H$286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21" i="1" l="1"/>
  <c r="D120" i="1"/>
  <c r="D133" i="1" l="1"/>
  <c r="F133" i="1" s="1"/>
  <c r="D132" i="1"/>
  <c r="F132" i="1" s="1"/>
  <c r="D131" i="1"/>
  <c r="F131" i="1" s="1"/>
  <c r="D130" i="1"/>
  <c r="F130" i="1" s="1"/>
  <c r="D128" i="1"/>
  <c r="F128" i="1" s="1"/>
  <c r="D127" i="1"/>
  <c r="F127" i="1" s="1"/>
  <c r="D126" i="1"/>
  <c r="F126" i="1" s="1"/>
  <c r="D125" i="1"/>
  <c r="F125" i="1" s="1"/>
  <c r="D123" i="1"/>
  <c r="D122" i="1"/>
  <c r="A131" i="1"/>
  <c r="A132" i="1" s="1"/>
  <c r="A133" i="1" s="1"/>
  <c r="G130" i="1"/>
  <c r="G131" i="1" s="1"/>
  <c r="G132" i="1" s="1"/>
  <c r="G133" i="1" s="1"/>
  <c r="A126" i="1"/>
  <c r="A127" i="1" s="1"/>
  <c r="A128" i="1" s="1"/>
  <c r="G125" i="1"/>
  <c r="G126" i="1" s="1"/>
  <c r="G127" i="1" s="1"/>
  <c r="G128" i="1" s="1"/>
  <c r="C100" i="1" l="1"/>
  <c r="C102" i="1" s="1"/>
  <c r="C103" i="1" s="1"/>
  <c r="E100" i="1"/>
  <c r="E102" i="1" s="1"/>
  <c r="E103" i="1" s="1"/>
  <c r="E42" i="1" l="1"/>
  <c r="E43" i="1" s="1"/>
  <c r="C14" i="1" l="1"/>
  <c r="E29" i="1" l="1"/>
  <c r="F121" i="1" l="1"/>
  <c r="F122" i="1"/>
  <c r="I122" i="1" s="1"/>
  <c r="F123" i="1"/>
  <c r="I123" i="1" s="1"/>
  <c r="F120" i="1"/>
  <c r="I120" i="1" s="1"/>
  <c r="A121" i="1"/>
  <c r="A122" i="1" s="1"/>
  <c r="A123" i="1" s="1"/>
  <c r="G120" i="1"/>
  <c r="G121" i="1" s="1"/>
  <c r="G122" i="1" s="1"/>
  <c r="G123" i="1" s="1"/>
  <c r="G100" i="1" l="1"/>
  <c r="G102" i="1" s="1"/>
  <c r="G103" i="1" s="1"/>
  <c r="I121" i="1"/>
  <c r="F92" i="1"/>
  <c r="F110" i="1" l="1"/>
  <c r="F111" i="1"/>
  <c r="F112" i="1"/>
  <c r="F109" i="1"/>
  <c r="B136" i="1" l="1"/>
  <c r="B137" i="1" l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58" i="1"/>
  <c r="A110" i="1"/>
  <c r="A111" i="1" s="1"/>
  <c r="A112" i="1" s="1"/>
  <c r="G109" i="1"/>
  <c r="G110" i="1" s="1"/>
  <c r="G111" i="1" s="1"/>
  <c r="G112" i="1" s="1"/>
  <c r="C65" i="1"/>
  <c r="B66" i="1" s="1"/>
  <c r="G50" i="1"/>
  <c r="C49" i="1"/>
  <c r="E26" i="1"/>
  <c r="E24" i="1"/>
  <c r="E7" i="1"/>
  <c r="E3" i="1"/>
  <c r="D59" i="1" l="1"/>
  <c r="H66" i="1"/>
  <c r="D77" i="1" l="1"/>
  <c r="D73" i="1"/>
  <c r="D72" i="1"/>
  <c r="D78" i="1"/>
  <c r="J69" i="1"/>
  <c r="D76" i="1"/>
  <c r="J70" i="1"/>
  <c r="C69" i="1" s="1"/>
  <c r="D69" i="1" s="1"/>
  <c r="D75" i="1"/>
  <c r="J68" i="1"/>
  <c r="J71" i="1"/>
  <c r="J72" i="1" s="1"/>
  <c r="J77" i="1" s="1"/>
  <c r="D74" i="1"/>
  <c r="J65" i="1"/>
  <c r="J67" i="1" s="1"/>
  <c r="J73" i="1"/>
  <c r="J74" i="1" s="1"/>
  <c r="J75" i="1" s="1"/>
  <c r="J76" i="1" s="1"/>
  <c r="D71" i="1"/>
  <c r="J78" i="1" l="1"/>
  <c r="C70" i="1" s="1"/>
  <c r="G69" i="1" s="1"/>
  <c r="D63" i="1" s="1"/>
  <c r="D64" i="1" s="1"/>
  <c r="J66" i="1" l="1"/>
  <c r="D70" i="1"/>
  <c r="I66" i="1" s="1"/>
  <c r="I67" i="1" s="1"/>
  <c r="E69" i="1"/>
  <c r="F64" i="1"/>
  <c r="I65" i="1" l="1"/>
  <c r="C67" i="1" s="1"/>
</calcChain>
</file>

<file path=xl/sharedStrings.xml><?xml version="1.0" encoding="utf-8"?>
<sst xmlns="http://schemas.openxmlformats.org/spreadsheetml/2006/main" count="281" uniqueCount="225">
  <si>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</si>
  <si>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</si>
  <si>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</si>
  <si>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</si>
  <si>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</si>
  <si>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</si>
  <si>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</si>
  <si>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</si>
  <si>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</si>
  <si>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</si>
  <si>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</si>
  <si>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</si>
  <si>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</si>
  <si>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</si>
  <si>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</si>
  <si>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</si>
  <si>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</si>
  <si>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</si>
  <si>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</si>
  <si>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</si>
  <si>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</si>
  <si>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</si>
  <si>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</si>
  <si>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</si>
  <si>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</si>
  <si>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</si>
  <si>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</si>
  <si>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</si>
  <si>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</si>
  <si>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</si>
  <si>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</si>
  <si>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</si>
  <si>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</si>
  <si>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</si>
  <si>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</si>
  <si>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</si>
  <si>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</si>
  <si>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</si>
  <si>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</si>
  <si>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</si>
  <si>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</si>
  <si>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</si>
  <si>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</si>
  <si>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</si>
  <si>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</si>
  <si>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</si>
  <si>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</si>
  <si>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</si>
  <si>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</si>
  <si>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</si>
  <si>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</si>
  <si>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</si>
  <si>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</si>
  <si>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</si>
  <si>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</si>
  <si>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</si>
  <si>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</si>
  <si>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</si>
  <si>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</si>
  <si>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</si>
  <si>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</si>
  <si>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</si>
  <si>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</si>
  <si>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</si>
  <si>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</si>
  <si>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</si>
  <si>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</si>
  <si>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</si>
  <si>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</si>
  <si>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</si>
  <si>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</si>
  <si>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</si>
  <si>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</si>
  <si>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</si>
  <si>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</si>
  <si>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</si>
  <si>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</si>
  <si>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</si>
  <si>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</si>
  <si>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</si>
  <si>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</si>
  <si>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</si>
  <si>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</si>
  <si>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</si>
  <si>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</si>
  <si>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</si>
  <si>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</si>
  <si>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</si>
  <si>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</si>
  <si>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</si>
  <si>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</si>
  <si>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</si>
  <si>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</si>
  <si>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</si>
  <si>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</si>
  <si>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</si>
  <si>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</si>
  <si>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</si>
  <si>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</si>
  <si>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</si>
  <si>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</si>
  <si>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</si>
  <si>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</si>
  <si>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</si>
  <si>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</si>
  <si>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</si>
  <si>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</si>
  <si>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</si>
  <si>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</si>
  <si>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</si>
  <si>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</si>
  <si>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</si>
  <si>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</si>
  <si>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</si>
  <si>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</si>
  <si>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</si>
  <si>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</si>
  <si>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</si>
  <si>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</si>
  <si>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</si>
  <si>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</si>
  <si>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Ground Floor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</si>
  <si>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</si>
  <si>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</si>
  <si>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</si>
  <si>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</si>
  <si>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</si>
  <si>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</si>
  <si>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</si>
  <si>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</si>
  <si>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</si>
  <si>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</si>
  <si>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</si>
  <si>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</si>
  <si>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</si>
  <si>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</si>
  <si>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</si>
  <si>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</si>
  <si>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</si>
  <si>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</si>
  <si>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</si>
  <si>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</si>
  <si>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</si>
  <si>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</si>
  <si>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</si>
  <si>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</si>
  <si>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</si>
  <si>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</si>
  <si>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</si>
  <si>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</si>
  <si>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</si>
  <si>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</si>
  <si>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</si>
  <si>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</si>
  <si>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</si>
  <si>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</si>
  <si>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</si>
  <si>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</si>
  <si>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</si>
  <si>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</si>
  <si>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</si>
  <si>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</si>
  <si>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</si>
  <si>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</si>
  <si>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</si>
  <si>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</si>
  <si>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</si>
  <si>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</si>
  <si>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</si>
  <si>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</si>
  <si>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</si>
  <si>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Layout :</t>
  </si>
  <si>
    <t>Office No. 1031, Wing J, Akshar Business Park, Plot No. 03 Sector 25, Near APMC Market, Vashi, Navi Mumbai, Maharashtra 400703 TEL: 022-46090378/79/80                                                                       
E mail : vsjcapf@gmail.com. Web site : www.vsjadon.com</t>
  </si>
  <si>
    <t>Latitude, Longitude</t>
  </si>
  <si>
    <t>Grand Total</t>
  </si>
  <si>
    <t>Provided Contact Details (Name &amp; Contact No.)</t>
  </si>
  <si>
    <t>Site Person - Contact Details (Name &amp; Contact No.)</t>
  </si>
  <si>
    <t>Axis Goregaon</t>
  </si>
  <si>
    <t>BG Kini Rd</t>
  </si>
  <si>
    <t>Naigaon East</t>
  </si>
  <si>
    <t>Vasai</t>
  </si>
  <si>
    <t>Palghar</t>
  </si>
  <si>
    <t>Juchundra</t>
  </si>
  <si>
    <t>Seven Square Academy - Naigaon</t>
  </si>
  <si>
    <t>3.2KM from Naigaon Railway Station</t>
  </si>
  <si>
    <t>Palacia/ Ramesh Residency</t>
  </si>
  <si>
    <t>Creek/Seven Square Academy</t>
  </si>
  <si>
    <t>358B/1 (Plot A)</t>
  </si>
  <si>
    <t>Vasai-Virar City Municipal Corporation</t>
  </si>
  <si>
    <t>VVCMC/TP/Amend/VP/5351/743/2021-22</t>
  </si>
  <si>
    <t>VVCMC/TP/RDP/VP-5351/743/2021-22</t>
  </si>
  <si>
    <t>1BHK</t>
  </si>
  <si>
    <t>1st Floor For Residential</t>
  </si>
  <si>
    <t>2nd to 7th &amp; 9th to 11th Floor</t>
  </si>
  <si>
    <t>8th Floor (Part Refuge Area)</t>
  </si>
  <si>
    <t>Landscaping &amp; Tree Planting, Earthquake Resistant Structure,Children's Play Area, Lift(s), Power Backup</t>
  </si>
  <si>
    <t>Plot A Building No. 2 (A Wing)</t>
  </si>
  <si>
    <t>Hmk Builders</t>
  </si>
  <si>
    <t xml:space="preserve">P99000030313
</t>
  </si>
  <si>
    <t>https://goo.gl/maps/QBnEwxpoA78drajg9?coh=178572&amp;entry=tt</t>
  </si>
  <si>
    <t>19.361917, 72.861874</t>
  </si>
  <si>
    <t>Plot-A Building No. 2 (A Wing) = St + 1st to 11th Floor</t>
  </si>
  <si>
    <t>Flats - 44</t>
  </si>
  <si>
    <t>Ground Floor For Entrance Lobby  &amp; Parking</t>
  </si>
  <si>
    <t>Approved Plans, CC</t>
  </si>
  <si>
    <t>Shri Krishna Heights Building No. 2 (A Wing)</t>
  </si>
  <si>
    <t>Survey No/Hissa No</t>
  </si>
  <si>
    <t>Plot A 
Building No. 2 (A Wing)</t>
  </si>
  <si>
    <t xml:space="preserve">Plot A </t>
  </si>
  <si>
    <t xml:space="preserve"> Building No. 2 (A Wing)</t>
  </si>
  <si>
    <t>We considered Gross carpet area = Net carpet + Balcony + F.B Area + DB Area</t>
  </si>
  <si>
    <t>5506.33 (Building No. 2 A &amp; B Wing)</t>
  </si>
  <si>
    <t xml:space="preserve"> Premier elegance Uc/Creek</t>
  </si>
  <si>
    <t>Development Charges + Advance Maintenance Charges</t>
  </si>
  <si>
    <t>5200 rate</t>
  </si>
  <si>
    <t>nikhil</t>
  </si>
  <si>
    <t>cost sheet</t>
  </si>
  <si>
    <t>Navnath Bhatkar</t>
  </si>
  <si>
    <t>As per RERA - 01/11/2024</t>
  </si>
  <si>
    <t>Mr. Yadav 9987777400</t>
  </si>
  <si>
    <t>Mr. Mishra</t>
  </si>
  <si>
    <t>As per RERA, completion period of project is expired on 01/11/2024 but still project is under construction.</t>
  </si>
  <si>
    <t>As checked on RERA portal on dated 14/08/2025, we have observed that above project is kept under abeyance.</t>
  </si>
  <si>
    <t>Kunal Kadam</t>
  </si>
  <si>
    <t>Finishing work in process (Very Slow Speed).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</si>
</sst>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</numFmts>
  <fonts count="28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b/>
      <sz val="12"/>
      <color rgb="FFFF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50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0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7" fillId="0" borderId="7" xfId="0" applyFont="1" applyBorder="1" applyProtection="1">
      <protection hidden="1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6" xfId="1" applyFont="1" applyBorder="1"/>
    <xf numFmtId="0" fontId="17" fillId="0" borderId="6" xfId="0" applyFont="1" applyBorder="1" applyProtection="1">
      <protection hidden="1"/>
    </xf>
    <xf numFmtId="1" fontId="0" fillId="0" borderId="6" xfId="0" applyNumberFormat="1" applyBorder="1"/>
    <xf numFmtId="1" fontId="0" fillId="0" borderId="6" xfId="0" applyNumberFormat="1" applyBorder="1" applyAlignment="1">
      <alignment horizontal="right"/>
    </xf>
    <xf numFmtId="1" fontId="0" fillId="0" borderId="8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0" fontId="25" fillId="0" borderId="17" xfId="0" applyFont="1" applyBorder="1"/>
    <xf numFmtId="0" fontId="25" fillId="0" borderId="3" xfId="0" applyFont="1" applyBorder="1"/>
    <xf numFmtId="1" fontId="7" fillId="0" borderId="1" xfId="1" applyNumberFormat="1" applyFont="1" applyBorder="1" applyAlignment="1">
      <alignment horizontal="center" vertical="center"/>
    </xf>
    <xf numFmtId="0" fontId="12" fillId="0" borderId="1" xfId="1" applyFont="1" applyBorder="1" applyAlignment="1" applyProtection="1">
      <alignment vertical="top" wrapText="1"/>
      <protection locked="0"/>
    </xf>
    <xf numFmtId="0" fontId="13" fillId="0" borderId="1" xfId="1" applyFont="1" applyBorder="1" applyAlignment="1" applyProtection="1">
      <alignment vertical="top"/>
      <protection locked="0"/>
    </xf>
    <xf numFmtId="0" fontId="7" fillId="2" borderId="0" xfId="1" applyFont="1" applyFill="1"/>
    <xf numFmtId="14" fontId="7" fillId="2" borderId="0" xfId="1" applyNumberFormat="1" applyFont="1" applyFill="1"/>
    <xf numFmtId="0" fontId="7" fillId="0" borderId="1" xfId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24" fillId="2" borderId="9" xfId="0" applyFont="1" applyFill="1" applyBorder="1"/>
    <xf numFmtId="0" fontId="25" fillId="0" borderId="5" xfId="0" applyFont="1" applyBorder="1"/>
    <xf numFmtId="0" fontId="12" fillId="0" borderId="1" xfId="1" applyFont="1" applyBorder="1" applyAlignment="1" applyProtection="1">
      <alignment horizontal="left" vertical="top"/>
      <protection locked="0"/>
    </xf>
    <xf numFmtId="0" fontId="7" fillId="0" borderId="0" xfId="1" applyFont="1" applyAlignment="1">
      <alignment horizontal="center" vertical="center"/>
    </xf>
    <xf numFmtId="1" fontId="6" fillId="0" borderId="4" xfId="1" applyNumberFormat="1" applyFont="1" applyBorder="1" applyAlignment="1" applyProtection="1">
      <alignment horizontal="center" vertical="center" wrapText="1"/>
      <protection locked="0"/>
    </xf>
    <xf numFmtId="1" fontId="6" fillId="0" borderId="5" xfId="1" applyNumberFormat="1" applyFont="1" applyBorder="1" applyAlignment="1" applyProtection="1">
      <alignment horizontal="center" vertical="center" wrapText="1"/>
      <protection locked="0"/>
    </xf>
    <xf numFmtId="1" fontId="8" fillId="0" borderId="4" xfId="1" applyNumberFormat="1" applyFont="1" applyBorder="1" applyAlignment="1" applyProtection="1">
      <alignment horizontal="center" vertical="center" wrapText="1"/>
      <protection locked="0"/>
    </xf>
    <xf numFmtId="1" fontId="8" fillId="0" borderId="15" xfId="1" applyNumberFormat="1" applyFont="1" applyBorder="1" applyAlignment="1" applyProtection="1">
      <alignment horizontal="center" vertical="center" wrapText="1"/>
      <protection locked="0"/>
    </xf>
    <xf numFmtId="1" fontId="8" fillId="0" borderId="5" xfId="1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1" fontId="8" fillId="0" borderId="1" xfId="0" applyNumberFormat="1" applyFont="1" applyBorder="1" applyAlignment="1" applyProtection="1">
      <alignment vertical="top" wrapText="1"/>
      <protection locked="0"/>
    </xf>
    <xf numFmtId="0" fontId="12" fillId="0" borderId="4" xfId="1" applyFont="1" applyBorder="1" applyAlignment="1" applyProtection="1">
      <alignment horizontal="left" vertical="top" wrapText="1"/>
      <protection locked="0"/>
    </xf>
    <xf numFmtId="0" fontId="12" fillId="0" borderId="5" xfId="1" applyFont="1" applyBorder="1" applyAlignment="1" applyProtection="1">
      <alignment horizontal="left" vertical="top" wrapText="1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15" xfId="1" applyFont="1" applyBorder="1" applyAlignment="1" applyProtection="1">
      <alignment horizontal="left" vertical="top"/>
      <protection locked="0"/>
    </xf>
    <xf numFmtId="0" fontId="13" fillId="0" borderId="5" xfId="1" applyFont="1" applyBorder="1" applyAlignment="1" applyProtection="1">
      <alignment horizontal="left" vertical="top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0" xfId="1" applyNumberFormat="1" applyFont="1" applyBorder="1" applyAlignment="1" applyProtection="1">
      <alignment horizontal="center" vertical="top" wrapText="1"/>
      <protection locked="0"/>
    </xf>
    <xf numFmtId="0" fontId="8" fillId="0" borderId="10" xfId="1" applyFont="1" applyBorder="1" applyAlignment="1" applyProtection="1">
      <alignment horizontal="left" vertical="top"/>
      <protection locked="0"/>
    </xf>
    <xf numFmtId="1" fontId="6" fillId="0" borderId="15" xfId="1" applyNumberFormat="1" applyFont="1" applyBorder="1" applyAlignment="1" applyProtection="1">
      <alignment horizontal="center" vertical="center" wrapText="1"/>
      <protection locked="0"/>
    </xf>
    <xf numFmtId="1" fontId="8" fillId="0" borderId="11" xfId="1" applyNumberFormat="1" applyFont="1" applyBorder="1" applyAlignment="1" applyProtection="1">
      <alignment horizontal="center" vertical="top" wrapText="1"/>
      <protection locked="0"/>
    </xf>
    <xf numFmtId="1" fontId="8" fillId="0" borderId="13" xfId="1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6" fillId="0" borderId="2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6" fillId="0" borderId="2" xfId="1" applyFont="1" applyBorder="1" applyAlignment="1" applyProtection="1">
      <alignment horizontal="left" vertical="top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center" wrapText="1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0" xfId="1" applyNumberFormat="1" applyFont="1" applyBorder="1" applyAlignment="1" applyProtection="1">
      <alignment horizontal="center" vertical="top" wrapText="1"/>
      <protection locked="0"/>
    </xf>
    <xf numFmtId="1" fontId="8" fillId="0" borderId="12" xfId="1" applyNumberFormat="1" applyFont="1" applyBorder="1" applyAlignment="1" applyProtection="1">
      <alignment horizontal="center" vertical="top" wrapText="1"/>
      <protection locked="0"/>
    </xf>
    <xf numFmtId="1" fontId="8" fillId="0" borderId="14" xfId="1" applyNumberFormat="1" applyFont="1" applyBorder="1" applyAlignment="1" applyProtection="1">
      <alignment horizontal="center" vertical="top" wrapText="1"/>
      <protection locked="0"/>
    </xf>
    <xf numFmtId="9" fontId="7" fillId="0" borderId="1" xfId="8" applyFont="1" applyFill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1" fontId="8" fillId="0" borderId="18" xfId="0" applyNumberFormat="1" applyFont="1" applyBorder="1" applyAlignment="1" applyProtection="1">
      <alignment horizontal="center" vertical="center" wrapText="1"/>
      <protection locked="0"/>
    </xf>
    <xf numFmtId="1" fontId="8" fillId="0" borderId="19" xfId="0" applyNumberFormat="1" applyFont="1" applyBorder="1" applyAlignment="1" applyProtection="1">
      <alignment horizontal="center" vertical="center" wrapText="1"/>
      <protection locked="0"/>
    </xf>
    <xf numFmtId="0" fontId="10" fillId="0" borderId="19" xfId="0" applyFont="1" applyBorder="1" applyAlignment="1" applyProtection="1">
      <alignment horizontal="center" vertical="center"/>
      <protection locked="0"/>
    </xf>
    <xf numFmtId="1" fontId="10" fillId="0" borderId="19" xfId="0" applyNumberFormat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center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left" vertical="top" wrapText="1"/>
      <protection locked="0"/>
    </xf>
    <xf numFmtId="0" fontId="8" fillId="0" borderId="10" xfId="1" applyFont="1" applyBorder="1" applyAlignment="1" applyProtection="1">
      <alignment horizontal="center"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9" xfId="0" applyNumberFormat="1" applyFont="1" applyBorder="1" applyAlignment="1" applyProtection="1">
      <alignment horizontal="center" vertical="top" wrapText="1"/>
      <protection locked="0"/>
    </xf>
    <xf numFmtId="1" fontId="8" fillId="0" borderId="20" xfId="0" applyNumberFormat="1" applyFont="1" applyBorder="1" applyAlignment="1" applyProtection="1">
      <alignment horizontal="center" vertical="top" wrapText="1"/>
      <protection locked="0"/>
    </xf>
    <xf numFmtId="1" fontId="8" fillId="0" borderId="2" xfId="0" applyNumberFormat="1" applyFont="1" applyBorder="1" applyAlignment="1" applyProtection="1">
      <alignment horizontal="center" vertical="center" wrapText="1"/>
      <protection locked="0"/>
    </xf>
    <xf numFmtId="1" fontId="10" fillId="0" borderId="2" xfId="0" applyNumberFormat="1" applyFont="1" applyBorder="1" applyAlignment="1" applyProtection="1">
      <alignment horizontal="center" vertical="top" wrapText="1"/>
      <protection locked="0"/>
    </xf>
    <xf numFmtId="1" fontId="8" fillId="0" borderId="2" xfId="0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center" vertical="center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11" xfId="1" applyFont="1" applyBorder="1" applyAlignment="1" applyProtection="1">
      <alignment horizontal="left" vertical="top" wrapText="1"/>
      <protection locked="0"/>
    </xf>
    <xf numFmtId="0" fontId="12" fillId="0" borderId="16" xfId="1" applyFont="1" applyBorder="1" applyAlignment="1" applyProtection="1">
      <alignment horizontal="left" vertical="top" wrapText="1"/>
      <protection locked="0"/>
    </xf>
    <xf numFmtId="0" fontId="12" fillId="0" borderId="12" xfId="1" applyFont="1" applyBorder="1" applyAlignment="1" applyProtection="1">
      <alignment horizontal="left" vertical="top" wrapText="1"/>
      <protection locked="0"/>
    </xf>
    <xf numFmtId="14" fontId="12" fillId="0" borderId="4" xfId="1" applyNumberFormat="1" applyFont="1" applyBorder="1" applyAlignment="1" applyProtection="1">
      <alignment horizontal="left" vertical="top" wrapText="1"/>
      <protection locked="0"/>
    </xf>
    <xf numFmtId="14" fontId="12" fillId="0" borderId="5" xfId="1" applyNumberFormat="1" applyFont="1" applyBorder="1" applyAlignment="1" applyProtection="1">
      <alignment horizontal="left" vertical="top" wrapText="1"/>
      <protection locked="0"/>
    </xf>
    <xf numFmtId="0" fontId="12" fillId="0" borderId="13" xfId="1" applyFont="1" applyBorder="1" applyAlignment="1" applyProtection="1">
      <alignment horizontal="left" vertical="top" wrapText="1"/>
      <protection locked="0"/>
    </xf>
    <xf numFmtId="0" fontId="12" fillId="0" borderId="14" xfId="1" applyFont="1" applyBorder="1" applyAlignment="1" applyProtection="1">
      <alignment horizontal="left" vertical="top" wrapText="1"/>
      <protection locked="0"/>
    </xf>
    <xf numFmtId="0" fontId="12" fillId="0" borderId="15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vertical="top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3" fillId="0" borderId="1" xfId="1" applyFont="1" applyBorder="1" applyAlignment="1" applyProtection="1">
      <alignment horizontal="center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13" fillId="0" borderId="1" xfId="0" applyNumberFormat="1" applyFont="1" applyBorder="1" applyAlignment="1" applyProtection="1">
      <alignment vertical="top" wrapText="1"/>
      <protection locked="0"/>
    </xf>
    <xf numFmtId="1" fontId="10" fillId="0" borderId="2" xfId="0" applyNumberFormat="1" applyFont="1" applyBorder="1" applyAlignment="1" applyProtection="1">
      <alignment horizontal="center" vertical="center"/>
      <protection locked="0"/>
    </xf>
    <xf numFmtId="0" fontId="6" fillId="0" borderId="1" xfId="1" applyFont="1" applyBorder="1" applyAlignment="1" applyProtection="1">
      <alignment vertical="top"/>
      <protection locked="0"/>
    </xf>
    <xf numFmtId="0" fontId="7" fillId="0" borderId="11" xfId="1" applyFont="1" applyBorder="1" applyAlignment="1" applyProtection="1">
      <alignment horizontal="left" vertical="top" wrapText="1"/>
      <protection locked="0"/>
    </xf>
    <xf numFmtId="0" fontId="7" fillId="0" borderId="16" xfId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0" fontId="13" fillId="0" borderId="4" xfId="1" applyFont="1" applyBorder="1" applyAlignment="1" applyProtection="1">
      <alignment horizontal="left" vertical="top" wrapText="1"/>
      <protection locked="0"/>
    </xf>
    <xf numFmtId="0" fontId="13" fillId="0" borderId="5" xfId="1" applyFont="1" applyBorder="1" applyAlignment="1" applyProtection="1">
      <alignment horizontal="left" vertical="top" wrapText="1"/>
      <protection locked="0"/>
    </xf>
    <xf numFmtId="0" fontId="13" fillId="0" borderId="15" xfId="1" applyFont="1" applyBorder="1" applyAlignment="1" applyProtection="1">
      <alignment horizontal="left" vertical="top" wrapText="1"/>
      <protection locked="0"/>
    </xf>
    <xf numFmtId="1" fontId="27" fillId="0" borderId="1" xfId="0" applyNumberFormat="1" applyFont="1" applyBorder="1" applyAlignment="1" applyProtection="1">
      <alignment vertical="top" wrapText="1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g"/><Relationship Id="rId3" Type="http://schemas.openxmlformats.org/officeDocument/2006/relationships/image" Target="../media/image3.png"/><Relationship Id="rId21" Type="http://schemas.openxmlformats.org/officeDocument/2006/relationships/image" Target="../media/image21.jp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g"/><Relationship Id="rId10" Type="http://schemas.openxmlformats.org/officeDocument/2006/relationships/image" Target="../media/image10.png"/><Relationship Id="rId19" Type="http://schemas.openxmlformats.org/officeDocument/2006/relationships/image" Target="../media/image19.jp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484908</xdr:colOff>
      <xdr:row>154</xdr:row>
      <xdr:rowOff>60614</xdr:rowOff>
    </xdr:from>
    <xdr:to>
      <xdr:col>11</xdr:col>
      <xdr:colOff>153266</xdr:colOff>
      <xdr:row>157</xdr:row>
      <xdr:rowOff>185305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8165522" y="28557682"/>
          <a:ext cx="1131744" cy="72216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2000" b="1">
              <a:ln>
                <a:noFill/>
              </a:ln>
              <a:solidFill>
                <a:srgbClr val="C00000"/>
              </a:solidFill>
            </a:rPr>
            <a:t>A Wing</a:t>
          </a:r>
        </a:p>
      </xdr:txBody>
    </xdr:sp>
    <xdr:clientData/>
  </xdr:twoCellAnchor>
  <xdr:twoCellAnchor>
    <xdr:from>
      <xdr:col>8</xdr:col>
      <xdr:colOff>883228</xdr:colOff>
      <xdr:row>161</xdr:row>
      <xdr:rowOff>138545</xdr:rowOff>
    </xdr:from>
    <xdr:to>
      <xdr:col>9</xdr:col>
      <xdr:colOff>66676</xdr:colOff>
      <xdr:row>163</xdr:row>
      <xdr:rowOff>104775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CxnSpPr/>
      </xdr:nvCxnSpPr>
      <xdr:spPr>
        <a:xfrm>
          <a:off x="7403523" y="30021068"/>
          <a:ext cx="343767" cy="364548"/>
        </a:xfrm>
        <a:prstGeom prst="straightConnector1">
          <a:avLst/>
        </a:prstGeom>
        <a:ln w="28575"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619125</xdr:colOff>
      <xdr:row>202</xdr:row>
      <xdr:rowOff>0</xdr:rowOff>
    </xdr:from>
    <xdr:to>
      <xdr:col>7</xdr:col>
      <xdr:colOff>235950</xdr:colOff>
      <xdr:row>238</xdr:row>
      <xdr:rowOff>2274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41595675"/>
          <a:ext cx="5731875" cy="72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4</xdr:col>
      <xdr:colOff>190500</xdr:colOff>
      <xdr:row>221</xdr:row>
      <xdr:rowOff>9525</xdr:rowOff>
    </xdr:from>
    <xdr:to>
      <xdr:col>5</xdr:col>
      <xdr:colOff>419100</xdr:colOff>
      <xdr:row>226</xdr:row>
      <xdr:rowOff>95250</xdr:rowOff>
    </xdr:to>
    <xdr:sp macro="" textlink="">
      <xdr:nvSpPr>
        <xdr:cNvPr id="18" name="L-Shap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 flipH="1">
          <a:off x="3790950" y="45405675"/>
          <a:ext cx="1066800" cy="1085850"/>
        </a:xfrm>
        <a:prstGeom prst="corner">
          <a:avLst>
            <a:gd name="adj1" fmla="val 62621"/>
            <a:gd name="adj2" fmla="val 60571"/>
          </a:avLst>
        </a:prstGeom>
        <a:noFill/>
        <a:ln w="28575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>
            <a:noFill/>
          </a:endParaRPr>
        </a:p>
      </xdr:txBody>
    </xdr:sp>
    <xdr:clientData/>
  </xdr:twoCellAnchor>
  <xdr:twoCellAnchor>
    <xdr:from>
      <xdr:col>4</xdr:col>
      <xdr:colOff>619124</xdr:colOff>
      <xdr:row>217</xdr:row>
      <xdr:rowOff>9525</xdr:rowOff>
    </xdr:from>
    <xdr:to>
      <xdr:col>5</xdr:col>
      <xdr:colOff>419099</xdr:colOff>
      <xdr:row>220</xdr:row>
      <xdr:rowOff>171450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4219574" y="44605575"/>
          <a:ext cx="638175" cy="762000"/>
        </a:xfrm>
        <a:prstGeom prst="rect">
          <a:avLst/>
        </a:prstGeom>
        <a:noFill/>
        <a:ln w="28575"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5</xdr:col>
      <xdr:colOff>828675</xdr:colOff>
      <xdr:row>221</xdr:row>
      <xdr:rowOff>19050</xdr:rowOff>
    </xdr:from>
    <xdr:to>
      <xdr:col>7</xdr:col>
      <xdr:colOff>371475</xdr:colOff>
      <xdr:row>224</xdr:row>
      <xdr:rowOff>142875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5267325" y="45415200"/>
          <a:ext cx="1219200" cy="7239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2000" b="1">
              <a:ln>
                <a:noFill/>
              </a:ln>
              <a:solidFill>
                <a:srgbClr val="C00000"/>
              </a:solidFill>
            </a:rPr>
            <a:t>B Wing</a:t>
          </a:r>
        </a:p>
      </xdr:txBody>
    </xdr:sp>
    <xdr:clientData/>
  </xdr:twoCellAnchor>
  <xdr:twoCellAnchor>
    <xdr:from>
      <xdr:col>5</xdr:col>
      <xdr:colOff>428625</xdr:colOff>
      <xdr:row>222</xdr:row>
      <xdr:rowOff>114300</xdr:rowOff>
    </xdr:from>
    <xdr:to>
      <xdr:col>6</xdr:col>
      <xdr:colOff>342900</xdr:colOff>
      <xdr:row>224</xdr:row>
      <xdr:rowOff>76200</xdr:rowOff>
    </xdr:to>
    <xdr:cxnSp macro="">
      <xdr:nvCxnSpPr>
        <xdr:cNvPr id="21" name="Straight Arrow Connector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CxnSpPr/>
      </xdr:nvCxnSpPr>
      <xdr:spPr>
        <a:xfrm flipH="1">
          <a:off x="4867275" y="45710475"/>
          <a:ext cx="752475" cy="361950"/>
        </a:xfrm>
        <a:prstGeom prst="straightConnector1">
          <a:avLst/>
        </a:prstGeom>
        <a:ln w="28575"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9525</xdr:colOff>
      <xdr:row>214</xdr:row>
      <xdr:rowOff>180975</xdr:rowOff>
    </xdr:from>
    <xdr:to>
      <xdr:col>7</xdr:col>
      <xdr:colOff>390525</xdr:colOff>
      <xdr:row>218</xdr:row>
      <xdr:rowOff>104775</xdr:rowOff>
    </xdr:to>
    <xdr:sp macro="" textlink="">
      <xdr:nvSpPr>
        <xdr:cNvPr id="23" name="Rectangl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5286375" y="44176950"/>
          <a:ext cx="1219200" cy="7239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2000" b="1">
              <a:ln>
                <a:noFill/>
              </a:ln>
              <a:solidFill>
                <a:srgbClr val="7030A0"/>
              </a:solidFill>
            </a:rPr>
            <a:t>A Wing</a:t>
          </a:r>
        </a:p>
      </xdr:txBody>
    </xdr:sp>
    <xdr:clientData/>
  </xdr:twoCellAnchor>
  <xdr:twoCellAnchor>
    <xdr:from>
      <xdr:col>5</xdr:col>
      <xdr:colOff>447675</xdr:colOff>
      <xdr:row>216</xdr:row>
      <xdr:rowOff>76200</xdr:rowOff>
    </xdr:from>
    <xdr:to>
      <xdr:col>6</xdr:col>
      <xdr:colOff>361950</xdr:colOff>
      <xdr:row>218</xdr:row>
      <xdr:rowOff>38100</xdr:rowOff>
    </xdr:to>
    <xdr:cxnSp macro="">
      <xdr:nvCxnSpPr>
        <xdr:cNvPr id="24" name="Straight Arrow Connector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CxnSpPr/>
      </xdr:nvCxnSpPr>
      <xdr:spPr>
        <a:xfrm flipH="1">
          <a:off x="4886325" y="44472225"/>
          <a:ext cx="752475" cy="361950"/>
        </a:xfrm>
        <a:prstGeom prst="straightConnector1">
          <a:avLst/>
        </a:prstGeom>
        <a:ln w="28575">
          <a:solidFill>
            <a:srgbClr val="7030A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57151</xdr:colOff>
      <xdr:row>216</xdr:row>
      <xdr:rowOff>66675</xdr:rowOff>
    </xdr:from>
    <xdr:to>
      <xdr:col>5</xdr:col>
      <xdr:colOff>647701</xdr:colOff>
      <xdr:row>227</xdr:row>
      <xdr:rowOff>66675</xdr:rowOff>
    </xdr:to>
    <xdr:sp macro="" textlink="">
      <xdr:nvSpPr>
        <xdr:cNvPr id="25" name="Rectangl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3657601" y="44462700"/>
          <a:ext cx="1428750" cy="2200275"/>
        </a:xfrm>
        <a:prstGeom prst="rect">
          <a:avLst/>
        </a:prstGeom>
        <a:noFill/>
        <a:ln w="28575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3</xdr:col>
      <xdr:colOff>952499</xdr:colOff>
      <xdr:row>227</xdr:row>
      <xdr:rowOff>66674</xdr:rowOff>
    </xdr:from>
    <xdr:to>
      <xdr:col>5</xdr:col>
      <xdr:colOff>790574</xdr:colOff>
      <xdr:row>231</xdr:row>
      <xdr:rowOff>76199</xdr:rowOff>
    </xdr:to>
    <xdr:sp macro="" textlink="">
      <xdr:nvSpPr>
        <xdr:cNvPr id="26" name="Rectangl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3543299" y="46662974"/>
          <a:ext cx="1685925" cy="8096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2000" b="1">
              <a:ln>
                <a:noFill/>
              </a:ln>
              <a:solidFill>
                <a:srgbClr val="0070C0"/>
              </a:solidFill>
            </a:rPr>
            <a:t>Plot A Building No. 2</a:t>
          </a:r>
        </a:p>
      </xdr:txBody>
    </xdr:sp>
    <xdr:clientData/>
  </xdr:twoCellAnchor>
  <xdr:twoCellAnchor editAs="oneCell">
    <xdr:from>
      <xdr:col>1</xdr:col>
      <xdr:colOff>390835</xdr:colOff>
      <xdr:row>267</xdr:row>
      <xdr:rowOff>64570</xdr:rowOff>
    </xdr:from>
    <xdr:to>
      <xdr:col>6</xdr:col>
      <xdr:colOff>289560</xdr:colOff>
      <xdr:row>283</xdr:row>
      <xdr:rowOff>29285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75695" y="50707090"/>
          <a:ext cx="4188785" cy="313463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447675</xdr:colOff>
      <xdr:row>245</xdr:row>
      <xdr:rowOff>0</xdr:rowOff>
    </xdr:from>
    <xdr:to>
      <xdr:col>7</xdr:col>
      <xdr:colOff>454434</xdr:colOff>
      <xdr:row>266</xdr:row>
      <xdr:rowOff>119476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7675" y="50396775"/>
          <a:ext cx="6121809" cy="432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449036</xdr:colOff>
      <xdr:row>250</xdr:row>
      <xdr:rowOff>13607</xdr:rowOff>
    </xdr:from>
    <xdr:to>
      <xdr:col>4</xdr:col>
      <xdr:colOff>299357</xdr:colOff>
      <xdr:row>266</xdr:row>
      <xdr:rowOff>108857</xdr:rowOff>
    </xdr:to>
    <xdr:sp macro="" textlink="">
      <xdr:nvSpPr>
        <xdr:cNvPr id="15" name="Freeform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449036" y="52278643"/>
          <a:ext cx="3442607" cy="3360964"/>
        </a:xfrm>
        <a:custGeom>
          <a:avLst/>
          <a:gdLst>
            <a:gd name="connsiteX0" fmla="*/ 13607 w 3442607"/>
            <a:gd name="connsiteY0" fmla="*/ 2952750 h 3360964"/>
            <a:gd name="connsiteX1" fmla="*/ 176893 w 3442607"/>
            <a:gd name="connsiteY1" fmla="*/ 2789464 h 3360964"/>
            <a:gd name="connsiteX2" fmla="*/ 408214 w 3442607"/>
            <a:gd name="connsiteY2" fmla="*/ 2707821 h 3360964"/>
            <a:gd name="connsiteX3" fmla="*/ 748393 w 3442607"/>
            <a:gd name="connsiteY3" fmla="*/ 2653393 h 3360964"/>
            <a:gd name="connsiteX4" fmla="*/ 952500 w 3442607"/>
            <a:gd name="connsiteY4" fmla="*/ 2653393 h 3360964"/>
            <a:gd name="connsiteX5" fmla="*/ 1251857 w 3442607"/>
            <a:gd name="connsiteY5" fmla="*/ 2612571 h 3360964"/>
            <a:gd name="connsiteX6" fmla="*/ 1455964 w 3442607"/>
            <a:gd name="connsiteY6" fmla="*/ 2571750 h 3360964"/>
            <a:gd name="connsiteX7" fmla="*/ 1755321 w 3442607"/>
            <a:gd name="connsiteY7" fmla="*/ 2041071 h 3360964"/>
            <a:gd name="connsiteX8" fmla="*/ 2109107 w 3442607"/>
            <a:gd name="connsiteY8" fmla="*/ 1632857 h 3360964"/>
            <a:gd name="connsiteX9" fmla="*/ 2313214 w 3442607"/>
            <a:gd name="connsiteY9" fmla="*/ 1251857 h 3360964"/>
            <a:gd name="connsiteX10" fmla="*/ 2476500 w 3442607"/>
            <a:gd name="connsiteY10" fmla="*/ 802821 h 3360964"/>
            <a:gd name="connsiteX11" fmla="*/ 2626178 w 3442607"/>
            <a:gd name="connsiteY11" fmla="*/ 449036 h 3360964"/>
            <a:gd name="connsiteX12" fmla="*/ 2803071 w 3442607"/>
            <a:gd name="connsiteY12" fmla="*/ 136071 h 3360964"/>
            <a:gd name="connsiteX13" fmla="*/ 2979964 w 3442607"/>
            <a:gd name="connsiteY13" fmla="*/ 0 h 3360964"/>
            <a:gd name="connsiteX14" fmla="*/ 3184071 w 3442607"/>
            <a:gd name="connsiteY14" fmla="*/ 27214 h 3360964"/>
            <a:gd name="connsiteX15" fmla="*/ 3360964 w 3442607"/>
            <a:gd name="connsiteY15" fmla="*/ 81643 h 3360964"/>
            <a:gd name="connsiteX16" fmla="*/ 3429000 w 3442607"/>
            <a:gd name="connsiteY16" fmla="*/ 312964 h 3360964"/>
            <a:gd name="connsiteX17" fmla="*/ 3442607 w 3442607"/>
            <a:gd name="connsiteY17" fmla="*/ 653143 h 3360964"/>
            <a:gd name="connsiteX18" fmla="*/ 3306536 w 3442607"/>
            <a:gd name="connsiteY18" fmla="*/ 1455964 h 3360964"/>
            <a:gd name="connsiteX19" fmla="*/ 3102428 w 3442607"/>
            <a:gd name="connsiteY19" fmla="*/ 2217964 h 3360964"/>
            <a:gd name="connsiteX20" fmla="*/ 3061607 w 3442607"/>
            <a:gd name="connsiteY20" fmla="*/ 2911929 h 3360964"/>
            <a:gd name="connsiteX21" fmla="*/ 3061607 w 3442607"/>
            <a:gd name="connsiteY21" fmla="*/ 3333750 h 3360964"/>
            <a:gd name="connsiteX22" fmla="*/ 0 w 3442607"/>
            <a:gd name="connsiteY22" fmla="*/ 3360964 h 3360964"/>
            <a:gd name="connsiteX23" fmla="*/ 13607 w 3442607"/>
            <a:gd name="connsiteY23" fmla="*/ 2952750 h 33609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</a:cxnLst>
          <a:rect l="l" t="t" r="r" b="b"/>
          <a:pathLst>
            <a:path w="3442607" h="3360964">
              <a:moveTo>
                <a:pt x="13607" y="2952750"/>
              </a:moveTo>
              <a:lnTo>
                <a:pt x="176893" y="2789464"/>
              </a:lnTo>
              <a:lnTo>
                <a:pt x="408214" y="2707821"/>
              </a:lnTo>
              <a:lnTo>
                <a:pt x="748393" y="2653393"/>
              </a:lnTo>
              <a:lnTo>
                <a:pt x="952500" y="2653393"/>
              </a:lnTo>
              <a:lnTo>
                <a:pt x="1251857" y="2612571"/>
              </a:lnTo>
              <a:lnTo>
                <a:pt x="1455964" y="2571750"/>
              </a:lnTo>
              <a:lnTo>
                <a:pt x="1755321" y="2041071"/>
              </a:lnTo>
              <a:lnTo>
                <a:pt x="2109107" y="1632857"/>
              </a:lnTo>
              <a:lnTo>
                <a:pt x="2313214" y="1251857"/>
              </a:lnTo>
              <a:lnTo>
                <a:pt x="2476500" y="802821"/>
              </a:lnTo>
              <a:lnTo>
                <a:pt x="2626178" y="449036"/>
              </a:lnTo>
              <a:lnTo>
                <a:pt x="2803071" y="136071"/>
              </a:lnTo>
              <a:lnTo>
                <a:pt x="2979964" y="0"/>
              </a:lnTo>
              <a:lnTo>
                <a:pt x="3184071" y="27214"/>
              </a:lnTo>
              <a:lnTo>
                <a:pt x="3360964" y="81643"/>
              </a:lnTo>
              <a:lnTo>
                <a:pt x="3429000" y="312964"/>
              </a:lnTo>
              <a:lnTo>
                <a:pt x="3442607" y="653143"/>
              </a:lnTo>
              <a:lnTo>
                <a:pt x="3306536" y="1455964"/>
              </a:lnTo>
              <a:lnTo>
                <a:pt x="3102428" y="2217964"/>
              </a:lnTo>
              <a:lnTo>
                <a:pt x="3061607" y="2911929"/>
              </a:lnTo>
              <a:lnTo>
                <a:pt x="3061607" y="3333750"/>
              </a:lnTo>
              <a:lnTo>
                <a:pt x="0" y="3360964"/>
              </a:lnTo>
              <a:lnTo>
                <a:pt x="13607" y="2952750"/>
              </a:lnTo>
              <a:close/>
            </a:path>
          </a:pathLst>
        </a:custGeom>
        <a:noFill/>
        <a:ln w="28575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4</xdr:col>
      <xdr:colOff>295850</xdr:colOff>
      <xdr:row>252</xdr:row>
      <xdr:rowOff>9269</xdr:rowOff>
    </xdr:from>
    <xdr:to>
      <xdr:col>5</xdr:col>
      <xdr:colOff>383531</xdr:colOff>
      <xdr:row>256</xdr:row>
      <xdr:rowOff>96084</xdr:rowOff>
    </xdr:to>
    <xdr:sp macro="" textlink="">
      <xdr:nvSpPr>
        <xdr:cNvPr id="22" name="L-Shap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 rot="1875208" flipH="1" flipV="1">
          <a:off x="3888136" y="52682519"/>
          <a:ext cx="931324" cy="903244"/>
        </a:xfrm>
        <a:prstGeom prst="corner">
          <a:avLst>
            <a:gd name="adj1" fmla="val 60365"/>
            <a:gd name="adj2" fmla="val 50035"/>
          </a:avLst>
        </a:prstGeom>
        <a:noFill/>
        <a:ln w="28575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4</xdr:col>
      <xdr:colOff>716690</xdr:colOff>
      <xdr:row>258</xdr:row>
      <xdr:rowOff>84941</xdr:rowOff>
    </xdr:from>
    <xdr:to>
      <xdr:col>5</xdr:col>
      <xdr:colOff>648772</xdr:colOff>
      <xdr:row>262</xdr:row>
      <xdr:rowOff>112156</xdr:rowOff>
    </xdr:to>
    <xdr:sp macro="" textlink="">
      <xdr:nvSpPr>
        <xdr:cNvPr id="29" name="Rectangl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 rot="1963683">
          <a:off x="4308976" y="53982834"/>
          <a:ext cx="775725" cy="843643"/>
        </a:xfrm>
        <a:prstGeom prst="rect">
          <a:avLst/>
        </a:prstGeom>
        <a:noFill/>
        <a:ln w="28575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5</xdr:col>
      <xdr:colOff>400573</xdr:colOff>
      <xdr:row>255</xdr:row>
      <xdr:rowOff>40554</xdr:rowOff>
    </xdr:from>
    <xdr:to>
      <xdr:col>6</xdr:col>
      <xdr:colOff>757083</xdr:colOff>
      <xdr:row>259</xdr:row>
      <xdr:rowOff>83336</xdr:rowOff>
    </xdr:to>
    <xdr:sp macro="" textlink="">
      <xdr:nvSpPr>
        <xdr:cNvPr id="30" name="Rectangl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 rot="1886781">
          <a:off x="4836502" y="53326125"/>
          <a:ext cx="1200152" cy="859211"/>
        </a:xfrm>
        <a:prstGeom prst="rect">
          <a:avLst/>
        </a:prstGeom>
        <a:noFill/>
        <a:ln w="28575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2</xdr:col>
      <xdr:colOff>857249</xdr:colOff>
      <xdr:row>259</xdr:row>
      <xdr:rowOff>54429</xdr:rowOff>
    </xdr:from>
    <xdr:to>
      <xdr:col>4</xdr:col>
      <xdr:colOff>168727</xdr:colOff>
      <xdr:row>262</xdr:row>
      <xdr:rowOff>178255</xdr:rowOff>
    </xdr:to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2530928" y="54156429"/>
          <a:ext cx="1230085" cy="73614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2000" b="1">
              <a:ln>
                <a:noFill/>
              </a:ln>
              <a:solidFill>
                <a:srgbClr val="FFFF00"/>
              </a:solidFill>
            </a:rPr>
            <a:t>Creek</a:t>
          </a:r>
        </a:p>
      </xdr:txBody>
    </xdr:sp>
    <xdr:clientData/>
  </xdr:twoCellAnchor>
  <xdr:twoCellAnchor>
    <xdr:from>
      <xdr:col>3</xdr:col>
      <xdr:colOff>900791</xdr:colOff>
      <xdr:row>264</xdr:row>
      <xdr:rowOff>43543</xdr:rowOff>
    </xdr:from>
    <xdr:to>
      <xdr:col>5</xdr:col>
      <xdr:colOff>280304</xdr:colOff>
      <xdr:row>267</xdr:row>
      <xdr:rowOff>167369</xdr:rowOff>
    </xdr:to>
    <xdr:sp macro="" textlink="">
      <xdr:nvSpPr>
        <xdr:cNvPr id="32" name="Rectangl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3486148" y="55166079"/>
          <a:ext cx="1230085" cy="73614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2000" b="1">
              <a:ln>
                <a:noFill/>
              </a:ln>
              <a:solidFill>
                <a:srgbClr val="FFFF00"/>
              </a:solidFill>
            </a:rPr>
            <a:t>B Wing</a:t>
          </a:r>
        </a:p>
      </xdr:txBody>
    </xdr:sp>
    <xdr:clientData/>
  </xdr:twoCellAnchor>
  <xdr:twoCellAnchor>
    <xdr:from>
      <xdr:col>4</xdr:col>
      <xdr:colOff>408214</xdr:colOff>
      <xdr:row>259</xdr:row>
      <xdr:rowOff>122464</xdr:rowOff>
    </xdr:from>
    <xdr:to>
      <xdr:col>4</xdr:col>
      <xdr:colOff>435428</xdr:colOff>
      <xdr:row>265</xdr:row>
      <xdr:rowOff>40821</xdr:rowOff>
    </xdr:to>
    <xdr:cxnSp macro="">
      <xdr:nvCxnSpPr>
        <xdr:cNvPr id="33" name="Straight Arrow Connector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CxnSpPr/>
      </xdr:nvCxnSpPr>
      <xdr:spPr>
        <a:xfrm flipV="1">
          <a:off x="4000500" y="54224464"/>
          <a:ext cx="27214" cy="1143000"/>
        </a:xfrm>
        <a:prstGeom prst="straightConnector1">
          <a:avLst/>
        </a:prstGeom>
        <a:ln w="28575">
          <a:solidFill>
            <a:srgbClr val="FFFF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255230</xdr:colOff>
      <xdr:row>256</xdr:row>
      <xdr:rowOff>149902</xdr:rowOff>
    </xdr:from>
    <xdr:to>
      <xdr:col>4</xdr:col>
      <xdr:colOff>707500</xdr:colOff>
      <xdr:row>260</xdr:row>
      <xdr:rowOff>177117</xdr:rowOff>
    </xdr:to>
    <xdr:sp macro="" textlink="">
      <xdr:nvSpPr>
        <xdr:cNvPr id="37" name="Rectangl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 rot="1801056">
          <a:off x="3847516" y="53639581"/>
          <a:ext cx="452270" cy="843643"/>
        </a:xfrm>
        <a:prstGeom prst="rect">
          <a:avLst/>
        </a:prstGeom>
        <a:noFill/>
        <a:ln w="28575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4</xdr:col>
      <xdr:colOff>182333</xdr:colOff>
      <xdr:row>247</xdr:row>
      <xdr:rowOff>141515</xdr:rowOff>
    </xdr:from>
    <xdr:to>
      <xdr:col>5</xdr:col>
      <xdr:colOff>568775</xdr:colOff>
      <xdr:row>251</xdr:row>
      <xdr:rowOff>61233</xdr:rowOff>
    </xdr:to>
    <xdr:sp macro="" textlink="">
      <xdr:nvSpPr>
        <xdr:cNvPr id="38" name="Rectangl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>
        <a:xfrm>
          <a:off x="3774619" y="51794229"/>
          <a:ext cx="1230085" cy="73614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2000" b="1">
              <a:ln>
                <a:noFill/>
              </a:ln>
              <a:solidFill>
                <a:srgbClr val="FFFF00"/>
              </a:solidFill>
            </a:rPr>
            <a:t>A Wing</a:t>
          </a:r>
        </a:p>
      </xdr:txBody>
    </xdr:sp>
    <xdr:clientData/>
  </xdr:twoCellAnchor>
  <xdr:twoCellAnchor>
    <xdr:from>
      <xdr:col>4</xdr:col>
      <xdr:colOff>762000</xdr:colOff>
      <xdr:row>249</xdr:row>
      <xdr:rowOff>68035</xdr:rowOff>
    </xdr:from>
    <xdr:to>
      <xdr:col>5</xdr:col>
      <xdr:colOff>68035</xdr:colOff>
      <xdr:row>253</xdr:row>
      <xdr:rowOff>176893</xdr:rowOff>
    </xdr:to>
    <xdr:cxnSp macro="">
      <xdr:nvCxnSpPr>
        <xdr:cNvPr id="39" name="Straight Arrow Connector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CxnSpPr/>
      </xdr:nvCxnSpPr>
      <xdr:spPr>
        <a:xfrm>
          <a:off x="4354286" y="52128964"/>
          <a:ext cx="149678" cy="925286"/>
        </a:xfrm>
        <a:prstGeom prst="straightConnector1">
          <a:avLst/>
        </a:prstGeom>
        <a:ln w="28575">
          <a:solidFill>
            <a:srgbClr val="FFFF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598714</xdr:colOff>
      <xdr:row>260</xdr:row>
      <xdr:rowOff>54428</xdr:rowOff>
    </xdr:from>
    <xdr:to>
      <xdr:col>6</xdr:col>
      <xdr:colOff>141514</xdr:colOff>
      <xdr:row>263</xdr:row>
      <xdr:rowOff>178253</xdr:rowOff>
    </xdr:to>
    <xdr:sp macro="" textlink="">
      <xdr:nvSpPr>
        <xdr:cNvPr id="43" name="Rectangl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>
          <a:off x="4191000" y="54360535"/>
          <a:ext cx="1230085" cy="73614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2000" b="1">
              <a:ln>
                <a:noFill/>
              </a:ln>
              <a:solidFill>
                <a:srgbClr val="FFFF00"/>
              </a:solidFill>
            </a:rPr>
            <a:t>Palacia</a:t>
          </a:r>
        </a:p>
      </xdr:txBody>
    </xdr:sp>
    <xdr:clientData/>
  </xdr:twoCellAnchor>
  <xdr:twoCellAnchor>
    <xdr:from>
      <xdr:col>5</xdr:col>
      <xdr:colOff>312966</xdr:colOff>
      <xdr:row>256</xdr:row>
      <xdr:rowOff>95248</xdr:rowOff>
    </xdr:from>
    <xdr:to>
      <xdr:col>6</xdr:col>
      <xdr:colOff>748395</xdr:colOff>
      <xdr:row>261</xdr:row>
      <xdr:rowOff>27213</xdr:rowOff>
    </xdr:to>
    <xdr:sp macro="" textlink="">
      <xdr:nvSpPr>
        <xdr:cNvPr id="44" name="Rectangl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 rot="1906111">
          <a:off x="4748895" y="53584927"/>
          <a:ext cx="1279071" cy="952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800" b="1" i="0">
              <a:solidFill>
                <a:srgbClr val="FFFF00"/>
              </a:solidFill>
              <a:effectLst/>
              <a:latin typeface="+mn-lt"/>
              <a:ea typeface="+mn-ea"/>
              <a:cs typeface="+mn-cs"/>
            </a:rPr>
            <a:t>Ramesh Residency</a:t>
          </a:r>
          <a:endParaRPr lang="en-IN" sz="1800" b="1">
            <a:ln>
              <a:noFill/>
            </a:ln>
            <a:solidFill>
              <a:srgbClr val="FFFF00"/>
            </a:solidFill>
          </a:endParaRPr>
        </a:p>
      </xdr:txBody>
    </xdr:sp>
    <xdr:clientData/>
  </xdr:twoCellAnchor>
  <xdr:twoCellAnchor>
    <xdr:from>
      <xdr:col>8</xdr:col>
      <xdr:colOff>909206</xdr:colOff>
      <xdr:row>167</xdr:row>
      <xdr:rowOff>164522</xdr:rowOff>
    </xdr:from>
    <xdr:to>
      <xdr:col>9</xdr:col>
      <xdr:colOff>355023</xdr:colOff>
      <xdr:row>169</xdr:row>
      <xdr:rowOff>17317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7433831" y="31330322"/>
          <a:ext cx="607867" cy="2528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1100" b="1"/>
            <a:t>Wing A</a:t>
          </a:r>
        </a:p>
      </xdr:txBody>
    </xdr:sp>
    <xdr:clientData/>
  </xdr:twoCellAnchor>
  <xdr:twoCellAnchor>
    <xdr:from>
      <xdr:col>9</xdr:col>
      <xdr:colOff>8660</xdr:colOff>
      <xdr:row>165</xdr:row>
      <xdr:rowOff>51955</xdr:rowOff>
    </xdr:from>
    <xdr:to>
      <xdr:col>9</xdr:col>
      <xdr:colOff>25978</xdr:colOff>
      <xdr:row>167</xdr:row>
      <xdr:rowOff>147206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 flipH="1" flipV="1">
          <a:off x="7689274" y="30531955"/>
          <a:ext cx="17318" cy="493569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552450</xdr:colOff>
      <xdr:row>170</xdr:row>
      <xdr:rowOff>151534</xdr:rowOff>
    </xdr:from>
    <xdr:to>
      <xdr:col>7</xdr:col>
      <xdr:colOff>121228</xdr:colOff>
      <xdr:row>174</xdr:row>
      <xdr:rowOff>76200</xdr:rowOff>
    </xdr:to>
    <xdr:sp macro="" textlink="">
      <xdr:nvSpPr>
        <xdr:cNvPr id="67" name="Rectangl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/>
      </xdr:nvSpPr>
      <xdr:spPr>
        <a:xfrm>
          <a:off x="4686300" y="31917409"/>
          <a:ext cx="1130878" cy="72476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2000" b="1">
              <a:ln>
                <a:noFill/>
              </a:ln>
              <a:solidFill>
                <a:schemeClr val="bg1"/>
              </a:solidFill>
            </a:rPr>
            <a:t>A Wing</a:t>
          </a:r>
        </a:p>
      </xdr:txBody>
    </xdr:sp>
    <xdr:clientData/>
  </xdr:twoCellAnchor>
  <xdr:oneCellAnchor>
    <xdr:from>
      <xdr:col>10</xdr:col>
      <xdr:colOff>552450</xdr:colOff>
      <xdr:row>164</xdr:row>
      <xdr:rowOff>63500</xdr:rowOff>
    </xdr:from>
    <xdr:ext cx="708912" cy="311496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9417050" y="30372050"/>
          <a:ext cx="708912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400" b="0" cap="none" spc="0">
              <a:ln w="0"/>
              <a:solidFill>
                <a:srgbClr val="FFFF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A Wing</a:t>
          </a:r>
        </a:p>
      </xdr:txBody>
    </xdr:sp>
    <xdr:clientData/>
  </xdr:oneCellAnchor>
  <xdr:twoCellAnchor>
    <xdr:from>
      <xdr:col>9</xdr:col>
      <xdr:colOff>388620</xdr:colOff>
      <xdr:row>157</xdr:row>
      <xdr:rowOff>38100</xdr:rowOff>
    </xdr:from>
    <xdr:to>
      <xdr:col>17</xdr:col>
      <xdr:colOff>9873</xdr:colOff>
      <xdr:row>197</xdr:row>
      <xdr:rowOff>29794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pSpPr/>
      </xdr:nvGrpSpPr>
      <xdr:grpSpPr>
        <a:xfrm>
          <a:off x="8321040" y="29291280"/>
          <a:ext cx="6380193" cy="7879080"/>
          <a:chOff x="190500" y="29210000"/>
          <a:chExt cx="6472903" cy="7859344"/>
        </a:xfrm>
      </xdr:grpSpPr>
      <xdr:pic>
        <xdr:nvPicPr>
          <xdr:cNvPr id="42" name="Picture 41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451882" y="34909344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5" name="Picture 44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0500" y="2921000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6" name="Picture 45"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402019" y="32059672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3" name="Picture 52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0500" y="32059672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4" name="Picture 53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613540" y="2921000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5" name="Picture 5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402020" y="2921000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6" name="Picture 55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671913" y="34909344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7" name="Picture 56">
            <a:extLst>
              <a:ext uri="{FF2B5EF4-FFF2-40B4-BE49-F238E27FC236}">
                <a16:creationId xmlns:a16="http://schemas.microsoft.com/office/drawing/2014/main" id="{00000000-0008-0000-0000-00003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891944" y="34909344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8" name="Picture 57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613538" y="32059672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61" name="TextBox 60">
            <a:extLst>
              <a:ext uri="{FF2B5EF4-FFF2-40B4-BE49-F238E27FC236}">
                <a16:creationId xmlns:a16="http://schemas.microsoft.com/office/drawing/2014/main" id="{00000000-0008-0000-0000-00003D000000}"/>
              </a:ext>
            </a:extLst>
          </xdr:cNvPr>
          <xdr:cNvSpPr txBox="1"/>
        </xdr:nvSpPr>
        <xdr:spPr>
          <a:xfrm>
            <a:off x="812800" y="30734000"/>
            <a:ext cx="708912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IN" sz="1400" b="0" cap="none" spc="0">
                <a:ln w="0"/>
                <a:solidFill>
                  <a:srgbClr val="FFFF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A Wing</a:t>
            </a:r>
          </a:p>
        </xdr:txBody>
      </xdr:sp>
    </xdr:grpSp>
    <xdr:clientData/>
  </xdr:twoCellAnchor>
  <xdr:twoCellAnchor editAs="oneCell">
    <xdr:from>
      <xdr:col>8</xdr:col>
      <xdr:colOff>601980</xdr:colOff>
      <xdr:row>132</xdr:row>
      <xdr:rowOff>83820</xdr:rowOff>
    </xdr:from>
    <xdr:to>
      <xdr:col>12</xdr:col>
      <xdr:colOff>26220</xdr:colOff>
      <xdr:row>141</xdr:row>
      <xdr:rowOff>325740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D5AB7A9-BEEB-44F9-18E7-F923F4C74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338060" y="23766780"/>
          <a:ext cx="3600000" cy="2025000"/>
        </a:xfrm>
        <a:prstGeom prst="rect">
          <a:avLst/>
        </a:prstGeom>
      </xdr:spPr>
    </xdr:pic>
    <xdr:clientData/>
  </xdr:twoCellAnchor>
  <xdr:twoCellAnchor>
    <xdr:from>
      <xdr:col>0</xdr:col>
      <xdr:colOff>327660</xdr:colOff>
      <xdr:row>159</xdr:row>
      <xdr:rowOff>15240</xdr:rowOff>
    </xdr:from>
    <xdr:to>
      <xdr:col>7</xdr:col>
      <xdr:colOff>479658</xdr:colOff>
      <xdr:row>195</xdr:row>
      <xdr:rowOff>126950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55543347-3DF1-1F3C-C048-339E64EF202C}"/>
            </a:ext>
          </a:extLst>
        </xdr:cNvPr>
        <xdr:cNvGrpSpPr/>
      </xdr:nvGrpSpPr>
      <xdr:grpSpPr>
        <a:xfrm>
          <a:off x="327660" y="29664660"/>
          <a:ext cx="6034638" cy="7236410"/>
          <a:chOff x="298741" y="483326"/>
          <a:chExt cx="6034638" cy="7236410"/>
        </a:xfrm>
      </xdr:grpSpPr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0CFB54E6-30CC-1858-8179-B6B54A3FF4D2}"/>
              </a:ext>
            </a:extLst>
          </xdr:cNvPr>
          <xdr:cNvGrpSpPr/>
        </xdr:nvGrpSpPr>
        <xdr:grpSpPr>
          <a:xfrm>
            <a:off x="1889025" y="5919736"/>
            <a:ext cx="2854070" cy="1800000"/>
            <a:chOff x="838178" y="5919736"/>
            <a:chExt cx="2854070" cy="1800000"/>
          </a:xfrm>
        </xdr:grpSpPr>
        <xdr:pic>
          <xdr:nvPicPr>
            <xdr:cNvPr id="49" name="Picture 48">
              <a:extLst>
                <a:ext uri="{FF2B5EF4-FFF2-40B4-BE49-F238E27FC236}">
                  <a16:creationId xmlns:a16="http://schemas.microsoft.com/office/drawing/2014/main" id="{5D523693-4490-620D-0446-26DFE69EDE7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838178" y="5919736"/>
              <a:ext cx="1348594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50" name="Picture 49">
              <a:extLst>
                <a:ext uri="{FF2B5EF4-FFF2-40B4-BE49-F238E27FC236}">
                  <a16:creationId xmlns:a16="http://schemas.microsoft.com/office/drawing/2014/main" id="{1EADBCD3-6E87-2DC7-4163-861E36BDC91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343654" y="5919736"/>
              <a:ext cx="1348594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9" name="Group 8">
            <a:extLst>
              <a:ext uri="{FF2B5EF4-FFF2-40B4-BE49-F238E27FC236}">
                <a16:creationId xmlns:a16="http://schemas.microsoft.com/office/drawing/2014/main" id="{F3F10728-52A0-5CE3-6CEA-35259FB5B58F}"/>
              </a:ext>
            </a:extLst>
          </xdr:cNvPr>
          <xdr:cNvGrpSpPr/>
        </xdr:nvGrpSpPr>
        <xdr:grpSpPr>
          <a:xfrm>
            <a:off x="298741" y="483326"/>
            <a:ext cx="6034638" cy="5238205"/>
            <a:chOff x="298741" y="483326"/>
            <a:chExt cx="6034638" cy="5238205"/>
          </a:xfrm>
        </xdr:grpSpPr>
        <xdr:pic>
          <xdr:nvPicPr>
            <xdr:cNvPr id="35" name="Picture 34">
              <a:extLst>
                <a:ext uri="{FF2B5EF4-FFF2-40B4-BE49-F238E27FC236}">
                  <a16:creationId xmlns:a16="http://schemas.microsoft.com/office/drawing/2014/main" id="{288FCC48-7D58-3A6C-C214-3DB3E0164D7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6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445347" y="3201531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36" name="Picture 35">
              <a:extLst>
                <a:ext uri="{FF2B5EF4-FFF2-40B4-BE49-F238E27FC236}">
                  <a16:creationId xmlns:a16="http://schemas.microsoft.com/office/drawing/2014/main" id="{4D5F6142-649B-D0B9-9F5D-DF6A7C7D63D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7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445348" y="483326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40" name="Picture 39">
              <a:extLst>
                <a:ext uri="{FF2B5EF4-FFF2-40B4-BE49-F238E27FC236}">
                  <a16:creationId xmlns:a16="http://schemas.microsoft.com/office/drawing/2014/main" id="{D16EF847-CFF2-AF70-1192-F4A2C956F97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8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343654" y="3201531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41" name="Picture 40">
              <a:extLst>
                <a:ext uri="{FF2B5EF4-FFF2-40B4-BE49-F238E27FC236}">
                  <a16:creationId xmlns:a16="http://schemas.microsoft.com/office/drawing/2014/main" id="{80DA8D38-B36E-B727-7617-ABD6C470989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9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98741" y="3201531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47" name="Picture 46">
              <a:extLst>
                <a:ext uri="{FF2B5EF4-FFF2-40B4-BE49-F238E27FC236}">
                  <a16:creationId xmlns:a16="http://schemas.microsoft.com/office/drawing/2014/main" id="{F66EB6F3-078C-DE2D-2F4B-DF725A27A19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0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98742" y="483326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48" name="Picture 47">
              <a:extLst>
                <a:ext uri="{FF2B5EF4-FFF2-40B4-BE49-F238E27FC236}">
                  <a16:creationId xmlns:a16="http://schemas.microsoft.com/office/drawing/2014/main" id="{C12386DB-7154-697C-C191-6EC9FDA37C5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1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347824" y="483326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sp macro="" textlink="">
        <xdr:nvSpPr>
          <xdr:cNvPr id="11" name="TextBox 24">
            <a:extLst>
              <a:ext uri="{FF2B5EF4-FFF2-40B4-BE49-F238E27FC236}">
                <a16:creationId xmlns:a16="http://schemas.microsoft.com/office/drawing/2014/main" id="{A1B964FD-0A5E-899D-D01D-929853DDAD25}"/>
              </a:ext>
            </a:extLst>
          </xdr:cNvPr>
          <xdr:cNvSpPr txBox="1"/>
        </xdr:nvSpPr>
        <xdr:spPr>
          <a:xfrm>
            <a:off x="2315375" y="674542"/>
            <a:ext cx="607859" cy="26161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IN" sz="1100" b="1"/>
              <a:t>Wing A</a:t>
            </a:r>
          </a:p>
        </xdr:txBody>
      </xdr:sp>
      <xdr:sp macro="" textlink="">
        <xdr:nvSpPr>
          <xdr:cNvPr id="12" name="TextBox 26">
            <a:extLst>
              <a:ext uri="{FF2B5EF4-FFF2-40B4-BE49-F238E27FC236}">
                <a16:creationId xmlns:a16="http://schemas.microsoft.com/office/drawing/2014/main" id="{364ED029-2CC0-30B8-7E71-518C0DEB63BE}"/>
              </a:ext>
            </a:extLst>
          </xdr:cNvPr>
          <xdr:cNvSpPr txBox="1"/>
        </xdr:nvSpPr>
        <xdr:spPr>
          <a:xfrm>
            <a:off x="3660445" y="729706"/>
            <a:ext cx="607859" cy="26161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IN" sz="1100" b="1"/>
              <a:t>Wing B</a:t>
            </a:r>
          </a:p>
        </xdr:txBody>
      </xdr:sp>
      <xdr:sp macro="" textlink="">
        <xdr:nvSpPr>
          <xdr:cNvPr id="13" name="TextBox 27">
            <a:extLst>
              <a:ext uri="{FF2B5EF4-FFF2-40B4-BE49-F238E27FC236}">
                <a16:creationId xmlns:a16="http://schemas.microsoft.com/office/drawing/2014/main" id="{ED183129-A28E-BE45-EDC9-EC9D18ED3551}"/>
              </a:ext>
            </a:extLst>
          </xdr:cNvPr>
          <xdr:cNvSpPr txBox="1"/>
        </xdr:nvSpPr>
        <xdr:spPr>
          <a:xfrm>
            <a:off x="4477797" y="606516"/>
            <a:ext cx="607859" cy="26161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IN" sz="1100" b="1"/>
              <a:t>Wing A</a:t>
            </a:r>
          </a:p>
        </xdr:txBody>
      </xdr:sp>
      <xdr:sp macro="" textlink="">
        <xdr:nvSpPr>
          <xdr:cNvPr id="17" name="TextBox 28">
            <a:extLst>
              <a:ext uri="{FF2B5EF4-FFF2-40B4-BE49-F238E27FC236}">
                <a16:creationId xmlns:a16="http://schemas.microsoft.com/office/drawing/2014/main" id="{F9C8CE61-DA2E-00EF-FB41-F2E63416341C}"/>
              </a:ext>
            </a:extLst>
          </xdr:cNvPr>
          <xdr:cNvSpPr txBox="1"/>
        </xdr:nvSpPr>
        <xdr:spPr>
          <a:xfrm>
            <a:off x="5548476" y="658586"/>
            <a:ext cx="607859" cy="26161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IN" sz="1100" b="1"/>
              <a:t>Wing B</a:t>
            </a:r>
          </a:p>
        </xdr:txBody>
      </xdr:sp>
      <xdr:sp macro="" textlink="">
        <xdr:nvSpPr>
          <xdr:cNvPr id="34" name="TextBox 30">
            <a:extLst>
              <a:ext uri="{FF2B5EF4-FFF2-40B4-BE49-F238E27FC236}">
                <a16:creationId xmlns:a16="http://schemas.microsoft.com/office/drawing/2014/main" id="{1BAC2A93-690B-4A9B-065C-A406A884171F}"/>
              </a:ext>
            </a:extLst>
          </xdr:cNvPr>
          <xdr:cNvSpPr txBox="1"/>
        </xdr:nvSpPr>
        <xdr:spPr>
          <a:xfrm>
            <a:off x="1116495" y="2710014"/>
            <a:ext cx="607859" cy="26161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IN" sz="1100" b="1">
                <a:solidFill>
                  <a:srgbClr val="FFFF00"/>
                </a:solidFill>
              </a:rPr>
              <a:t>Wing A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QBnEwxpoA78drajg9?coh=178572&amp;entry=tt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285"/>
  <sheetViews>
    <sheetView tabSelected="1" showWhiteSpace="0" view="pageBreakPreview" zoomScaleNormal="100" zoomScaleSheetLayoutView="100" zoomScalePageLayoutView="85" workbookViewId="0">
      <selection activeCell="L14" sqref="L14"/>
    </sheetView>
  </sheetViews>
  <sheetFormatPr defaultColWidth="9.21875" defaultRowHeight="15.6" x14ac:dyDescent="0.3"/>
  <cols>
    <col min="1" max="1" width="11.44140625" style="36" customWidth="1"/>
    <col min="2" max="2" width="12" style="36" customWidth="1"/>
    <col min="3" max="3" width="12.77734375" style="36" customWidth="1"/>
    <col min="4" max="4" width="14.21875" style="36" customWidth="1"/>
    <col min="5" max="7" width="11.77734375" style="36" customWidth="1"/>
    <col min="8" max="8" width="12.44140625" style="36" customWidth="1"/>
    <col min="9" max="9" width="17.44140625" style="17" customWidth="1"/>
    <col min="10" max="10" width="11.44140625" style="17" customWidth="1"/>
    <col min="11" max="11" width="10.5546875" style="17" bestFit="1" customWidth="1"/>
    <col min="12" max="12" width="21.44140625" style="17" customWidth="1"/>
    <col min="13" max="13" width="11.77734375" style="17" customWidth="1"/>
    <col min="14" max="14" width="12.5546875" style="17" customWidth="1"/>
    <col min="15" max="15" width="9.77734375" style="17" customWidth="1"/>
    <col min="16" max="16" width="11.77734375" style="17" customWidth="1"/>
    <col min="17" max="247" width="9.21875" style="17"/>
    <col min="248" max="248" width="8.77734375" style="17" customWidth="1"/>
    <col min="249" max="249" width="9.77734375" style="17" customWidth="1"/>
    <col min="250" max="250" width="14.44140625" style="17" customWidth="1"/>
    <col min="251" max="251" width="7.21875" style="17" customWidth="1"/>
    <col min="252" max="252" width="5.5546875" style="17" customWidth="1"/>
    <col min="253" max="253" width="9" style="17" customWidth="1"/>
    <col min="254" max="255" width="9.77734375" style="17" customWidth="1"/>
    <col min="256" max="256" width="11.21875" style="17" customWidth="1"/>
    <col min="257" max="257" width="2.77734375" style="17" customWidth="1"/>
    <col min="258" max="258" width="3.5546875" style="17" customWidth="1"/>
    <col min="259" max="503" width="9.21875" style="17"/>
    <col min="504" max="504" width="8.77734375" style="17" customWidth="1"/>
    <col min="505" max="505" width="9.77734375" style="17" customWidth="1"/>
    <col min="506" max="506" width="14.44140625" style="17" customWidth="1"/>
    <col min="507" max="507" width="7.21875" style="17" customWidth="1"/>
    <col min="508" max="508" width="5.5546875" style="17" customWidth="1"/>
    <col min="509" max="509" width="9" style="17" customWidth="1"/>
    <col min="510" max="511" width="9.77734375" style="17" customWidth="1"/>
    <col min="512" max="512" width="11.21875" style="17" customWidth="1"/>
    <col min="513" max="513" width="2.77734375" style="17" customWidth="1"/>
    <col min="514" max="514" width="3.5546875" style="17" customWidth="1"/>
    <col min="515" max="759" width="9.21875" style="17"/>
    <col min="760" max="760" width="8.77734375" style="17" customWidth="1"/>
    <col min="761" max="761" width="9.77734375" style="17" customWidth="1"/>
    <col min="762" max="762" width="14.44140625" style="17" customWidth="1"/>
    <col min="763" max="763" width="7.21875" style="17" customWidth="1"/>
    <col min="764" max="764" width="5.5546875" style="17" customWidth="1"/>
    <col min="765" max="765" width="9" style="17" customWidth="1"/>
    <col min="766" max="767" width="9.77734375" style="17" customWidth="1"/>
    <col min="768" max="768" width="11.21875" style="17" customWidth="1"/>
    <col min="769" max="769" width="2.77734375" style="17" customWidth="1"/>
    <col min="770" max="770" width="3.5546875" style="17" customWidth="1"/>
    <col min="771" max="1015" width="9.21875" style="17"/>
    <col min="1016" max="1016" width="8.77734375" style="17" customWidth="1"/>
    <col min="1017" max="1017" width="9.77734375" style="17" customWidth="1"/>
    <col min="1018" max="1018" width="14.44140625" style="17" customWidth="1"/>
    <col min="1019" max="1019" width="7.21875" style="17" customWidth="1"/>
    <col min="1020" max="1020" width="5.5546875" style="17" customWidth="1"/>
    <col min="1021" max="1021" width="9" style="17" customWidth="1"/>
    <col min="1022" max="1023" width="9.77734375" style="17" customWidth="1"/>
    <col min="1024" max="1024" width="11.21875" style="17" customWidth="1"/>
    <col min="1025" max="1025" width="2.77734375" style="17" customWidth="1"/>
    <col min="1026" max="1026" width="3.5546875" style="17" customWidth="1"/>
    <col min="1027" max="1271" width="9.21875" style="17"/>
    <col min="1272" max="1272" width="8.77734375" style="17" customWidth="1"/>
    <col min="1273" max="1273" width="9.77734375" style="17" customWidth="1"/>
    <col min="1274" max="1274" width="14.44140625" style="17" customWidth="1"/>
    <col min="1275" max="1275" width="7.21875" style="17" customWidth="1"/>
    <col min="1276" max="1276" width="5.5546875" style="17" customWidth="1"/>
    <col min="1277" max="1277" width="9" style="17" customWidth="1"/>
    <col min="1278" max="1279" width="9.77734375" style="17" customWidth="1"/>
    <col min="1280" max="1280" width="11.21875" style="17" customWidth="1"/>
    <col min="1281" max="1281" width="2.77734375" style="17" customWidth="1"/>
    <col min="1282" max="1282" width="3.5546875" style="17" customWidth="1"/>
    <col min="1283" max="1527" width="9.21875" style="17"/>
    <col min="1528" max="1528" width="8.77734375" style="17" customWidth="1"/>
    <col min="1529" max="1529" width="9.77734375" style="17" customWidth="1"/>
    <col min="1530" max="1530" width="14.44140625" style="17" customWidth="1"/>
    <col min="1531" max="1531" width="7.21875" style="17" customWidth="1"/>
    <col min="1532" max="1532" width="5.5546875" style="17" customWidth="1"/>
    <col min="1533" max="1533" width="9" style="17" customWidth="1"/>
    <col min="1534" max="1535" width="9.77734375" style="17" customWidth="1"/>
    <col min="1536" max="1536" width="11.21875" style="17" customWidth="1"/>
    <col min="1537" max="1537" width="2.77734375" style="17" customWidth="1"/>
    <col min="1538" max="1538" width="3.5546875" style="17" customWidth="1"/>
    <col min="1539" max="1783" width="9.21875" style="17"/>
    <col min="1784" max="1784" width="8.77734375" style="17" customWidth="1"/>
    <col min="1785" max="1785" width="9.77734375" style="17" customWidth="1"/>
    <col min="1786" max="1786" width="14.44140625" style="17" customWidth="1"/>
    <col min="1787" max="1787" width="7.21875" style="17" customWidth="1"/>
    <col min="1788" max="1788" width="5.5546875" style="17" customWidth="1"/>
    <col min="1789" max="1789" width="9" style="17" customWidth="1"/>
    <col min="1790" max="1791" width="9.77734375" style="17" customWidth="1"/>
    <col min="1792" max="1792" width="11.21875" style="17" customWidth="1"/>
    <col min="1793" max="1793" width="2.77734375" style="17" customWidth="1"/>
    <col min="1794" max="1794" width="3.5546875" style="17" customWidth="1"/>
    <col min="1795" max="2039" width="9.21875" style="17"/>
    <col min="2040" max="2040" width="8.77734375" style="17" customWidth="1"/>
    <col min="2041" max="2041" width="9.77734375" style="17" customWidth="1"/>
    <col min="2042" max="2042" width="14.44140625" style="17" customWidth="1"/>
    <col min="2043" max="2043" width="7.21875" style="17" customWidth="1"/>
    <col min="2044" max="2044" width="5.5546875" style="17" customWidth="1"/>
    <col min="2045" max="2045" width="9" style="17" customWidth="1"/>
    <col min="2046" max="2047" width="9.77734375" style="17" customWidth="1"/>
    <col min="2048" max="2048" width="11.21875" style="17" customWidth="1"/>
    <col min="2049" max="2049" width="2.77734375" style="17" customWidth="1"/>
    <col min="2050" max="2050" width="3.5546875" style="17" customWidth="1"/>
    <col min="2051" max="2295" width="9.21875" style="17"/>
    <col min="2296" max="2296" width="8.77734375" style="17" customWidth="1"/>
    <col min="2297" max="2297" width="9.77734375" style="17" customWidth="1"/>
    <col min="2298" max="2298" width="14.44140625" style="17" customWidth="1"/>
    <col min="2299" max="2299" width="7.21875" style="17" customWidth="1"/>
    <col min="2300" max="2300" width="5.5546875" style="17" customWidth="1"/>
    <col min="2301" max="2301" width="9" style="17" customWidth="1"/>
    <col min="2302" max="2303" width="9.77734375" style="17" customWidth="1"/>
    <col min="2304" max="2304" width="11.21875" style="17" customWidth="1"/>
    <col min="2305" max="2305" width="2.77734375" style="17" customWidth="1"/>
    <col min="2306" max="2306" width="3.5546875" style="17" customWidth="1"/>
    <col min="2307" max="2551" width="9.21875" style="17"/>
    <col min="2552" max="2552" width="8.77734375" style="17" customWidth="1"/>
    <col min="2553" max="2553" width="9.77734375" style="17" customWidth="1"/>
    <col min="2554" max="2554" width="14.44140625" style="17" customWidth="1"/>
    <col min="2555" max="2555" width="7.21875" style="17" customWidth="1"/>
    <col min="2556" max="2556" width="5.5546875" style="17" customWidth="1"/>
    <col min="2557" max="2557" width="9" style="17" customWidth="1"/>
    <col min="2558" max="2559" width="9.77734375" style="17" customWidth="1"/>
    <col min="2560" max="2560" width="11.21875" style="17" customWidth="1"/>
    <col min="2561" max="2561" width="2.77734375" style="17" customWidth="1"/>
    <col min="2562" max="2562" width="3.5546875" style="17" customWidth="1"/>
    <col min="2563" max="2807" width="9.21875" style="17"/>
    <col min="2808" max="2808" width="8.77734375" style="17" customWidth="1"/>
    <col min="2809" max="2809" width="9.77734375" style="17" customWidth="1"/>
    <col min="2810" max="2810" width="14.44140625" style="17" customWidth="1"/>
    <col min="2811" max="2811" width="7.21875" style="17" customWidth="1"/>
    <col min="2812" max="2812" width="5.5546875" style="17" customWidth="1"/>
    <col min="2813" max="2813" width="9" style="17" customWidth="1"/>
    <col min="2814" max="2815" width="9.77734375" style="17" customWidth="1"/>
    <col min="2816" max="2816" width="11.21875" style="17" customWidth="1"/>
    <col min="2817" max="2817" width="2.77734375" style="17" customWidth="1"/>
    <col min="2818" max="2818" width="3.5546875" style="17" customWidth="1"/>
    <col min="2819" max="3063" width="9.21875" style="17"/>
    <col min="3064" max="3064" width="8.77734375" style="17" customWidth="1"/>
    <col min="3065" max="3065" width="9.77734375" style="17" customWidth="1"/>
    <col min="3066" max="3066" width="14.44140625" style="17" customWidth="1"/>
    <col min="3067" max="3067" width="7.21875" style="17" customWidth="1"/>
    <col min="3068" max="3068" width="5.5546875" style="17" customWidth="1"/>
    <col min="3069" max="3069" width="9" style="17" customWidth="1"/>
    <col min="3070" max="3071" width="9.77734375" style="17" customWidth="1"/>
    <col min="3072" max="3072" width="11.21875" style="17" customWidth="1"/>
    <col min="3073" max="3073" width="2.77734375" style="17" customWidth="1"/>
    <col min="3074" max="3074" width="3.5546875" style="17" customWidth="1"/>
    <col min="3075" max="3319" width="9.21875" style="17"/>
    <col min="3320" max="3320" width="8.77734375" style="17" customWidth="1"/>
    <col min="3321" max="3321" width="9.77734375" style="17" customWidth="1"/>
    <col min="3322" max="3322" width="14.44140625" style="17" customWidth="1"/>
    <col min="3323" max="3323" width="7.21875" style="17" customWidth="1"/>
    <col min="3324" max="3324" width="5.5546875" style="17" customWidth="1"/>
    <col min="3325" max="3325" width="9" style="17" customWidth="1"/>
    <col min="3326" max="3327" width="9.77734375" style="17" customWidth="1"/>
    <col min="3328" max="3328" width="11.21875" style="17" customWidth="1"/>
    <col min="3329" max="3329" width="2.77734375" style="17" customWidth="1"/>
    <col min="3330" max="3330" width="3.5546875" style="17" customWidth="1"/>
    <col min="3331" max="3575" width="9.21875" style="17"/>
    <col min="3576" max="3576" width="8.77734375" style="17" customWidth="1"/>
    <col min="3577" max="3577" width="9.77734375" style="17" customWidth="1"/>
    <col min="3578" max="3578" width="14.44140625" style="17" customWidth="1"/>
    <col min="3579" max="3579" width="7.21875" style="17" customWidth="1"/>
    <col min="3580" max="3580" width="5.5546875" style="17" customWidth="1"/>
    <col min="3581" max="3581" width="9" style="17" customWidth="1"/>
    <col min="3582" max="3583" width="9.77734375" style="17" customWidth="1"/>
    <col min="3584" max="3584" width="11.21875" style="17" customWidth="1"/>
    <col min="3585" max="3585" width="2.77734375" style="17" customWidth="1"/>
    <col min="3586" max="3586" width="3.5546875" style="17" customWidth="1"/>
    <col min="3587" max="3831" width="9.21875" style="17"/>
    <col min="3832" max="3832" width="8.77734375" style="17" customWidth="1"/>
    <col min="3833" max="3833" width="9.77734375" style="17" customWidth="1"/>
    <col min="3834" max="3834" width="14.44140625" style="17" customWidth="1"/>
    <col min="3835" max="3835" width="7.21875" style="17" customWidth="1"/>
    <col min="3836" max="3836" width="5.5546875" style="17" customWidth="1"/>
    <col min="3837" max="3837" width="9" style="17" customWidth="1"/>
    <col min="3838" max="3839" width="9.77734375" style="17" customWidth="1"/>
    <col min="3840" max="3840" width="11.21875" style="17" customWidth="1"/>
    <col min="3841" max="3841" width="2.77734375" style="17" customWidth="1"/>
    <col min="3842" max="3842" width="3.5546875" style="17" customWidth="1"/>
    <col min="3843" max="4087" width="9.21875" style="17"/>
    <col min="4088" max="4088" width="8.77734375" style="17" customWidth="1"/>
    <col min="4089" max="4089" width="9.77734375" style="17" customWidth="1"/>
    <col min="4090" max="4090" width="14.44140625" style="17" customWidth="1"/>
    <col min="4091" max="4091" width="7.21875" style="17" customWidth="1"/>
    <col min="4092" max="4092" width="5.5546875" style="17" customWidth="1"/>
    <col min="4093" max="4093" width="9" style="17" customWidth="1"/>
    <col min="4094" max="4095" width="9.77734375" style="17" customWidth="1"/>
    <col min="4096" max="4096" width="11.21875" style="17" customWidth="1"/>
    <col min="4097" max="4097" width="2.77734375" style="17" customWidth="1"/>
    <col min="4098" max="4098" width="3.5546875" style="17" customWidth="1"/>
    <col min="4099" max="4343" width="9.21875" style="17"/>
    <col min="4344" max="4344" width="8.77734375" style="17" customWidth="1"/>
    <col min="4345" max="4345" width="9.77734375" style="17" customWidth="1"/>
    <col min="4346" max="4346" width="14.44140625" style="17" customWidth="1"/>
    <col min="4347" max="4347" width="7.21875" style="17" customWidth="1"/>
    <col min="4348" max="4348" width="5.5546875" style="17" customWidth="1"/>
    <col min="4349" max="4349" width="9" style="17" customWidth="1"/>
    <col min="4350" max="4351" width="9.77734375" style="17" customWidth="1"/>
    <col min="4352" max="4352" width="11.21875" style="17" customWidth="1"/>
    <col min="4353" max="4353" width="2.77734375" style="17" customWidth="1"/>
    <col min="4354" max="4354" width="3.5546875" style="17" customWidth="1"/>
    <col min="4355" max="4599" width="9.21875" style="17"/>
    <col min="4600" max="4600" width="8.77734375" style="17" customWidth="1"/>
    <col min="4601" max="4601" width="9.77734375" style="17" customWidth="1"/>
    <col min="4602" max="4602" width="14.44140625" style="17" customWidth="1"/>
    <col min="4603" max="4603" width="7.21875" style="17" customWidth="1"/>
    <col min="4604" max="4604" width="5.5546875" style="17" customWidth="1"/>
    <col min="4605" max="4605" width="9" style="17" customWidth="1"/>
    <col min="4606" max="4607" width="9.77734375" style="17" customWidth="1"/>
    <col min="4608" max="4608" width="11.21875" style="17" customWidth="1"/>
    <col min="4609" max="4609" width="2.77734375" style="17" customWidth="1"/>
    <col min="4610" max="4610" width="3.5546875" style="17" customWidth="1"/>
    <col min="4611" max="4855" width="9.21875" style="17"/>
    <col min="4856" max="4856" width="8.77734375" style="17" customWidth="1"/>
    <col min="4857" max="4857" width="9.77734375" style="17" customWidth="1"/>
    <col min="4858" max="4858" width="14.44140625" style="17" customWidth="1"/>
    <col min="4859" max="4859" width="7.21875" style="17" customWidth="1"/>
    <col min="4860" max="4860" width="5.5546875" style="17" customWidth="1"/>
    <col min="4861" max="4861" width="9" style="17" customWidth="1"/>
    <col min="4862" max="4863" width="9.77734375" style="17" customWidth="1"/>
    <col min="4864" max="4864" width="11.21875" style="17" customWidth="1"/>
    <col min="4865" max="4865" width="2.77734375" style="17" customWidth="1"/>
    <col min="4866" max="4866" width="3.5546875" style="17" customWidth="1"/>
    <col min="4867" max="5111" width="9.21875" style="17"/>
    <col min="5112" max="5112" width="8.77734375" style="17" customWidth="1"/>
    <col min="5113" max="5113" width="9.77734375" style="17" customWidth="1"/>
    <col min="5114" max="5114" width="14.44140625" style="17" customWidth="1"/>
    <col min="5115" max="5115" width="7.21875" style="17" customWidth="1"/>
    <col min="5116" max="5116" width="5.5546875" style="17" customWidth="1"/>
    <col min="5117" max="5117" width="9" style="17" customWidth="1"/>
    <col min="5118" max="5119" width="9.77734375" style="17" customWidth="1"/>
    <col min="5120" max="5120" width="11.21875" style="17" customWidth="1"/>
    <col min="5121" max="5121" width="2.77734375" style="17" customWidth="1"/>
    <col min="5122" max="5122" width="3.5546875" style="17" customWidth="1"/>
    <col min="5123" max="5367" width="9.21875" style="17"/>
    <col min="5368" max="5368" width="8.77734375" style="17" customWidth="1"/>
    <col min="5369" max="5369" width="9.77734375" style="17" customWidth="1"/>
    <col min="5370" max="5370" width="14.44140625" style="17" customWidth="1"/>
    <col min="5371" max="5371" width="7.21875" style="17" customWidth="1"/>
    <col min="5372" max="5372" width="5.5546875" style="17" customWidth="1"/>
    <col min="5373" max="5373" width="9" style="17" customWidth="1"/>
    <col min="5374" max="5375" width="9.77734375" style="17" customWidth="1"/>
    <col min="5376" max="5376" width="11.21875" style="17" customWidth="1"/>
    <col min="5377" max="5377" width="2.77734375" style="17" customWidth="1"/>
    <col min="5378" max="5378" width="3.5546875" style="17" customWidth="1"/>
    <col min="5379" max="5623" width="9.21875" style="17"/>
    <col min="5624" max="5624" width="8.77734375" style="17" customWidth="1"/>
    <col min="5625" max="5625" width="9.77734375" style="17" customWidth="1"/>
    <col min="5626" max="5626" width="14.44140625" style="17" customWidth="1"/>
    <col min="5627" max="5627" width="7.21875" style="17" customWidth="1"/>
    <col min="5628" max="5628" width="5.5546875" style="17" customWidth="1"/>
    <col min="5629" max="5629" width="9" style="17" customWidth="1"/>
    <col min="5630" max="5631" width="9.77734375" style="17" customWidth="1"/>
    <col min="5632" max="5632" width="11.21875" style="17" customWidth="1"/>
    <col min="5633" max="5633" width="2.77734375" style="17" customWidth="1"/>
    <col min="5634" max="5634" width="3.5546875" style="17" customWidth="1"/>
    <col min="5635" max="5879" width="9.21875" style="17"/>
    <col min="5880" max="5880" width="8.77734375" style="17" customWidth="1"/>
    <col min="5881" max="5881" width="9.77734375" style="17" customWidth="1"/>
    <col min="5882" max="5882" width="14.44140625" style="17" customWidth="1"/>
    <col min="5883" max="5883" width="7.21875" style="17" customWidth="1"/>
    <col min="5884" max="5884" width="5.5546875" style="17" customWidth="1"/>
    <col min="5885" max="5885" width="9" style="17" customWidth="1"/>
    <col min="5886" max="5887" width="9.77734375" style="17" customWidth="1"/>
    <col min="5888" max="5888" width="11.21875" style="17" customWidth="1"/>
    <col min="5889" max="5889" width="2.77734375" style="17" customWidth="1"/>
    <col min="5890" max="5890" width="3.5546875" style="17" customWidth="1"/>
    <col min="5891" max="6135" width="9.21875" style="17"/>
    <col min="6136" max="6136" width="8.77734375" style="17" customWidth="1"/>
    <col min="6137" max="6137" width="9.77734375" style="17" customWidth="1"/>
    <col min="6138" max="6138" width="14.44140625" style="17" customWidth="1"/>
    <col min="6139" max="6139" width="7.21875" style="17" customWidth="1"/>
    <col min="6140" max="6140" width="5.5546875" style="17" customWidth="1"/>
    <col min="6141" max="6141" width="9" style="17" customWidth="1"/>
    <col min="6142" max="6143" width="9.77734375" style="17" customWidth="1"/>
    <col min="6144" max="6144" width="11.21875" style="17" customWidth="1"/>
    <col min="6145" max="6145" width="2.77734375" style="17" customWidth="1"/>
    <col min="6146" max="6146" width="3.5546875" style="17" customWidth="1"/>
    <col min="6147" max="6391" width="9.21875" style="17"/>
    <col min="6392" max="6392" width="8.77734375" style="17" customWidth="1"/>
    <col min="6393" max="6393" width="9.77734375" style="17" customWidth="1"/>
    <col min="6394" max="6394" width="14.44140625" style="17" customWidth="1"/>
    <col min="6395" max="6395" width="7.21875" style="17" customWidth="1"/>
    <col min="6396" max="6396" width="5.5546875" style="17" customWidth="1"/>
    <col min="6397" max="6397" width="9" style="17" customWidth="1"/>
    <col min="6398" max="6399" width="9.77734375" style="17" customWidth="1"/>
    <col min="6400" max="6400" width="11.21875" style="17" customWidth="1"/>
    <col min="6401" max="6401" width="2.77734375" style="17" customWidth="1"/>
    <col min="6402" max="6402" width="3.5546875" style="17" customWidth="1"/>
    <col min="6403" max="6647" width="9.21875" style="17"/>
    <col min="6648" max="6648" width="8.77734375" style="17" customWidth="1"/>
    <col min="6649" max="6649" width="9.77734375" style="17" customWidth="1"/>
    <col min="6650" max="6650" width="14.44140625" style="17" customWidth="1"/>
    <col min="6651" max="6651" width="7.21875" style="17" customWidth="1"/>
    <col min="6652" max="6652" width="5.5546875" style="17" customWidth="1"/>
    <col min="6653" max="6653" width="9" style="17" customWidth="1"/>
    <col min="6654" max="6655" width="9.77734375" style="17" customWidth="1"/>
    <col min="6656" max="6656" width="11.21875" style="17" customWidth="1"/>
    <col min="6657" max="6657" width="2.77734375" style="17" customWidth="1"/>
    <col min="6658" max="6658" width="3.5546875" style="17" customWidth="1"/>
    <col min="6659" max="6903" width="9.21875" style="17"/>
    <col min="6904" max="6904" width="8.77734375" style="17" customWidth="1"/>
    <col min="6905" max="6905" width="9.77734375" style="17" customWidth="1"/>
    <col min="6906" max="6906" width="14.44140625" style="17" customWidth="1"/>
    <col min="6907" max="6907" width="7.21875" style="17" customWidth="1"/>
    <col min="6908" max="6908" width="5.5546875" style="17" customWidth="1"/>
    <col min="6909" max="6909" width="9" style="17" customWidth="1"/>
    <col min="6910" max="6911" width="9.77734375" style="17" customWidth="1"/>
    <col min="6912" max="6912" width="11.21875" style="17" customWidth="1"/>
    <col min="6913" max="6913" width="2.77734375" style="17" customWidth="1"/>
    <col min="6914" max="6914" width="3.5546875" style="17" customWidth="1"/>
    <col min="6915" max="7159" width="9.21875" style="17"/>
    <col min="7160" max="7160" width="8.77734375" style="17" customWidth="1"/>
    <col min="7161" max="7161" width="9.77734375" style="17" customWidth="1"/>
    <col min="7162" max="7162" width="14.44140625" style="17" customWidth="1"/>
    <col min="7163" max="7163" width="7.21875" style="17" customWidth="1"/>
    <col min="7164" max="7164" width="5.5546875" style="17" customWidth="1"/>
    <col min="7165" max="7165" width="9" style="17" customWidth="1"/>
    <col min="7166" max="7167" width="9.77734375" style="17" customWidth="1"/>
    <col min="7168" max="7168" width="11.21875" style="17" customWidth="1"/>
    <col min="7169" max="7169" width="2.77734375" style="17" customWidth="1"/>
    <col min="7170" max="7170" width="3.5546875" style="17" customWidth="1"/>
    <col min="7171" max="7415" width="9.21875" style="17"/>
    <col min="7416" max="7416" width="8.77734375" style="17" customWidth="1"/>
    <col min="7417" max="7417" width="9.77734375" style="17" customWidth="1"/>
    <col min="7418" max="7418" width="14.44140625" style="17" customWidth="1"/>
    <col min="7419" max="7419" width="7.21875" style="17" customWidth="1"/>
    <col min="7420" max="7420" width="5.5546875" style="17" customWidth="1"/>
    <col min="7421" max="7421" width="9" style="17" customWidth="1"/>
    <col min="7422" max="7423" width="9.77734375" style="17" customWidth="1"/>
    <col min="7424" max="7424" width="11.21875" style="17" customWidth="1"/>
    <col min="7425" max="7425" width="2.77734375" style="17" customWidth="1"/>
    <col min="7426" max="7426" width="3.5546875" style="17" customWidth="1"/>
    <col min="7427" max="7671" width="9.21875" style="17"/>
    <col min="7672" max="7672" width="8.77734375" style="17" customWidth="1"/>
    <col min="7673" max="7673" width="9.77734375" style="17" customWidth="1"/>
    <col min="7674" max="7674" width="14.44140625" style="17" customWidth="1"/>
    <col min="7675" max="7675" width="7.21875" style="17" customWidth="1"/>
    <col min="7676" max="7676" width="5.5546875" style="17" customWidth="1"/>
    <col min="7677" max="7677" width="9" style="17" customWidth="1"/>
    <col min="7678" max="7679" width="9.77734375" style="17" customWidth="1"/>
    <col min="7680" max="7680" width="11.21875" style="17" customWidth="1"/>
    <col min="7681" max="7681" width="2.77734375" style="17" customWidth="1"/>
    <col min="7682" max="7682" width="3.5546875" style="17" customWidth="1"/>
    <col min="7683" max="7927" width="9.21875" style="17"/>
    <col min="7928" max="7928" width="8.77734375" style="17" customWidth="1"/>
    <col min="7929" max="7929" width="9.77734375" style="17" customWidth="1"/>
    <col min="7930" max="7930" width="14.44140625" style="17" customWidth="1"/>
    <col min="7931" max="7931" width="7.21875" style="17" customWidth="1"/>
    <col min="7932" max="7932" width="5.5546875" style="17" customWidth="1"/>
    <col min="7933" max="7933" width="9" style="17" customWidth="1"/>
    <col min="7934" max="7935" width="9.77734375" style="17" customWidth="1"/>
    <col min="7936" max="7936" width="11.21875" style="17" customWidth="1"/>
    <col min="7937" max="7937" width="2.77734375" style="17" customWidth="1"/>
    <col min="7938" max="7938" width="3.5546875" style="17" customWidth="1"/>
    <col min="7939" max="8183" width="9.21875" style="17"/>
    <col min="8184" max="8184" width="8.77734375" style="17" customWidth="1"/>
    <col min="8185" max="8185" width="9.77734375" style="17" customWidth="1"/>
    <col min="8186" max="8186" width="14.44140625" style="17" customWidth="1"/>
    <col min="8187" max="8187" width="7.21875" style="17" customWidth="1"/>
    <col min="8188" max="8188" width="5.5546875" style="17" customWidth="1"/>
    <col min="8189" max="8189" width="9" style="17" customWidth="1"/>
    <col min="8190" max="8191" width="9.77734375" style="17" customWidth="1"/>
    <col min="8192" max="8192" width="11.21875" style="17" customWidth="1"/>
    <col min="8193" max="8193" width="2.77734375" style="17" customWidth="1"/>
    <col min="8194" max="8194" width="3.5546875" style="17" customWidth="1"/>
    <col min="8195" max="8439" width="9.21875" style="17"/>
    <col min="8440" max="8440" width="8.77734375" style="17" customWidth="1"/>
    <col min="8441" max="8441" width="9.77734375" style="17" customWidth="1"/>
    <col min="8442" max="8442" width="14.44140625" style="17" customWidth="1"/>
    <col min="8443" max="8443" width="7.21875" style="17" customWidth="1"/>
    <col min="8444" max="8444" width="5.5546875" style="17" customWidth="1"/>
    <col min="8445" max="8445" width="9" style="17" customWidth="1"/>
    <col min="8446" max="8447" width="9.77734375" style="17" customWidth="1"/>
    <col min="8448" max="8448" width="11.21875" style="17" customWidth="1"/>
    <col min="8449" max="8449" width="2.77734375" style="17" customWidth="1"/>
    <col min="8450" max="8450" width="3.5546875" style="17" customWidth="1"/>
    <col min="8451" max="8695" width="9.21875" style="17"/>
    <col min="8696" max="8696" width="8.77734375" style="17" customWidth="1"/>
    <col min="8697" max="8697" width="9.77734375" style="17" customWidth="1"/>
    <col min="8698" max="8698" width="14.44140625" style="17" customWidth="1"/>
    <col min="8699" max="8699" width="7.21875" style="17" customWidth="1"/>
    <col min="8700" max="8700" width="5.5546875" style="17" customWidth="1"/>
    <col min="8701" max="8701" width="9" style="17" customWidth="1"/>
    <col min="8702" max="8703" width="9.77734375" style="17" customWidth="1"/>
    <col min="8704" max="8704" width="11.21875" style="17" customWidth="1"/>
    <col min="8705" max="8705" width="2.77734375" style="17" customWidth="1"/>
    <col min="8706" max="8706" width="3.5546875" style="17" customWidth="1"/>
    <col min="8707" max="8951" width="9.21875" style="17"/>
    <col min="8952" max="8952" width="8.77734375" style="17" customWidth="1"/>
    <col min="8953" max="8953" width="9.77734375" style="17" customWidth="1"/>
    <col min="8954" max="8954" width="14.44140625" style="17" customWidth="1"/>
    <col min="8955" max="8955" width="7.21875" style="17" customWidth="1"/>
    <col min="8956" max="8956" width="5.5546875" style="17" customWidth="1"/>
    <col min="8957" max="8957" width="9" style="17" customWidth="1"/>
    <col min="8958" max="8959" width="9.77734375" style="17" customWidth="1"/>
    <col min="8960" max="8960" width="11.21875" style="17" customWidth="1"/>
    <col min="8961" max="8961" width="2.77734375" style="17" customWidth="1"/>
    <col min="8962" max="8962" width="3.5546875" style="17" customWidth="1"/>
    <col min="8963" max="9207" width="9.21875" style="17"/>
    <col min="9208" max="9208" width="8.77734375" style="17" customWidth="1"/>
    <col min="9209" max="9209" width="9.77734375" style="17" customWidth="1"/>
    <col min="9210" max="9210" width="14.44140625" style="17" customWidth="1"/>
    <col min="9211" max="9211" width="7.21875" style="17" customWidth="1"/>
    <col min="9212" max="9212" width="5.5546875" style="17" customWidth="1"/>
    <col min="9213" max="9213" width="9" style="17" customWidth="1"/>
    <col min="9214" max="9215" width="9.77734375" style="17" customWidth="1"/>
    <col min="9216" max="9216" width="11.21875" style="17" customWidth="1"/>
    <col min="9217" max="9217" width="2.77734375" style="17" customWidth="1"/>
    <col min="9218" max="9218" width="3.5546875" style="17" customWidth="1"/>
    <col min="9219" max="9463" width="9.21875" style="17"/>
    <col min="9464" max="9464" width="8.77734375" style="17" customWidth="1"/>
    <col min="9465" max="9465" width="9.77734375" style="17" customWidth="1"/>
    <col min="9466" max="9466" width="14.44140625" style="17" customWidth="1"/>
    <col min="9467" max="9467" width="7.21875" style="17" customWidth="1"/>
    <col min="9468" max="9468" width="5.5546875" style="17" customWidth="1"/>
    <col min="9469" max="9469" width="9" style="17" customWidth="1"/>
    <col min="9470" max="9471" width="9.77734375" style="17" customWidth="1"/>
    <col min="9472" max="9472" width="11.21875" style="17" customWidth="1"/>
    <col min="9473" max="9473" width="2.77734375" style="17" customWidth="1"/>
    <col min="9474" max="9474" width="3.5546875" style="17" customWidth="1"/>
    <col min="9475" max="9719" width="9.21875" style="17"/>
    <col min="9720" max="9720" width="8.77734375" style="17" customWidth="1"/>
    <col min="9721" max="9721" width="9.77734375" style="17" customWidth="1"/>
    <col min="9722" max="9722" width="14.44140625" style="17" customWidth="1"/>
    <col min="9723" max="9723" width="7.21875" style="17" customWidth="1"/>
    <col min="9724" max="9724" width="5.5546875" style="17" customWidth="1"/>
    <col min="9725" max="9725" width="9" style="17" customWidth="1"/>
    <col min="9726" max="9727" width="9.77734375" style="17" customWidth="1"/>
    <col min="9728" max="9728" width="11.21875" style="17" customWidth="1"/>
    <col min="9729" max="9729" width="2.77734375" style="17" customWidth="1"/>
    <col min="9730" max="9730" width="3.5546875" style="17" customWidth="1"/>
    <col min="9731" max="9975" width="9.21875" style="17"/>
    <col min="9976" max="9976" width="8.77734375" style="17" customWidth="1"/>
    <col min="9977" max="9977" width="9.77734375" style="17" customWidth="1"/>
    <col min="9978" max="9978" width="14.44140625" style="17" customWidth="1"/>
    <col min="9979" max="9979" width="7.21875" style="17" customWidth="1"/>
    <col min="9980" max="9980" width="5.5546875" style="17" customWidth="1"/>
    <col min="9981" max="9981" width="9" style="17" customWidth="1"/>
    <col min="9982" max="9983" width="9.77734375" style="17" customWidth="1"/>
    <col min="9984" max="9984" width="11.21875" style="17" customWidth="1"/>
    <col min="9985" max="9985" width="2.77734375" style="17" customWidth="1"/>
    <col min="9986" max="9986" width="3.5546875" style="17" customWidth="1"/>
    <col min="9987" max="10231" width="9.21875" style="17"/>
    <col min="10232" max="10232" width="8.77734375" style="17" customWidth="1"/>
    <col min="10233" max="10233" width="9.77734375" style="17" customWidth="1"/>
    <col min="10234" max="10234" width="14.44140625" style="17" customWidth="1"/>
    <col min="10235" max="10235" width="7.21875" style="17" customWidth="1"/>
    <col min="10236" max="10236" width="5.5546875" style="17" customWidth="1"/>
    <col min="10237" max="10237" width="9" style="17" customWidth="1"/>
    <col min="10238" max="10239" width="9.77734375" style="17" customWidth="1"/>
    <col min="10240" max="10240" width="11.21875" style="17" customWidth="1"/>
    <col min="10241" max="10241" width="2.77734375" style="17" customWidth="1"/>
    <col min="10242" max="10242" width="3.5546875" style="17" customWidth="1"/>
    <col min="10243" max="10487" width="9.21875" style="17"/>
    <col min="10488" max="10488" width="8.77734375" style="17" customWidth="1"/>
    <col min="10489" max="10489" width="9.77734375" style="17" customWidth="1"/>
    <col min="10490" max="10490" width="14.44140625" style="17" customWidth="1"/>
    <col min="10491" max="10491" width="7.21875" style="17" customWidth="1"/>
    <col min="10492" max="10492" width="5.5546875" style="17" customWidth="1"/>
    <col min="10493" max="10493" width="9" style="17" customWidth="1"/>
    <col min="10494" max="10495" width="9.77734375" style="17" customWidth="1"/>
    <col min="10496" max="10496" width="11.21875" style="17" customWidth="1"/>
    <col min="10497" max="10497" width="2.77734375" style="17" customWidth="1"/>
    <col min="10498" max="10498" width="3.5546875" style="17" customWidth="1"/>
    <col min="10499" max="10743" width="9.21875" style="17"/>
    <col min="10744" max="10744" width="8.77734375" style="17" customWidth="1"/>
    <col min="10745" max="10745" width="9.77734375" style="17" customWidth="1"/>
    <col min="10746" max="10746" width="14.44140625" style="17" customWidth="1"/>
    <col min="10747" max="10747" width="7.21875" style="17" customWidth="1"/>
    <col min="10748" max="10748" width="5.5546875" style="17" customWidth="1"/>
    <col min="10749" max="10749" width="9" style="17" customWidth="1"/>
    <col min="10750" max="10751" width="9.77734375" style="17" customWidth="1"/>
    <col min="10752" max="10752" width="11.21875" style="17" customWidth="1"/>
    <col min="10753" max="10753" width="2.77734375" style="17" customWidth="1"/>
    <col min="10754" max="10754" width="3.5546875" style="17" customWidth="1"/>
    <col min="10755" max="10999" width="9.21875" style="17"/>
    <col min="11000" max="11000" width="8.77734375" style="17" customWidth="1"/>
    <col min="11001" max="11001" width="9.77734375" style="17" customWidth="1"/>
    <col min="11002" max="11002" width="14.44140625" style="17" customWidth="1"/>
    <col min="11003" max="11003" width="7.21875" style="17" customWidth="1"/>
    <col min="11004" max="11004" width="5.5546875" style="17" customWidth="1"/>
    <col min="11005" max="11005" width="9" style="17" customWidth="1"/>
    <col min="11006" max="11007" width="9.77734375" style="17" customWidth="1"/>
    <col min="11008" max="11008" width="11.21875" style="17" customWidth="1"/>
    <col min="11009" max="11009" width="2.77734375" style="17" customWidth="1"/>
    <col min="11010" max="11010" width="3.5546875" style="17" customWidth="1"/>
    <col min="11011" max="11255" width="9.21875" style="17"/>
    <col min="11256" max="11256" width="8.77734375" style="17" customWidth="1"/>
    <col min="11257" max="11257" width="9.77734375" style="17" customWidth="1"/>
    <col min="11258" max="11258" width="14.44140625" style="17" customWidth="1"/>
    <col min="11259" max="11259" width="7.21875" style="17" customWidth="1"/>
    <col min="11260" max="11260" width="5.5546875" style="17" customWidth="1"/>
    <col min="11261" max="11261" width="9" style="17" customWidth="1"/>
    <col min="11262" max="11263" width="9.77734375" style="17" customWidth="1"/>
    <col min="11264" max="11264" width="11.21875" style="17" customWidth="1"/>
    <col min="11265" max="11265" width="2.77734375" style="17" customWidth="1"/>
    <col min="11266" max="11266" width="3.5546875" style="17" customWidth="1"/>
    <col min="11267" max="11511" width="9.21875" style="17"/>
    <col min="11512" max="11512" width="8.77734375" style="17" customWidth="1"/>
    <col min="11513" max="11513" width="9.77734375" style="17" customWidth="1"/>
    <col min="11514" max="11514" width="14.44140625" style="17" customWidth="1"/>
    <col min="11515" max="11515" width="7.21875" style="17" customWidth="1"/>
    <col min="11516" max="11516" width="5.5546875" style="17" customWidth="1"/>
    <col min="11517" max="11517" width="9" style="17" customWidth="1"/>
    <col min="11518" max="11519" width="9.77734375" style="17" customWidth="1"/>
    <col min="11520" max="11520" width="11.21875" style="17" customWidth="1"/>
    <col min="11521" max="11521" width="2.77734375" style="17" customWidth="1"/>
    <col min="11522" max="11522" width="3.5546875" style="17" customWidth="1"/>
    <col min="11523" max="11767" width="9.21875" style="17"/>
    <col min="11768" max="11768" width="8.77734375" style="17" customWidth="1"/>
    <col min="11769" max="11769" width="9.77734375" style="17" customWidth="1"/>
    <col min="11770" max="11770" width="14.44140625" style="17" customWidth="1"/>
    <col min="11771" max="11771" width="7.21875" style="17" customWidth="1"/>
    <col min="11772" max="11772" width="5.5546875" style="17" customWidth="1"/>
    <col min="11773" max="11773" width="9" style="17" customWidth="1"/>
    <col min="11774" max="11775" width="9.77734375" style="17" customWidth="1"/>
    <col min="11776" max="11776" width="11.21875" style="17" customWidth="1"/>
    <col min="11777" max="11777" width="2.77734375" style="17" customWidth="1"/>
    <col min="11778" max="11778" width="3.5546875" style="17" customWidth="1"/>
    <col min="11779" max="12023" width="9.21875" style="17"/>
    <col min="12024" max="12024" width="8.77734375" style="17" customWidth="1"/>
    <col min="12025" max="12025" width="9.77734375" style="17" customWidth="1"/>
    <col min="12026" max="12026" width="14.44140625" style="17" customWidth="1"/>
    <col min="12027" max="12027" width="7.21875" style="17" customWidth="1"/>
    <col min="12028" max="12028" width="5.5546875" style="17" customWidth="1"/>
    <col min="12029" max="12029" width="9" style="17" customWidth="1"/>
    <col min="12030" max="12031" width="9.77734375" style="17" customWidth="1"/>
    <col min="12032" max="12032" width="11.21875" style="17" customWidth="1"/>
    <col min="12033" max="12033" width="2.77734375" style="17" customWidth="1"/>
    <col min="12034" max="12034" width="3.5546875" style="17" customWidth="1"/>
    <col min="12035" max="12279" width="9.21875" style="17"/>
    <col min="12280" max="12280" width="8.77734375" style="17" customWidth="1"/>
    <col min="12281" max="12281" width="9.77734375" style="17" customWidth="1"/>
    <col min="12282" max="12282" width="14.44140625" style="17" customWidth="1"/>
    <col min="12283" max="12283" width="7.21875" style="17" customWidth="1"/>
    <col min="12284" max="12284" width="5.5546875" style="17" customWidth="1"/>
    <col min="12285" max="12285" width="9" style="17" customWidth="1"/>
    <col min="12286" max="12287" width="9.77734375" style="17" customWidth="1"/>
    <col min="12288" max="12288" width="11.21875" style="17" customWidth="1"/>
    <col min="12289" max="12289" width="2.77734375" style="17" customWidth="1"/>
    <col min="12290" max="12290" width="3.5546875" style="17" customWidth="1"/>
    <col min="12291" max="12535" width="9.21875" style="17"/>
    <col min="12536" max="12536" width="8.77734375" style="17" customWidth="1"/>
    <col min="12537" max="12537" width="9.77734375" style="17" customWidth="1"/>
    <col min="12538" max="12538" width="14.44140625" style="17" customWidth="1"/>
    <col min="12539" max="12539" width="7.21875" style="17" customWidth="1"/>
    <col min="12540" max="12540" width="5.5546875" style="17" customWidth="1"/>
    <col min="12541" max="12541" width="9" style="17" customWidth="1"/>
    <col min="12542" max="12543" width="9.77734375" style="17" customWidth="1"/>
    <col min="12544" max="12544" width="11.21875" style="17" customWidth="1"/>
    <col min="12545" max="12545" width="2.77734375" style="17" customWidth="1"/>
    <col min="12546" max="12546" width="3.5546875" style="17" customWidth="1"/>
    <col min="12547" max="12791" width="9.21875" style="17"/>
    <col min="12792" max="12792" width="8.77734375" style="17" customWidth="1"/>
    <col min="12793" max="12793" width="9.77734375" style="17" customWidth="1"/>
    <col min="12794" max="12794" width="14.44140625" style="17" customWidth="1"/>
    <col min="12795" max="12795" width="7.21875" style="17" customWidth="1"/>
    <col min="12796" max="12796" width="5.5546875" style="17" customWidth="1"/>
    <col min="12797" max="12797" width="9" style="17" customWidth="1"/>
    <col min="12798" max="12799" width="9.77734375" style="17" customWidth="1"/>
    <col min="12800" max="12800" width="11.21875" style="17" customWidth="1"/>
    <col min="12801" max="12801" width="2.77734375" style="17" customWidth="1"/>
    <col min="12802" max="12802" width="3.5546875" style="17" customWidth="1"/>
    <col min="12803" max="13047" width="9.21875" style="17"/>
    <col min="13048" max="13048" width="8.77734375" style="17" customWidth="1"/>
    <col min="13049" max="13049" width="9.77734375" style="17" customWidth="1"/>
    <col min="13050" max="13050" width="14.44140625" style="17" customWidth="1"/>
    <col min="13051" max="13051" width="7.21875" style="17" customWidth="1"/>
    <col min="13052" max="13052" width="5.5546875" style="17" customWidth="1"/>
    <col min="13053" max="13053" width="9" style="17" customWidth="1"/>
    <col min="13054" max="13055" width="9.77734375" style="17" customWidth="1"/>
    <col min="13056" max="13056" width="11.21875" style="17" customWidth="1"/>
    <col min="13057" max="13057" width="2.77734375" style="17" customWidth="1"/>
    <col min="13058" max="13058" width="3.5546875" style="17" customWidth="1"/>
    <col min="13059" max="13303" width="9.21875" style="17"/>
    <col min="13304" max="13304" width="8.77734375" style="17" customWidth="1"/>
    <col min="13305" max="13305" width="9.77734375" style="17" customWidth="1"/>
    <col min="13306" max="13306" width="14.44140625" style="17" customWidth="1"/>
    <col min="13307" max="13307" width="7.21875" style="17" customWidth="1"/>
    <col min="13308" max="13308" width="5.5546875" style="17" customWidth="1"/>
    <col min="13309" max="13309" width="9" style="17" customWidth="1"/>
    <col min="13310" max="13311" width="9.77734375" style="17" customWidth="1"/>
    <col min="13312" max="13312" width="11.21875" style="17" customWidth="1"/>
    <col min="13313" max="13313" width="2.77734375" style="17" customWidth="1"/>
    <col min="13314" max="13314" width="3.5546875" style="17" customWidth="1"/>
    <col min="13315" max="13559" width="9.21875" style="17"/>
    <col min="13560" max="13560" width="8.77734375" style="17" customWidth="1"/>
    <col min="13561" max="13561" width="9.77734375" style="17" customWidth="1"/>
    <col min="13562" max="13562" width="14.44140625" style="17" customWidth="1"/>
    <col min="13563" max="13563" width="7.21875" style="17" customWidth="1"/>
    <col min="13564" max="13564" width="5.5546875" style="17" customWidth="1"/>
    <col min="13565" max="13565" width="9" style="17" customWidth="1"/>
    <col min="13566" max="13567" width="9.77734375" style="17" customWidth="1"/>
    <col min="13568" max="13568" width="11.21875" style="17" customWidth="1"/>
    <col min="13569" max="13569" width="2.77734375" style="17" customWidth="1"/>
    <col min="13570" max="13570" width="3.5546875" style="17" customWidth="1"/>
    <col min="13571" max="13815" width="9.21875" style="17"/>
    <col min="13816" max="13816" width="8.77734375" style="17" customWidth="1"/>
    <col min="13817" max="13817" width="9.77734375" style="17" customWidth="1"/>
    <col min="13818" max="13818" width="14.44140625" style="17" customWidth="1"/>
    <col min="13819" max="13819" width="7.21875" style="17" customWidth="1"/>
    <col min="13820" max="13820" width="5.5546875" style="17" customWidth="1"/>
    <col min="13821" max="13821" width="9" style="17" customWidth="1"/>
    <col min="13822" max="13823" width="9.77734375" style="17" customWidth="1"/>
    <col min="13824" max="13824" width="11.21875" style="17" customWidth="1"/>
    <col min="13825" max="13825" width="2.77734375" style="17" customWidth="1"/>
    <col min="13826" max="13826" width="3.5546875" style="17" customWidth="1"/>
    <col min="13827" max="14071" width="9.21875" style="17"/>
    <col min="14072" max="14072" width="8.77734375" style="17" customWidth="1"/>
    <col min="14073" max="14073" width="9.77734375" style="17" customWidth="1"/>
    <col min="14074" max="14074" width="14.44140625" style="17" customWidth="1"/>
    <col min="14075" max="14075" width="7.21875" style="17" customWidth="1"/>
    <col min="14076" max="14076" width="5.5546875" style="17" customWidth="1"/>
    <col min="14077" max="14077" width="9" style="17" customWidth="1"/>
    <col min="14078" max="14079" width="9.77734375" style="17" customWidth="1"/>
    <col min="14080" max="14080" width="11.21875" style="17" customWidth="1"/>
    <col min="14081" max="14081" width="2.77734375" style="17" customWidth="1"/>
    <col min="14082" max="14082" width="3.5546875" style="17" customWidth="1"/>
    <col min="14083" max="14327" width="9.21875" style="17"/>
    <col min="14328" max="14328" width="8.77734375" style="17" customWidth="1"/>
    <col min="14329" max="14329" width="9.77734375" style="17" customWidth="1"/>
    <col min="14330" max="14330" width="14.44140625" style="17" customWidth="1"/>
    <col min="14331" max="14331" width="7.21875" style="17" customWidth="1"/>
    <col min="14332" max="14332" width="5.5546875" style="17" customWidth="1"/>
    <col min="14333" max="14333" width="9" style="17" customWidth="1"/>
    <col min="14334" max="14335" width="9.77734375" style="17" customWidth="1"/>
    <col min="14336" max="14336" width="11.21875" style="17" customWidth="1"/>
    <col min="14337" max="14337" width="2.77734375" style="17" customWidth="1"/>
    <col min="14338" max="14338" width="3.5546875" style="17" customWidth="1"/>
    <col min="14339" max="14583" width="9.21875" style="17"/>
    <col min="14584" max="14584" width="8.77734375" style="17" customWidth="1"/>
    <col min="14585" max="14585" width="9.77734375" style="17" customWidth="1"/>
    <col min="14586" max="14586" width="14.44140625" style="17" customWidth="1"/>
    <col min="14587" max="14587" width="7.21875" style="17" customWidth="1"/>
    <col min="14588" max="14588" width="5.5546875" style="17" customWidth="1"/>
    <col min="14589" max="14589" width="9" style="17" customWidth="1"/>
    <col min="14590" max="14591" width="9.77734375" style="17" customWidth="1"/>
    <col min="14592" max="14592" width="11.21875" style="17" customWidth="1"/>
    <col min="14593" max="14593" width="2.77734375" style="17" customWidth="1"/>
    <col min="14594" max="14594" width="3.5546875" style="17" customWidth="1"/>
    <col min="14595" max="14839" width="9.21875" style="17"/>
    <col min="14840" max="14840" width="8.77734375" style="17" customWidth="1"/>
    <col min="14841" max="14841" width="9.77734375" style="17" customWidth="1"/>
    <col min="14842" max="14842" width="14.44140625" style="17" customWidth="1"/>
    <col min="14843" max="14843" width="7.21875" style="17" customWidth="1"/>
    <col min="14844" max="14844" width="5.5546875" style="17" customWidth="1"/>
    <col min="14845" max="14845" width="9" style="17" customWidth="1"/>
    <col min="14846" max="14847" width="9.77734375" style="17" customWidth="1"/>
    <col min="14848" max="14848" width="11.21875" style="17" customWidth="1"/>
    <col min="14849" max="14849" width="2.77734375" style="17" customWidth="1"/>
    <col min="14850" max="14850" width="3.5546875" style="17" customWidth="1"/>
    <col min="14851" max="15095" width="9.21875" style="17"/>
    <col min="15096" max="15096" width="8.77734375" style="17" customWidth="1"/>
    <col min="15097" max="15097" width="9.77734375" style="17" customWidth="1"/>
    <col min="15098" max="15098" width="14.44140625" style="17" customWidth="1"/>
    <col min="15099" max="15099" width="7.21875" style="17" customWidth="1"/>
    <col min="15100" max="15100" width="5.5546875" style="17" customWidth="1"/>
    <col min="15101" max="15101" width="9" style="17" customWidth="1"/>
    <col min="15102" max="15103" width="9.77734375" style="17" customWidth="1"/>
    <col min="15104" max="15104" width="11.21875" style="17" customWidth="1"/>
    <col min="15105" max="15105" width="2.77734375" style="17" customWidth="1"/>
    <col min="15106" max="15106" width="3.5546875" style="17" customWidth="1"/>
    <col min="15107" max="15351" width="9.21875" style="17"/>
    <col min="15352" max="15352" width="8.77734375" style="17" customWidth="1"/>
    <col min="15353" max="15353" width="9.77734375" style="17" customWidth="1"/>
    <col min="15354" max="15354" width="14.44140625" style="17" customWidth="1"/>
    <col min="15355" max="15355" width="7.21875" style="17" customWidth="1"/>
    <col min="15356" max="15356" width="5.5546875" style="17" customWidth="1"/>
    <col min="15357" max="15357" width="9" style="17" customWidth="1"/>
    <col min="15358" max="15359" width="9.77734375" style="17" customWidth="1"/>
    <col min="15360" max="15360" width="11.21875" style="17" customWidth="1"/>
    <col min="15361" max="15361" width="2.77734375" style="17" customWidth="1"/>
    <col min="15362" max="15362" width="3.5546875" style="17" customWidth="1"/>
    <col min="15363" max="15607" width="9.21875" style="17"/>
    <col min="15608" max="15608" width="8.77734375" style="17" customWidth="1"/>
    <col min="15609" max="15609" width="9.77734375" style="17" customWidth="1"/>
    <col min="15610" max="15610" width="14.44140625" style="17" customWidth="1"/>
    <col min="15611" max="15611" width="7.21875" style="17" customWidth="1"/>
    <col min="15612" max="15612" width="5.5546875" style="17" customWidth="1"/>
    <col min="15613" max="15613" width="9" style="17" customWidth="1"/>
    <col min="15614" max="15615" width="9.77734375" style="17" customWidth="1"/>
    <col min="15616" max="15616" width="11.21875" style="17" customWidth="1"/>
    <col min="15617" max="15617" width="2.77734375" style="17" customWidth="1"/>
    <col min="15618" max="15618" width="3.5546875" style="17" customWidth="1"/>
    <col min="15619" max="15863" width="9.21875" style="17"/>
    <col min="15864" max="15864" width="8.77734375" style="17" customWidth="1"/>
    <col min="15865" max="15865" width="9.77734375" style="17" customWidth="1"/>
    <col min="15866" max="15866" width="14.44140625" style="17" customWidth="1"/>
    <col min="15867" max="15867" width="7.21875" style="17" customWidth="1"/>
    <col min="15868" max="15868" width="5.5546875" style="17" customWidth="1"/>
    <col min="15869" max="15869" width="9" style="17" customWidth="1"/>
    <col min="15870" max="15871" width="9.77734375" style="17" customWidth="1"/>
    <col min="15872" max="15872" width="11.21875" style="17" customWidth="1"/>
    <col min="15873" max="15873" width="2.77734375" style="17" customWidth="1"/>
    <col min="15874" max="15874" width="3.5546875" style="17" customWidth="1"/>
    <col min="15875" max="16119" width="9.21875" style="17"/>
    <col min="16120" max="16120" width="8.77734375" style="17" customWidth="1"/>
    <col min="16121" max="16121" width="9.77734375" style="17" customWidth="1"/>
    <col min="16122" max="16122" width="14.44140625" style="17" customWidth="1"/>
    <col min="16123" max="16123" width="7.21875" style="17" customWidth="1"/>
    <col min="16124" max="16124" width="5.5546875" style="17" customWidth="1"/>
    <col min="16125" max="16125" width="9" style="17" customWidth="1"/>
    <col min="16126" max="16127" width="9.77734375" style="17" customWidth="1"/>
    <col min="16128" max="16128" width="11.21875" style="17" customWidth="1"/>
    <col min="16129" max="16129" width="2.77734375" style="17" customWidth="1"/>
    <col min="16130" max="16130" width="3.5546875" style="17" customWidth="1"/>
    <col min="16131" max="16384" width="9.21875" style="17"/>
  </cols>
  <sheetData>
    <row r="1" spans="1:12" ht="46.5" customHeight="1" x14ac:dyDescent="0.3">
      <c r="A1" s="125" t="s">
        <v>172</v>
      </c>
      <c r="B1" s="125"/>
      <c r="C1" s="125"/>
      <c r="D1" s="125"/>
      <c r="E1" s="125"/>
      <c r="F1" s="125"/>
      <c r="G1" s="125"/>
      <c r="H1" s="125"/>
    </row>
    <row r="2" spans="1:12" ht="16.5" customHeight="1" x14ac:dyDescent="0.3">
      <c r="A2" s="126" t="s">
        <v>0</v>
      </c>
      <c r="B2" s="126"/>
      <c r="C2" s="126"/>
      <c r="D2" s="126"/>
      <c r="E2" s="126"/>
      <c r="F2" s="126"/>
      <c r="G2" s="126"/>
      <c r="H2" s="126"/>
    </row>
    <row r="3" spans="1:12" x14ac:dyDescent="0.3">
      <c r="A3" s="52" t="s">
        <v>1</v>
      </c>
      <c r="B3" s="52"/>
      <c r="C3" s="52"/>
      <c r="D3" s="52"/>
      <c r="E3" s="52" t="str">
        <f ca="1">TEXT(TODAY(),"DD/MM/YYYY")</f>
        <v>14/08/2025</v>
      </c>
      <c r="F3" s="52"/>
      <c r="G3" s="52"/>
      <c r="H3" s="52"/>
    </row>
    <row r="4" spans="1:12" ht="15" customHeight="1" x14ac:dyDescent="0.3">
      <c r="A4" s="52" t="s">
        <v>2</v>
      </c>
      <c r="B4" s="52"/>
      <c r="C4" s="52"/>
      <c r="D4" s="52"/>
      <c r="E4" s="52" t="s">
        <v>177</v>
      </c>
      <c r="F4" s="52"/>
      <c r="G4" s="52"/>
      <c r="H4" s="52"/>
    </row>
    <row r="5" spans="1:12" x14ac:dyDescent="0.3">
      <c r="A5" s="52" t="s">
        <v>3</v>
      </c>
      <c r="B5" s="52"/>
      <c r="C5" s="52"/>
      <c r="D5" s="52"/>
      <c r="E5" s="124">
        <v>45882</v>
      </c>
      <c r="F5" s="52"/>
      <c r="G5" s="52"/>
      <c r="H5" s="52"/>
    </row>
    <row r="6" spans="1:12" ht="16.5" customHeight="1" x14ac:dyDescent="0.3">
      <c r="A6" s="52" t="s">
        <v>4</v>
      </c>
      <c r="B6" s="52"/>
      <c r="C6" s="52"/>
      <c r="D6" s="52"/>
      <c r="E6" s="52" t="s">
        <v>197</v>
      </c>
      <c r="F6" s="52"/>
      <c r="G6" s="52"/>
      <c r="H6" s="52"/>
    </row>
    <row r="7" spans="1:12" ht="15" customHeight="1" x14ac:dyDescent="0.3">
      <c r="A7" s="52" t="s">
        <v>5</v>
      </c>
      <c r="B7" s="52"/>
      <c r="C7" s="52"/>
      <c r="D7" s="52"/>
      <c r="E7" s="52" t="str">
        <f>E6</f>
        <v>Hmk Builders</v>
      </c>
      <c r="F7" s="52"/>
      <c r="G7" s="52"/>
      <c r="H7" s="52"/>
    </row>
    <row r="8" spans="1:12" x14ac:dyDescent="0.3">
      <c r="A8" s="52" t="s">
        <v>6</v>
      </c>
      <c r="B8" s="52"/>
      <c r="C8" s="52"/>
      <c r="D8" s="52"/>
      <c r="E8" s="109" t="s">
        <v>205</v>
      </c>
      <c r="F8" s="109"/>
      <c r="G8" s="109"/>
      <c r="H8" s="109"/>
    </row>
    <row r="9" spans="1:12" x14ac:dyDescent="0.3">
      <c r="A9" s="52" t="s">
        <v>175</v>
      </c>
      <c r="B9" s="52"/>
      <c r="C9" s="52"/>
      <c r="D9" s="52"/>
      <c r="E9" s="52">
        <v>9987777400</v>
      </c>
      <c r="F9" s="52"/>
      <c r="G9" s="52"/>
      <c r="H9" s="52"/>
    </row>
    <row r="10" spans="1:12" hidden="1" x14ac:dyDescent="0.3">
      <c r="A10" s="52" t="s">
        <v>176</v>
      </c>
      <c r="B10" s="52"/>
      <c r="C10" s="52"/>
      <c r="D10" s="52"/>
      <c r="E10" s="52" t="s">
        <v>220</v>
      </c>
      <c r="F10" s="52"/>
      <c r="G10" s="52"/>
      <c r="H10" s="52"/>
      <c r="I10" s="52" t="s">
        <v>219</v>
      </c>
      <c r="J10" s="52"/>
      <c r="K10" s="52"/>
      <c r="L10" s="52"/>
    </row>
    <row r="11" spans="1:12" x14ac:dyDescent="0.3">
      <c r="A11" s="52" t="s">
        <v>7</v>
      </c>
      <c r="B11" s="52"/>
      <c r="C11" s="52"/>
      <c r="D11" s="52"/>
      <c r="E11" s="52" t="s">
        <v>196</v>
      </c>
      <c r="F11" s="52"/>
      <c r="G11" s="52"/>
      <c r="H11" s="52"/>
    </row>
    <row r="12" spans="1:12" x14ac:dyDescent="0.3">
      <c r="A12" s="52" t="s">
        <v>8</v>
      </c>
      <c r="B12" s="52"/>
      <c r="C12" s="52"/>
      <c r="D12" s="52"/>
      <c r="E12" s="77" t="s">
        <v>204</v>
      </c>
      <c r="F12" s="77"/>
      <c r="G12" s="77"/>
      <c r="H12" s="77"/>
    </row>
    <row r="13" spans="1:12" x14ac:dyDescent="0.3">
      <c r="A13" s="52" t="s">
        <v>9</v>
      </c>
      <c r="B13" s="52"/>
      <c r="C13" s="52"/>
      <c r="D13" s="52"/>
      <c r="E13" s="77" t="s">
        <v>198</v>
      </c>
      <c r="F13" s="52"/>
      <c r="G13" s="52"/>
      <c r="H13" s="52"/>
    </row>
    <row r="14" spans="1:12" ht="48.75" customHeight="1" x14ac:dyDescent="0.3">
      <c r="A14" s="77" t="s">
        <v>10</v>
      </c>
      <c r="B14" s="77"/>
      <c r="C14" s="77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Shri Krishna Heights Building No. 2 (A Wing), Survey No/Hissa No.358B/1 (Plot A), near Seven Square Academy - Naigaon, BG Kini Rd, Juchundra, Juchundra, Naigaon East, Vasai, Palghar - 401208.</v>
      </c>
      <c r="D14" s="77"/>
      <c r="E14" s="77"/>
      <c r="F14" s="77"/>
      <c r="G14" s="77"/>
      <c r="H14" s="77"/>
    </row>
    <row r="15" spans="1:12" x14ac:dyDescent="0.3">
      <c r="A15" s="77" t="s">
        <v>206</v>
      </c>
      <c r="B15" s="77"/>
      <c r="C15" s="77" t="s">
        <v>187</v>
      </c>
      <c r="D15" s="77"/>
      <c r="E15" s="77"/>
      <c r="F15" s="77"/>
      <c r="G15" s="77"/>
      <c r="H15" s="77"/>
    </row>
    <row r="16" spans="1:12" ht="15.75" customHeight="1" x14ac:dyDescent="0.3">
      <c r="A16" s="77" t="s">
        <v>170</v>
      </c>
      <c r="B16" s="77"/>
      <c r="C16" s="77" t="s">
        <v>182</v>
      </c>
      <c r="D16" s="77"/>
      <c r="E16" s="77"/>
      <c r="F16" s="77"/>
      <c r="G16" s="77"/>
      <c r="H16" s="77"/>
    </row>
    <row r="17" spans="1:8" ht="15.75" customHeight="1" x14ac:dyDescent="0.3">
      <c r="A17" s="75" t="s">
        <v>11</v>
      </c>
      <c r="B17" s="75"/>
      <c r="C17" s="52" t="s">
        <v>178</v>
      </c>
      <c r="D17" s="52"/>
      <c r="E17" s="77" t="s">
        <v>75</v>
      </c>
      <c r="F17" s="77"/>
      <c r="G17" s="77" t="s">
        <v>182</v>
      </c>
      <c r="H17" s="77"/>
    </row>
    <row r="18" spans="1:8" x14ac:dyDescent="0.3">
      <c r="A18" s="59" t="s">
        <v>13</v>
      </c>
      <c r="B18" s="59"/>
      <c r="C18" s="77" t="s">
        <v>179</v>
      </c>
      <c r="D18" s="77"/>
      <c r="E18" s="77" t="s">
        <v>12</v>
      </c>
      <c r="F18" s="77"/>
      <c r="G18" s="127" t="s">
        <v>181</v>
      </c>
      <c r="H18" s="127"/>
    </row>
    <row r="19" spans="1:8" x14ac:dyDescent="0.3">
      <c r="A19" s="59" t="s">
        <v>76</v>
      </c>
      <c r="B19" s="59"/>
      <c r="C19" s="77" t="s">
        <v>180</v>
      </c>
      <c r="D19" s="77"/>
      <c r="E19" s="77" t="s">
        <v>14</v>
      </c>
      <c r="F19" s="77"/>
      <c r="G19" s="77">
        <v>401208</v>
      </c>
      <c r="H19" s="77"/>
    </row>
    <row r="20" spans="1:8" ht="32.25" customHeight="1" x14ac:dyDescent="0.3">
      <c r="A20" s="59" t="s">
        <v>127</v>
      </c>
      <c r="B20" s="59"/>
      <c r="C20" s="77" t="s">
        <v>183</v>
      </c>
      <c r="D20" s="77"/>
      <c r="E20" s="77" t="s">
        <v>15</v>
      </c>
      <c r="F20" s="77"/>
      <c r="G20" s="77" t="s">
        <v>184</v>
      </c>
      <c r="H20" s="77"/>
    </row>
    <row r="21" spans="1:8" ht="15" customHeight="1" x14ac:dyDescent="0.3">
      <c r="A21" s="75" t="s">
        <v>79</v>
      </c>
      <c r="B21" s="75"/>
      <c r="C21" s="75"/>
      <c r="D21" s="75"/>
      <c r="E21" s="52" t="s">
        <v>16</v>
      </c>
      <c r="F21" s="52"/>
      <c r="G21" s="52"/>
      <c r="H21" s="52"/>
    </row>
    <row r="22" spans="1:8" ht="18.75" customHeight="1" x14ac:dyDescent="0.3">
      <c r="A22" s="75"/>
      <c r="B22" s="75"/>
      <c r="C22" s="75"/>
      <c r="D22" s="75"/>
      <c r="E22" s="52"/>
      <c r="F22" s="52"/>
      <c r="G22" s="52"/>
      <c r="H22" s="52"/>
    </row>
    <row r="23" spans="1:8" ht="15" customHeight="1" x14ac:dyDescent="0.3">
      <c r="A23" s="75" t="s">
        <v>17</v>
      </c>
      <c r="B23" s="75"/>
      <c r="C23" s="75"/>
      <c r="D23" s="75"/>
      <c r="E23" s="77" t="s">
        <v>18</v>
      </c>
      <c r="F23" s="77"/>
      <c r="G23" s="77"/>
      <c r="H23" s="77"/>
    </row>
    <row r="24" spans="1:8" ht="15" customHeight="1" x14ac:dyDescent="0.3">
      <c r="A24" s="59" t="s">
        <v>19</v>
      </c>
      <c r="B24" s="59"/>
      <c r="C24" s="59"/>
      <c r="D24" s="59"/>
      <c r="E24" s="77" t="str">
        <f>IF(AND(G18="Mumbai"),"Upper Class","Middle Class")</f>
        <v>Middle Class</v>
      </c>
      <c r="F24" s="77"/>
      <c r="G24" s="77"/>
      <c r="H24" s="77"/>
    </row>
    <row r="25" spans="1:8" x14ac:dyDescent="0.3">
      <c r="A25" s="59" t="s">
        <v>20</v>
      </c>
      <c r="B25" s="59"/>
      <c r="C25" s="59"/>
      <c r="D25" s="59"/>
      <c r="E25" s="77" t="s">
        <v>21</v>
      </c>
      <c r="F25" s="77"/>
      <c r="G25" s="77"/>
      <c r="H25" s="77"/>
    </row>
    <row r="26" spans="1:8" ht="15.75" customHeight="1" x14ac:dyDescent="0.3">
      <c r="A26" s="59" t="s">
        <v>22</v>
      </c>
      <c r="B26" s="59"/>
      <c r="C26" s="59"/>
      <c r="D26" s="59"/>
      <c r="E26" s="77" t="str">
        <f>IF(AND(G18="Mumbai"),"Developed","Developing")</f>
        <v>Developing</v>
      </c>
      <c r="F26" s="77"/>
      <c r="G26" s="77"/>
      <c r="H26" s="77"/>
    </row>
    <row r="27" spans="1:8" x14ac:dyDescent="0.3">
      <c r="A27" s="59" t="s">
        <v>23</v>
      </c>
      <c r="B27" s="59"/>
      <c r="C27" s="59"/>
      <c r="D27" s="59"/>
      <c r="E27" s="77" t="s">
        <v>24</v>
      </c>
      <c r="F27" s="77"/>
      <c r="G27" s="77"/>
      <c r="H27" s="77"/>
    </row>
    <row r="28" spans="1:8" ht="15.75" customHeight="1" x14ac:dyDescent="0.3">
      <c r="A28" s="59" t="s">
        <v>84</v>
      </c>
      <c r="B28" s="59"/>
      <c r="C28" s="59"/>
      <c r="D28" s="59"/>
      <c r="E28" s="77" t="s">
        <v>85</v>
      </c>
      <c r="F28" s="77"/>
      <c r="G28" s="77"/>
      <c r="H28" s="77"/>
    </row>
    <row r="29" spans="1:8" ht="15" customHeight="1" x14ac:dyDescent="0.3">
      <c r="A29" s="59" t="s">
        <v>33</v>
      </c>
      <c r="B29" s="59"/>
      <c r="C29" s="59"/>
      <c r="D29" s="59"/>
      <c r="E29" s="77" t="str">
        <f>IF(AND(ISNUMBER(SEARCH("Flat",D55)),ISNUMBER(SEARCH("Shop",D55)),ISNUMBER(SEARCH("Office",D55))),"Residential + Commercial",IF(AND(ISNUMBER(SEARCH("Flat",D55)),ISNUMBER(SEARCH("Shop",D55))),"Residential + Commercial",IF(AND(ISNUMBER(SEARCH("Flat",D55)),ISNUMBER(SEARCH("Office",D55))),"Residential + Commercial",IF(AND(ISNUMBER(SEARCH("Shop",D55)),ISNUMBER(SEARCH("Office",D55))),"Commercial",IF(ISNUMBER(SEARCH("Shop",D55)),"Commercial",IF(ISNUMBER(SEARCH("Office",D55)),"Commercial",IF(ISNUMBER(SEARCH("Flat",D55)),"Residential")))))))</f>
        <v>Residential</v>
      </c>
      <c r="F29" s="77"/>
      <c r="G29" s="77"/>
      <c r="H29" s="77"/>
    </row>
    <row r="30" spans="1:8" ht="15.75" customHeight="1" x14ac:dyDescent="0.3">
      <c r="A30" s="59" t="s">
        <v>96</v>
      </c>
      <c r="B30" s="59"/>
      <c r="C30" s="59"/>
      <c r="D30" s="59"/>
      <c r="E30" s="77" t="s">
        <v>34</v>
      </c>
      <c r="F30" s="77"/>
      <c r="G30" s="77"/>
      <c r="H30" s="77"/>
    </row>
    <row r="31" spans="1:8" s="18" customFormat="1" x14ac:dyDescent="0.3">
      <c r="A31" s="123" t="s">
        <v>97</v>
      </c>
      <c r="B31" s="123"/>
      <c r="C31" s="121" t="s">
        <v>29</v>
      </c>
      <c r="D31" s="121"/>
      <c r="E31" s="121"/>
      <c r="F31" s="121" t="s">
        <v>31</v>
      </c>
      <c r="G31" s="121"/>
      <c r="H31" s="121"/>
    </row>
    <row r="32" spans="1:8" s="18" customFormat="1" x14ac:dyDescent="0.3">
      <c r="A32" s="122" t="s">
        <v>25</v>
      </c>
      <c r="B32" s="122" t="s">
        <v>30</v>
      </c>
      <c r="C32" s="105" t="s">
        <v>30</v>
      </c>
      <c r="D32" s="105"/>
      <c r="E32" s="105"/>
      <c r="F32" s="104" t="s">
        <v>185</v>
      </c>
      <c r="G32" s="105"/>
      <c r="H32" s="105"/>
    </row>
    <row r="33" spans="1:8" x14ac:dyDescent="0.3">
      <c r="A33" s="122" t="s">
        <v>26</v>
      </c>
      <c r="B33" s="122" t="s">
        <v>30</v>
      </c>
      <c r="C33" s="105" t="s">
        <v>30</v>
      </c>
      <c r="D33" s="105"/>
      <c r="E33" s="105"/>
      <c r="F33" s="105" t="s">
        <v>186</v>
      </c>
      <c r="G33" s="105"/>
      <c r="H33" s="105"/>
    </row>
    <row r="34" spans="1:8" s="18" customFormat="1" x14ac:dyDescent="0.3">
      <c r="A34" s="93" t="s">
        <v>28</v>
      </c>
      <c r="B34" s="93" t="s">
        <v>30</v>
      </c>
      <c r="C34" s="93" t="s">
        <v>30</v>
      </c>
      <c r="D34" s="93"/>
      <c r="E34" s="93"/>
      <c r="F34" s="108" t="s">
        <v>178</v>
      </c>
      <c r="G34" s="93"/>
      <c r="H34" s="93"/>
    </row>
    <row r="35" spans="1:8" x14ac:dyDescent="0.3">
      <c r="A35" s="93" t="s">
        <v>27</v>
      </c>
      <c r="B35" s="93" t="s">
        <v>30</v>
      </c>
      <c r="C35" s="93" t="s">
        <v>30</v>
      </c>
      <c r="D35" s="93"/>
      <c r="E35" s="93"/>
      <c r="F35" s="108" t="s">
        <v>212</v>
      </c>
      <c r="G35" s="93"/>
      <c r="H35" s="93"/>
    </row>
    <row r="36" spans="1:8" x14ac:dyDescent="0.3">
      <c r="A36" s="59" t="s">
        <v>32</v>
      </c>
      <c r="B36" s="59"/>
      <c r="C36" s="59"/>
      <c r="D36" s="59"/>
      <c r="E36" s="59"/>
      <c r="F36" s="59"/>
      <c r="G36" s="59"/>
      <c r="H36" s="59"/>
    </row>
    <row r="37" spans="1:8" ht="15.75" customHeight="1" x14ac:dyDescent="0.3">
      <c r="A37" s="59" t="s">
        <v>173</v>
      </c>
      <c r="B37" s="59"/>
      <c r="C37" s="60" t="s">
        <v>200</v>
      </c>
      <c r="D37" s="60"/>
      <c r="E37" s="60"/>
      <c r="F37" s="60"/>
      <c r="G37" s="60"/>
      <c r="H37" s="60"/>
    </row>
    <row r="38" spans="1:8" x14ac:dyDescent="0.3">
      <c r="A38" s="59" t="s">
        <v>169</v>
      </c>
      <c r="B38" s="59"/>
      <c r="C38" s="120" t="s">
        <v>199</v>
      </c>
      <c r="D38" s="77"/>
      <c r="E38" s="77"/>
      <c r="F38" s="77"/>
      <c r="G38" s="77"/>
      <c r="H38" s="77"/>
    </row>
    <row r="39" spans="1:8" x14ac:dyDescent="0.3">
      <c r="A39" s="60" t="s">
        <v>35</v>
      </c>
      <c r="B39" s="60"/>
      <c r="C39" s="60"/>
      <c r="D39" s="60"/>
      <c r="E39" s="60"/>
      <c r="F39" s="60"/>
      <c r="G39" s="60"/>
      <c r="H39" s="60"/>
    </row>
    <row r="40" spans="1:8" x14ac:dyDescent="0.3">
      <c r="A40" s="59" t="s">
        <v>36</v>
      </c>
      <c r="B40" s="59"/>
      <c r="C40" s="59"/>
      <c r="D40" s="59"/>
      <c r="E40" s="94">
        <v>8071.75</v>
      </c>
      <c r="F40" s="94"/>
      <c r="G40" s="94"/>
      <c r="H40" s="94"/>
    </row>
    <row r="41" spans="1:8" x14ac:dyDescent="0.3">
      <c r="A41" s="59" t="s">
        <v>37</v>
      </c>
      <c r="B41" s="59"/>
      <c r="C41" s="59"/>
      <c r="D41" s="59"/>
      <c r="E41" s="106">
        <v>1.1000000000000001</v>
      </c>
      <c r="F41" s="106"/>
      <c r="G41" s="106"/>
      <c r="H41" s="106"/>
    </row>
    <row r="42" spans="1:8" x14ac:dyDescent="0.3">
      <c r="A42" s="59" t="s">
        <v>38</v>
      </c>
      <c r="B42" s="59"/>
      <c r="C42" s="59"/>
      <c r="D42" s="59"/>
      <c r="E42" s="106">
        <f>E44/E40-E41</f>
        <v>1.1471979434447301</v>
      </c>
      <c r="F42" s="106"/>
      <c r="G42" s="106"/>
      <c r="H42" s="106"/>
    </row>
    <row r="43" spans="1:8" x14ac:dyDescent="0.3">
      <c r="A43" s="59" t="s">
        <v>39</v>
      </c>
      <c r="B43" s="59"/>
      <c r="C43" s="59"/>
      <c r="D43" s="59"/>
      <c r="E43" s="106">
        <f>E41+E42</f>
        <v>2.2471979434447302</v>
      </c>
      <c r="F43" s="106"/>
      <c r="G43" s="106"/>
      <c r="H43" s="106"/>
    </row>
    <row r="44" spans="1:8" x14ac:dyDescent="0.3">
      <c r="A44" s="59" t="s">
        <v>95</v>
      </c>
      <c r="B44" s="59"/>
      <c r="C44" s="59"/>
      <c r="D44" s="59"/>
      <c r="E44" s="107">
        <v>18138.82</v>
      </c>
      <c r="F44" s="107"/>
      <c r="G44" s="107"/>
      <c r="H44" s="107"/>
    </row>
    <row r="45" spans="1:8" x14ac:dyDescent="0.3">
      <c r="A45" s="52" t="s">
        <v>40</v>
      </c>
      <c r="B45" s="52"/>
      <c r="C45" s="52"/>
      <c r="D45" s="52"/>
      <c r="E45" s="52" t="s">
        <v>126</v>
      </c>
      <c r="F45" s="52"/>
      <c r="G45" s="52"/>
      <c r="H45" s="52"/>
    </row>
    <row r="46" spans="1:8" x14ac:dyDescent="0.3">
      <c r="A46" s="109" t="s">
        <v>41</v>
      </c>
      <c r="B46" s="109"/>
      <c r="C46" s="109"/>
      <c r="D46" s="109"/>
      <c r="E46" s="109"/>
      <c r="F46" s="109"/>
      <c r="G46" s="109"/>
      <c r="H46" s="109"/>
    </row>
    <row r="47" spans="1:8" ht="33.75" customHeight="1" x14ac:dyDescent="0.3">
      <c r="A47" s="62" t="s">
        <v>156</v>
      </c>
      <c r="B47" s="63"/>
      <c r="C47" s="64" t="s">
        <v>188</v>
      </c>
      <c r="D47" s="65"/>
      <c r="E47" s="65"/>
      <c r="F47" s="65"/>
      <c r="G47" s="65"/>
      <c r="H47" s="66"/>
    </row>
    <row r="48" spans="1:8" ht="15.75" customHeight="1" x14ac:dyDescent="0.3">
      <c r="A48" s="62" t="s">
        <v>42</v>
      </c>
      <c r="B48" s="63"/>
      <c r="C48" s="62" t="s">
        <v>189</v>
      </c>
      <c r="D48" s="118"/>
      <c r="E48" s="63"/>
      <c r="F48" s="43" t="s">
        <v>43</v>
      </c>
      <c r="G48" s="114">
        <v>44561</v>
      </c>
      <c r="H48" s="63"/>
    </row>
    <row r="49" spans="1:14" x14ac:dyDescent="0.3">
      <c r="A49" s="62" t="s">
        <v>44</v>
      </c>
      <c r="B49" s="63"/>
      <c r="C49" s="62" t="str">
        <f>C48</f>
        <v>VVCMC/TP/Amend/VP/5351/743/2021-22</v>
      </c>
      <c r="D49" s="118"/>
      <c r="E49" s="63"/>
      <c r="F49" s="43" t="s">
        <v>43</v>
      </c>
      <c r="G49" s="114">
        <v>44561</v>
      </c>
      <c r="H49" s="115"/>
    </row>
    <row r="50" spans="1:14" s="19" customFormat="1" ht="15.75" customHeight="1" x14ac:dyDescent="0.3">
      <c r="A50" s="111" t="s">
        <v>160</v>
      </c>
      <c r="B50" s="113"/>
      <c r="C50" s="62" t="s">
        <v>190</v>
      </c>
      <c r="D50" s="118"/>
      <c r="E50" s="63"/>
      <c r="F50" s="43" t="s">
        <v>43</v>
      </c>
      <c r="G50" s="114">
        <f>G49</f>
        <v>44561</v>
      </c>
      <c r="H50" s="115"/>
    </row>
    <row r="51" spans="1:14" s="19" customFormat="1" x14ac:dyDescent="0.3">
      <c r="A51" s="116"/>
      <c r="B51" s="117"/>
      <c r="C51" s="62" t="s">
        <v>201</v>
      </c>
      <c r="D51" s="118"/>
      <c r="E51" s="118"/>
      <c r="F51" s="118"/>
      <c r="G51" s="118"/>
      <c r="H51" s="63"/>
    </row>
    <row r="52" spans="1:14" x14ac:dyDescent="0.3">
      <c r="A52" s="145" t="s">
        <v>45</v>
      </c>
      <c r="B52" s="146"/>
      <c r="C52" s="145" t="s">
        <v>107</v>
      </c>
      <c r="D52" s="147"/>
      <c r="E52" s="146"/>
      <c r="F52" s="44" t="s">
        <v>43</v>
      </c>
      <c r="G52" s="64" t="s">
        <v>30</v>
      </c>
      <c r="H52" s="66"/>
    </row>
    <row r="53" spans="1:14" x14ac:dyDescent="0.3">
      <c r="A53" s="119" t="s">
        <v>47</v>
      </c>
      <c r="B53" s="119"/>
      <c r="C53" s="119"/>
      <c r="D53" s="119"/>
      <c r="E53" s="119"/>
      <c r="F53" s="119"/>
      <c r="G53" s="119"/>
      <c r="H53" s="119"/>
    </row>
    <row r="54" spans="1:14" x14ac:dyDescent="0.3">
      <c r="A54" s="77" t="s">
        <v>94</v>
      </c>
      <c r="B54" s="77"/>
      <c r="C54" s="77"/>
      <c r="D54" s="52" t="s">
        <v>211</v>
      </c>
      <c r="E54" s="52"/>
      <c r="F54" s="52"/>
      <c r="G54" s="52"/>
      <c r="H54" s="52"/>
    </row>
    <row r="55" spans="1:14" x14ac:dyDescent="0.3">
      <c r="A55" s="77" t="s">
        <v>48</v>
      </c>
      <c r="B55" s="52"/>
      <c r="C55" s="52"/>
      <c r="D55" s="52" t="s">
        <v>202</v>
      </c>
      <c r="E55" s="52"/>
      <c r="F55" s="52"/>
      <c r="G55" s="52"/>
      <c r="H55" s="52"/>
      <c r="I55" s="20"/>
    </row>
    <row r="56" spans="1:14" x14ac:dyDescent="0.3">
      <c r="A56" s="111" t="s">
        <v>49</v>
      </c>
      <c r="B56" s="112"/>
      <c r="C56" s="113"/>
      <c r="D56" s="79" t="s">
        <v>201</v>
      </c>
      <c r="E56" s="110"/>
      <c r="F56" s="110"/>
      <c r="G56" s="110"/>
      <c r="H56" s="110"/>
    </row>
    <row r="57" spans="1:14" ht="15.75" customHeight="1" x14ac:dyDescent="0.3">
      <c r="A57" s="142" t="s">
        <v>92</v>
      </c>
      <c r="B57" s="143"/>
      <c r="C57" s="143"/>
      <c r="D57" s="144" t="s">
        <v>201</v>
      </c>
      <c r="E57" s="144"/>
      <c r="F57" s="144"/>
      <c r="G57" s="144"/>
      <c r="H57" s="144"/>
    </row>
    <row r="58" spans="1:14" ht="15.75" customHeight="1" x14ac:dyDescent="0.3">
      <c r="A58" s="59" t="s">
        <v>46</v>
      </c>
      <c r="B58" s="59"/>
      <c r="C58" s="59"/>
      <c r="D58" s="75" t="s">
        <v>218</v>
      </c>
      <c r="E58" s="75"/>
      <c r="F58" s="75"/>
      <c r="G58" s="75"/>
      <c r="H58" s="75"/>
      <c r="J58" s="21"/>
      <c r="K58" s="20"/>
      <c r="N58" s="20"/>
    </row>
    <row r="59" spans="1:14" ht="15.75" customHeight="1" x14ac:dyDescent="0.3">
      <c r="A59" s="59" t="s">
        <v>90</v>
      </c>
      <c r="B59" s="59"/>
      <c r="C59" s="59"/>
      <c r="D59" s="88" t="str">
        <f>(IF(G52="NA","60 Years After Completion",IF(G52&lt;&gt;"NA",""&amp;60-ROUNDDOWN((E3-G52)/360,0)&amp;" Years"," ")))</f>
        <v>60 Years After Completion</v>
      </c>
      <c r="E59" s="88"/>
      <c r="F59" s="88"/>
      <c r="G59" s="88"/>
      <c r="H59" s="88"/>
      <c r="N59" s="20"/>
    </row>
    <row r="60" spans="1:14" ht="15.75" customHeight="1" x14ac:dyDescent="0.3">
      <c r="A60" s="59" t="s">
        <v>91</v>
      </c>
      <c r="B60" s="59"/>
      <c r="C60" s="59"/>
      <c r="D60" s="75" t="s">
        <v>24</v>
      </c>
      <c r="E60" s="75"/>
      <c r="F60" s="75"/>
      <c r="G60" s="75"/>
      <c r="H60" s="75"/>
      <c r="J60" s="22"/>
      <c r="K60" s="22"/>
    </row>
    <row r="61" spans="1:14" ht="33.75" customHeight="1" x14ac:dyDescent="0.3">
      <c r="A61" s="59" t="s">
        <v>77</v>
      </c>
      <c r="B61" s="59"/>
      <c r="C61" s="59"/>
      <c r="D61" s="77" t="s">
        <v>195</v>
      </c>
      <c r="E61" s="75"/>
      <c r="F61" s="75"/>
      <c r="G61" s="75"/>
      <c r="H61" s="75"/>
    </row>
    <row r="62" spans="1:14" x14ac:dyDescent="0.3">
      <c r="A62" s="75" t="s">
        <v>153</v>
      </c>
      <c r="B62" s="75"/>
      <c r="C62" s="75"/>
      <c r="D62" s="75" t="s">
        <v>30</v>
      </c>
      <c r="E62" s="75"/>
      <c r="F62" s="75"/>
      <c r="G62" s="75"/>
      <c r="H62" s="75"/>
      <c r="I62" s="23"/>
      <c r="J62" s="23"/>
      <c r="K62" s="23"/>
      <c r="L62" s="23"/>
      <c r="M62" s="23"/>
      <c r="N62" s="23"/>
    </row>
    <row r="63" spans="1:14" ht="15.75" customHeight="1" x14ac:dyDescent="0.3">
      <c r="A63" s="80" t="s">
        <v>89</v>
      </c>
      <c r="B63" s="80"/>
      <c r="C63" s="80"/>
      <c r="D63" s="79" t="str">
        <f ca="1">(IF(G69&gt;95%,"Nothing",IF(G69&gt;0%,"Cement, Aggregate, Steel, etc",IF(G69=0%,"Work not yet Started"))))</f>
        <v>Cement, Aggregate, Steel, etc</v>
      </c>
      <c r="E63" s="79"/>
      <c r="F63" s="79"/>
      <c r="G63" s="79"/>
      <c r="H63" s="79"/>
      <c r="J63" s="22"/>
    </row>
    <row r="64" spans="1:14" ht="33.75" customHeight="1" thickBot="1" x14ac:dyDescent="0.35">
      <c r="A64" s="78" t="s">
        <v>120</v>
      </c>
      <c r="B64" s="78"/>
      <c r="C64" s="78"/>
      <c r="D64" s="79" t="str">
        <f ca="1">(IF(D63="Nothing","Yes",IF(D63="Cement, Aggregate, Steel, etc","Under Construction",IF(D63="Work not yet Started","Work not yet Started"))))</f>
        <v>Under Construction</v>
      </c>
      <c r="E64" s="79"/>
      <c r="F64" s="79" t="str">
        <f ca="1">(IF(D63="Nothing","Yes",IF(D63="Cement, Aggregate, Steel, etc","Under Construction",IF(D63="Work not yet Started","Work not yet Started"))))</f>
        <v>Under Construction</v>
      </c>
      <c r="G64" s="79"/>
      <c r="H64" s="79"/>
    </row>
    <row r="65" spans="1:13" ht="15.75" customHeight="1" x14ac:dyDescent="0.3">
      <c r="A65" s="95" t="s">
        <v>145</v>
      </c>
      <c r="B65" s="95"/>
      <c r="C65" s="76" t="str">
        <f>D57</f>
        <v>Plot-A Building No. 2 (A Wing) = St + 1st to 11th Floor</v>
      </c>
      <c r="D65" s="76"/>
      <c r="E65" s="76"/>
      <c r="F65" s="76"/>
      <c r="G65" s="76"/>
      <c r="H65" s="76"/>
      <c r="I65" s="50" t="str">
        <f ca="1">IF(D78=100%,"All work Completed. Possession granted to the Building.",IF(D77=100%,"All work Completed, Waiting for OC",I66&amp;""&amp;I67&amp;""&amp;J66&amp;""&amp;J65&amp;" "&amp;J67))</f>
        <v>Excavation, Plinth, RCC Slab, Brickwork, Internal Plaster, External Plaster, Flooring, Painting Completed, Finishing upto 10 Floor Completed</v>
      </c>
      <c r="J65" s="40" t="str">
        <f ca="1">(IF(C71=(D66+F66+H66),"",IF(C71&gt;0,", RCC upto "&amp;C71&amp;" Slab","")))&amp;(IF(C72=H66,"",IF(C72&gt;0,", Brickwork upto "&amp;C72&amp;" Floor","")))&amp;(IF(C73=H66,"",IF(C73&gt;0,", Internal Plaster upto "&amp;C73&amp;" Floor","")))&amp;(IF(C74=H66,"",IF(C74&gt;0,", External Plaster upto "&amp;C74&amp;" Floor","")))&amp;(IF(C75=H66,"",IF(C75&gt;0,", Flooring upto "&amp;C75&amp;" Floor","")))&amp;(IF(C76=H66,"",IF(C76&gt;0,", Painting upto "&amp;C76&amp;" Floor","")))&amp;(IF(C77=H66,"",IF(C77&gt;0,", Finishing upto "&amp;C77&amp;" Floor","")))&amp;(IF(C78=H66,"",IF(C78&gt;0,", Possession upto "&amp;C78&amp;" Floor","")))</f>
        <v>, Finishing upto 10 Floor</v>
      </c>
    </row>
    <row r="66" spans="1:13" x14ac:dyDescent="0.3">
      <c r="A66" s="49" t="s">
        <v>147</v>
      </c>
      <c r="B66" s="49">
        <f>IF(AND(ISNUMBER(SEARCH("1B",C65))),1,IF(AND(ISNUMBER(SEARCH("2B",C65))),2,IF(AND(ISNUMBER(SEARCH("3B",C65))),3,IF(AND(ISNUMBER(SEARCH("4B",C65))),4,IF(ISNUMBER(SEARCH("5B",C65)),5,0)))))</f>
        <v>0</v>
      </c>
      <c r="C66" s="49" t="s">
        <v>74</v>
      </c>
      <c r="D66" s="49">
        <v>1</v>
      </c>
      <c r="E66" s="49" t="s">
        <v>73</v>
      </c>
      <c r="F66" s="49">
        <v>0</v>
      </c>
      <c r="G66" s="49" t="s">
        <v>83</v>
      </c>
      <c r="H66" s="49">
        <f ca="1">--TRIM(RIGHT(SUBSTITUTE(LEFT(C65,_xlfn.AGGREGATE(16,6,FIND({0,1,2,3,4,5,6,7,8,9},C65,ROW(INDIRECT("1:"&amp;LEN(C65)))),1))," ",REPT(" ",LEN(C65))),LEN(C65)))</f>
        <v>11</v>
      </c>
      <c r="I66" s="51" t="str">
        <f ca="1">IF(D69=100%,"Excavation","")&amp;IF(D70=100%,", Plinth","")&amp;IF(D71=100%,", RCC Slab","")&amp;IF(D72=100%,", Brickwork","")&amp;IF(D73=100%,", Internal Plaster","")&amp;IF(D74=100%,", External Plaster","")&amp;IF(D75=100%,", Flooring","")&amp;IF(D76=100%,", Painting","")&amp;IF(D77=100%,", Building common Amenities","")</f>
        <v>Excavation, Plinth, RCC Slab, Brickwork, Internal Plaster, External Plaster, Flooring, Painting</v>
      </c>
      <c r="J66" s="41" t="str">
        <f ca="1">(IF(C69=0,"Work not yet Started.",IF(D69=25%,"Piling work in process",IF(D69=50%,"Excavation work in process",IF(D69=100%,"","0")))))&amp;(IF(C70=0%,"",IF(C70=J71,", Footing work is process",IF(C70=J72,", Footing work Completed",IF(C70=J73,", 1st Basement Completed",IF(C70=J74,", 1st &amp; 2nd Basement Completed",IF(C70=J75,", 1st to 3rd Basement Completed",IF(C70=J76,", 1st to 4th Basement Completed",IF(C70=J77,", Plinth work is process",IF(C70=J78,"","0"))))))))))</f>
        <v/>
      </c>
    </row>
    <row r="67" spans="1:13" ht="31.5" customHeight="1" x14ac:dyDescent="0.3">
      <c r="A67" s="109" t="s">
        <v>93</v>
      </c>
      <c r="B67" s="109"/>
      <c r="C67" s="76" t="str">
        <f ca="1">I65</f>
        <v>Excavation, Plinth, RCC Slab, Brickwork, Internal Plaster, External Plaster, Flooring, Painting Completed, Finishing upto 10 Floor Completed</v>
      </c>
      <c r="D67" s="76"/>
      <c r="E67" s="76"/>
      <c r="F67" s="76"/>
      <c r="G67" s="76"/>
      <c r="H67" s="76"/>
      <c r="I67" s="51" t="str">
        <f ca="1">IF(I66&lt;&gt;""," Completed","")</f>
        <v xml:space="preserve"> Completed</v>
      </c>
      <c r="J67" s="41" t="str">
        <f ca="1">IF(J65&lt;&gt;"","Completed","")</f>
        <v>Completed</v>
      </c>
    </row>
    <row r="68" spans="1:13" ht="15.75" customHeight="1" x14ac:dyDescent="0.3">
      <c r="A68" s="74" t="s">
        <v>50</v>
      </c>
      <c r="B68" s="74"/>
      <c r="C68" s="47" t="s">
        <v>144</v>
      </c>
      <c r="D68" s="47" t="s">
        <v>86</v>
      </c>
      <c r="E68" s="74" t="s">
        <v>88</v>
      </c>
      <c r="F68" s="74"/>
      <c r="G68" s="74" t="s">
        <v>87</v>
      </c>
      <c r="H68" s="74"/>
      <c r="I68" s="14" t="s">
        <v>146</v>
      </c>
      <c r="J68" s="24">
        <f ca="1">H66*25%</f>
        <v>2.75</v>
      </c>
    </row>
    <row r="69" spans="1:13" x14ac:dyDescent="0.3">
      <c r="A69" s="74" t="s">
        <v>133</v>
      </c>
      <c r="B69" s="74"/>
      <c r="C69" s="47">
        <f ca="1">J70</f>
        <v>11</v>
      </c>
      <c r="D69" s="16">
        <f ca="1">((100/H66)*C69)/100</f>
        <v>1.0000000000000002</v>
      </c>
      <c r="E69" s="87">
        <f ca="1">(((C70/H66*10)+(40/(D66+F66+H66)*C71)+(7.5/(H66)*C72)+(7.5/(H66)*C73)+(10/H66*C74)+(10/H66*C75)+(5/H66*C76)+(5/H66*C77)+(5/H66*C78))/100)</f>
        <v>0.94545454545454544</v>
      </c>
      <c r="F69" s="87"/>
      <c r="G69" s="87">
        <f ca="1">((((C69/H66)*20)+((C70/H66)*25)+(30/(H66+F66+D66)*C71)+(5/H66*C72)+(5/H66*C73)+(5/H66*C74)+(5/H66*C75)+(0/H66*C76)+(0/H66*C77)+(5/H66*C78))/100)</f>
        <v>0.95</v>
      </c>
      <c r="H69" s="87"/>
      <c r="I69" s="14" t="s">
        <v>102</v>
      </c>
      <c r="J69" s="25">
        <f ca="1">H66*50%</f>
        <v>5.5</v>
      </c>
    </row>
    <row r="70" spans="1:13" x14ac:dyDescent="0.3">
      <c r="A70" s="74" t="s">
        <v>51</v>
      </c>
      <c r="B70" s="74"/>
      <c r="C70" s="47">
        <f ca="1">J78</f>
        <v>11</v>
      </c>
      <c r="D70" s="16">
        <f ca="1">((100/H66)*C70)/100</f>
        <v>1.0000000000000002</v>
      </c>
      <c r="E70" s="87"/>
      <c r="F70" s="87"/>
      <c r="G70" s="87"/>
      <c r="H70" s="87"/>
      <c r="I70" s="14" t="s">
        <v>103</v>
      </c>
      <c r="J70" s="25">
        <f ca="1">H66</f>
        <v>11</v>
      </c>
    </row>
    <row r="71" spans="1:13" ht="15.75" customHeight="1" x14ac:dyDescent="0.3">
      <c r="A71" s="74" t="s">
        <v>134</v>
      </c>
      <c r="B71" s="74"/>
      <c r="C71" s="47">
        <v>12</v>
      </c>
      <c r="D71" s="16">
        <f ca="1">((100/(D66+F66+H66))*C71)/100</f>
        <v>1</v>
      </c>
      <c r="E71" s="87"/>
      <c r="F71" s="87"/>
      <c r="G71" s="87"/>
      <c r="H71" s="87"/>
      <c r="I71" s="14" t="s">
        <v>104</v>
      </c>
      <c r="J71" s="26">
        <f ca="1">(IF(B66&gt;1,(H66/(B66+2)),H66/4))</f>
        <v>2.75</v>
      </c>
    </row>
    <row r="72" spans="1:13" ht="15.75" customHeight="1" x14ac:dyDescent="0.3">
      <c r="A72" s="74" t="s">
        <v>141</v>
      </c>
      <c r="B72" s="74" t="s">
        <v>135</v>
      </c>
      <c r="C72" s="47">
        <v>11</v>
      </c>
      <c r="D72" s="16">
        <f ca="1">((100/H66)*C72)/100</f>
        <v>1.0000000000000002</v>
      </c>
      <c r="E72" s="87"/>
      <c r="F72" s="87"/>
      <c r="G72" s="87"/>
      <c r="H72" s="87"/>
      <c r="I72" s="14" t="s">
        <v>105</v>
      </c>
      <c r="J72" s="26">
        <f ca="1">(IF(B66&gt;1,(H66/(B66+2)+J71),H66/4+J71))</f>
        <v>5.5</v>
      </c>
    </row>
    <row r="73" spans="1:13" ht="15.75" customHeight="1" x14ac:dyDescent="0.3">
      <c r="A73" s="74" t="s">
        <v>142</v>
      </c>
      <c r="B73" s="74" t="s">
        <v>135</v>
      </c>
      <c r="C73" s="47">
        <v>11</v>
      </c>
      <c r="D73" s="16">
        <f ca="1">((100/H66)*C73)/100</f>
        <v>1.0000000000000002</v>
      </c>
      <c r="E73" s="87"/>
      <c r="F73" s="87"/>
      <c r="G73" s="87"/>
      <c r="H73" s="87"/>
      <c r="I73" s="14" t="s">
        <v>151</v>
      </c>
      <c r="J73" s="26">
        <f>(IF(B66&gt;1,(H66/(B66+2)+J72),0))</f>
        <v>0</v>
      </c>
    </row>
    <row r="74" spans="1:13" ht="15" customHeight="1" x14ac:dyDescent="0.3">
      <c r="A74" s="74" t="s">
        <v>140</v>
      </c>
      <c r="B74" s="74" t="s">
        <v>137</v>
      </c>
      <c r="C74" s="47">
        <v>11</v>
      </c>
      <c r="D74" s="16">
        <f ca="1">((100/(H66))*C74)/100</f>
        <v>1.0000000000000002</v>
      </c>
      <c r="E74" s="87"/>
      <c r="F74" s="87"/>
      <c r="G74" s="87"/>
      <c r="H74" s="87"/>
      <c r="I74" s="14" t="s">
        <v>148</v>
      </c>
      <c r="J74" s="26">
        <f>(IF(B66&gt;2,(H66/(B66+2)+J73),0))</f>
        <v>0</v>
      </c>
    </row>
    <row r="75" spans="1:13" ht="15.75" customHeight="1" x14ac:dyDescent="0.3">
      <c r="A75" s="74" t="s">
        <v>136</v>
      </c>
      <c r="B75" s="74" t="s">
        <v>136</v>
      </c>
      <c r="C75" s="47">
        <v>11</v>
      </c>
      <c r="D75" s="16">
        <f ca="1">((100/H66)*C75)/100</f>
        <v>1.0000000000000002</v>
      </c>
      <c r="E75" s="87"/>
      <c r="F75" s="87"/>
      <c r="G75" s="87"/>
      <c r="H75" s="87"/>
      <c r="I75" s="14" t="s">
        <v>149</v>
      </c>
      <c r="J75" s="27">
        <f>(IF(B66&gt;3,(H66/(B66+2)+J74),0))</f>
        <v>0</v>
      </c>
    </row>
    <row r="76" spans="1:13" ht="15.75" customHeight="1" x14ac:dyDescent="0.3">
      <c r="A76" s="74" t="s">
        <v>143</v>
      </c>
      <c r="B76" s="74"/>
      <c r="C76" s="47">
        <v>11</v>
      </c>
      <c r="D76" s="16">
        <f ca="1">((100/H66)*C76)/100</f>
        <v>1.0000000000000002</v>
      </c>
      <c r="E76" s="87"/>
      <c r="F76" s="87"/>
      <c r="G76" s="87"/>
      <c r="H76" s="87"/>
      <c r="I76" s="14" t="s">
        <v>150</v>
      </c>
      <c r="J76" s="26">
        <f>(IF(B66&gt;4,(H66/(B66+2)+J75),0))</f>
        <v>0</v>
      </c>
    </row>
    <row r="77" spans="1:13" ht="15.75" customHeight="1" x14ac:dyDescent="0.3">
      <c r="A77" s="74" t="s">
        <v>138</v>
      </c>
      <c r="B77" s="74" t="s">
        <v>138</v>
      </c>
      <c r="C77" s="47">
        <v>10</v>
      </c>
      <c r="D77" s="16">
        <f ca="1">((100/(H66))*C77)/100</f>
        <v>0.90909090909090917</v>
      </c>
      <c r="E77" s="87"/>
      <c r="F77" s="87"/>
      <c r="G77" s="87"/>
      <c r="H77" s="87"/>
      <c r="I77" s="14" t="s">
        <v>152</v>
      </c>
      <c r="J77" s="26">
        <f ca="1">(IF(B66=1,(H66/(B66+3)+J72),IF(B66=0,(H66/4+J72),IF(B66&gt;1,0))))</f>
        <v>8.25</v>
      </c>
    </row>
    <row r="78" spans="1:13" ht="16.2" thickBot="1" x14ac:dyDescent="0.35">
      <c r="A78" s="74" t="s">
        <v>139</v>
      </c>
      <c r="B78" s="74"/>
      <c r="C78" s="47">
        <v>0</v>
      </c>
      <c r="D78" s="16">
        <f ca="1">((100/(H66))*C78)/100</f>
        <v>0</v>
      </c>
      <c r="E78" s="87"/>
      <c r="F78" s="87"/>
      <c r="G78" s="87"/>
      <c r="H78" s="87"/>
      <c r="I78" s="15" t="s">
        <v>106</v>
      </c>
      <c r="J78" s="28">
        <f ca="1">(IF(B66&gt;1.5,(H66/(B66+2)+J72+MAX(0,J73-J72)+MAX(0,J74-J73)+MAX(0,J75-J74)+MAX(0,J76-J75)+MAX(0,J77-J76)),IF(B66=1,(H66/(B66+3)+J77),IF(B66=0,H66/4+J77))))</f>
        <v>11</v>
      </c>
    </row>
    <row r="79" spans="1:13" x14ac:dyDescent="0.3">
      <c r="A79" s="70" t="s">
        <v>162</v>
      </c>
      <c r="B79" s="70"/>
      <c r="C79" s="70"/>
      <c r="D79" s="70"/>
      <c r="E79" s="70"/>
      <c r="F79" s="96" t="s">
        <v>167</v>
      </c>
      <c r="G79" s="96"/>
      <c r="H79" s="96"/>
    </row>
    <row r="80" spans="1:13" x14ac:dyDescent="0.3">
      <c r="A80" s="59" t="s">
        <v>165</v>
      </c>
      <c r="B80" s="59"/>
      <c r="C80" s="59"/>
      <c r="D80" s="59"/>
      <c r="E80" s="59"/>
      <c r="F80" s="67">
        <v>5200</v>
      </c>
      <c r="G80" s="67"/>
      <c r="H80" s="67"/>
      <c r="J80" s="45" t="s">
        <v>214</v>
      </c>
      <c r="K80" s="45" t="s">
        <v>215</v>
      </c>
      <c r="L80" s="46">
        <v>45167</v>
      </c>
      <c r="M80" s="45" t="s">
        <v>216</v>
      </c>
    </row>
    <row r="81" spans="1:8" hidden="1" x14ac:dyDescent="0.3">
      <c r="A81" s="59" t="s">
        <v>164</v>
      </c>
      <c r="B81" s="59"/>
      <c r="C81" s="59"/>
      <c r="D81" s="59"/>
      <c r="E81" s="59"/>
      <c r="F81" s="67"/>
      <c r="G81" s="67"/>
      <c r="H81" s="67"/>
    </row>
    <row r="82" spans="1:8" hidden="1" x14ac:dyDescent="0.3">
      <c r="A82" s="59" t="s">
        <v>166</v>
      </c>
      <c r="B82" s="59"/>
      <c r="C82" s="59"/>
      <c r="D82" s="59"/>
      <c r="E82" s="59"/>
      <c r="F82" s="67"/>
      <c r="G82" s="67"/>
      <c r="H82" s="67"/>
    </row>
    <row r="83" spans="1:8" s="29" customFormat="1" hidden="1" x14ac:dyDescent="0.25">
      <c r="A83" s="59" t="s">
        <v>163</v>
      </c>
      <c r="B83" s="59"/>
      <c r="C83" s="59"/>
      <c r="D83" s="59"/>
      <c r="E83" s="59"/>
      <c r="F83" s="67"/>
      <c r="G83" s="67"/>
      <c r="H83" s="67"/>
    </row>
    <row r="84" spans="1:8" s="29" customFormat="1" x14ac:dyDescent="0.25">
      <c r="A84" s="59" t="s">
        <v>213</v>
      </c>
      <c r="B84" s="59"/>
      <c r="C84" s="59"/>
      <c r="D84" s="59"/>
      <c r="E84" s="59"/>
      <c r="F84" s="67">
        <v>150000</v>
      </c>
      <c r="G84" s="67"/>
      <c r="H84" s="67"/>
    </row>
    <row r="85" spans="1:8" s="29" customFormat="1" x14ac:dyDescent="0.25">
      <c r="A85" s="59" t="s">
        <v>100</v>
      </c>
      <c r="B85" s="59"/>
      <c r="C85" s="59"/>
      <c r="D85" s="59"/>
      <c r="E85" s="59"/>
      <c r="F85" s="67">
        <v>50000</v>
      </c>
      <c r="G85" s="67"/>
      <c r="H85" s="67"/>
    </row>
    <row r="86" spans="1:8" s="29" customFormat="1" hidden="1" x14ac:dyDescent="0.25">
      <c r="A86" s="59" t="s">
        <v>168</v>
      </c>
      <c r="B86" s="59"/>
      <c r="C86" s="59"/>
      <c r="D86" s="59"/>
      <c r="E86" s="59"/>
      <c r="F86" s="67"/>
      <c r="G86" s="67"/>
      <c r="H86" s="67"/>
    </row>
    <row r="87" spans="1:8" s="29" customFormat="1" hidden="1" x14ac:dyDescent="0.25">
      <c r="A87" s="59" t="s">
        <v>98</v>
      </c>
      <c r="B87" s="59"/>
      <c r="C87" s="59"/>
      <c r="D87" s="59"/>
      <c r="E87" s="59"/>
      <c r="F87" s="67"/>
      <c r="G87" s="67"/>
      <c r="H87" s="67"/>
    </row>
    <row r="88" spans="1:8" s="29" customFormat="1" hidden="1" x14ac:dyDescent="0.25">
      <c r="A88" s="59" t="s">
        <v>99</v>
      </c>
      <c r="B88" s="59"/>
      <c r="C88" s="59"/>
      <c r="D88" s="59"/>
      <c r="E88" s="59"/>
      <c r="F88" s="67"/>
      <c r="G88" s="67"/>
      <c r="H88" s="67"/>
    </row>
    <row r="89" spans="1:8" s="29" customFormat="1" hidden="1" x14ac:dyDescent="0.25">
      <c r="A89" s="59" t="s">
        <v>100</v>
      </c>
      <c r="B89" s="59"/>
      <c r="C89" s="59"/>
      <c r="D89" s="59"/>
      <c r="E89" s="59"/>
      <c r="F89" s="67"/>
      <c r="G89" s="67"/>
      <c r="H89" s="67"/>
    </row>
    <row r="90" spans="1:8" s="29" customFormat="1" hidden="1" x14ac:dyDescent="0.25">
      <c r="A90" s="59" t="s">
        <v>101</v>
      </c>
      <c r="B90" s="59"/>
      <c r="C90" s="59"/>
      <c r="D90" s="59"/>
      <c r="E90" s="59"/>
      <c r="F90" s="67"/>
      <c r="G90" s="67"/>
      <c r="H90" s="67"/>
    </row>
    <row r="91" spans="1:8" x14ac:dyDescent="0.3">
      <c r="A91" s="59" t="s">
        <v>52</v>
      </c>
      <c r="B91" s="59"/>
      <c r="C91" s="59"/>
      <c r="D91" s="59"/>
      <c r="E91" s="59"/>
      <c r="F91" s="67">
        <v>200000</v>
      </c>
      <c r="G91" s="67"/>
      <c r="H91" s="67"/>
    </row>
    <row r="92" spans="1:8" s="30" customFormat="1" x14ac:dyDescent="0.3">
      <c r="A92" s="60" t="s">
        <v>53</v>
      </c>
      <c r="B92" s="60"/>
      <c r="C92" s="60"/>
      <c r="D92" s="60"/>
      <c r="E92" s="60"/>
      <c r="F92" s="67">
        <f>F80*0.8</f>
        <v>4160</v>
      </c>
      <c r="G92" s="67"/>
      <c r="H92" s="67"/>
    </row>
    <row r="93" spans="1:8" s="31" customFormat="1" ht="15.75" hidden="1" customHeight="1" x14ac:dyDescent="0.3">
      <c r="A93" s="130" t="s">
        <v>78</v>
      </c>
      <c r="B93" s="130"/>
      <c r="C93" s="130"/>
      <c r="D93" s="130"/>
      <c r="E93" s="130"/>
      <c r="F93" s="130"/>
      <c r="G93" s="130"/>
      <c r="H93" s="130"/>
    </row>
    <row r="94" spans="1:8" s="31" customFormat="1" ht="15.75" hidden="1" customHeight="1" x14ac:dyDescent="0.3">
      <c r="A94" s="133" t="s">
        <v>54</v>
      </c>
      <c r="B94" s="133"/>
      <c r="C94" s="131" t="s">
        <v>81</v>
      </c>
      <c r="D94" s="131"/>
      <c r="E94" s="132" t="s">
        <v>55</v>
      </c>
      <c r="F94" s="132"/>
      <c r="G94" s="133" t="s">
        <v>56</v>
      </c>
      <c r="H94" s="133"/>
    </row>
    <row r="95" spans="1:8" s="31" customFormat="1" hidden="1" x14ac:dyDescent="0.3">
      <c r="A95" s="97"/>
      <c r="B95" s="97"/>
      <c r="C95" s="103"/>
      <c r="D95" s="103"/>
      <c r="E95" s="128"/>
      <c r="F95" s="128"/>
      <c r="G95" s="129"/>
      <c r="H95" s="129"/>
    </row>
    <row r="96" spans="1:8" s="31" customFormat="1" hidden="1" x14ac:dyDescent="0.3">
      <c r="A96" s="97"/>
      <c r="B96" s="97"/>
      <c r="C96" s="103"/>
      <c r="D96" s="103"/>
      <c r="E96" s="128"/>
      <c r="F96" s="128"/>
      <c r="G96" s="129"/>
      <c r="H96" s="129"/>
    </row>
    <row r="97" spans="1:14" s="31" customFormat="1" hidden="1" x14ac:dyDescent="0.3">
      <c r="A97" s="130" t="s">
        <v>155</v>
      </c>
      <c r="B97" s="130"/>
      <c r="C97" s="131"/>
      <c r="D97" s="131"/>
      <c r="E97" s="132"/>
      <c r="F97" s="132"/>
      <c r="G97" s="133"/>
      <c r="H97" s="133"/>
    </row>
    <row r="98" spans="1:14" s="31" customFormat="1" x14ac:dyDescent="0.3">
      <c r="A98" s="130" t="s">
        <v>72</v>
      </c>
      <c r="B98" s="130"/>
      <c r="C98" s="130"/>
      <c r="D98" s="130"/>
      <c r="E98" s="130"/>
      <c r="F98" s="130"/>
      <c r="G98" s="130"/>
      <c r="H98" s="130"/>
    </row>
    <row r="99" spans="1:14" s="31" customFormat="1" ht="15.75" customHeight="1" x14ac:dyDescent="0.3">
      <c r="A99" s="133" t="s">
        <v>54</v>
      </c>
      <c r="B99" s="133"/>
      <c r="C99" s="131" t="s">
        <v>81</v>
      </c>
      <c r="D99" s="131"/>
      <c r="E99" s="132" t="s">
        <v>55</v>
      </c>
      <c r="F99" s="132"/>
      <c r="G99" s="133" t="s">
        <v>56</v>
      </c>
      <c r="H99" s="133"/>
    </row>
    <row r="100" spans="1:14" s="31" customFormat="1" ht="30" customHeight="1" x14ac:dyDescent="0.3">
      <c r="A100" s="97" t="s">
        <v>207</v>
      </c>
      <c r="B100" s="97"/>
      <c r="C100" s="81">
        <f>COUNT(D120:D123)+COUNT(D125:D128)*9+COUNT(D130:D133)</f>
        <v>44</v>
      </c>
      <c r="D100" s="81"/>
      <c r="E100" s="82">
        <f>SUM(D120:D123)+SUM(D125:D128)*9+SUM(D130:D133)</f>
        <v>18277.433459999997</v>
      </c>
      <c r="F100" s="82"/>
      <c r="G100" s="82">
        <f>SUM(F120:F123)+SUM(F125:F128)*9+SUM(F130:F133)</f>
        <v>27416.150189999993</v>
      </c>
      <c r="H100" s="82"/>
    </row>
    <row r="101" spans="1:14" s="31" customFormat="1" ht="15" hidden="1" customHeight="1" x14ac:dyDescent="0.3">
      <c r="A101" s="97"/>
      <c r="B101" s="97"/>
      <c r="C101" s="81"/>
      <c r="D101" s="81"/>
      <c r="E101" s="134"/>
      <c r="F101" s="134"/>
      <c r="G101" s="129"/>
      <c r="H101" s="129"/>
    </row>
    <row r="102" spans="1:14" s="31" customFormat="1" ht="16.2" hidden="1" thickBot="1" x14ac:dyDescent="0.35">
      <c r="A102" s="100" t="s">
        <v>155</v>
      </c>
      <c r="B102" s="100"/>
      <c r="C102" s="140">
        <f>SUM(C100:C101)</f>
        <v>44</v>
      </c>
      <c r="D102" s="140"/>
      <c r="E102" s="101">
        <f>SUM(E100:E101)</f>
        <v>18277.433459999997</v>
      </c>
      <c r="F102" s="101"/>
      <c r="G102" s="102">
        <f>SUM(G100:G101)</f>
        <v>27416.150189999993</v>
      </c>
      <c r="H102" s="102"/>
    </row>
    <row r="103" spans="1:14" s="31" customFormat="1" ht="16.2" hidden="1" thickBot="1" x14ac:dyDescent="0.35">
      <c r="A103" s="89" t="s">
        <v>174</v>
      </c>
      <c r="B103" s="90"/>
      <c r="C103" s="91">
        <f>C97+C102</f>
        <v>44</v>
      </c>
      <c r="D103" s="91"/>
      <c r="E103" s="92">
        <f>E97+E102</f>
        <v>18277.433459999997</v>
      </c>
      <c r="F103" s="92"/>
      <c r="G103" s="98">
        <f>G97+G102</f>
        <v>27416.150189999993</v>
      </c>
      <c r="H103" s="99"/>
    </row>
    <row r="104" spans="1:14" s="30" customFormat="1" x14ac:dyDescent="0.3">
      <c r="A104" s="96" t="s">
        <v>57</v>
      </c>
      <c r="B104" s="96"/>
      <c r="C104" s="96"/>
      <c r="D104" s="96"/>
      <c r="E104" s="96"/>
      <c r="F104" s="96"/>
      <c r="G104" s="96"/>
      <c r="H104" s="96"/>
    </row>
    <row r="105" spans="1:14" x14ac:dyDescent="0.3">
      <c r="A105" s="126" t="s">
        <v>58</v>
      </c>
      <c r="B105" s="126"/>
      <c r="C105" s="126"/>
      <c r="D105" s="126"/>
      <c r="E105" s="126"/>
      <c r="F105" s="126"/>
      <c r="G105" s="126"/>
      <c r="H105" s="126"/>
    </row>
    <row r="106" spans="1:14" ht="47.25" hidden="1" customHeight="1" x14ac:dyDescent="0.3">
      <c r="A106" s="68" t="s">
        <v>123</v>
      </c>
      <c r="B106" s="68" t="s">
        <v>122</v>
      </c>
      <c r="C106" s="68" t="s">
        <v>59</v>
      </c>
      <c r="D106" s="68" t="s">
        <v>60</v>
      </c>
      <c r="E106" s="83" t="s">
        <v>161</v>
      </c>
      <c r="F106" s="39" t="s">
        <v>154</v>
      </c>
      <c r="G106" s="72" t="s">
        <v>62</v>
      </c>
      <c r="H106" s="85"/>
    </row>
    <row r="107" spans="1:14" s="33" customFormat="1" hidden="1" x14ac:dyDescent="0.3">
      <c r="A107" s="69"/>
      <c r="B107" s="69"/>
      <c r="C107" s="69"/>
      <c r="D107" s="69"/>
      <c r="E107" s="84"/>
      <c r="F107" s="13">
        <v>0.6</v>
      </c>
      <c r="G107" s="73"/>
      <c r="H107" s="86"/>
    </row>
    <row r="108" spans="1:14" s="33" customFormat="1" hidden="1" x14ac:dyDescent="0.3">
      <c r="A108" s="56" t="s">
        <v>121</v>
      </c>
      <c r="B108" s="57"/>
      <c r="C108" s="57"/>
      <c r="D108" s="57"/>
      <c r="E108" s="57"/>
      <c r="F108" s="57"/>
      <c r="G108" s="57"/>
      <c r="H108" s="58"/>
      <c r="J108" s="32"/>
    </row>
    <row r="109" spans="1:14" s="33" customFormat="1" hidden="1" x14ac:dyDescent="0.3">
      <c r="A109" s="54">
        <v>1</v>
      </c>
      <c r="B109" s="55"/>
      <c r="C109" s="38"/>
      <c r="D109" s="38"/>
      <c r="E109" s="38">
        <v>0</v>
      </c>
      <c r="F109" s="38">
        <f>(D109+E109)*(($F$107)+1)</f>
        <v>0</v>
      </c>
      <c r="G109" s="54" t="str">
        <f>A108</f>
        <v>Ground Floor</v>
      </c>
      <c r="H109" s="55"/>
      <c r="I109" s="32"/>
      <c r="L109" s="53"/>
      <c r="M109" s="53"/>
      <c r="N109" s="32"/>
    </row>
    <row r="110" spans="1:14" s="33" customFormat="1" hidden="1" x14ac:dyDescent="0.3">
      <c r="A110" s="54">
        <f t="shared" ref="A110:A112" si="0">A109+1</f>
        <v>2</v>
      </c>
      <c r="B110" s="55"/>
      <c r="C110" s="38"/>
      <c r="D110" s="38"/>
      <c r="E110" s="38">
        <v>0</v>
      </c>
      <c r="F110" s="38">
        <f t="shared" ref="F110:F112" si="1">(D110+E110)*(($F$107)+1)</f>
        <v>0</v>
      </c>
      <c r="G110" s="54" t="str">
        <f t="shared" ref="G110:G112" si="2">G109</f>
        <v>Ground Floor</v>
      </c>
      <c r="H110" s="55"/>
      <c r="I110" s="32"/>
      <c r="L110" s="53"/>
      <c r="M110" s="53"/>
      <c r="N110" s="32"/>
    </row>
    <row r="111" spans="1:14" s="33" customFormat="1" hidden="1" x14ac:dyDescent="0.3">
      <c r="A111" s="54">
        <f t="shared" si="0"/>
        <v>3</v>
      </c>
      <c r="B111" s="55"/>
      <c r="C111" s="38"/>
      <c r="D111" s="38"/>
      <c r="E111" s="38">
        <v>0</v>
      </c>
      <c r="F111" s="38">
        <f t="shared" si="1"/>
        <v>0</v>
      </c>
      <c r="G111" s="54" t="str">
        <f t="shared" si="2"/>
        <v>Ground Floor</v>
      </c>
      <c r="H111" s="55"/>
      <c r="I111" s="32"/>
      <c r="L111" s="53"/>
      <c r="M111" s="53"/>
      <c r="N111" s="32"/>
    </row>
    <row r="112" spans="1:14" s="33" customFormat="1" hidden="1" x14ac:dyDescent="0.3">
      <c r="A112" s="54">
        <f t="shared" si="0"/>
        <v>4</v>
      </c>
      <c r="B112" s="55"/>
      <c r="C112" s="38"/>
      <c r="D112" s="38"/>
      <c r="E112" s="38">
        <v>0</v>
      </c>
      <c r="F112" s="38">
        <f t="shared" si="1"/>
        <v>0</v>
      </c>
      <c r="G112" s="54" t="str">
        <f t="shared" si="2"/>
        <v>Ground Floor</v>
      </c>
      <c r="H112" s="55"/>
      <c r="I112" s="32"/>
      <c r="L112" s="53"/>
      <c r="M112" s="53"/>
      <c r="N112" s="32"/>
    </row>
    <row r="113" spans="1:14" s="33" customFormat="1" hidden="1" x14ac:dyDescent="0.3">
      <c r="A113" s="54"/>
      <c r="B113" s="71"/>
      <c r="C113" s="71"/>
      <c r="D113" s="71"/>
      <c r="E113" s="71"/>
      <c r="F113" s="71"/>
      <c r="G113" s="71"/>
      <c r="H113" s="55"/>
      <c r="I113" s="32"/>
      <c r="N113" s="32"/>
    </row>
    <row r="114" spans="1:14" ht="47.25" customHeight="1" x14ac:dyDescent="0.3">
      <c r="A114" s="72" t="s">
        <v>124</v>
      </c>
      <c r="B114" s="72" t="s">
        <v>125</v>
      </c>
      <c r="C114" s="68" t="s">
        <v>59</v>
      </c>
      <c r="D114" s="68" t="s">
        <v>60</v>
      </c>
      <c r="E114" s="83" t="s">
        <v>61</v>
      </c>
      <c r="F114" s="39" t="s">
        <v>154</v>
      </c>
      <c r="G114" s="72" t="s">
        <v>62</v>
      </c>
      <c r="H114" s="85"/>
      <c r="I114" s="32"/>
    </row>
    <row r="115" spans="1:14" s="33" customFormat="1" x14ac:dyDescent="0.3">
      <c r="A115" s="73"/>
      <c r="B115" s="73"/>
      <c r="C115" s="69"/>
      <c r="D115" s="69"/>
      <c r="E115" s="84"/>
      <c r="F115" s="13">
        <v>0.5</v>
      </c>
      <c r="G115" s="73"/>
      <c r="H115" s="86"/>
      <c r="I115" s="32"/>
    </row>
    <row r="116" spans="1:14" s="33" customFormat="1" x14ac:dyDescent="0.3">
      <c r="A116" s="56" t="s">
        <v>208</v>
      </c>
      <c r="B116" s="57"/>
      <c r="C116" s="57"/>
      <c r="D116" s="57"/>
      <c r="E116" s="57"/>
      <c r="F116" s="57"/>
      <c r="G116" s="57"/>
      <c r="H116" s="58"/>
      <c r="J116" s="32"/>
    </row>
    <row r="117" spans="1:14" s="33" customFormat="1" x14ac:dyDescent="0.3">
      <c r="A117" s="56" t="s">
        <v>209</v>
      </c>
      <c r="B117" s="57"/>
      <c r="C117" s="57"/>
      <c r="D117" s="57"/>
      <c r="E117" s="57"/>
      <c r="F117" s="57"/>
      <c r="G117" s="57"/>
      <c r="H117" s="58"/>
      <c r="J117" s="32"/>
    </row>
    <row r="118" spans="1:14" s="33" customFormat="1" x14ac:dyDescent="0.3">
      <c r="A118" s="56" t="s">
        <v>203</v>
      </c>
      <c r="B118" s="57"/>
      <c r="C118" s="57"/>
      <c r="D118" s="57"/>
      <c r="E118" s="57"/>
      <c r="F118" s="57"/>
      <c r="G118" s="57"/>
      <c r="H118" s="58"/>
      <c r="J118" s="32"/>
    </row>
    <row r="119" spans="1:14" s="33" customFormat="1" x14ac:dyDescent="0.3">
      <c r="A119" s="56" t="s">
        <v>192</v>
      </c>
      <c r="B119" s="57"/>
      <c r="C119" s="57"/>
      <c r="D119" s="57"/>
      <c r="E119" s="57"/>
      <c r="F119" s="57"/>
      <c r="G119" s="57"/>
      <c r="H119" s="58"/>
      <c r="J119" s="42">
        <v>10.763999999999999</v>
      </c>
    </row>
    <row r="120" spans="1:14" s="33" customFormat="1" x14ac:dyDescent="0.3">
      <c r="A120" s="54">
        <v>1</v>
      </c>
      <c r="B120" s="55"/>
      <c r="C120" s="38" t="s">
        <v>191</v>
      </c>
      <c r="D120" s="42">
        <f>(25.1+9+0.75*(2.75+2.2+2.75))*10.764</f>
        <v>429.21449999999999</v>
      </c>
      <c r="E120" s="38">
        <v>0</v>
      </c>
      <c r="F120" s="38">
        <f t="shared" ref="F120:F123" si="3">D120*(($F$115)+1)+(IF(E120&lt;101,E120,IF(E120&lt;201,E120/2,IF(E120&lt;=301,E120/3,E120/4))))</f>
        <v>643.82174999999995</v>
      </c>
      <c r="G120" s="54" t="str">
        <f>A119</f>
        <v>1st Floor For Residential</v>
      </c>
      <c r="H120" s="55"/>
      <c r="I120" s="32">
        <f>3000000/F120</f>
        <v>4659.6748245923663</v>
      </c>
      <c r="K120" s="32"/>
      <c r="L120" s="53"/>
      <c r="M120" s="53"/>
      <c r="N120" s="32"/>
    </row>
    <row r="121" spans="1:14" s="33" customFormat="1" x14ac:dyDescent="0.3">
      <c r="A121" s="54">
        <f t="shared" ref="A121:A123" si="4">A120+1</f>
        <v>2</v>
      </c>
      <c r="B121" s="55"/>
      <c r="C121" s="38" t="s">
        <v>191</v>
      </c>
      <c r="D121" s="42">
        <f>(25.1+9+0.75*(2.75+2.2+2.75))*10.764</f>
        <v>429.21449999999999</v>
      </c>
      <c r="E121" s="38">
        <v>0</v>
      </c>
      <c r="F121" s="38">
        <f t="shared" si="3"/>
        <v>643.82174999999995</v>
      </c>
      <c r="G121" s="54" t="str">
        <f t="shared" ref="G121:G123" si="5">G120</f>
        <v>1st Floor For Residential</v>
      </c>
      <c r="H121" s="55"/>
      <c r="I121" s="32">
        <f t="shared" ref="I121:I123" si="6">3000000/F121</f>
        <v>4659.6748245923663</v>
      </c>
      <c r="K121" s="32"/>
      <c r="L121" s="53"/>
      <c r="M121" s="53"/>
      <c r="N121" s="32"/>
    </row>
    <row r="122" spans="1:14" s="33" customFormat="1" x14ac:dyDescent="0.3">
      <c r="A122" s="54">
        <f t="shared" si="4"/>
        <v>3</v>
      </c>
      <c r="B122" s="55"/>
      <c r="C122" s="38" t="s">
        <v>191</v>
      </c>
      <c r="D122" s="42">
        <f>(26.77+5.7+0.75*(2.75+2.2+2.75))*10.764</f>
        <v>411.66917999999993</v>
      </c>
      <c r="E122" s="38">
        <v>0</v>
      </c>
      <c r="F122" s="38">
        <f t="shared" si="3"/>
        <v>617.50376999999992</v>
      </c>
      <c r="G122" s="54" t="str">
        <f t="shared" si="5"/>
        <v>1st Floor For Residential</v>
      </c>
      <c r="H122" s="55"/>
      <c r="I122" s="32">
        <f t="shared" si="6"/>
        <v>4858.269934125261</v>
      </c>
      <c r="L122" s="53"/>
      <c r="M122" s="53"/>
      <c r="N122" s="32"/>
    </row>
    <row r="123" spans="1:14" s="33" customFormat="1" x14ac:dyDescent="0.3">
      <c r="A123" s="54">
        <f t="shared" si="4"/>
        <v>4</v>
      </c>
      <c r="B123" s="55"/>
      <c r="C123" s="38" t="s">
        <v>191</v>
      </c>
      <c r="D123" s="42">
        <f>(26.77+5.7+0.75*(2.75+2.2+2.75))*10.764</f>
        <v>411.66917999999993</v>
      </c>
      <c r="E123" s="38">
        <v>0</v>
      </c>
      <c r="F123" s="38">
        <f t="shared" si="3"/>
        <v>617.50376999999992</v>
      </c>
      <c r="G123" s="54" t="str">
        <f t="shared" si="5"/>
        <v>1st Floor For Residential</v>
      </c>
      <c r="H123" s="55"/>
      <c r="I123" s="32">
        <f t="shared" si="6"/>
        <v>4858.269934125261</v>
      </c>
      <c r="L123" s="53"/>
      <c r="M123" s="53"/>
      <c r="N123" s="32"/>
    </row>
    <row r="124" spans="1:14" s="33" customFormat="1" x14ac:dyDescent="0.3">
      <c r="A124" s="56" t="s">
        <v>193</v>
      </c>
      <c r="B124" s="57"/>
      <c r="C124" s="57"/>
      <c r="D124" s="57"/>
      <c r="E124" s="57"/>
      <c r="F124" s="57"/>
      <c r="G124" s="57"/>
      <c r="H124" s="58"/>
    </row>
    <row r="125" spans="1:14" s="33" customFormat="1" x14ac:dyDescent="0.3">
      <c r="A125" s="54">
        <v>1</v>
      </c>
      <c r="B125" s="55"/>
      <c r="C125" s="38" t="s">
        <v>191</v>
      </c>
      <c r="D125" s="42">
        <f>(25.1+9+0.75*(2.75+2.2+2.75))*10.764</f>
        <v>429.21449999999999</v>
      </c>
      <c r="E125" s="38">
        <v>0</v>
      </c>
      <c r="F125" s="38">
        <f t="shared" ref="F125:F128" si="7">D125*(($F$115)+1)+(IF(E125&lt;101,E125,IF(E125&lt;201,E125/2,IF(E125&lt;=301,E125/3,E125/4))))</f>
        <v>643.82174999999995</v>
      </c>
      <c r="G125" s="54" t="str">
        <f>A124</f>
        <v>2nd to 7th &amp; 9th to 11th Floor</v>
      </c>
      <c r="H125" s="55"/>
      <c r="I125" s="32"/>
      <c r="K125" s="32"/>
      <c r="L125" s="53"/>
      <c r="M125" s="53"/>
      <c r="N125" s="32"/>
    </row>
    <row r="126" spans="1:14" s="33" customFormat="1" x14ac:dyDescent="0.3">
      <c r="A126" s="54">
        <f t="shared" ref="A126:A128" si="8">A125+1</f>
        <v>2</v>
      </c>
      <c r="B126" s="55"/>
      <c r="C126" s="38" t="s">
        <v>191</v>
      </c>
      <c r="D126" s="42">
        <f>(25.1+9+0.75*(2.75+2.2))*10.764</f>
        <v>407.01374999999996</v>
      </c>
      <c r="E126" s="38">
        <v>0</v>
      </c>
      <c r="F126" s="38">
        <f t="shared" si="7"/>
        <v>610.52062499999988</v>
      </c>
      <c r="G126" s="54" t="str">
        <f t="shared" ref="G126:G128" si="9">G125</f>
        <v>2nd to 7th &amp; 9th to 11th Floor</v>
      </c>
      <c r="H126" s="55"/>
      <c r="I126" s="32"/>
      <c r="K126" s="32"/>
      <c r="L126" s="53"/>
      <c r="M126" s="53"/>
      <c r="N126" s="32"/>
    </row>
    <row r="127" spans="1:14" s="33" customFormat="1" x14ac:dyDescent="0.3">
      <c r="A127" s="54">
        <f t="shared" si="8"/>
        <v>3</v>
      </c>
      <c r="B127" s="55"/>
      <c r="C127" s="38" t="s">
        <v>191</v>
      </c>
      <c r="D127" s="42">
        <f>(26.77+5.7+0.75*(2.75+2.2+2.75))*10.764</f>
        <v>411.66917999999993</v>
      </c>
      <c r="E127" s="38">
        <v>0</v>
      </c>
      <c r="F127" s="38">
        <f t="shared" si="7"/>
        <v>617.50376999999992</v>
      </c>
      <c r="G127" s="54" t="str">
        <f t="shared" si="9"/>
        <v>2nd to 7th &amp; 9th to 11th Floor</v>
      </c>
      <c r="H127" s="55"/>
      <c r="I127" s="32"/>
      <c r="L127" s="53"/>
      <c r="M127" s="53"/>
      <c r="N127" s="32"/>
    </row>
    <row r="128" spans="1:14" s="33" customFormat="1" x14ac:dyDescent="0.3">
      <c r="A128" s="54">
        <f t="shared" si="8"/>
        <v>4</v>
      </c>
      <c r="B128" s="55"/>
      <c r="C128" s="38" t="s">
        <v>191</v>
      </c>
      <c r="D128" s="42">
        <f>(26.77+5.7+0.75*(2.75+2.2+2.75))*10.764</f>
        <v>411.66917999999993</v>
      </c>
      <c r="E128" s="38">
        <v>0</v>
      </c>
      <c r="F128" s="38">
        <f t="shared" si="7"/>
        <v>617.50376999999992</v>
      </c>
      <c r="G128" s="54" t="str">
        <f t="shared" si="9"/>
        <v>2nd to 7th &amp; 9th to 11th Floor</v>
      </c>
      <c r="H128" s="55"/>
      <c r="I128" s="32"/>
      <c r="L128" s="53"/>
      <c r="M128" s="53"/>
      <c r="N128" s="32"/>
    </row>
    <row r="129" spans="1:14" s="33" customFormat="1" x14ac:dyDescent="0.3">
      <c r="A129" s="56" t="s">
        <v>194</v>
      </c>
      <c r="B129" s="57"/>
      <c r="C129" s="57"/>
      <c r="D129" s="57"/>
      <c r="E129" s="57"/>
      <c r="F129" s="57"/>
      <c r="G129" s="57"/>
      <c r="H129" s="58"/>
    </row>
    <row r="130" spans="1:14" s="33" customFormat="1" x14ac:dyDescent="0.3">
      <c r="A130" s="54">
        <v>1</v>
      </c>
      <c r="B130" s="55"/>
      <c r="C130" s="38" t="s">
        <v>191</v>
      </c>
      <c r="D130" s="42">
        <f>(25.1+9+0.75*(2.75+2.2+2.75))*10.764</f>
        <v>429.21449999999999</v>
      </c>
      <c r="E130" s="38">
        <v>0</v>
      </c>
      <c r="F130" s="38">
        <f t="shared" ref="F130:F133" si="10">D130*(($F$115)+1)+(IF(E130&lt;101,E130,IF(E130&lt;201,E130/2,IF(E130&lt;=301,E130/3,E130/4))))</f>
        <v>643.82174999999995</v>
      </c>
      <c r="G130" s="54" t="str">
        <f>A129</f>
        <v>8th Floor (Part Refuge Area)</v>
      </c>
      <c r="H130" s="55"/>
      <c r="I130" s="32"/>
      <c r="K130" s="32"/>
      <c r="L130" s="53"/>
      <c r="M130" s="53"/>
      <c r="N130" s="32"/>
    </row>
    <row r="131" spans="1:14" s="33" customFormat="1" x14ac:dyDescent="0.3">
      <c r="A131" s="54">
        <f t="shared" ref="A131:A133" si="11">A130+1</f>
        <v>2</v>
      </c>
      <c r="B131" s="55"/>
      <c r="C131" s="38" t="s">
        <v>191</v>
      </c>
      <c r="D131" s="42">
        <f>(25.1+9+0.75*(2.75+2.2))*10.764</f>
        <v>407.01374999999996</v>
      </c>
      <c r="E131" s="38">
        <v>0</v>
      </c>
      <c r="F131" s="38">
        <f t="shared" si="10"/>
        <v>610.52062499999988</v>
      </c>
      <c r="G131" s="54" t="str">
        <f t="shared" ref="G131:G133" si="12">G130</f>
        <v>8th Floor (Part Refuge Area)</v>
      </c>
      <c r="H131" s="55"/>
      <c r="I131" s="32"/>
      <c r="K131" s="32"/>
      <c r="L131" s="53"/>
      <c r="M131" s="53"/>
      <c r="N131" s="32"/>
    </row>
    <row r="132" spans="1:14" s="33" customFormat="1" x14ac:dyDescent="0.3">
      <c r="A132" s="54">
        <f t="shared" si="11"/>
        <v>3</v>
      </c>
      <c r="B132" s="55"/>
      <c r="C132" s="38" t="s">
        <v>191</v>
      </c>
      <c r="D132" s="42">
        <f>(26.77+5.7+0.75*(2.75+2.2+2.75))*10.764</f>
        <v>411.66917999999993</v>
      </c>
      <c r="E132" s="38">
        <v>0</v>
      </c>
      <c r="F132" s="38">
        <f t="shared" si="10"/>
        <v>617.50376999999992</v>
      </c>
      <c r="G132" s="54" t="str">
        <f t="shared" si="12"/>
        <v>8th Floor (Part Refuge Area)</v>
      </c>
      <c r="H132" s="55"/>
      <c r="I132" s="32"/>
      <c r="L132" s="53"/>
      <c r="M132" s="53"/>
      <c r="N132" s="32"/>
    </row>
    <row r="133" spans="1:14" s="33" customFormat="1" x14ac:dyDescent="0.3">
      <c r="A133" s="54">
        <f t="shared" si="11"/>
        <v>4</v>
      </c>
      <c r="B133" s="55"/>
      <c r="C133" s="38" t="s">
        <v>191</v>
      </c>
      <c r="D133" s="42">
        <f>(26.77+5.7+0.75*(2.75+2.2+2.75))*10.764</f>
        <v>411.66917999999993</v>
      </c>
      <c r="E133" s="38">
        <v>0</v>
      </c>
      <c r="F133" s="38">
        <f t="shared" si="10"/>
        <v>617.50376999999992</v>
      </c>
      <c r="G133" s="54" t="str">
        <f t="shared" si="12"/>
        <v>8th Floor (Part Refuge Area)</v>
      </c>
      <c r="H133" s="55"/>
      <c r="I133" s="32"/>
      <c r="L133" s="53"/>
      <c r="M133" s="53"/>
      <c r="N133" s="32"/>
    </row>
    <row r="134" spans="1:14" s="31" customFormat="1" x14ac:dyDescent="0.3">
      <c r="A134" s="137" t="s">
        <v>70</v>
      </c>
      <c r="B134" s="137"/>
      <c r="C134" s="137"/>
      <c r="D134" s="137"/>
      <c r="E134" s="137"/>
      <c r="F134" s="137"/>
      <c r="G134" s="137"/>
      <c r="H134" s="137"/>
    </row>
    <row r="135" spans="1:14" s="31" customFormat="1" x14ac:dyDescent="0.3">
      <c r="A135" s="48" t="s">
        <v>158</v>
      </c>
      <c r="B135" s="139" t="s">
        <v>224</v>
      </c>
      <c r="C135" s="139"/>
      <c r="D135" s="139"/>
      <c r="E135" s="139"/>
      <c r="F135" s="139"/>
      <c r="G135" s="139"/>
      <c r="H135" s="139"/>
    </row>
    <row r="136" spans="1:14" s="31" customFormat="1" x14ac:dyDescent="0.3">
      <c r="A136" s="48" t="s">
        <v>158</v>
      </c>
      <c r="B136" s="139" t="str">
        <f>(IF(F114="Saleable area Loading :","We have considered Saleable area of Flats as per our Calculation.","We considered Saleable area of Flat as per Builder area Sheet."))</f>
        <v>We have considered Saleable area of Flats as per our Calculation.</v>
      </c>
      <c r="C136" s="139"/>
      <c r="D136" s="139"/>
      <c r="E136" s="139"/>
      <c r="F136" s="139"/>
      <c r="G136" s="139"/>
      <c r="H136" s="139"/>
    </row>
    <row r="137" spans="1:14" s="31" customFormat="1" x14ac:dyDescent="0.3">
      <c r="A137" s="48" t="s">
        <v>158</v>
      </c>
      <c r="B137" s="139" t="str">
        <f>(IF(F106="Saleable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37" s="139"/>
      <c r="D137" s="139"/>
      <c r="E137" s="139"/>
      <c r="F137" s="139"/>
      <c r="G137" s="139"/>
      <c r="H137" s="139"/>
    </row>
    <row r="138" spans="1:14" s="31" customFormat="1" x14ac:dyDescent="0.3">
      <c r="A138" s="48" t="s">
        <v>158</v>
      </c>
      <c r="B138" s="61" t="s">
        <v>128</v>
      </c>
      <c r="C138" s="61"/>
      <c r="D138" s="61"/>
      <c r="E138" s="61"/>
      <c r="F138" s="61"/>
      <c r="G138" s="61"/>
      <c r="H138" s="61"/>
    </row>
    <row r="139" spans="1:14" s="31" customFormat="1" x14ac:dyDescent="0.3">
      <c r="A139" s="48" t="s">
        <v>158</v>
      </c>
      <c r="B139" s="61" t="s">
        <v>210</v>
      </c>
      <c r="C139" s="61"/>
      <c r="D139" s="61"/>
      <c r="E139" s="61"/>
      <c r="F139" s="61"/>
      <c r="G139" s="61"/>
      <c r="H139" s="61"/>
    </row>
    <row r="140" spans="1:14" s="31" customFormat="1" x14ac:dyDescent="0.3">
      <c r="A140" s="48" t="s">
        <v>158</v>
      </c>
      <c r="B140" s="61" t="s">
        <v>157</v>
      </c>
      <c r="C140" s="61"/>
      <c r="D140" s="61"/>
      <c r="E140" s="61"/>
      <c r="F140" s="61"/>
      <c r="G140" s="61"/>
      <c r="H140" s="61"/>
    </row>
    <row r="141" spans="1:14" s="31" customFormat="1" x14ac:dyDescent="0.3">
      <c r="A141" s="48" t="s">
        <v>158</v>
      </c>
      <c r="B141" s="61" t="s">
        <v>129</v>
      </c>
      <c r="C141" s="61"/>
      <c r="D141" s="61"/>
      <c r="E141" s="61"/>
      <c r="F141" s="61"/>
      <c r="G141" s="61"/>
      <c r="H141" s="61"/>
    </row>
    <row r="142" spans="1:14" s="31" customFormat="1" ht="34.5" customHeight="1" x14ac:dyDescent="0.3">
      <c r="A142" s="48" t="s">
        <v>158</v>
      </c>
      <c r="B142" s="61" t="s">
        <v>159</v>
      </c>
      <c r="C142" s="61"/>
      <c r="D142" s="61"/>
      <c r="E142" s="61"/>
      <c r="F142" s="61"/>
      <c r="G142" s="61"/>
      <c r="H142" s="61"/>
    </row>
    <row r="143" spans="1:14" s="31" customFormat="1" x14ac:dyDescent="0.3">
      <c r="A143" s="48" t="s">
        <v>158</v>
      </c>
      <c r="B143" s="61" t="s">
        <v>130</v>
      </c>
      <c r="C143" s="61"/>
      <c r="D143" s="61"/>
      <c r="E143" s="61"/>
      <c r="F143" s="61"/>
      <c r="G143" s="61"/>
      <c r="H143" s="61"/>
    </row>
    <row r="144" spans="1:14" s="31" customFormat="1" ht="30.75" customHeight="1" x14ac:dyDescent="0.3">
      <c r="A144" s="48" t="s">
        <v>158</v>
      </c>
      <c r="B144" s="148" t="s">
        <v>221</v>
      </c>
      <c r="C144" s="61"/>
      <c r="D144" s="61"/>
      <c r="E144" s="61"/>
      <c r="F144" s="61"/>
      <c r="G144" s="61"/>
      <c r="H144" s="61"/>
    </row>
    <row r="145" spans="1:8" s="31" customFormat="1" ht="30.75" customHeight="1" x14ac:dyDescent="0.3">
      <c r="A145" s="48" t="s">
        <v>158</v>
      </c>
      <c r="B145" s="139" t="s">
        <v>222</v>
      </c>
      <c r="C145" s="139"/>
      <c r="D145" s="139"/>
      <c r="E145" s="139"/>
      <c r="F145" s="139"/>
      <c r="G145" s="139"/>
      <c r="H145" s="139"/>
    </row>
    <row r="146" spans="1:8" x14ac:dyDescent="0.3">
      <c r="A146" s="138" t="s">
        <v>63</v>
      </c>
      <c r="B146" s="138"/>
      <c r="C146" s="138"/>
      <c r="D146" s="138"/>
      <c r="E146" s="138"/>
      <c r="F146" s="138"/>
      <c r="G146" s="138"/>
      <c r="H146" s="138"/>
    </row>
    <row r="147" spans="1:8" x14ac:dyDescent="0.3">
      <c r="A147" s="59" t="s">
        <v>64</v>
      </c>
      <c r="B147" s="59"/>
      <c r="C147" s="59"/>
      <c r="D147" s="59"/>
      <c r="E147" s="59"/>
      <c r="F147" s="59"/>
      <c r="G147" s="59"/>
      <c r="H147" s="59"/>
    </row>
    <row r="148" spans="1:8" ht="15.75" customHeight="1" x14ac:dyDescent="0.3">
      <c r="A148" s="141" t="s">
        <v>65</v>
      </c>
      <c r="B148" s="141"/>
      <c r="C148" s="141"/>
      <c r="D148" s="141"/>
      <c r="E148" s="141"/>
      <c r="F148" s="141"/>
      <c r="G148" s="141"/>
      <c r="H148" s="141"/>
    </row>
    <row r="149" spans="1:8" x14ac:dyDescent="0.3">
      <c r="A149" s="59" t="s">
        <v>66</v>
      </c>
      <c r="B149" s="59"/>
      <c r="C149" s="59"/>
      <c r="D149" s="59"/>
      <c r="E149" s="59"/>
      <c r="F149" s="59"/>
      <c r="G149" s="59"/>
      <c r="H149" s="59"/>
    </row>
    <row r="150" spans="1:8" x14ac:dyDescent="0.3">
      <c r="A150" s="59" t="s">
        <v>67</v>
      </c>
      <c r="B150" s="59"/>
      <c r="C150" s="59"/>
      <c r="D150" s="59"/>
      <c r="E150" s="59"/>
      <c r="F150" s="59"/>
      <c r="G150" s="59"/>
      <c r="H150" s="59"/>
    </row>
    <row r="151" spans="1:8" x14ac:dyDescent="0.3">
      <c r="A151" s="59" t="s">
        <v>131</v>
      </c>
      <c r="B151" s="59"/>
      <c r="C151" s="59"/>
      <c r="D151" s="59"/>
      <c r="E151" s="59"/>
      <c r="F151" s="59"/>
      <c r="G151" s="59"/>
      <c r="H151" s="59"/>
    </row>
    <row r="152" spans="1:8" x14ac:dyDescent="0.3">
      <c r="A152" s="75" t="s">
        <v>132</v>
      </c>
      <c r="B152" s="75"/>
      <c r="C152" s="75"/>
      <c r="D152" s="75"/>
      <c r="E152" s="75"/>
      <c r="F152" s="75"/>
      <c r="G152" s="75"/>
      <c r="H152" s="75"/>
    </row>
    <row r="153" spans="1:8" x14ac:dyDescent="0.3">
      <c r="A153" s="136" t="s">
        <v>80</v>
      </c>
      <c r="B153" s="136"/>
      <c r="C153" s="136" t="s">
        <v>217</v>
      </c>
      <c r="D153" s="136"/>
      <c r="E153" s="136" t="s">
        <v>108</v>
      </c>
      <c r="F153" s="136"/>
      <c r="G153" s="136" t="s">
        <v>223</v>
      </c>
      <c r="H153" s="136"/>
    </row>
    <row r="154" spans="1:8" x14ac:dyDescent="0.3">
      <c r="A154" s="135" t="s">
        <v>82</v>
      </c>
      <c r="B154" s="135"/>
      <c r="C154" s="135"/>
      <c r="D154" s="135"/>
      <c r="E154" s="135"/>
      <c r="F154" s="135"/>
      <c r="G154" s="135"/>
      <c r="H154" s="135"/>
    </row>
    <row r="155" spans="1:8" x14ac:dyDescent="0.3">
      <c r="A155" s="135"/>
      <c r="B155" s="135"/>
      <c r="C155" s="135"/>
      <c r="D155" s="135"/>
      <c r="E155" s="135"/>
      <c r="F155" s="135"/>
      <c r="G155" s="135"/>
      <c r="H155" s="135"/>
    </row>
    <row r="156" spans="1:8" x14ac:dyDescent="0.3">
      <c r="A156" s="135"/>
      <c r="B156" s="135"/>
      <c r="C156" s="135"/>
      <c r="D156" s="135"/>
      <c r="E156" s="135"/>
      <c r="F156" s="135"/>
      <c r="G156" s="135"/>
      <c r="H156" s="135"/>
    </row>
    <row r="157" spans="1:8" x14ac:dyDescent="0.3">
      <c r="A157" s="135"/>
      <c r="B157" s="135"/>
      <c r="C157" s="135"/>
      <c r="D157" s="135"/>
      <c r="E157" s="135"/>
      <c r="F157" s="135"/>
      <c r="G157" s="135"/>
      <c r="H157" s="135"/>
    </row>
    <row r="158" spans="1:8" x14ac:dyDescent="0.3">
      <c r="A158" s="34" t="s">
        <v>68</v>
      </c>
      <c r="B158" s="35"/>
      <c r="C158" s="35"/>
      <c r="D158" s="34" t="str">
        <f>E8</f>
        <v>Shri Krishna Heights Building No. 2 (A Wing)</v>
      </c>
      <c r="F158" s="35"/>
      <c r="G158" s="35"/>
      <c r="H158" s="35"/>
    </row>
    <row r="159" spans="1:8" x14ac:dyDescent="0.3">
      <c r="A159" s="35"/>
      <c r="B159" s="35"/>
      <c r="C159" s="35"/>
      <c r="D159" s="35"/>
      <c r="E159" s="35"/>
      <c r="F159" s="35"/>
      <c r="G159" s="35"/>
      <c r="H159" s="35"/>
    </row>
    <row r="160" spans="1:8" x14ac:dyDescent="0.3">
      <c r="A160" s="35"/>
      <c r="B160" s="35"/>
      <c r="C160" s="35"/>
      <c r="D160" s="35"/>
      <c r="E160" s="35"/>
      <c r="F160" s="35"/>
      <c r="G160" s="35"/>
      <c r="H160" s="35"/>
    </row>
    <row r="161" ht="15" customHeight="1" x14ac:dyDescent="0.3"/>
    <row r="198" spans="1:1" hidden="1" x14ac:dyDescent="0.3"/>
    <row r="201" spans="1:1" x14ac:dyDescent="0.3">
      <c r="A201" s="37" t="s">
        <v>171</v>
      </c>
    </row>
    <row r="241" spans="1:1" hidden="1" x14ac:dyDescent="0.3"/>
    <row r="244" spans="1:1" x14ac:dyDescent="0.3">
      <c r="A244" s="37" t="s">
        <v>69</v>
      </c>
    </row>
    <row r="285" hidden="1" x14ac:dyDescent="0.3"/>
  </sheetData>
  <mergeCells count="316">
    <mergeCell ref="B145:H145"/>
    <mergeCell ref="A94:B94"/>
    <mergeCell ref="E41:H41"/>
    <mergeCell ref="A41:D41"/>
    <mergeCell ref="A151:H151"/>
    <mergeCell ref="A148:H148"/>
    <mergeCell ref="A99:B99"/>
    <mergeCell ref="D114:D115"/>
    <mergeCell ref="E114:E115"/>
    <mergeCell ref="G114:H115"/>
    <mergeCell ref="A74:B74"/>
    <mergeCell ref="F80:H80"/>
    <mergeCell ref="G95:H95"/>
    <mergeCell ref="C48:E48"/>
    <mergeCell ref="G48:H48"/>
    <mergeCell ref="G50:H50"/>
    <mergeCell ref="D54:H54"/>
    <mergeCell ref="C50:E50"/>
    <mergeCell ref="A57:C57"/>
    <mergeCell ref="D57:H57"/>
    <mergeCell ref="C49:E49"/>
    <mergeCell ref="A52:B52"/>
    <mergeCell ref="C52:E52"/>
    <mergeCell ref="A49:B49"/>
    <mergeCell ref="B144:H144"/>
    <mergeCell ref="A98:H98"/>
    <mergeCell ref="A152:H152"/>
    <mergeCell ref="A150:H150"/>
    <mergeCell ref="A146:H146"/>
    <mergeCell ref="A147:H147"/>
    <mergeCell ref="E99:F99"/>
    <mergeCell ref="B143:H143"/>
    <mergeCell ref="A132:B132"/>
    <mergeCell ref="G132:H132"/>
    <mergeCell ref="A133:B133"/>
    <mergeCell ref="G133:H133"/>
    <mergeCell ref="B141:H141"/>
    <mergeCell ref="B137:H137"/>
    <mergeCell ref="A104:H104"/>
    <mergeCell ref="B135:H135"/>
    <mergeCell ref="B136:H136"/>
    <mergeCell ref="A105:H105"/>
    <mergeCell ref="B106:B107"/>
    <mergeCell ref="A106:A107"/>
    <mergeCell ref="C114:C115"/>
    <mergeCell ref="C102:D102"/>
    <mergeCell ref="A119:H119"/>
    <mergeCell ref="G123:H123"/>
    <mergeCell ref="A101:B101"/>
    <mergeCell ref="C101:D101"/>
    <mergeCell ref="E101:F101"/>
    <mergeCell ref="G101:H101"/>
    <mergeCell ref="C99:D99"/>
    <mergeCell ref="G99:H99"/>
    <mergeCell ref="A154:H157"/>
    <mergeCell ref="A153:B153"/>
    <mergeCell ref="E153:F153"/>
    <mergeCell ref="C153:D153"/>
    <mergeCell ref="G153:H153"/>
    <mergeCell ref="A100:B100"/>
    <mergeCell ref="A149:H149"/>
    <mergeCell ref="B138:H138"/>
    <mergeCell ref="B139:H139"/>
    <mergeCell ref="A134:H134"/>
    <mergeCell ref="C106:C107"/>
    <mergeCell ref="B114:B115"/>
    <mergeCell ref="A123:B123"/>
    <mergeCell ref="A120:B120"/>
    <mergeCell ref="A112:B112"/>
    <mergeCell ref="G120:H120"/>
    <mergeCell ref="A121:B121"/>
    <mergeCell ref="G121:H121"/>
    <mergeCell ref="A122:B122"/>
    <mergeCell ref="A71:B71"/>
    <mergeCell ref="A67:B67"/>
    <mergeCell ref="E96:F96"/>
    <mergeCell ref="G96:H96"/>
    <mergeCell ref="A97:B97"/>
    <mergeCell ref="C97:D97"/>
    <mergeCell ref="E97:F97"/>
    <mergeCell ref="G97:H97"/>
    <mergeCell ref="A93:H93"/>
    <mergeCell ref="A91:E91"/>
    <mergeCell ref="F91:H91"/>
    <mergeCell ref="A92:E92"/>
    <mergeCell ref="F92:H92"/>
    <mergeCell ref="A95:B95"/>
    <mergeCell ref="F87:H87"/>
    <mergeCell ref="C94:D94"/>
    <mergeCell ref="F90:H90"/>
    <mergeCell ref="F88:H88"/>
    <mergeCell ref="G94:H94"/>
    <mergeCell ref="A89:E89"/>
    <mergeCell ref="C95:D95"/>
    <mergeCell ref="E95:F95"/>
    <mergeCell ref="F89:H89"/>
    <mergeCell ref="E94:F94"/>
    <mergeCell ref="A16:B16"/>
    <mergeCell ref="C16:H16"/>
    <mergeCell ref="A21:D22"/>
    <mergeCell ref="E21:H22"/>
    <mergeCell ref="A23:D23"/>
    <mergeCell ref="E23:H23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10:D10"/>
    <mergeCell ref="E10:H10"/>
    <mergeCell ref="E13:H13"/>
    <mergeCell ref="A14:B14"/>
    <mergeCell ref="C14:H14"/>
    <mergeCell ref="C15:H15"/>
    <mergeCell ref="E25:H25"/>
    <mergeCell ref="A27:D27"/>
    <mergeCell ref="E27:H27"/>
    <mergeCell ref="A24:D24"/>
    <mergeCell ref="E24:H24"/>
    <mergeCell ref="A28:D28"/>
    <mergeCell ref="E28:H28"/>
    <mergeCell ref="A25:D25"/>
    <mergeCell ref="A34:B34"/>
    <mergeCell ref="C34:E34"/>
    <mergeCell ref="A29:D29"/>
    <mergeCell ref="E29:H29"/>
    <mergeCell ref="A30:D30"/>
    <mergeCell ref="E30:H30"/>
    <mergeCell ref="A26:D26"/>
    <mergeCell ref="E26:H26"/>
    <mergeCell ref="C31:E31"/>
    <mergeCell ref="F34:H34"/>
    <mergeCell ref="F31:H31"/>
    <mergeCell ref="A32:B32"/>
    <mergeCell ref="A31:B31"/>
    <mergeCell ref="C32:E32"/>
    <mergeCell ref="A33:B33"/>
    <mergeCell ref="C33:E33"/>
    <mergeCell ref="F32:H32"/>
    <mergeCell ref="F33:H33"/>
    <mergeCell ref="A39:H39"/>
    <mergeCell ref="A58:C58"/>
    <mergeCell ref="D58:H58"/>
    <mergeCell ref="A42:D42"/>
    <mergeCell ref="E42:H42"/>
    <mergeCell ref="E43:H43"/>
    <mergeCell ref="E44:H44"/>
    <mergeCell ref="E45:H45"/>
    <mergeCell ref="A43:D43"/>
    <mergeCell ref="F35:H35"/>
    <mergeCell ref="A45:D45"/>
    <mergeCell ref="A46:H46"/>
    <mergeCell ref="D56:H56"/>
    <mergeCell ref="A56:C56"/>
    <mergeCell ref="G49:H49"/>
    <mergeCell ref="A50:B51"/>
    <mergeCell ref="A48:B48"/>
    <mergeCell ref="C51:H51"/>
    <mergeCell ref="A53:H53"/>
    <mergeCell ref="A54:C54"/>
    <mergeCell ref="A38:B38"/>
    <mergeCell ref="C38:H38"/>
    <mergeCell ref="A72:B72"/>
    <mergeCell ref="A69:B69"/>
    <mergeCell ref="A103:B103"/>
    <mergeCell ref="C103:D103"/>
    <mergeCell ref="E103:F103"/>
    <mergeCell ref="A36:H36"/>
    <mergeCell ref="A35:B35"/>
    <mergeCell ref="C35:E35"/>
    <mergeCell ref="A40:D40"/>
    <mergeCell ref="E40:H40"/>
    <mergeCell ref="A65:B65"/>
    <mergeCell ref="C65:H65"/>
    <mergeCell ref="A73:B73"/>
    <mergeCell ref="F79:H79"/>
    <mergeCell ref="F84:H84"/>
    <mergeCell ref="F83:H83"/>
    <mergeCell ref="A84:E84"/>
    <mergeCell ref="A96:B96"/>
    <mergeCell ref="G103:H103"/>
    <mergeCell ref="A102:B102"/>
    <mergeCell ref="E102:F102"/>
    <mergeCell ref="A90:E90"/>
    <mergeCell ref="G102:H102"/>
    <mergeCell ref="C96:D96"/>
    <mergeCell ref="A55:C55"/>
    <mergeCell ref="D55:H55"/>
    <mergeCell ref="G52:H52"/>
    <mergeCell ref="L112:M112"/>
    <mergeCell ref="L111:M111"/>
    <mergeCell ref="L110:M110"/>
    <mergeCell ref="L109:M109"/>
    <mergeCell ref="A76:B76"/>
    <mergeCell ref="C100:D100"/>
    <mergeCell ref="E100:F100"/>
    <mergeCell ref="G100:H100"/>
    <mergeCell ref="F86:H86"/>
    <mergeCell ref="A80:E80"/>
    <mergeCell ref="A108:H108"/>
    <mergeCell ref="E106:E107"/>
    <mergeCell ref="G106:H107"/>
    <mergeCell ref="E69:F78"/>
    <mergeCell ref="G69:H78"/>
    <mergeCell ref="A77:B77"/>
    <mergeCell ref="A78:B78"/>
    <mergeCell ref="A75:B75"/>
    <mergeCell ref="A59:C59"/>
    <mergeCell ref="D59:H59"/>
    <mergeCell ref="A70:B70"/>
    <mergeCell ref="A68:B68"/>
    <mergeCell ref="A60:C60"/>
    <mergeCell ref="D60:H60"/>
    <mergeCell ref="C67:H67"/>
    <mergeCell ref="E68:F68"/>
    <mergeCell ref="A61:C61"/>
    <mergeCell ref="D61:H61"/>
    <mergeCell ref="A64:C64"/>
    <mergeCell ref="D64:H64"/>
    <mergeCell ref="A62:C62"/>
    <mergeCell ref="D62:H62"/>
    <mergeCell ref="A63:C63"/>
    <mergeCell ref="D63:H63"/>
    <mergeCell ref="G68:H68"/>
    <mergeCell ref="G122:H122"/>
    <mergeCell ref="A125:B125"/>
    <mergeCell ref="G125:H125"/>
    <mergeCell ref="A128:B128"/>
    <mergeCell ref="G128:H128"/>
    <mergeCell ref="A113:H113"/>
    <mergeCell ref="A114:A115"/>
    <mergeCell ref="G111:H111"/>
    <mergeCell ref="G109:H109"/>
    <mergeCell ref="G110:H110"/>
    <mergeCell ref="G112:H112"/>
    <mergeCell ref="B142:H142"/>
    <mergeCell ref="A47:B47"/>
    <mergeCell ref="C47:H47"/>
    <mergeCell ref="B140:H140"/>
    <mergeCell ref="F81:H81"/>
    <mergeCell ref="A81:E81"/>
    <mergeCell ref="D106:D107"/>
    <mergeCell ref="A83:E83"/>
    <mergeCell ref="A109:B109"/>
    <mergeCell ref="A110:B110"/>
    <mergeCell ref="A111:B111"/>
    <mergeCell ref="A85:E85"/>
    <mergeCell ref="F85:H85"/>
    <mergeCell ref="A86:E86"/>
    <mergeCell ref="A88:E88"/>
    <mergeCell ref="F82:H82"/>
    <mergeCell ref="A87:E87"/>
    <mergeCell ref="A82:E82"/>
    <mergeCell ref="A79:E79"/>
    <mergeCell ref="A118:H118"/>
    <mergeCell ref="A117:H117"/>
    <mergeCell ref="A127:B127"/>
    <mergeCell ref="G127:H127"/>
    <mergeCell ref="A116:H116"/>
    <mergeCell ref="I10:L10"/>
    <mergeCell ref="L127:M127"/>
    <mergeCell ref="L128:M128"/>
    <mergeCell ref="A130:B130"/>
    <mergeCell ref="G130:H130"/>
    <mergeCell ref="L130:M130"/>
    <mergeCell ref="A129:H129"/>
    <mergeCell ref="L132:M132"/>
    <mergeCell ref="L133:M133"/>
    <mergeCell ref="A131:B131"/>
    <mergeCell ref="G131:H131"/>
    <mergeCell ref="L131:M131"/>
    <mergeCell ref="L125:M125"/>
    <mergeCell ref="A124:H124"/>
    <mergeCell ref="L123:M123"/>
    <mergeCell ref="L120:M120"/>
    <mergeCell ref="L121:M121"/>
    <mergeCell ref="L122:M122"/>
    <mergeCell ref="A126:B126"/>
    <mergeCell ref="G126:H126"/>
    <mergeCell ref="L126:M126"/>
    <mergeCell ref="A37:B37"/>
    <mergeCell ref="C37:H37"/>
    <mergeCell ref="A44:D44"/>
  </mergeCells>
  <hyperlinks>
    <hyperlink ref="C38" r:id="rId1" xr:uid="{00000000-0004-0000-0000-000000000000}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3" manualBreakCount="3">
    <brk id="157" max="16383" man="1"/>
    <brk id="200" max="16383" man="1"/>
    <brk id="243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C20" sqref="C20"/>
    </sheetView>
  </sheetViews>
  <sheetFormatPr defaultColWidth="8.77734375" defaultRowHeight="14.4" x14ac:dyDescent="0.3"/>
  <cols>
    <col min="1" max="1" width="8.77734375" style="1"/>
    <col min="2" max="2" width="22.21875" style="1" customWidth="1"/>
    <col min="3" max="3" width="37" style="1" customWidth="1"/>
    <col min="4" max="5" width="11.44140625" style="1" customWidth="1"/>
    <col min="6" max="6" width="14" style="1" customWidth="1"/>
    <col min="7" max="7" width="20" style="1" customWidth="1"/>
    <col min="8" max="8" width="16.44140625" style="1" customWidth="1"/>
    <col min="9" max="16384" width="8.77734375" style="1"/>
  </cols>
  <sheetData>
    <row r="1" spans="1:9" ht="15" customHeight="1" x14ac:dyDescent="0.3"/>
    <row r="2" spans="1:9" ht="15" customHeight="1" x14ac:dyDescent="0.3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">
      <c r="A3" s="2"/>
      <c r="B3" s="149" t="s">
        <v>109</v>
      </c>
      <c r="C3" s="149"/>
      <c r="D3" s="149"/>
      <c r="E3" s="149"/>
      <c r="F3" s="149"/>
      <c r="G3" s="149"/>
      <c r="H3" s="149"/>
    </row>
    <row r="4" spans="1:9" x14ac:dyDescent="0.3">
      <c r="A4" s="2"/>
      <c r="B4" s="3" t="s">
        <v>110</v>
      </c>
      <c r="C4" s="3" t="s">
        <v>111</v>
      </c>
      <c r="D4" s="3" t="s">
        <v>71</v>
      </c>
      <c r="E4" s="3" t="s">
        <v>112</v>
      </c>
      <c r="F4" s="3" t="s">
        <v>118</v>
      </c>
      <c r="G4" s="3" t="s">
        <v>119</v>
      </c>
      <c r="H4" s="3" t="s">
        <v>113</v>
      </c>
    </row>
    <row r="5" spans="1:9" ht="15" customHeight="1" x14ac:dyDescent="0.3">
      <c r="A5" s="2"/>
      <c r="B5" s="5" t="s">
        <v>114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">
      <c r="A6" s="2"/>
      <c r="B6" s="5" t="s">
        <v>114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">
      <c r="A7" s="2"/>
      <c r="B7" s="5" t="s">
        <v>114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">
      <c r="A8" s="2"/>
      <c r="B8" s="5" t="s">
        <v>114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">
      <c r="A9" s="2"/>
      <c r="B9" s="5" t="s">
        <v>114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">
      <c r="A10" s="2"/>
      <c r="B10" s="5" t="s">
        <v>115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">
      <c r="A11" s="2"/>
      <c r="B11" s="5" t="s">
        <v>115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">
      <c r="A12" s="2"/>
      <c r="B12" s="10" t="s">
        <v>116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">
      <c r="B13" s="10" t="s">
        <v>117</v>
      </c>
      <c r="C13" s="5"/>
      <c r="D13" s="5"/>
      <c r="E13" s="5"/>
      <c r="F13" s="12"/>
      <c r="G13" s="10"/>
      <c r="H13" s="10"/>
      <c r="I13" s="4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zoomScale="70" zoomScaleNormal="70" workbookViewId="0">
      <selection activeCell="E24" sqref="E24"/>
    </sheetView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Kunal Kadam</cp:lastModifiedBy>
  <cp:lastPrinted>2025-08-14T11:42:01Z</cp:lastPrinted>
  <dcterms:created xsi:type="dcterms:W3CDTF">2019-07-16T09:29:46Z</dcterms:created>
  <dcterms:modified xsi:type="dcterms:W3CDTF">2025-08-14T11:42:30Z</dcterms:modified>
</cp:coreProperties>
</file>