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K:\VSJ Work\Aug 25\Axis Dump\"/>
    </mc:Choice>
  </mc:AlternateContent>
  <xr:revisionPtr revIDLastSave="0" documentId="13_ncr:1_{83924BD0-9260-4D75-A682-D85B651D023A}" xr6:coauthVersionLast="47" xr6:coauthVersionMax="47" xr10:uidLastSave="{00000000-0000-0000-0000-000000000000}"/>
  <bookViews>
    <workbookView xWindow="-108" yWindow="-108" windowWidth="23256" windowHeight="12456" tabRatio="764" xr2:uid="{00000000-000D-0000-FFFF-FFFF00000000}"/>
  </bookViews>
  <sheets>
    <sheet name="Sheet1" sheetId="1" r:id="rId1"/>
    <sheet name="A%" sheetId="20" r:id="rId2"/>
    <sheet name="B%" sheetId="18" r:id="rId3"/>
    <sheet name="C%" sheetId="19" r:id="rId4"/>
    <sheet name="Wing A" sheetId="11" r:id="rId5"/>
    <sheet name="Wing B" sheetId="12" r:id="rId6"/>
    <sheet name="Wing C" sheetId="13" r:id="rId7"/>
    <sheet name="VALUATION" sheetId="21" r:id="rId8"/>
  </sheets>
  <definedNames>
    <definedName name="_xlnm.Print_Area" localSheetId="0">Sheet1!$A$1:$J$286</definedName>
  </definedNames>
  <calcPr calcId="191029"/>
</workbook>
</file>

<file path=xl/calcChain.xml><?xml version="1.0" encoding="utf-8"?>
<calcChain xmlns="http://schemas.openxmlformats.org/spreadsheetml/2006/main">
  <c r="F3" i="1" l="1"/>
  <c r="L92" i="1" l="1"/>
  <c r="L91" i="1"/>
  <c r="L90" i="1"/>
  <c r="L89" i="1"/>
  <c r="L78" i="1"/>
  <c r="L77" i="1"/>
  <c r="L76" i="1"/>
  <c r="L75" i="1"/>
  <c r="L64" i="1"/>
  <c r="L63" i="1"/>
  <c r="L62" i="1"/>
  <c r="L61" i="1"/>
  <c r="I54" i="1"/>
  <c r="I68" i="1"/>
  <c r="I82" i="1"/>
  <c r="L85" i="1" l="1"/>
  <c r="L87" i="1"/>
  <c r="D93" i="1"/>
  <c r="D87" i="1"/>
  <c r="D94" i="1"/>
  <c r="D92" i="1"/>
  <c r="D90" i="1"/>
  <c r="D88" i="1"/>
  <c r="L86" i="1"/>
  <c r="L84" i="1"/>
  <c r="D91" i="1"/>
  <c r="D89" i="1"/>
  <c r="D73" i="1"/>
  <c r="L71" i="1"/>
  <c r="D77" i="1"/>
  <c r="D80" i="1"/>
  <c r="D78" i="1"/>
  <c r="D76" i="1"/>
  <c r="D74" i="1"/>
  <c r="L72" i="1"/>
  <c r="C71" i="1" s="1"/>
  <c r="D71" i="1" s="1"/>
  <c r="L70" i="1"/>
  <c r="L73" i="1"/>
  <c r="L74" i="1" s="1"/>
  <c r="L79" i="1" s="1"/>
  <c r="L80" i="1" s="1"/>
  <c r="C72" i="1" s="1"/>
  <c r="D79" i="1"/>
  <c r="D75" i="1"/>
  <c r="D66" i="1"/>
  <c r="D64" i="1"/>
  <c r="D62" i="1"/>
  <c r="D60" i="1"/>
  <c r="L58" i="1"/>
  <c r="C57" i="1" s="1"/>
  <c r="L56" i="1"/>
  <c r="D65" i="1"/>
  <c r="D63" i="1"/>
  <c r="D59" i="1"/>
  <c r="L57" i="1"/>
  <c r="L59" i="1"/>
  <c r="L60" i="1" s="1"/>
  <c r="L65" i="1" s="1"/>
  <c r="L66" i="1" s="1"/>
  <c r="C58" i="1" s="1"/>
  <c r="D61" i="1"/>
  <c r="B16" i="20"/>
  <c r="O6" i="20" s="1"/>
  <c r="G19" i="20" s="1"/>
  <c r="B14" i="20"/>
  <c r="E9" i="20" s="1"/>
  <c r="B12" i="20"/>
  <c r="M7" i="20" s="1"/>
  <c r="H17" i="20" s="1"/>
  <c r="B10" i="20"/>
  <c r="E7" i="20" s="1"/>
  <c r="B8" i="20"/>
  <c r="K7" i="20" s="1"/>
  <c r="H15" i="20" s="1"/>
  <c r="I6" i="20"/>
  <c r="G13" i="20"/>
  <c r="B6" i="20"/>
  <c r="E5" i="20" s="1"/>
  <c r="E4" i="20"/>
  <c r="I7" i="20"/>
  <c r="H13" i="20" s="1"/>
  <c r="D46" i="1"/>
  <c r="D133" i="1"/>
  <c r="D132" i="1"/>
  <c r="D131" i="1"/>
  <c r="D130" i="1"/>
  <c r="D129" i="1"/>
  <c r="D128" i="1"/>
  <c r="D127" i="1"/>
  <c r="B16" i="19"/>
  <c r="P6" i="19" s="1"/>
  <c r="K19" i="19" s="1"/>
  <c r="B14" i="19"/>
  <c r="O7" i="19" s="1"/>
  <c r="L18" i="19" s="1"/>
  <c r="B12" i="19"/>
  <c r="E12" i="19" s="1"/>
  <c r="B10" i="19"/>
  <c r="M7" i="19" s="1"/>
  <c r="L16" i="19" s="1"/>
  <c r="B8" i="19"/>
  <c r="E8" i="19" s="1"/>
  <c r="J6" i="19"/>
  <c r="J7" i="19" s="1"/>
  <c r="L13" i="19" s="1"/>
  <c r="B6" i="19"/>
  <c r="K6" i="19" s="1"/>
  <c r="K14" i="19" s="1"/>
  <c r="E4" i="19"/>
  <c r="B16" i="18"/>
  <c r="E16" i="18" s="1"/>
  <c r="B14" i="18"/>
  <c r="O6" i="18" s="1"/>
  <c r="K18" i="18" s="1"/>
  <c r="B12" i="18"/>
  <c r="E12" i="18" s="1"/>
  <c r="B10" i="18"/>
  <c r="M6" i="18" s="1"/>
  <c r="K16" i="18" s="1"/>
  <c r="B8" i="18"/>
  <c r="E8" i="18" s="1"/>
  <c r="J6" i="18"/>
  <c r="K13" i="18" s="1"/>
  <c r="B6" i="18"/>
  <c r="E6" i="18" s="1"/>
  <c r="E4" i="18"/>
  <c r="D206" i="1"/>
  <c r="H43" i="1"/>
  <c r="C43" i="1"/>
  <c r="D48" i="1"/>
  <c r="G115"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G8" i="13"/>
  <c r="N7" i="13"/>
  <c r="K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F7" i="12"/>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8" i="11"/>
  <c r="M9" i="11"/>
  <c r="M10" i="11"/>
  <c r="M11" i="11"/>
  <c r="M12" i="11"/>
  <c r="M13" i="11"/>
  <c r="M14" i="11"/>
  <c r="M15" i="11"/>
  <c r="M16" i="11"/>
  <c r="M17" i="11"/>
  <c r="M18" i="11"/>
  <c r="M19" i="11"/>
  <c r="M20" i="11"/>
  <c r="J7" i="11"/>
  <c r="J8" i="11"/>
  <c r="J9" i="11"/>
  <c r="J10" i="11"/>
  <c r="J11" i="11"/>
  <c r="J12" i="11"/>
  <c r="J13" i="11"/>
  <c r="J14" i="11"/>
  <c r="J15" i="11"/>
  <c r="J16" i="11"/>
  <c r="J17" i="11"/>
  <c r="J18" i="11"/>
  <c r="J19" i="11"/>
  <c r="J20" i="11"/>
  <c r="F7" i="11"/>
  <c r="F8" i="11"/>
  <c r="F9" i="11"/>
  <c r="F10" i="11"/>
  <c r="F11" i="11"/>
  <c r="F12" i="11"/>
  <c r="F13" i="11"/>
  <c r="F14" i="11"/>
  <c r="F15" i="11"/>
  <c r="F16" i="11"/>
  <c r="F17" i="11"/>
  <c r="F18" i="11"/>
  <c r="F19" i="11"/>
  <c r="F20" i="11"/>
  <c r="M33" i="11"/>
  <c r="J33" i="11"/>
  <c r="M32" i="11"/>
  <c r="J32" i="11"/>
  <c r="M31" i="11"/>
  <c r="J31" i="11"/>
  <c r="M30" i="11"/>
  <c r="J30" i="11"/>
  <c r="M6" i="11"/>
  <c r="J6" i="11"/>
  <c r="F6" i="11"/>
  <c r="N7" i="19"/>
  <c r="L17" i="19" s="1"/>
  <c r="L6" i="18"/>
  <c r="K15" i="18" s="1"/>
  <c r="N6" i="19"/>
  <c r="K17" i="19" s="1"/>
  <c r="J7" i="18"/>
  <c r="L13" i="18" s="1"/>
  <c r="K6" i="18"/>
  <c r="K14" i="18" s="1"/>
  <c r="E10" i="18"/>
  <c r="K7" i="18" l="1"/>
  <c r="L14" i="18" s="1"/>
  <c r="O7" i="18"/>
  <c r="L18" i="18" s="1"/>
  <c r="E14" i="18"/>
  <c r="O6" i="19"/>
  <c r="K18" i="19" s="1"/>
  <c r="L6" i="19"/>
  <c r="K15" i="19" s="1"/>
  <c r="L7" i="19"/>
  <c r="L15" i="19" s="1"/>
  <c r="E6" i="19"/>
  <c r="M7" i="18"/>
  <c r="L16" i="18" s="1"/>
  <c r="L7" i="18"/>
  <c r="L15" i="18" s="1"/>
  <c r="E14" i="19"/>
  <c r="J7" i="20"/>
  <c r="H14" i="20" s="1"/>
  <c r="K35" i="13"/>
  <c r="J35" i="13" s="1"/>
  <c r="L7" i="20"/>
  <c r="H16" i="20" s="1"/>
  <c r="P6" i="18"/>
  <c r="K19" i="18" s="1"/>
  <c r="M34" i="11"/>
  <c r="L34" i="11" s="1"/>
  <c r="M6" i="19"/>
  <c r="K16" i="19" s="1"/>
  <c r="E10" i="19"/>
  <c r="J6" i="20"/>
  <c r="G14" i="20" s="1"/>
  <c r="P7" i="18"/>
  <c r="L19" i="18" s="1"/>
  <c r="C85" i="1"/>
  <c r="D85" i="1" s="1"/>
  <c r="L88" i="1"/>
  <c r="F71" i="1"/>
  <c r="K67" i="1" s="1"/>
  <c r="C69" i="1" s="1"/>
  <c r="D72" i="1"/>
  <c r="H71" i="1"/>
  <c r="F57" i="1"/>
  <c r="D58" i="1"/>
  <c r="H57" i="1"/>
  <c r="D57" i="1"/>
  <c r="N35" i="13"/>
  <c r="M35" i="13" s="1"/>
  <c r="G35" i="13"/>
  <c r="F35" i="13" s="1"/>
  <c r="K7" i="19"/>
  <c r="L14" i="19" s="1"/>
  <c r="E10" i="20"/>
  <c r="F34" i="11"/>
  <c r="E34" i="11" s="1"/>
  <c r="F35" i="12"/>
  <c r="E35" i="12" s="1"/>
  <c r="J35" i="12"/>
  <c r="I35" i="12" s="1"/>
  <c r="M35" i="12"/>
  <c r="L35" i="12" s="1"/>
  <c r="K6" i="20"/>
  <c r="G15" i="20" s="1"/>
  <c r="J34" i="11"/>
  <c r="I34" i="11" s="1"/>
  <c r="O7" i="20"/>
  <c r="H19" i="20" s="1"/>
  <c r="E6" i="20"/>
  <c r="K13" i="19"/>
  <c r="P7" i="19"/>
  <c r="L19" i="19" s="1"/>
  <c r="E8" i="20"/>
  <c r="L6" i="20"/>
  <c r="G16" i="20" s="1"/>
  <c r="M6" i="20"/>
  <c r="G17" i="20" s="1"/>
  <c r="E16" i="19"/>
  <c r="N6" i="20"/>
  <c r="G18" i="20" s="1"/>
  <c r="N7" i="20"/>
  <c r="H18" i="20" s="1"/>
  <c r="N7" i="18"/>
  <c r="L17" i="18" s="1"/>
  <c r="N6" i="18"/>
  <c r="K17" i="18" s="1"/>
  <c r="K20" i="18" l="1"/>
  <c r="K20" i="19"/>
  <c r="L20" i="19"/>
  <c r="H20" i="20"/>
  <c r="G20" i="20"/>
  <c r="L20" i="18"/>
  <c r="L93" i="1"/>
  <c r="L94" i="1" s="1"/>
  <c r="C86" i="1"/>
  <c r="F85" i="1" s="1"/>
  <c r="K81" i="1" s="1"/>
  <c r="C83" i="1" s="1"/>
  <c r="K53" i="1"/>
  <c r="C55" i="1" s="1"/>
  <c r="D86" i="1" l="1"/>
  <c r="H85" i="1"/>
</calcChain>
</file>

<file path=xl/sharedStrings.xml><?xml version="1.0" encoding="utf-8"?>
<sst xmlns="http://schemas.openxmlformats.org/spreadsheetml/2006/main" count="808" uniqueCount="247">
  <si>
    <t>Date:</t>
  </si>
  <si>
    <t>CPC Name:</t>
  </si>
  <si>
    <t>Date Of Property Visit</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</si>
  <si>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</si>
  <si>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</si>
  <si>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</si>
  <si>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</si>
  <si>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</si>
  <si>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</si>
  <si>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</si>
  <si>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</si>
  <si>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</si>
  <si>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</si>
  <si>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</si>
  <si>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</si>
  <si>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</si>
  <si>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</si>
  <si>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</si>
  <si>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</si>
  <si>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</si>
  <si>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</si>
  <si>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</si>
  <si>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</si>
  <si>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</si>
  <si>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Valuation as per Government reckoners rates</t>
  </si>
  <si>
    <t>Undertaking :</t>
  </si>
  <si>
    <t>Authorized Signatory
                                                                                                                                                                                                                                                                                     Name &amp; Seal of the agency</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</si>
  <si>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</si>
  <si>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</si>
  <si>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</si>
  <si>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</si>
  <si>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</si>
  <si>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</si>
  <si>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</si>
  <si>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</si>
  <si>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</si>
  <si>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</si>
  <si>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</si>
  <si>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</si>
  <si>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</si>
  <si>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</si>
  <si>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</si>
  <si>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</si>
  <si>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Flooring</t>
  </si>
  <si>
    <t>Finishing</t>
  </si>
  <si>
    <r>
      <t xml:space="preserve">Construction details:    </t>
    </r>
    <r>
      <rPr>
        <b/>
        <sz val="11"/>
        <color indexed="8"/>
        <rFont val="Times New Roman"/>
        <family val="1"/>
      </rPr>
      <t xml:space="preserve">                                                              </t>
    </r>
  </si>
  <si>
    <t xml:space="preserve">Valuation Report </t>
  </si>
  <si>
    <t xml:space="preserve">Details of Flats in Building   </t>
  </si>
  <si>
    <t>Yes</t>
  </si>
  <si>
    <t>Quality of construction: Good</t>
  </si>
  <si>
    <t>Violations Observed if any : NA</t>
  </si>
  <si>
    <t>NA</t>
  </si>
  <si>
    <t>South</t>
  </si>
  <si>
    <t xml:space="preserve">Distance from city centre: </t>
  </si>
  <si>
    <t>Plane</t>
  </si>
  <si>
    <t>Expiry date: NA</t>
  </si>
  <si>
    <t>Wheather the construction is as per approved Building plan : Under Construction</t>
  </si>
  <si>
    <t xml:space="preserve">4)  The saleable area is as per Our Calculation.  </t>
  </si>
  <si>
    <t>Does the boundaries at site match, as mentioned in the Docoumentation: NA</t>
  </si>
  <si>
    <t>Ground Floor For Parking &amp; Commercial</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</si>
  <si>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</si>
  <si>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</si>
  <si>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</si>
  <si>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</si>
  <si>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</si>
  <si>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</si>
  <si>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</si>
  <si>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</si>
  <si>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</si>
  <si>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</si>
  <si>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</si>
  <si>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</si>
  <si>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</si>
  <si>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Floors</t>
  </si>
  <si>
    <t>Floor rise rate  Per Sq. Ft.</t>
  </si>
  <si>
    <t>Development charges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</si>
  <si>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</si>
  <si>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</si>
  <si>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Society formation charges</t>
  </si>
  <si>
    <t>Carpet area</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</si>
  <si>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</si>
  <si>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</si>
  <si>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</si>
  <si>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</si>
  <si>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</si>
  <si>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</si>
  <si>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</si>
  <si>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</si>
  <si>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</si>
  <si>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</si>
  <si>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</si>
  <si>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</si>
  <si>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</si>
  <si>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</si>
  <si>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</si>
  <si>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</si>
  <si>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</si>
  <si>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</si>
  <si>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</si>
  <si>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</si>
  <si>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</si>
  <si>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</si>
  <si>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</si>
  <si>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</si>
  <si>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</si>
  <si>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</si>
  <si>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Recommended rate of the flat Per Sq. Ft. ( on Saleble area)</t>
  </si>
  <si>
    <t>Contect Details ( Name &amp; Contect No.)</t>
  </si>
  <si>
    <t>Name / no of the Building</t>
  </si>
  <si>
    <t>Plot No</t>
  </si>
  <si>
    <t>Does property have Electricity / Water / Drainage Connection</t>
  </si>
  <si>
    <t>PLC charges</t>
  </si>
  <si>
    <t>Club Charges</t>
  </si>
  <si>
    <t>Any Other amenities</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</si>
  <si>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</si>
  <si>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</si>
  <si>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</si>
  <si>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</si>
  <si>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</si>
  <si>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</si>
  <si>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</si>
  <si>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</si>
  <si>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</si>
  <si>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</si>
  <si>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</si>
  <si>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</si>
  <si>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</si>
  <si>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</si>
  <si>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</si>
  <si>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</si>
  <si>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</si>
  <si>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</si>
  <si>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</si>
  <si>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</si>
  <si>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</si>
  <si>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</si>
  <si>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</si>
  <si>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</si>
  <si>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Axis Goregaon</t>
  </si>
  <si>
    <t xml:space="preserve">Name of the builder </t>
  </si>
  <si>
    <t>Yash Apartment</t>
  </si>
  <si>
    <t>Yash Apartment, G.no. 140 &amp; 156 at Village-Padghe, Palghar.</t>
  </si>
  <si>
    <t>Padghe</t>
  </si>
  <si>
    <t>Palghar</t>
  </si>
  <si>
    <t>Station Road</t>
  </si>
  <si>
    <t>Type of Structure : RCC</t>
  </si>
  <si>
    <t>Sarpada Genesis MIDC</t>
  </si>
  <si>
    <t>About 180 m from Umroli Railway Station</t>
  </si>
  <si>
    <t>all available at  1 to 3 km.</t>
  </si>
  <si>
    <t>Middle Class</t>
  </si>
  <si>
    <t>Developing</t>
  </si>
  <si>
    <t>Main Road</t>
  </si>
  <si>
    <t>Plot</t>
  </si>
  <si>
    <t>Building</t>
  </si>
  <si>
    <t>BS/SD/BP/PADAGHE/PALGHAR/G.NO.740&amp;156/NR/592</t>
  </si>
  <si>
    <t>06/06/2014.</t>
  </si>
  <si>
    <t xml:space="preserve">Approved usage of the Property: Residential + Commercial
(Restrictive Covenants in regard to Land Use, if any) : No                                                                                                                                         </t>
  </si>
  <si>
    <t>Recommended rate of the Shop Per Sq. Ft. ( on Saleble area)</t>
  </si>
  <si>
    <t>Wings</t>
  </si>
  <si>
    <t>B</t>
  </si>
  <si>
    <t>Shop</t>
  </si>
  <si>
    <t>Ground</t>
  </si>
  <si>
    <t xml:space="preserve"> Builder Saleable area</t>
  </si>
  <si>
    <t>1st Floor</t>
  </si>
  <si>
    <t>3rd Floor</t>
  </si>
  <si>
    <t>2nd Floor</t>
  </si>
  <si>
    <t>1 BHK</t>
  </si>
  <si>
    <t>1st</t>
  </si>
  <si>
    <t>2nd</t>
  </si>
  <si>
    <t>3rd</t>
  </si>
  <si>
    <t>C</t>
  </si>
  <si>
    <t>2 BHK</t>
  </si>
  <si>
    <t>65000/-</t>
  </si>
  <si>
    <t>Google Map :</t>
  </si>
  <si>
    <t>30/07/2014.</t>
  </si>
  <si>
    <t>M/s.Yash Enterprises</t>
  </si>
  <si>
    <t>Approved Layout, Approved Building Plan, NA Order cum CC</t>
  </si>
  <si>
    <t>NA Order cum Commencement of Construction</t>
  </si>
  <si>
    <t>Accessibility to the Project from the City:
(Proximity to civic amenities like school, hospital, market)</t>
  </si>
  <si>
    <t>Material laying at Site: Bricks, Cement &amp; Steel etc.</t>
  </si>
  <si>
    <t xml:space="preserve">PHOTOGRAPHS OF PROPERTY : 
</t>
  </si>
  <si>
    <t>O. Certificate No.:  NA</t>
  </si>
  <si>
    <t>Date of approval: NA</t>
  </si>
  <si>
    <t>Market Research Data</t>
  </si>
  <si>
    <t>Source</t>
  </si>
  <si>
    <t>Distance from proposed property</t>
  </si>
  <si>
    <t>Net Carpet</t>
  </si>
  <si>
    <t>Saleable Area</t>
  </si>
  <si>
    <t>Rate on Saleable</t>
  </si>
  <si>
    <t>Market Value</t>
  </si>
  <si>
    <t>Magic Brick</t>
  </si>
  <si>
    <t>3BHK</t>
  </si>
  <si>
    <t>99 Acres</t>
  </si>
  <si>
    <t>Average</t>
  </si>
  <si>
    <t xml:space="preserve">Valuation Adopted </t>
  </si>
  <si>
    <t>Construction details:</t>
  </si>
  <si>
    <t>Basement</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</si>
  <si>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</si>
  <si>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</si>
  <si>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</si>
  <si>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</si>
  <si>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</si>
  <si>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</si>
  <si>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</si>
  <si>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</si>
  <si>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</si>
  <si>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</si>
  <si>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</si>
  <si>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</si>
  <si>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</si>
  <si>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</si>
  <si>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</si>
  <si>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</si>
  <si>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</si>
  <si>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</si>
  <si>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</si>
  <si>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</si>
  <si>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</si>
  <si>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</si>
  <si>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</si>
  <si>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</si>
  <si>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</si>
  <si>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</si>
  <si>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</si>
  <si>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</si>
  <si>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</si>
  <si>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</si>
  <si>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G + 1st to 3rd Floor (All Wings)</t>
  </si>
  <si>
    <t>MHSUL/KS.1/T.1/NAP/SR-113/2014                                                                                   Valid Up to: G + 1st to 3rd Floor (All Wings)</t>
  </si>
  <si>
    <t>Wing A = G + 1st to 3rd Floor</t>
  </si>
  <si>
    <t>Wing B  = G + 1st to 3rd Floor</t>
  </si>
  <si>
    <t>Wing C = G + 1st to 3rd Floor</t>
  </si>
  <si>
    <t>Projected life : 60 Years After Completion</t>
  </si>
  <si>
    <t xml:space="preserve">Approved no of units </t>
  </si>
  <si>
    <t>Shops = 14 Flats = 50</t>
  </si>
  <si>
    <t>140 &amp; 156</t>
  </si>
  <si>
    <t>Gut . No.</t>
  </si>
  <si>
    <t>Rera No.</t>
  </si>
  <si>
    <t xml:space="preserve"> P99000017533</t>
  </si>
  <si>
    <t>Mr.Kush Ramsingar Vishwakarma</t>
  </si>
  <si>
    <t>Yash Apartment/1 Buildings  (3 Wings)</t>
  </si>
  <si>
    <t>3 Wings</t>
  </si>
  <si>
    <t>Locatin Link</t>
  </si>
  <si>
    <t>https://goo.gl/maps/vDbNS3ossxTDgseA9?coh=178572&amp;entry=tt</t>
  </si>
  <si>
    <t xml:space="preserve">Office No. 1031, Wing J, Akshar Business Park, Plot No. 03 Sector 25, Near APMC Market, Vashi, Navi Mumbai, Maharashtra 400703 TEL: 022-46090378/79/80                                                                                                            E mail : vsjcapf@gmail.com. Web site : www.vsjadon.com
</t>
  </si>
  <si>
    <t>19.757378,72.759201</t>
  </si>
  <si>
    <t>Remarks:  
1. Wing A = Construction work is same as last visit. (11/08/2022). The construction work was stopped.
    Wing B &amp; C = Work same as visit (19/05/2021).
2. We have considered rate by verifying it from market inquire.     
3. We have considered Other charges from cost sheet.
4. Recommended rate should be considered as all inclusive rate if other charges are not mentioned. (Excluding GST &amp; other government Taxes).
5. We adopted builder saleable area as per builder saleable area chart
6. We have updated NA order &amp; Revised Plan date.
7. As building have received CC on 30/07/2014, still project work is pending.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</si>
</sst>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5"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sz val="10"/>
      <color indexed="8"/>
      <name val="Times New Roman"/>
      <family val="1"/>
    </font>
    <font>
      <b/>
      <sz val="14"/>
      <color indexed="8"/>
      <name val="Times New Roman"/>
      <family val="1"/>
    </font>
    <font>
      <b/>
      <sz val="10"/>
      <color indexed="8"/>
      <name val="Times New Roman"/>
      <family val="1"/>
    </font>
    <font>
      <sz val="10"/>
      <name val="Arial"/>
      <family val="2"/>
    </font>
    <font>
      <sz val="11"/>
      <color theme="1"/>
      <name val="Calibri"/>
      <family val="2"/>
      <scheme val="minor"/>
    </font>
    <font>
      <b/>
      <sz val="11"/>
      <color theme="1"/>
      <name val="Calibri"/>
      <family val="2"/>
      <scheme val="minor"/>
    </font>
    <font>
      <sz val="11"/>
      <color rgb="FFFF0000"/>
      <name val="Calibri"/>
      <family val="2"/>
      <scheme val="minor"/>
    </font>
    <font>
      <sz val="11"/>
      <color rgb="FF000000"/>
      <name val="Calibri"/>
      <family val="2"/>
    </font>
    <font>
      <sz val="11"/>
      <color rgb="FFFF0000"/>
      <name val="Calibri"/>
      <family val="2"/>
    </font>
    <font>
      <sz val="12"/>
      <name val="Times New Roman"/>
      <family val="1"/>
    </font>
    <font>
      <b/>
      <sz val="12"/>
      <name val="Times New Roman"/>
      <family val="1"/>
    </font>
    <font>
      <sz val="11"/>
      <name val="Calibri"/>
      <family val="2"/>
      <scheme val="minor"/>
    </font>
    <font>
      <u/>
      <sz val="11"/>
      <color theme="10"/>
      <name val="Calibri"/>
      <family val="2"/>
      <scheme val="minor"/>
    </font>
    <font>
      <b/>
      <sz val="11"/>
      <color rgb="FF000000"/>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2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1">
    <xf numFmtId="0" fontId="0" fillId="0" borderId="0"/>
    <xf numFmtId="164" fontId="1" fillId="0" borderId="0" applyFont="0" applyFill="0" applyBorder="0" applyAlignment="0" applyProtection="0"/>
    <xf numFmtId="0" fontId="2" fillId="0" borderId="0"/>
    <xf numFmtId="0" fontId="1" fillId="0" borderId="0"/>
    <xf numFmtId="0" fontId="1" fillId="0" borderId="0"/>
    <xf numFmtId="0" fontId="15" fillId="0" borderId="0"/>
    <xf numFmtId="0" fontId="15" fillId="0" borderId="0"/>
    <xf numFmtId="0" fontId="14" fillId="0" borderId="0"/>
    <xf numFmtId="0" fontId="15" fillId="0" borderId="0"/>
    <xf numFmtId="0" fontId="18" fillId="0" borderId="0"/>
    <xf numFmtId="0" fontId="23" fillId="0" borderId="0" applyNumberFormat="0" applyFill="0" applyBorder="0" applyAlignment="0" applyProtection="0"/>
  </cellStyleXfs>
  <cellXfs count="197">
    <xf numFmtId="0" fontId="0" fillId="0" borderId="0" xfId="0"/>
    <xf numFmtId="0" fontId="5" fillId="0" borderId="1" xfId="0" applyFont="1" applyBorder="1" applyAlignment="1">
      <alignment vertical="top"/>
    </xf>
    <xf numFmtId="0" fontId="4" fillId="0" borderId="2" xfId="0" applyFont="1" applyBorder="1" applyAlignment="1">
      <alignment vertical="top"/>
    </xf>
    <xf numFmtId="0" fontId="4" fillId="0" borderId="2" xfId="0" applyFont="1" applyBorder="1" applyAlignment="1">
      <alignment vertical="top" wrapText="1"/>
    </xf>
    <xf numFmtId="1" fontId="6" fillId="0" borderId="2" xfId="0" applyNumberFormat="1" applyFont="1" applyBorder="1" applyAlignment="1">
      <alignment horizontal="center" vertical="top" wrapText="1"/>
    </xf>
    <xf numFmtId="0" fontId="0" fillId="0" borderId="2" xfId="0" applyBorder="1"/>
    <xf numFmtId="0" fontId="16" fillId="0" borderId="2" xfId="0" applyFont="1" applyBorder="1"/>
    <xf numFmtId="0" fontId="0" fillId="0" borderId="3" xfId="0" applyBorder="1"/>
    <xf numFmtId="0" fontId="0" fillId="3" borderId="2" xfId="0" applyFill="1" applyBorder="1"/>
    <xf numFmtId="0" fontId="16" fillId="0" borderId="2" xfId="0" applyFont="1" applyBorder="1" applyAlignment="1">
      <alignment horizontal="center"/>
    </xf>
    <xf numFmtId="1" fontId="13" fillId="0" borderId="2" xfId="0" applyNumberFormat="1" applyFont="1" applyBorder="1" applyAlignment="1">
      <alignment horizontal="center" vertical="top" wrapText="1"/>
    </xf>
    <xf numFmtId="0" fontId="16" fillId="3"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16" fillId="2" borderId="2" xfId="0" applyFont="1" applyFill="1" applyBorder="1"/>
    <xf numFmtId="0" fontId="0" fillId="4" borderId="2" xfId="0" applyFill="1" applyBorder="1"/>
    <xf numFmtId="1" fontId="3" fillId="0" borderId="2" xfId="0" applyNumberFormat="1" applyFont="1" applyBorder="1" applyAlignment="1">
      <alignment horizontal="center" vertical="top" wrapText="1"/>
    </xf>
    <xf numFmtId="0" fontId="18" fillId="0" borderId="0" xfId="9"/>
    <xf numFmtId="0" fontId="1" fillId="0" borderId="0" xfId="3"/>
    <xf numFmtId="0" fontId="15" fillId="0" borderId="0" xfId="8"/>
    <xf numFmtId="0" fontId="16" fillId="0" borderId="2" xfId="8" applyFont="1" applyBorder="1" applyAlignment="1">
      <alignment horizontal="center" vertical="top" wrapText="1"/>
    </xf>
    <xf numFmtId="0" fontId="19" fillId="0" borderId="0" xfId="3" applyFont="1"/>
    <xf numFmtId="0" fontId="15" fillId="0" borderId="2" xfId="8" applyBorder="1" applyAlignment="1">
      <alignment horizontal="center" vertical="center"/>
    </xf>
    <xf numFmtId="0" fontId="15" fillId="0" borderId="2" xfId="8" applyBorder="1" applyAlignment="1">
      <alignment horizontal="left" vertical="center"/>
    </xf>
    <xf numFmtId="1" fontId="15" fillId="0" borderId="2" xfId="8" applyNumberFormat="1" applyBorder="1" applyAlignment="1">
      <alignment horizontal="center" vertical="center"/>
    </xf>
    <xf numFmtId="165" fontId="15" fillId="0" borderId="2" xfId="1" applyNumberFormat="1" applyFont="1" applyBorder="1" applyAlignment="1">
      <alignment horizontal="right" vertical="center"/>
    </xf>
    <xf numFmtId="0" fontId="15" fillId="0" borderId="2" xfId="8" applyBorder="1" applyAlignment="1">
      <alignment horizontal="left" vertical="center" wrapText="1"/>
    </xf>
    <xf numFmtId="0" fontId="16" fillId="0" borderId="2" xfId="8" applyFont="1" applyBorder="1" applyAlignment="1">
      <alignment horizontal="center" vertical="center"/>
    </xf>
    <xf numFmtId="1" fontId="17" fillId="0" borderId="2" xfId="8" applyNumberFormat="1" applyFont="1" applyBorder="1" applyAlignment="1">
      <alignment horizontal="center" vertical="center"/>
    </xf>
    <xf numFmtId="0" fontId="1" fillId="0" borderId="2" xfId="3" applyBorder="1" applyAlignment="1">
      <alignment horizontal="center" vertical="center"/>
    </xf>
    <xf numFmtId="0" fontId="20" fillId="0" borderId="14" xfId="6" applyFont="1" applyBorder="1" applyAlignment="1" applyProtection="1">
      <alignment horizontal="center" vertical="top"/>
      <protection locked="0"/>
    </xf>
    <xf numFmtId="0" fontId="20" fillId="0" borderId="0" xfId="6" applyFont="1" applyProtection="1">
      <protection hidden="1"/>
    </xf>
    <xf numFmtId="0" fontId="9" fillId="0" borderId="0" xfId="0" applyFont="1" applyProtection="1">
      <protection hidden="1"/>
    </xf>
    <xf numFmtId="1" fontId="10" fillId="0" borderId="5" xfId="0"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0" fontId="4" fillId="0" borderId="1" xfId="0" applyFont="1" applyBorder="1" applyAlignment="1">
      <alignment vertical="top"/>
    </xf>
    <xf numFmtId="0" fontId="4" fillId="0" borderId="6" xfId="0" applyFont="1" applyBorder="1" applyAlignment="1">
      <alignment vertical="top"/>
    </xf>
    <xf numFmtId="1" fontId="6" fillId="0" borderId="1" xfId="0" applyNumberFormat="1" applyFont="1" applyBorder="1" applyAlignment="1">
      <alignment horizontal="center" vertical="top" wrapText="1"/>
    </xf>
    <xf numFmtId="0" fontId="20" fillId="0" borderId="2" xfId="6" applyFont="1" applyBorder="1" applyAlignment="1" applyProtection="1">
      <alignment horizontal="center" vertical="top" wrapText="1"/>
      <protection locked="0"/>
    </xf>
    <xf numFmtId="0" fontId="20" fillId="0" borderId="2" xfId="6" applyFont="1" applyBorder="1" applyAlignment="1" applyProtection="1">
      <alignment horizontal="center" vertical="top"/>
      <protection locked="0"/>
    </xf>
    <xf numFmtId="0" fontId="0" fillId="0" borderId="0" xfId="0" applyAlignment="1">
      <alignment vertical="top" wrapText="1"/>
    </xf>
    <xf numFmtId="0" fontId="22" fillId="0" borderId="0" xfId="0" applyFont="1"/>
    <xf numFmtId="0" fontId="20" fillId="0" borderId="0" xfId="6" applyFont="1"/>
    <xf numFmtId="0" fontId="20" fillId="0" borderId="2" xfId="6" applyFont="1" applyBorder="1" applyAlignment="1" applyProtection="1">
      <alignment horizontal="center" wrapText="1"/>
      <protection locked="0"/>
    </xf>
    <xf numFmtId="1" fontId="20" fillId="0" borderId="2" xfId="6" applyNumberFormat="1" applyFont="1" applyBorder="1" applyAlignment="1" applyProtection="1">
      <alignment horizontal="center" wrapText="1"/>
      <protection locked="0"/>
    </xf>
    <xf numFmtId="1" fontId="22" fillId="0" borderId="0" xfId="0" applyNumberFormat="1" applyFont="1"/>
    <xf numFmtId="1" fontId="22" fillId="0" borderId="0" xfId="0" applyNumberFormat="1" applyFont="1" applyAlignment="1">
      <alignment horizontal="right"/>
    </xf>
    <xf numFmtId="0" fontId="20" fillId="0" borderId="19" xfId="6" applyFont="1" applyBorder="1" applyAlignment="1" applyProtection="1">
      <alignment horizontal="center" wrapText="1"/>
      <protection locked="0"/>
    </xf>
    <xf numFmtId="0" fontId="2" fillId="0" borderId="0" xfId="2"/>
    <xf numFmtId="0" fontId="13" fillId="0" borderId="0" xfId="0" applyFont="1" applyAlignment="1">
      <alignment vertical="top"/>
    </xf>
    <xf numFmtId="0" fontId="3" fillId="0" borderId="0" xfId="0" applyFont="1" applyAlignment="1">
      <alignment vertical="top" wrapText="1"/>
    </xf>
    <xf numFmtId="0" fontId="3" fillId="0" borderId="0" xfId="0" applyFont="1" applyAlignment="1">
      <alignment vertical="top"/>
    </xf>
    <xf numFmtId="0" fontId="3" fillId="0" borderId="0" xfId="0" applyFont="1" applyAlignment="1">
      <alignment horizontal="center" vertical="top" wrapText="1"/>
    </xf>
    <xf numFmtId="0" fontId="16" fillId="0" borderId="0" xfId="0" applyFont="1"/>
    <xf numFmtId="0" fontId="9" fillId="0" borderId="1" xfId="0" applyFont="1" applyBorder="1" applyAlignment="1">
      <alignment horizontal="center" vertical="top" wrapText="1"/>
    </xf>
    <xf numFmtId="0" fontId="9" fillId="0" borderId="5" xfId="0" applyFont="1" applyBorder="1" applyAlignment="1">
      <alignment horizontal="center" vertical="top" wrapText="1"/>
    </xf>
    <xf numFmtId="0" fontId="9" fillId="0" borderId="1" xfId="0" applyFont="1" applyBorder="1" applyAlignment="1">
      <alignment horizontal="left" vertical="top" wrapText="1"/>
    </xf>
    <xf numFmtId="0" fontId="9" fillId="0" borderId="6" xfId="0" applyFont="1" applyBorder="1" applyAlignment="1">
      <alignment horizontal="left" vertical="top" wrapText="1"/>
    </xf>
    <xf numFmtId="0" fontId="9" fillId="0" borderId="5" xfId="0" applyFont="1" applyBorder="1" applyAlignment="1">
      <alignment horizontal="left" vertical="top" wrapText="1"/>
    </xf>
    <xf numFmtId="0" fontId="4" fillId="0" borderId="1" xfId="0" applyFont="1" applyBorder="1" applyAlignment="1">
      <alignment horizontal="left" vertical="top"/>
    </xf>
    <xf numFmtId="0" fontId="4" fillId="0" borderId="6" xfId="0" applyFont="1" applyBorder="1" applyAlignment="1">
      <alignment horizontal="left" vertical="top"/>
    </xf>
    <xf numFmtId="0" fontId="4" fillId="0" borderId="5" xfId="0" applyFont="1" applyBorder="1" applyAlignment="1">
      <alignment horizontal="left" vertical="top"/>
    </xf>
    <xf numFmtId="0" fontId="8" fillId="0" borderId="7" xfId="0" applyFont="1" applyBorder="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10" xfId="0" applyFont="1" applyBorder="1" applyAlignment="1">
      <alignment vertical="top" wrapText="1"/>
    </xf>
    <xf numFmtId="0" fontId="8" fillId="0" borderId="0" xfId="0" applyFont="1" applyAlignment="1">
      <alignment vertical="top" wrapText="1"/>
    </xf>
    <xf numFmtId="0" fontId="8" fillId="0" borderId="11" xfId="0" applyFont="1" applyBorder="1" applyAlignment="1">
      <alignment vertical="top" wrapText="1"/>
    </xf>
    <xf numFmtId="0" fontId="8" fillId="0" borderId="12" xfId="0" applyFont="1" applyBorder="1" applyAlignment="1">
      <alignment vertical="top" wrapText="1"/>
    </xf>
    <xf numFmtId="0" fontId="8" fillId="0" borderId="3" xfId="0" applyFont="1" applyBorder="1" applyAlignment="1">
      <alignment vertical="top" wrapText="1"/>
    </xf>
    <xf numFmtId="0" fontId="8" fillId="0" borderId="13" xfId="0" applyFont="1" applyBorder="1" applyAlignment="1">
      <alignment vertical="top" wrapText="1"/>
    </xf>
    <xf numFmtId="0" fontId="3" fillId="0" borderId="1" xfId="0" applyFont="1" applyBorder="1" applyAlignment="1">
      <alignment horizontal="left" vertical="top"/>
    </xf>
    <xf numFmtId="0" fontId="3" fillId="0" borderId="6" xfId="0" applyFont="1" applyBorder="1" applyAlignment="1">
      <alignment horizontal="left" vertical="top"/>
    </xf>
    <xf numFmtId="0" fontId="3" fillId="0" borderId="5" xfId="0" applyFont="1" applyBorder="1" applyAlignment="1">
      <alignment horizontal="left" vertical="top"/>
    </xf>
    <xf numFmtId="0" fontId="4" fillId="0" borderId="1" xfId="0" applyFont="1" applyBorder="1" applyAlignment="1">
      <alignment horizontal="left" vertical="top" wrapText="1"/>
    </xf>
    <xf numFmtId="0" fontId="4" fillId="0" borderId="6" xfId="0" applyFont="1" applyBorder="1" applyAlignment="1">
      <alignment horizontal="left" vertical="top" wrapText="1"/>
    </xf>
    <xf numFmtId="0" fontId="4" fillId="0" borderId="5" xfId="0" applyFont="1" applyBorder="1" applyAlignment="1">
      <alignment horizontal="left" vertical="top" wrapText="1"/>
    </xf>
    <xf numFmtId="1" fontId="6" fillId="0" borderId="2"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6" fillId="0" borderId="6" xfId="0" applyNumberFormat="1" applyFont="1" applyBorder="1" applyAlignment="1">
      <alignment horizontal="center" vertical="center" wrapText="1"/>
    </xf>
    <xf numFmtId="1" fontId="6" fillId="0" borderId="5"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1" fontId="10" fillId="0" borderId="5" xfId="0"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0" fontId="7" fillId="0" borderId="1" xfId="0" applyFont="1" applyBorder="1" applyAlignment="1">
      <alignment horizontal="left" vertical="top"/>
    </xf>
    <xf numFmtId="0" fontId="7" fillId="0" borderId="6" xfId="0" applyFont="1" applyBorder="1" applyAlignment="1">
      <alignment horizontal="left" vertical="top"/>
    </xf>
    <xf numFmtId="0" fontId="7" fillId="0" borderId="5" xfId="0" applyFont="1" applyBorder="1" applyAlignment="1">
      <alignment horizontal="left" vertical="top"/>
    </xf>
    <xf numFmtId="0" fontId="5" fillId="0" borderId="1" xfId="0" applyFont="1" applyBorder="1" applyAlignment="1">
      <alignment horizontal="left" vertical="top"/>
    </xf>
    <xf numFmtId="0" fontId="5" fillId="0" borderId="6" xfId="0" applyFont="1" applyBorder="1" applyAlignment="1">
      <alignment horizontal="left" vertical="top"/>
    </xf>
    <xf numFmtId="0" fontId="5" fillId="0" borderId="5" xfId="0" applyFont="1" applyBorder="1" applyAlignment="1">
      <alignment horizontal="left" vertical="top"/>
    </xf>
    <xf numFmtId="14" fontId="9" fillId="0" borderId="1" xfId="0" applyNumberFormat="1" applyFont="1" applyBorder="1" applyAlignment="1">
      <alignment horizontal="left" vertical="top"/>
    </xf>
    <xf numFmtId="14" fontId="9" fillId="0" borderId="6" xfId="0" applyNumberFormat="1" applyFont="1" applyBorder="1" applyAlignment="1">
      <alignment horizontal="left" vertical="top"/>
    </xf>
    <xf numFmtId="14" fontId="9" fillId="0" borderId="5" xfId="0" applyNumberFormat="1" applyFont="1" applyBorder="1" applyAlignment="1">
      <alignment horizontal="left" vertical="top"/>
    </xf>
    <xf numFmtId="0" fontId="4" fillId="0" borderId="1" xfId="0" applyFont="1" applyBorder="1" applyAlignment="1">
      <alignment horizontal="center" vertical="top"/>
    </xf>
    <xf numFmtId="0" fontId="4" fillId="0" borderId="5" xfId="0" applyFont="1" applyBorder="1" applyAlignment="1">
      <alignment horizontal="center" vertical="top"/>
    </xf>
    <xf numFmtId="0" fontId="4" fillId="0" borderId="2" xfId="0" applyFont="1" applyBorder="1" applyAlignment="1">
      <alignment horizontal="left" vertical="top"/>
    </xf>
    <xf numFmtId="0" fontId="4" fillId="0" borderId="1" xfId="0" applyFont="1" applyBorder="1" applyAlignment="1">
      <alignment vertical="top"/>
    </xf>
    <xf numFmtId="0" fontId="4" fillId="0" borderId="6" xfId="0" applyFont="1" applyBorder="1" applyAlignment="1">
      <alignment vertical="top"/>
    </xf>
    <xf numFmtId="0" fontId="4" fillId="0" borderId="5" xfId="0" applyFont="1" applyBorder="1" applyAlignment="1">
      <alignment vertical="top"/>
    </xf>
    <xf numFmtId="0" fontId="5" fillId="0" borderId="1" xfId="0" applyFont="1" applyBorder="1" applyAlignment="1">
      <alignment horizontal="center" vertical="top"/>
    </xf>
    <xf numFmtId="0" fontId="5" fillId="0" borderId="5" xfId="0" applyFont="1" applyBorder="1" applyAlignment="1">
      <alignment horizontal="center"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2" xfId="0" applyFont="1" applyBorder="1" applyAlignment="1">
      <alignment horizontal="left" vertical="top"/>
    </xf>
    <xf numFmtId="0" fontId="4" fillId="0" borderId="3" xfId="0" applyFont="1" applyBorder="1" applyAlignment="1">
      <alignment horizontal="left" vertical="top"/>
    </xf>
    <xf numFmtId="0" fontId="4" fillId="0" borderId="13" xfId="0" applyFont="1" applyBorder="1" applyAlignment="1">
      <alignment horizontal="left" vertical="top"/>
    </xf>
    <xf numFmtId="0" fontId="5" fillId="0" borderId="6" xfId="0" applyFont="1" applyBorder="1" applyAlignment="1">
      <alignment vertical="top"/>
    </xf>
    <xf numFmtId="0" fontId="5" fillId="0" borderId="5" xfId="0" applyFont="1" applyBorder="1" applyAlignment="1">
      <alignment vertical="top"/>
    </xf>
    <xf numFmtId="0" fontId="4"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5" fillId="0" borderId="1" xfId="0" applyFont="1" applyBorder="1" applyAlignment="1">
      <alignment vertical="top"/>
    </xf>
    <xf numFmtId="0" fontId="3" fillId="0" borderId="7" xfId="2" applyFont="1" applyBorder="1" applyAlignment="1">
      <alignment horizontal="left" vertical="top" wrapText="1"/>
    </xf>
    <xf numFmtId="0" fontId="3" fillId="0" borderId="8" xfId="2" applyFont="1" applyBorder="1" applyAlignment="1">
      <alignment horizontal="left" vertical="top" wrapText="1"/>
    </xf>
    <xf numFmtId="0" fontId="3" fillId="0" borderId="9" xfId="2" applyFont="1" applyBorder="1" applyAlignment="1">
      <alignment horizontal="left" vertical="top" wrapText="1"/>
    </xf>
    <xf numFmtId="14" fontId="4" fillId="0" borderId="1" xfId="0" applyNumberFormat="1" applyFont="1" applyBorder="1" applyAlignment="1">
      <alignment horizontal="left" vertical="top"/>
    </xf>
    <xf numFmtId="0" fontId="3" fillId="0" borderId="1" xfId="0" applyFont="1" applyBorder="1" applyAlignment="1">
      <alignment vertical="top"/>
    </xf>
    <xf numFmtId="0" fontId="3" fillId="0" borderId="6" xfId="0" applyFont="1" applyBorder="1" applyAlignment="1">
      <alignment vertical="top"/>
    </xf>
    <xf numFmtId="0" fontId="3" fillId="0" borderId="5" xfId="0" applyFont="1" applyBorder="1" applyAlignment="1">
      <alignment vertical="top"/>
    </xf>
    <xf numFmtId="0" fontId="5" fillId="0" borderId="2" xfId="0" applyFont="1" applyBorder="1" applyAlignment="1">
      <alignment horizontal="left" vertical="top"/>
    </xf>
    <xf numFmtId="0" fontId="4" fillId="0" borderId="2" xfId="0" applyFont="1" applyBorder="1" applyAlignment="1">
      <alignment horizontal="left"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0" xfId="0" applyFont="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3" fillId="0" borderId="3" xfId="0" applyFont="1" applyBorder="1" applyAlignment="1">
      <alignment horizontal="center" vertical="top" wrapText="1"/>
    </xf>
    <xf numFmtId="0" fontId="3" fillId="0" borderId="13" xfId="0" applyFont="1" applyBorder="1" applyAlignment="1">
      <alignment horizontal="center" vertical="top" wrapText="1"/>
    </xf>
    <xf numFmtId="0" fontId="12" fillId="0" borderId="1" xfId="0" applyFont="1" applyBorder="1" applyAlignment="1">
      <alignment horizontal="center" vertical="top"/>
    </xf>
    <xf numFmtId="0" fontId="12" fillId="0" borderId="6" xfId="0" applyFont="1" applyBorder="1" applyAlignment="1">
      <alignment horizontal="center" vertical="top"/>
    </xf>
    <xf numFmtId="0" fontId="12" fillId="0" borderId="5" xfId="0" applyFont="1" applyBorder="1" applyAlignment="1">
      <alignment horizontal="center" vertical="top"/>
    </xf>
    <xf numFmtId="0" fontId="3" fillId="0" borderId="1" xfId="0" applyFont="1" applyBorder="1" applyAlignment="1">
      <alignment horizontal="center" vertical="top"/>
    </xf>
    <xf numFmtId="0" fontId="3" fillId="0" borderId="6" xfId="0" applyFont="1" applyBorder="1" applyAlignment="1">
      <alignment horizontal="center" vertical="top"/>
    </xf>
    <xf numFmtId="0" fontId="3" fillId="0" borderId="5" xfId="0" applyFont="1" applyBorder="1" applyAlignment="1">
      <alignment horizontal="center" vertical="top"/>
    </xf>
    <xf numFmtId="1" fontId="6" fillId="0" borderId="1" xfId="0" applyNumberFormat="1" applyFont="1" applyBorder="1" applyAlignment="1">
      <alignment horizontal="center" vertical="top" wrapText="1"/>
    </xf>
    <xf numFmtId="1" fontId="6" fillId="0" borderId="5" xfId="0" applyNumberFormat="1" applyFont="1" applyBorder="1" applyAlignment="1">
      <alignment horizontal="center" vertical="top" wrapText="1"/>
    </xf>
    <xf numFmtId="0" fontId="3" fillId="0" borderId="1"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11" fillId="0" borderId="1" xfId="0" applyFont="1" applyBorder="1" applyAlignment="1">
      <alignment horizontal="center" vertical="top"/>
    </xf>
    <xf numFmtId="0" fontId="11" fillId="0" borderId="5" xfId="0" applyFont="1" applyBorder="1" applyAlignment="1">
      <alignment horizontal="center" vertical="top"/>
    </xf>
    <xf numFmtId="0" fontId="4" fillId="0" borderId="1" xfId="0" applyFont="1" applyBorder="1" applyAlignment="1">
      <alignment horizontal="center" vertical="top" wrapText="1"/>
    </xf>
    <xf numFmtId="0" fontId="4" fillId="0" borderId="5" xfId="0" applyFont="1" applyBorder="1" applyAlignment="1">
      <alignment horizontal="center" vertical="top" wrapText="1"/>
    </xf>
    <xf numFmtId="0" fontId="0" fillId="0" borderId="5" xfId="0" applyBorder="1" applyAlignment="1">
      <alignment horizontal="left"/>
    </xf>
    <xf numFmtId="0" fontId="3" fillId="0" borderId="2" xfId="0" applyFont="1" applyBorder="1" applyAlignment="1">
      <alignment horizontal="left" vertical="top"/>
    </xf>
    <xf numFmtId="0" fontId="4" fillId="0" borderId="2" xfId="0" applyFont="1" applyBorder="1" applyAlignment="1">
      <alignment horizontal="center" vertical="top"/>
    </xf>
    <xf numFmtId="0" fontId="4" fillId="0" borderId="12" xfId="0" applyFont="1" applyBorder="1" applyAlignment="1">
      <alignment horizontal="left" vertical="top" wrapText="1"/>
    </xf>
    <xf numFmtId="0" fontId="4" fillId="0" borderId="3" xfId="0" applyFont="1" applyBorder="1" applyAlignment="1">
      <alignment horizontal="left" vertical="top" wrapText="1"/>
    </xf>
    <xf numFmtId="0" fontId="4" fillId="0" borderId="13" xfId="0" applyFont="1" applyBorder="1" applyAlignment="1">
      <alignment horizontal="left" vertical="top" wrapText="1"/>
    </xf>
    <xf numFmtId="0" fontId="4" fillId="0" borderId="1" xfId="0" applyFont="1" applyBorder="1" applyAlignment="1">
      <alignment vertical="top" wrapText="1"/>
    </xf>
    <xf numFmtId="0" fontId="4" fillId="0" borderId="6" xfId="0" applyFont="1" applyBorder="1" applyAlignment="1">
      <alignment vertical="top" wrapText="1"/>
    </xf>
    <xf numFmtId="0" fontId="4" fillId="0" borderId="5" xfId="0" applyFont="1" applyBorder="1" applyAlignment="1">
      <alignment vertical="top" wrapText="1"/>
    </xf>
    <xf numFmtId="0" fontId="24" fillId="0" borderId="1" xfId="0" applyFont="1" applyBorder="1" applyAlignment="1">
      <alignment horizontal="left" vertical="top"/>
    </xf>
    <xf numFmtId="0" fontId="23" fillId="0" borderId="1" xfId="10" applyFill="1" applyBorder="1" applyAlignment="1">
      <alignment horizontal="left" vertical="top"/>
    </xf>
    <xf numFmtId="0" fontId="3" fillId="0" borderId="1" xfId="0" applyFont="1" applyBorder="1" applyAlignment="1">
      <alignment horizontal="center" vertical="top" wrapText="1"/>
    </xf>
    <xf numFmtId="0" fontId="3" fillId="0" borderId="6" xfId="0" applyFont="1" applyBorder="1" applyAlignment="1">
      <alignment horizontal="center" vertical="top" wrapText="1"/>
    </xf>
    <xf numFmtId="0" fontId="3" fillId="0" borderId="5" xfId="0" applyFont="1" applyBorder="1" applyAlignment="1">
      <alignment horizontal="center" vertical="top" wrapText="1"/>
    </xf>
    <xf numFmtId="0" fontId="9" fillId="0" borderId="1" xfId="0" applyFont="1" applyBorder="1" applyAlignment="1">
      <alignment horizontal="left" vertical="top"/>
    </xf>
    <xf numFmtId="0" fontId="9" fillId="0" borderId="6" xfId="0" applyFont="1" applyBorder="1" applyAlignment="1">
      <alignment horizontal="left" vertical="top"/>
    </xf>
    <xf numFmtId="0" fontId="9" fillId="0" borderId="5" xfId="0" applyFont="1" applyBorder="1" applyAlignment="1">
      <alignment horizontal="left" vertical="top"/>
    </xf>
    <xf numFmtId="9" fontId="20" fillId="0" borderId="2" xfId="6" applyNumberFormat="1" applyFont="1" applyBorder="1" applyAlignment="1" applyProtection="1">
      <alignment horizontal="center" vertical="center" wrapText="1"/>
      <protection hidden="1"/>
    </xf>
    <xf numFmtId="0" fontId="20" fillId="0" borderId="14" xfId="6" applyFont="1" applyBorder="1" applyAlignment="1" applyProtection="1">
      <alignment horizontal="center" vertical="top" wrapText="1"/>
      <protection locked="0"/>
    </xf>
    <xf numFmtId="0" fontId="20" fillId="0" borderId="2" xfId="6" applyFont="1" applyBorder="1" applyAlignment="1" applyProtection="1">
      <alignment horizontal="center" vertical="top" wrapText="1"/>
      <protection locked="0"/>
    </xf>
    <xf numFmtId="0" fontId="20" fillId="0" borderId="15" xfId="6" applyFont="1" applyBorder="1" applyAlignment="1" applyProtection="1">
      <alignment horizontal="center" vertical="top" wrapText="1"/>
      <protection locked="0"/>
    </xf>
    <xf numFmtId="0" fontId="20" fillId="0" borderId="19" xfId="6" applyFont="1" applyBorder="1" applyAlignment="1" applyProtection="1">
      <alignment horizontal="center" vertical="top" wrapText="1"/>
      <protection locked="0"/>
    </xf>
    <xf numFmtId="9" fontId="20" fillId="0" borderId="19" xfId="6" applyNumberFormat="1" applyFont="1" applyBorder="1" applyAlignment="1" applyProtection="1">
      <alignment horizontal="center" vertical="center" wrapText="1"/>
      <protection hidden="1"/>
    </xf>
    <xf numFmtId="0" fontId="21" fillId="0" borderId="21" xfId="6" applyFont="1" applyBorder="1" applyAlignment="1" applyProtection="1">
      <alignment horizontal="center" vertical="top" wrapText="1"/>
      <protection locked="0"/>
    </xf>
    <xf numFmtId="0" fontId="21" fillId="0" borderId="16" xfId="6" applyFont="1" applyBorder="1" applyAlignment="1" applyProtection="1">
      <alignment horizontal="center" vertical="top" wrapText="1"/>
      <protection locked="0"/>
    </xf>
    <xf numFmtId="0" fontId="21" fillId="0" borderId="16" xfId="6" applyFont="1" applyBorder="1" applyAlignment="1" applyProtection="1">
      <alignment horizontal="left" vertical="top" wrapText="1"/>
      <protection locked="0"/>
    </xf>
    <xf numFmtId="0" fontId="21" fillId="0" borderId="17" xfId="6" applyFont="1" applyBorder="1" applyAlignment="1" applyProtection="1">
      <alignment horizontal="left" vertical="top" wrapText="1"/>
      <protection locked="0"/>
    </xf>
    <xf numFmtId="9" fontId="20" fillId="0" borderId="18" xfId="6" applyNumberFormat="1" applyFont="1" applyBorder="1" applyAlignment="1" applyProtection="1">
      <alignment horizontal="center" vertical="center" wrapText="1"/>
      <protection hidden="1"/>
    </xf>
    <xf numFmtId="9" fontId="20" fillId="0" borderId="20" xfId="6" applyNumberFormat="1" applyFont="1" applyBorder="1" applyAlignment="1" applyProtection="1">
      <alignment horizontal="center" vertical="center" wrapText="1"/>
      <protection hidden="1"/>
    </xf>
    <xf numFmtId="0" fontId="20" fillId="0" borderId="2" xfId="6" applyFont="1" applyBorder="1" applyAlignment="1" applyProtection="1">
      <alignment horizontal="center" vertical="top"/>
      <protection locked="0"/>
    </xf>
    <xf numFmtId="0" fontId="20" fillId="0" borderId="18" xfId="6" applyFont="1" applyBorder="1" applyAlignment="1" applyProtection="1">
      <alignment horizontal="center" vertical="top"/>
      <protection locked="0"/>
    </xf>
    <xf numFmtId="0" fontId="21" fillId="0" borderId="14" xfId="6" applyFont="1" applyBorder="1" applyAlignment="1" applyProtection="1">
      <alignment horizontal="left" vertical="top"/>
      <protection locked="0"/>
    </xf>
    <xf numFmtId="0" fontId="21" fillId="0" borderId="2" xfId="6" applyFont="1" applyBorder="1" applyAlignment="1" applyProtection="1">
      <alignment horizontal="left" vertical="top"/>
      <protection locked="0"/>
    </xf>
    <xf numFmtId="0" fontId="21" fillId="0" borderId="2" xfId="6" applyFont="1" applyBorder="1" applyAlignment="1" applyProtection="1">
      <alignment horizontal="left" vertical="top" wrapText="1"/>
      <protection locked="0"/>
    </xf>
    <xf numFmtId="0" fontId="21" fillId="0" borderId="18" xfId="6" applyFont="1" applyBorder="1" applyAlignment="1" applyProtection="1">
      <alignment horizontal="left" vertical="top" wrapText="1"/>
      <protection locked="0"/>
    </xf>
    <xf numFmtId="0" fontId="20" fillId="0" borderId="18" xfId="6" applyFont="1" applyBorder="1" applyAlignment="1" applyProtection="1">
      <alignment horizontal="center" vertical="top" wrapText="1"/>
      <protection locked="0"/>
    </xf>
    <xf numFmtId="1" fontId="6" fillId="0" borderId="7"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1" fontId="6" fillId="0" borderId="9" xfId="0" applyNumberFormat="1" applyFont="1" applyBorder="1" applyAlignment="1">
      <alignment horizontal="center" vertical="center" wrapText="1"/>
    </xf>
    <xf numFmtId="1" fontId="3" fillId="0" borderId="1" xfId="0" applyNumberFormat="1" applyFont="1" applyBorder="1" applyAlignment="1">
      <alignment horizontal="center" vertical="top" wrapText="1"/>
    </xf>
    <xf numFmtId="1" fontId="3" fillId="0" borderId="5" xfId="0" applyNumberFormat="1" applyFont="1" applyBorder="1" applyAlignment="1">
      <alignment horizontal="center" vertical="top" wrapText="1"/>
    </xf>
    <xf numFmtId="0" fontId="21" fillId="0" borderId="22" xfId="6" applyFont="1" applyBorder="1" applyAlignment="1" applyProtection="1">
      <alignment horizontal="center" vertical="top" wrapText="1"/>
      <protection locked="0"/>
    </xf>
    <xf numFmtId="0" fontId="21" fillId="0" borderId="23" xfId="6" applyFont="1" applyBorder="1" applyAlignment="1" applyProtection="1">
      <alignment horizontal="center" vertical="top" wrapText="1"/>
      <protection locked="0"/>
    </xf>
    <xf numFmtId="0" fontId="21" fillId="0" borderId="23" xfId="6" applyFont="1" applyBorder="1" applyAlignment="1" applyProtection="1">
      <alignment horizontal="left" vertical="top" wrapText="1"/>
      <protection locked="0"/>
    </xf>
    <xf numFmtId="0" fontId="21" fillId="0" borderId="24" xfId="6" applyFont="1" applyBorder="1" applyAlignment="1" applyProtection="1">
      <alignment horizontal="left" vertical="top" wrapText="1"/>
      <protection locked="0"/>
    </xf>
    <xf numFmtId="0" fontId="0" fillId="3" borderId="2" xfId="0" applyFill="1" applyBorder="1" applyAlignment="1">
      <alignment horizontal="center" wrapText="1"/>
    </xf>
    <xf numFmtId="0" fontId="16" fillId="0" borderId="2" xfId="0" applyFont="1" applyBorder="1" applyAlignment="1">
      <alignment horizontal="center"/>
    </xf>
    <xf numFmtId="0" fontId="16" fillId="0" borderId="2" xfId="8" applyFont="1" applyBorder="1" applyAlignment="1">
      <alignment horizontal="left"/>
    </xf>
  </cellXfs>
  <cellStyles count="11">
    <cellStyle name="Comma 2" xfId="1" xr:uid="{00000000-0005-0000-0000-000000000000}"/>
    <cellStyle name="Excel Built-in Normal" xfId="2" xr:uid="{00000000-0005-0000-0000-000001000000}"/>
    <cellStyle name="Excel Built-in Normal 2" xfId="3" xr:uid="{00000000-0005-0000-0000-000002000000}"/>
    <cellStyle name="Excel Built-in Normal 3" xfId="4" xr:uid="{00000000-0005-0000-0000-000003000000}"/>
    <cellStyle name="Hyperlink" xfId="10" builtinId="8"/>
    <cellStyle name="Normal" xfId="0" builtinId="0"/>
    <cellStyle name="Normal 2" xfId="5" xr:uid="{00000000-0005-0000-0000-000006000000}"/>
    <cellStyle name="Normal 3" xfId="6" xr:uid="{00000000-0005-0000-0000-000007000000}"/>
    <cellStyle name="Normal 3 3" xfId="7" xr:uid="{00000000-0005-0000-0000-000008000000}"/>
    <cellStyle name="Normal 4" xfId="8" xr:uid="{00000000-0005-0000-0000-000009000000}"/>
    <cellStyle name="Normal 5"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g"/><Relationship Id="rId5" Type="http://schemas.openxmlformats.org/officeDocument/2006/relationships/image" Target="../media/image5.png"/><Relationship Id="rId10" Type="http://schemas.openxmlformats.org/officeDocument/2006/relationships/image" Target="../media/image10.jpg"/><Relationship Id="rId4" Type="http://schemas.openxmlformats.org/officeDocument/2006/relationships/image" Target="../media/image4.png"/><Relationship Id="rId9" Type="http://schemas.openxmlformats.org/officeDocument/2006/relationships/image" Target="../media/image9.jpg"/><Relationship Id="rId14" Type="http://schemas.openxmlformats.org/officeDocument/2006/relationships/image" Target="../media/image14.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xdr:col>
      <xdr:colOff>272528</xdr:colOff>
      <xdr:row>254</xdr:row>
      <xdr:rowOff>39892</xdr:rowOff>
    </xdr:from>
    <xdr:to>
      <xdr:col>8</xdr:col>
      <xdr:colOff>122481</xdr:colOff>
      <xdr:row>269</xdr:row>
      <xdr:rowOff>62391</xdr:rowOff>
    </xdr:to>
    <xdr:pic>
      <xdr:nvPicPr>
        <xdr:cNvPr id="17" name="Picture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874508" y="50110912"/>
          <a:ext cx="4421953" cy="2765699"/>
        </a:xfrm>
        <a:prstGeom prst="rect">
          <a:avLst/>
        </a:prstGeom>
        <a:noFill/>
        <a:ln w="12700">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248435</xdr:colOff>
      <xdr:row>270</xdr:row>
      <xdr:rowOff>86397</xdr:rowOff>
    </xdr:from>
    <xdr:to>
      <xdr:col>8</xdr:col>
      <xdr:colOff>106232</xdr:colOff>
      <xdr:row>285</xdr:row>
      <xdr:rowOff>118666</xdr:rowOff>
    </xdr:to>
    <xdr:pic>
      <xdr:nvPicPr>
        <xdr:cNvPr id="18" name="Picture 2">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850415" y="53083497"/>
          <a:ext cx="4429797" cy="2775469"/>
        </a:xfrm>
        <a:prstGeom prst="rect">
          <a:avLst/>
        </a:prstGeom>
        <a:noFill/>
        <a:ln w="12700">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1143002</xdr:colOff>
      <xdr:row>207</xdr:row>
      <xdr:rowOff>98425</xdr:rowOff>
    </xdr:from>
    <xdr:ext cx="596574" cy="264560"/>
    <xdr:sp macro="" textlink="">
      <xdr:nvSpPr>
        <xdr:cNvPr id="26" name="TextBox 25">
          <a:extLst>
            <a:ext uri="{FF2B5EF4-FFF2-40B4-BE49-F238E27FC236}">
              <a16:creationId xmlns:a16="http://schemas.microsoft.com/office/drawing/2014/main" id="{00000000-0008-0000-0000-00001A000000}"/>
            </a:ext>
          </a:extLst>
        </xdr:cNvPr>
        <xdr:cNvSpPr txBox="1"/>
      </xdr:nvSpPr>
      <xdr:spPr>
        <a:xfrm>
          <a:off x="7115177" y="42037000"/>
          <a:ext cx="596574" cy="264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Wing A</a:t>
          </a:r>
        </a:p>
      </xdr:txBody>
    </xdr:sp>
    <xdr:clientData/>
  </xdr:oneCellAnchor>
  <xdr:oneCellAnchor>
    <xdr:from>
      <xdr:col>14</xdr:col>
      <xdr:colOff>321743</xdr:colOff>
      <xdr:row>205</xdr:row>
      <xdr:rowOff>127000</xdr:rowOff>
    </xdr:from>
    <xdr:ext cx="596574" cy="264560"/>
    <xdr:sp macro="" textlink="">
      <xdr:nvSpPr>
        <xdr:cNvPr id="27" name="TextBox 26">
          <a:extLst>
            <a:ext uri="{FF2B5EF4-FFF2-40B4-BE49-F238E27FC236}">
              <a16:creationId xmlns:a16="http://schemas.microsoft.com/office/drawing/2014/main" id="{00000000-0008-0000-0000-00001B000000}"/>
            </a:ext>
          </a:extLst>
        </xdr:cNvPr>
        <xdr:cNvSpPr txBox="1"/>
      </xdr:nvSpPr>
      <xdr:spPr>
        <a:xfrm>
          <a:off x="9532418" y="41684575"/>
          <a:ext cx="596574" cy="264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Wing A</a:t>
          </a:r>
        </a:p>
      </xdr:txBody>
    </xdr:sp>
    <xdr:clientData/>
  </xdr:oneCellAnchor>
  <xdr:twoCellAnchor>
    <xdr:from>
      <xdr:col>12</xdr:col>
      <xdr:colOff>508000</xdr:colOff>
      <xdr:row>205</xdr:row>
      <xdr:rowOff>38100</xdr:rowOff>
    </xdr:from>
    <xdr:to>
      <xdr:col>20</xdr:col>
      <xdr:colOff>467824</xdr:colOff>
      <xdr:row>248</xdr:row>
      <xdr:rowOff>117770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8707120" y="41117520"/>
          <a:ext cx="4836624" cy="7973990"/>
          <a:chOff x="622300" y="41243250"/>
          <a:chExt cx="4925524" cy="8023520"/>
        </a:xfrm>
      </xdr:grpSpPr>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3149556" y="48186770"/>
            <a:ext cx="2398268" cy="1080000"/>
          </a:xfrm>
          <a:prstGeom prst="rect">
            <a:avLst/>
          </a:prstGeom>
          <a:ln>
            <a:solidFill>
              <a:schemeClr val="tx1"/>
            </a:solidFill>
          </a:ln>
        </xdr:spPr>
      </xdr:pic>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1350855" y="46450890"/>
            <a:ext cx="3597402" cy="1620000"/>
          </a:xfrm>
          <a:prstGeom prst="rect">
            <a:avLst/>
          </a:prstGeom>
          <a:ln>
            <a:solidFill>
              <a:schemeClr val="tx1"/>
            </a:solidFill>
          </a:ln>
        </xdr:spPr>
      </xdr:pic>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1350855" y="42979130"/>
            <a:ext cx="3597402" cy="1620000"/>
          </a:xfrm>
          <a:prstGeom prst="rect">
            <a:avLst/>
          </a:prstGeom>
          <a:ln>
            <a:solidFill>
              <a:schemeClr val="tx1"/>
            </a:solidFill>
          </a:ln>
        </xdr:spPr>
      </xdr:pic>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1350855" y="41243250"/>
            <a:ext cx="3597402" cy="1620000"/>
          </a:xfrm>
          <a:prstGeom prst="rect">
            <a:avLst/>
          </a:prstGeom>
          <a:ln>
            <a:solidFill>
              <a:schemeClr val="tx1"/>
            </a:solidFill>
          </a:ln>
        </xdr:spPr>
      </xdr:pic>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350855" y="44715010"/>
            <a:ext cx="3597402" cy="1620000"/>
          </a:xfrm>
          <a:prstGeom prst="rect">
            <a:avLst/>
          </a:prstGeom>
          <a:ln>
            <a:solidFill>
              <a:schemeClr val="tx1"/>
            </a:solidFill>
          </a:ln>
        </xdr:spPr>
      </xdr:pic>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622300" y="48186770"/>
            <a:ext cx="2392854" cy="1080000"/>
          </a:xfrm>
          <a:prstGeom prst="rect">
            <a:avLst/>
          </a:prstGeom>
          <a:ln>
            <a:solidFill>
              <a:schemeClr val="tx1"/>
            </a:solidFill>
          </a:ln>
        </xdr:spPr>
      </xdr:pic>
    </xdr:grpSp>
    <xdr:clientData/>
  </xdr:twoCellAnchor>
  <xdr:twoCellAnchor>
    <xdr:from>
      <xdr:col>0</xdr:col>
      <xdr:colOff>190501</xdr:colOff>
      <xdr:row>207</xdr:row>
      <xdr:rowOff>7620</xdr:rowOff>
    </xdr:from>
    <xdr:to>
      <xdr:col>9</xdr:col>
      <xdr:colOff>38101</xdr:colOff>
      <xdr:row>243</xdr:row>
      <xdr:rowOff>113302</xdr:rowOff>
    </xdr:to>
    <xdr:grpSp>
      <xdr:nvGrpSpPr>
        <xdr:cNvPr id="3" name="Group 2">
          <a:extLst>
            <a:ext uri="{FF2B5EF4-FFF2-40B4-BE49-F238E27FC236}">
              <a16:creationId xmlns:a16="http://schemas.microsoft.com/office/drawing/2014/main" id="{CE25F1B1-8392-0307-8326-80FDFD34949B}"/>
            </a:ext>
          </a:extLst>
        </xdr:cNvPr>
        <xdr:cNvGrpSpPr/>
      </xdr:nvGrpSpPr>
      <xdr:grpSpPr>
        <a:xfrm>
          <a:off x="190501" y="41452800"/>
          <a:ext cx="5791200" cy="6719842"/>
          <a:chOff x="-1" y="275451"/>
          <a:chExt cx="6896925" cy="7230382"/>
        </a:xfrm>
      </xdr:grpSpPr>
      <xdr:grpSp>
        <xdr:nvGrpSpPr>
          <xdr:cNvPr id="4" name="Group 3">
            <a:extLst>
              <a:ext uri="{FF2B5EF4-FFF2-40B4-BE49-F238E27FC236}">
                <a16:creationId xmlns:a16="http://schemas.microsoft.com/office/drawing/2014/main" id="{F1BB7593-C261-13E3-6987-02697EFE75A3}"/>
              </a:ext>
            </a:extLst>
          </xdr:cNvPr>
          <xdr:cNvGrpSpPr/>
        </xdr:nvGrpSpPr>
        <xdr:grpSpPr>
          <a:xfrm>
            <a:off x="1484267" y="5705833"/>
            <a:ext cx="3928388" cy="1800000"/>
            <a:chOff x="959110" y="5705833"/>
            <a:chExt cx="3928388" cy="1800000"/>
          </a:xfrm>
        </xdr:grpSpPr>
        <xdr:pic>
          <xdr:nvPicPr>
            <xdr:cNvPr id="10" name="Picture 9">
              <a:extLst>
                <a:ext uri="{FF2B5EF4-FFF2-40B4-BE49-F238E27FC236}">
                  <a16:creationId xmlns:a16="http://schemas.microsoft.com/office/drawing/2014/main" id="{37B81143-7418-0BF9-913F-24745D111185}"/>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a:ext>
              </a:extLst>
            </a:blip>
            <a:stretch>
              <a:fillRect/>
            </a:stretch>
          </xdr:blipFill>
          <xdr:spPr>
            <a:xfrm>
              <a:off x="959110" y="5705833"/>
              <a:ext cx="2397778" cy="1800000"/>
            </a:xfrm>
            <a:prstGeom prst="rect">
              <a:avLst/>
            </a:prstGeom>
            <a:ln>
              <a:solidFill>
                <a:schemeClr val="tx1"/>
              </a:solidFill>
            </a:ln>
          </xdr:spPr>
        </xdr:pic>
        <xdr:pic>
          <xdr:nvPicPr>
            <xdr:cNvPr id="11" name="Picture 10">
              <a:extLst>
                <a:ext uri="{FF2B5EF4-FFF2-40B4-BE49-F238E27FC236}">
                  <a16:creationId xmlns:a16="http://schemas.microsoft.com/office/drawing/2014/main" id="{FB09E5FA-8971-B87A-5EEA-6313B6053972}"/>
                </a:ext>
              </a:extLst>
            </xdr:cNvPr>
            <xdr:cNvPicPr>
              <a:picLocks noChangeAspect="1"/>
            </xdr:cNvPicPr>
          </xdr:nvPicPr>
          <xdr:blipFill>
            <a:blip xmlns:r="http://schemas.openxmlformats.org/officeDocument/2006/relationships" r:embed="rId10" cstate="hqprint">
              <a:extLst>
                <a:ext uri="{28A0092B-C50C-407E-A947-70E740481C1C}">
                  <a14:useLocalDpi xmlns:a14="http://schemas.microsoft.com/office/drawing/2010/main"/>
                </a:ext>
              </a:extLst>
            </a:blip>
            <a:stretch>
              <a:fillRect/>
            </a:stretch>
          </xdr:blipFill>
          <xdr:spPr>
            <a:xfrm>
              <a:off x="3538904" y="5705833"/>
              <a:ext cx="1348594" cy="1800000"/>
            </a:xfrm>
            <a:prstGeom prst="rect">
              <a:avLst/>
            </a:prstGeom>
            <a:ln>
              <a:solidFill>
                <a:schemeClr val="tx1"/>
              </a:solidFill>
            </a:ln>
          </xdr:spPr>
        </xdr:pic>
      </xdr:grpSp>
      <xdr:grpSp>
        <xdr:nvGrpSpPr>
          <xdr:cNvPr id="5" name="Group 4">
            <a:extLst>
              <a:ext uri="{FF2B5EF4-FFF2-40B4-BE49-F238E27FC236}">
                <a16:creationId xmlns:a16="http://schemas.microsoft.com/office/drawing/2014/main" id="{2A68C4C4-C986-F867-EB00-A76262351A5C}"/>
              </a:ext>
            </a:extLst>
          </xdr:cNvPr>
          <xdr:cNvGrpSpPr/>
        </xdr:nvGrpSpPr>
        <xdr:grpSpPr>
          <a:xfrm>
            <a:off x="-1" y="275451"/>
            <a:ext cx="6896925" cy="5235191"/>
            <a:chOff x="-1" y="275451"/>
            <a:chExt cx="6896925" cy="5235191"/>
          </a:xfrm>
        </xdr:grpSpPr>
        <xdr:pic>
          <xdr:nvPicPr>
            <xdr:cNvPr id="6" name="Picture 5">
              <a:extLst>
                <a:ext uri="{FF2B5EF4-FFF2-40B4-BE49-F238E27FC236}">
                  <a16:creationId xmlns:a16="http://schemas.microsoft.com/office/drawing/2014/main" id="{474C83AB-54B3-17E4-13CC-19739BCC3D9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tretch>
              <a:fillRect/>
            </a:stretch>
          </xdr:blipFill>
          <xdr:spPr>
            <a:xfrm>
              <a:off x="3540035" y="2990642"/>
              <a:ext cx="3356889" cy="2520000"/>
            </a:xfrm>
            <a:prstGeom prst="rect">
              <a:avLst/>
            </a:prstGeom>
            <a:ln>
              <a:solidFill>
                <a:schemeClr val="tx1"/>
              </a:solidFill>
            </a:ln>
          </xdr:spPr>
        </xdr:pic>
        <xdr:pic>
          <xdr:nvPicPr>
            <xdr:cNvPr id="7" name="Picture 6">
              <a:extLst>
                <a:ext uri="{FF2B5EF4-FFF2-40B4-BE49-F238E27FC236}">
                  <a16:creationId xmlns:a16="http://schemas.microsoft.com/office/drawing/2014/main" id="{8EE94DE5-1446-175F-623E-1B84FEC5FA3B}"/>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a:ext>
              </a:extLst>
            </a:blip>
            <a:stretch>
              <a:fillRect/>
            </a:stretch>
          </xdr:blipFill>
          <xdr:spPr>
            <a:xfrm>
              <a:off x="-1" y="2990642"/>
              <a:ext cx="3356889" cy="2520000"/>
            </a:xfrm>
            <a:prstGeom prst="rect">
              <a:avLst/>
            </a:prstGeom>
            <a:ln>
              <a:solidFill>
                <a:schemeClr val="tx1"/>
              </a:solidFill>
            </a:ln>
          </xdr:spPr>
        </xdr:pic>
        <xdr:pic>
          <xdr:nvPicPr>
            <xdr:cNvPr id="8" name="Picture 7">
              <a:extLst>
                <a:ext uri="{FF2B5EF4-FFF2-40B4-BE49-F238E27FC236}">
                  <a16:creationId xmlns:a16="http://schemas.microsoft.com/office/drawing/2014/main" id="{8B0A3A53-B945-91E7-A5A8-85F9CDE4F09E}"/>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tretch>
              <a:fillRect/>
            </a:stretch>
          </xdr:blipFill>
          <xdr:spPr>
            <a:xfrm>
              <a:off x="0" y="275451"/>
              <a:ext cx="3356889" cy="2520000"/>
            </a:xfrm>
            <a:prstGeom prst="rect">
              <a:avLst/>
            </a:prstGeom>
            <a:ln>
              <a:solidFill>
                <a:schemeClr val="tx1"/>
              </a:solidFill>
            </a:ln>
          </xdr:spPr>
        </xdr:pic>
        <xdr:pic>
          <xdr:nvPicPr>
            <xdr:cNvPr id="9" name="Picture 8">
              <a:extLst>
                <a:ext uri="{FF2B5EF4-FFF2-40B4-BE49-F238E27FC236}">
                  <a16:creationId xmlns:a16="http://schemas.microsoft.com/office/drawing/2014/main" id="{5A33F20C-6383-4281-97B6-08230ABF8952}"/>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a:ext>
              </a:extLst>
            </a:blip>
            <a:stretch>
              <a:fillRect/>
            </a:stretch>
          </xdr:blipFill>
          <xdr:spPr>
            <a:xfrm>
              <a:off x="3540035" y="275451"/>
              <a:ext cx="3356889" cy="2520000"/>
            </a:xfrm>
            <a:prstGeom prst="rect">
              <a:avLst/>
            </a:prstGeom>
            <a:ln>
              <a:solidFill>
                <a:schemeClr val="tx1"/>
              </a:solidFill>
            </a:ln>
          </xdr:spPr>
        </xdr:pic>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vDbNS3ossxTDgseA9?coh=178572&amp;entry=tt"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53"/>
  <sheetViews>
    <sheetView tabSelected="1" view="pageBreakPreview" zoomScaleNormal="100" zoomScaleSheetLayoutView="100" zoomScalePageLayoutView="85" workbookViewId="0">
      <selection activeCell="M2" sqref="M2"/>
    </sheetView>
  </sheetViews>
  <sheetFormatPr defaultRowHeight="14.4" x14ac:dyDescent="0.3"/>
  <cols>
    <col min="1" max="1" width="8.77734375" customWidth="1"/>
    <col min="2" max="2" width="12.5546875" customWidth="1"/>
    <col min="3" max="3" width="12.77734375" customWidth="1"/>
    <col min="4" max="4" width="7.21875" customWidth="1"/>
    <col min="5" max="5" width="5.5546875" customWidth="1"/>
    <col min="6" max="6" width="9" customWidth="1"/>
    <col min="7" max="8" width="9.77734375" customWidth="1"/>
    <col min="9" max="9" width="11.21875" customWidth="1"/>
    <col min="10" max="10" width="2.77734375" customWidth="1"/>
    <col min="11" max="11" width="21.21875" customWidth="1"/>
  </cols>
  <sheetData>
    <row r="1" spans="1:10" ht="43.95" customHeight="1" x14ac:dyDescent="0.3">
      <c r="A1" s="160" t="s">
        <v>244</v>
      </c>
      <c r="B1" s="161"/>
      <c r="C1" s="161"/>
      <c r="D1" s="161"/>
      <c r="E1" s="161"/>
      <c r="F1" s="161"/>
      <c r="G1" s="161"/>
      <c r="H1" s="161"/>
      <c r="I1" s="161"/>
      <c r="J1" s="162"/>
    </row>
    <row r="2" spans="1:10" x14ac:dyDescent="0.3">
      <c r="A2" s="137" t="s">
        <v>46</v>
      </c>
      <c r="B2" s="138"/>
      <c r="C2" s="138"/>
      <c r="D2" s="138"/>
      <c r="E2" s="138"/>
      <c r="F2" s="138"/>
      <c r="G2" s="138"/>
      <c r="H2" s="138"/>
      <c r="I2" s="138"/>
      <c r="J2" s="139"/>
    </row>
    <row r="3" spans="1:10" x14ac:dyDescent="0.3">
      <c r="A3" s="88" t="s">
        <v>0</v>
      </c>
      <c r="B3" s="89"/>
      <c r="C3" s="89"/>
      <c r="D3" s="89"/>
      <c r="E3" s="90"/>
      <c r="F3" s="91" t="str">
        <f ca="1">TEXT(TODAY(),"DD/MM/YYYY")</f>
        <v>14/08/2025</v>
      </c>
      <c r="G3" s="92"/>
      <c r="H3" s="92"/>
      <c r="I3" s="92"/>
      <c r="J3" s="93"/>
    </row>
    <row r="4" spans="1:10" x14ac:dyDescent="0.3">
      <c r="A4" s="88" t="s">
        <v>1</v>
      </c>
      <c r="B4" s="89"/>
      <c r="C4" s="89"/>
      <c r="D4" s="89"/>
      <c r="E4" s="90"/>
      <c r="F4" s="163" t="s">
        <v>138</v>
      </c>
      <c r="G4" s="164"/>
      <c r="H4" s="164"/>
      <c r="I4" s="164"/>
      <c r="J4" s="165"/>
    </row>
    <row r="5" spans="1:10" x14ac:dyDescent="0.3">
      <c r="A5" s="88" t="s">
        <v>2</v>
      </c>
      <c r="B5" s="89"/>
      <c r="C5" s="89"/>
      <c r="D5" s="89"/>
      <c r="E5" s="90"/>
      <c r="F5" s="91">
        <v>45881</v>
      </c>
      <c r="G5" s="92"/>
      <c r="H5" s="92"/>
      <c r="I5" s="92"/>
      <c r="J5" s="93"/>
    </row>
    <row r="6" spans="1:10" x14ac:dyDescent="0.3">
      <c r="A6" s="60" t="s">
        <v>139</v>
      </c>
      <c r="B6" s="89"/>
      <c r="C6" s="89"/>
      <c r="D6" s="89"/>
      <c r="E6" s="90"/>
      <c r="F6" s="75" t="s">
        <v>239</v>
      </c>
      <c r="G6" s="76"/>
      <c r="H6" s="76"/>
      <c r="I6" s="76"/>
      <c r="J6" s="77"/>
    </row>
    <row r="7" spans="1:10" ht="15" customHeight="1" x14ac:dyDescent="0.3">
      <c r="A7" s="88" t="s">
        <v>3</v>
      </c>
      <c r="B7" s="89"/>
      <c r="C7" s="89"/>
      <c r="D7" s="89"/>
      <c r="E7" s="90"/>
      <c r="F7" s="75" t="s">
        <v>175</v>
      </c>
      <c r="G7" s="76"/>
      <c r="H7" s="76"/>
      <c r="I7" s="76"/>
      <c r="J7" s="77"/>
    </row>
    <row r="8" spans="1:10" x14ac:dyDescent="0.3">
      <c r="A8" s="88" t="s">
        <v>4</v>
      </c>
      <c r="B8" s="89"/>
      <c r="C8" s="89"/>
      <c r="D8" s="89"/>
      <c r="E8" s="90"/>
      <c r="F8" s="72" t="s">
        <v>140</v>
      </c>
      <c r="G8" s="73"/>
      <c r="H8" s="73"/>
      <c r="I8" s="73"/>
      <c r="J8" s="74"/>
    </row>
    <row r="9" spans="1:10" x14ac:dyDescent="0.3">
      <c r="A9" s="60" t="s">
        <v>107</v>
      </c>
      <c r="B9" s="89"/>
      <c r="C9" s="89"/>
      <c r="D9" s="89"/>
      <c r="E9" s="90"/>
      <c r="F9" s="60">
        <v>9930621882</v>
      </c>
      <c r="G9" s="61"/>
      <c r="H9" s="61"/>
      <c r="I9" s="61"/>
      <c r="J9" s="62"/>
    </row>
    <row r="10" spans="1:10" x14ac:dyDescent="0.3">
      <c r="A10" s="60" t="s">
        <v>108</v>
      </c>
      <c r="B10" s="61"/>
      <c r="C10" s="61"/>
      <c r="D10" s="61"/>
      <c r="E10" s="62"/>
      <c r="F10" s="60" t="s">
        <v>240</v>
      </c>
      <c r="G10" s="61"/>
      <c r="H10" s="61"/>
      <c r="I10" s="61"/>
      <c r="J10" s="62"/>
    </row>
    <row r="11" spans="1:10" ht="33" customHeight="1" x14ac:dyDescent="0.3">
      <c r="A11" s="88" t="s">
        <v>5</v>
      </c>
      <c r="B11" s="89"/>
      <c r="C11" s="89"/>
      <c r="D11" s="89"/>
      <c r="E11" s="90"/>
      <c r="F11" s="75" t="s">
        <v>176</v>
      </c>
      <c r="G11" s="76"/>
      <c r="H11" s="76"/>
      <c r="I11" s="76"/>
      <c r="J11" s="77"/>
    </row>
    <row r="12" spans="1:10" x14ac:dyDescent="0.3">
      <c r="A12" s="60" t="s">
        <v>237</v>
      </c>
      <c r="B12" s="61"/>
      <c r="C12" s="61"/>
      <c r="D12" s="61"/>
      <c r="E12" s="62"/>
      <c r="F12" s="75" t="s">
        <v>238</v>
      </c>
      <c r="G12" s="76"/>
      <c r="H12" s="76"/>
      <c r="I12" s="76"/>
      <c r="J12" s="77"/>
    </row>
    <row r="13" spans="1:10" x14ac:dyDescent="0.3">
      <c r="A13" s="96" t="s">
        <v>61</v>
      </c>
      <c r="B13" s="96"/>
      <c r="C13" s="75" t="s">
        <v>141</v>
      </c>
      <c r="D13" s="76"/>
      <c r="E13" s="76"/>
      <c r="F13" s="76"/>
      <c r="G13" s="76"/>
      <c r="H13" s="76"/>
      <c r="I13" s="76"/>
      <c r="J13" s="77"/>
    </row>
    <row r="14" spans="1:10" x14ac:dyDescent="0.3">
      <c r="A14" s="36" t="s">
        <v>109</v>
      </c>
      <c r="B14" s="60" t="s">
        <v>51</v>
      </c>
      <c r="C14" s="61"/>
      <c r="D14" s="62"/>
      <c r="E14" s="145" t="s">
        <v>236</v>
      </c>
      <c r="F14" s="146"/>
      <c r="G14" s="41" t="s">
        <v>235</v>
      </c>
      <c r="H14" s="3" t="s">
        <v>62</v>
      </c>
      <c r="I14" s="147" t="s">
        <v>142</v>
      </c>
      <c r="J14" s="148"/>
    </row>
    <row r="15" spans="1:10" x14ac:dyDescent="0.3">
      <c r="A15" s="1" t="s">
        <v>6</v>
      </c>
      <c r="B15" s="60" t="s">
        <v>144</v>
      </c>
      <c r="C15" s="61"/>
      <c r="D15" s="61"/>
      <c r="E15" s="62"/>
      <c r="F15" s="2" t="s">
        <v>63</v>
      </c>
      <c r="G15" s="60" t="s">
        <v>143</v>
      </c>
      <c r="H15" s="61"/>
      <c r="I15" s="61"/>
      <c r="J15" s="62"/>
    </row>
    <row r="16" spans="1:10" x14ac:dyDescent="0.3">
      <c r="A16" s="1" t="s">
        <v>7</v>
      </c>
      <c r="B16" s="60" t="s">
        <v>143</v>
      </c>
      <c r="C16" s="61"/>
      <c r="D16" s="61"/>
      <c r="E16" s="62"/>
      <c r="F16" s="2" t="s">
        <v>64</v>
      </c>
      <c r="G16" s="60">
        <v>401501</v>
      </c>
      <c r="H16" s="61"/>
      <c r="I16" s="61"/>
      <c r="J16" s="62"/>
    </row>
    <row r="17" spans="1:10" ht="32.25" customHeight="1" x14ac:dyDescent="0.3">
      <c r="A17" s="96" t="s">
        <v>65</v>
      </c>
      <c r="B17" s="96"/>
      <c r="C17" s="96" t="s">
        <v>146</v>
      </c>
      <c r="D17" s="96"/>
      <c r="E17" s="96"/>
      <c r="F17" s="124" t="s">
        <v>53</v>
      </c>
      <c r="G17" s="124"/>
      <c r="H17" s="76" t="s">
        <v>147</v>
      </c>
      <c r="I17" s="76"/>
      <c r="J17" s="77"/>
    </row>
    <row r="18" spans="1:10" ht="15" customHeight="1" x14ac:dyDescent="0.3">
      <c r="A18" s="110" t="s">
        <v>178</v>
      </c>
      <c r="B18" s="113"/>
      <c r="C18" s="113"/>
      <c r="D18" s="113"/>
      <c r="E18" s="114"/>
      <c r="F18" s="102" t="s">
        <v>148</v>
      </c>
      <c r="G18" s="103"/>
      <c r="H18" s="103"/>
      <c r="I18" s="103"/>
      <c r="J18" s="104"/>
    </row>
    <row r="19" spans="1:10" x14ac:dyDescent="0.3">
      <c r="A19" s="152"/>
      <c r="B19" s="153"/>
      <c r="C19" s="153"/>
      <c r="D19" s="153"/>
      <c r="E19" s="154"/>
      <c r="F19" s="105"/>
      <c r="G19" s="106"/>
      <c r="H19" s="106"/>
      <c r="I19" s="106"/>
      <c r="J19" s="107"/>
    </row>
    <row r="20" spans="1:10" ht="15" customHeight="1" x14ac:dyDescent="0.3">
      <c r="A20" s="110" t="s">
        <v>110</v>
      </c>
      <c r="B20" s="111"/>
      <c r="C20" s="111"/>
      <c r="D20" s="111"/>
      <c r="E20" s="112"/>
      <c r="F20" s="110" t="s">
        <v>48</v>
      </c>
      <c r="G20" s="113"/>
      <c r="H20" s="113"/>
      <c r="I20" s="113"/>
      <c r="J20" s="114"/>
    </row>
    <row r="21" spans="1:10" x14ac:dyDescent="0.3">
      <c r="A21" s="88" t="s">
        <v>8</v>
      </c>
      <c r="B21" s="89"/>
      <c r="C21" s="89"/>
      <c r="D21" s="89"/>
      <c r="E21" s="90"/>
      <c r="F21" s="155" t="s">
        <v>149</v>
      </c>
      <c r="G21" s="156"/>
      <c r="H21" s="156"/>
      <c r="I21" s="156"/>
      <c r="J21" s="157"/>
    </row>
    <row r="22" spans="1:10" x14ac:dyDescent="0.3">
      <c r="A22" s="88" t="s">
        <v>9</v>
      </c>
      <c r="B22" s="89"/>
      <c r="C22" s="89"/>
      <c r="D22" s="89"/>
      <c r="E22" s="90"/>
      <c r="F22" s="97" t="s">
        <v>54</v>
      </c>
      <c r="G22" s="98"/>
      <c r="H22" s="98"/>
      <c r="I22" s="98"/>
      <c r="J22" s="99"/>
    </row>
    <row r="23" spans="1:10" x14ac:dyDescent="0.3">
      <c r="A23" s="88" t="s">
        <v>10</v>
      </c>
      <c r="B23" s="89"/>
      <c r="C23" s="89"/>
      <c r="D23" s="89"/>
      <c r="E23" s="90"/>
      <c r="F23" s="155" t="s">
        <v>150</v>
      </c>
      <c r="G23" s="156"/>
      <c r="H23" s="156"/>
      <c r="I23" s="156"/>
      <c r="J23" s="157"/>
    </row>
    <row r="24" spans="1:10" x14ac:dyDescent="0.3">
      <c r="A24" s="88" t="s">
        <v>28</v>
      </c>
      <c r="B24" s="89"/>
      <c r="C24" s="89"/>
      <c r="D24" s="89"/>
      <c r="E24" s="90"/>
      <c r="F24" s="97" t="s">
        <v>66</v>
      </c>
      <c r="G24" s="108"/>
      <c r="H24" s="108"/>
      <c r="I24" s="108"/>
      <c r="J24" s="109"/>
    </row>
    <row r="25" spans="1:10" x14ac:dyDescent="0.3">
      <c r="A25" s="100" t="s">
        <v>11</v>
      </c>
      <c r="B25" s="101"/>
      <c r="C25" s="100" t="s">
        <v>12</v>
      </c>
      <c r="D25" s="101"/>
      <c r="E25" s="94" t="s">
        <v>13</v>
      </c>
      <c r="F25" s="101"/>
      <c r="G25" s="94" t="s">
        <v>52</v>
      </c>
      <c r="H25" s="95"/>
      <c r="I25" s="100" t="s">
        <v>14</v>
      </c>
      <c r="J25" s="101"/>
    </row>
    <row r="26" spans="1:10" x14ac:dyDescent="0.3">
      <c r="A26" s="94" t="s">
        <v>15</v>
      </c>
      <c r="B26" s="95"/>
      <c r="C26" s="94" t="s">
        <v>51</v>
      </c>
      <c r="D26" s="95"/>
      <c r="E26" s="94" t="s">
        <v>51</v>
      </c>
      <c r="F26" s="95"/>
      <c r="G26" s="94" t="s">
        <v>51</v>
      </c>
      <c r="H26" s="95"/>
      <c r="I26" s="94" t="s">
        <v>51</v>
      </c>
      <c r="J26" s="95"/>
    </row>
    <row r="27" spans="1:10" x14ac:dyDescent="0.3">
      <c r="A27" s="100" t="s">
        <v>16</v>
      </c>
      <c r="B27" s="101"/>
      <c r="C27" s="94" t="s">
        <v>152</v>
      </c>
      <c r="D27" s="95"/>
      <c r="E27" s="94" t="s">
        <v>151</v>
      </c>
      <c r="F27" s="95"/>
      <c r="G27" s="94" t="s">
        <v>153</v>
      </c>
      <c r="H27" s="95"/>
      <c r="I27" s="94" t="s">
        <v>153</v>
      </c>
      <c r="J27" s="95"/>
    </row>
    <row r="28" spans="1:10" x14ac:dyDescent="0.3">
      <c r="A28" s="60" t="s">
        <v>58</v>
      </c>
      <c r="B28" s="61"/>
      <c r="C28" s="61"/>
      <c r="D28" s="61"/>
      <c r="E28" s="61"/>
      <c r="F28" s="61"/>
      <c r="G28" s="61"/>
      <c r="H28" s="61"/>
      <c r="I28" s="61"/>
      <c r="J28" s="62"/>
    </row>
    <row r="29" spans="1:10" x14ac:dyDescent="0.3">
      <c r="A29" s="60" t="s">
        <v>145</v>
      </c>
      <c r="B29" s="61"/>
      <c r="C29" s="61"/>
      <c r="D29" s="61"/>
      <c r="E29" s="61"/>
      <c r="F29" s="61"/>
      <c r="G29" s="61"/>
      <c r="H29" s="61"/>
      <c r="I29" s="61"/>
      <c r="J29" s="62"/>
    </row>
    <row r="30" spans="1:10" x14ac:dyDescent="0.3">
      <c r="A30" s="60" t="s">
        <v>42</v>
      </c>
      <c r="B30" s="62"/>
      <c r="C30" s="158" t="s">
        <v>245</v>
      </c>
      <c r="D30" s="61"/>
      <c r="E30" s="61"/>
      <c r="F30" s="61"/>
      <c r="G30" s="61"/>
      <c r="H30" s="61"/>
      <c r="I30" s="61"/>
      <c r="J30" s="62"/>
    </row>
    <row r="31" spans="1:10" x14ac:dyDescent="0.3">
      <c r="A31" s="60" t="s">
        <v>242</v>
      </c>
      <c r="B31" s="62"/>
      <c r="C31" s="159" t="s">
        <v>243</v>
      </c>
      <c r="D31" s="61"/>
      <c r="E31" s="61"/>
      <c r="F31" s="61"/>
      <c r="G31" s="61"/>
      <c r="H31" s="61"/>
      <c r="I31" s="61"/>
      <c r="J31" s="62"/>
    </row>
    <row r="32" spans="1:10" x14ac:dyDescent="0.3">
      <c r="A32" s="72" t="s">
        <v>17</v>
      </c>
      <c r="B32" s="73"/>
      <c r="C32" s="73"/>
      <c r="D32" s="73"/>
      <c r="E32" s="73"/>
      <c r="F32" s="73"/>
      <c r="G32" s="73"/>
      <c r="H32" s="73"/>
      <c r="I32" s="73"/>
      <c r="J32" s="74"/>
    </row>
    <row r="33" spans="1:10" ht="15" customHeight="1" x14ac:dyDescent="0.3">
      <c r="A33" s="124" t="s">
        <v>156</v>
      </c>
      <c r="B33" s="124"/>
      <c r="C33" s="124"/>
      <c r="D33" s="124"/>
      <c r="E33" s="124"/>
      <c r="F33" s="124"/>
      <c r="G33" s="124"/>
      <c r="H33" s="124"/>
      <c r="I33" s="124"/>
      <c r="J33" s="124"/>
    </row>
    <row r="34" spans="1:10" x14ac:dyDescent="0.3">
      <c r="A34" s="124"/>
      <c r="B34" s="124"/>
      <c r="C34" s="124"/>
      <c r="D34" s="124"/>
      <c r="E34" s="124"/>
      <c r="F34" s="124"/>
      <c r="G34" s="124"/>
      <c r="H34" s="124"/>
      <c r="I34" s="124"/>
      <c r="J34" s="124"/>
    </row>
    <row r="35" spans="1:10" ht="16.5" customHeight="1" x14ac:dyDescent="0.3">
      <c r="A35" s="96" t="s">
        <v>67</v>
      </c>
      <c r="B35" s="123"/>
      <c r="C35" s="123"/>
      <c r="D35" s="123"/>
      <c r="E35" s="123"/>
      <c r="F35" s="124">
        <v>10960</v>
      </c>
      <c r="G35" s="124"/>
      <c r="H35" s="124"/>
      <c r="I35" s="124"/>
      <c r="J35" s="124"/>
    </row>
    <row r="36" spans="1:10" x14ac:dyDescent="0.3">
      <c r="A36" s="123" t="s">
        <v>18</v>
      </c>
      <c r="B36" s="123"/>
      <c r="C36" s="123"/>
      <c r="D36" s="123"/>
      <c r="E36" s="123"/>
      <c r="F36" s="96">
        <v>0.75</v>
      </c>
      <c r="G36" s="96"/>
      <c r="H36" s="96"/>
      <c r="I36" s="96"/>
      <c r="J36" s="96"/>
    </row>
    <row r="37" spans="1:10" x14ac:dyDescent="0.3">
      <c r="A37" s="123" t="s">
        <v>19</v>
      </c>
      <c r="B37" s="123"/>
      <c r="C37" s="123"/>
      <c r="D37" s="123"/>
      <c r="E37" s="123"/>
      <c r="F37" s="96">
        <v>0</v>
      </c>
      <c r="G37" s="96"/>
      <c r="H37" s="96"/>
      <c r="I37" s="96"/>
      <c r="J37" s="96"/>
    </row>
    <row r="38" spans="1:10" x14ac:dyDescent="0.3">
      <c r="A38" s="123" t="s">
        <v>20</v>
      </c>
      <c r="B38" s="123"/>
      <c r="C38" s="123"/>
      <c r="D38" s="123"/>
      <c r="E38" s="123"/>
      <c r="F38" s="96">
        <v>0.75</v>
      </c>
      <c r="G38" s="96"/>
      <c r="H38" s="96"/>
      <c r="I38" s="96"/>
      <c r="J38" s="96"/>
    </row>
    <row r="39" spans="1:10" x14ac:dyDescent="0.3">
      <c r="A39" s="96" t="s">
        <v>68</v>
      </c>
      <c r="B39" s="123"/>
      <c r="C39" s="123"/>
      <c r="D39" s="123"/>
      <c r="E39" s="123"/>
      <c r="F39" s="96">
        <v>8220</v>
      </c>
      <c r="G39" s="96"/>
      <c r="H39" s="96"/>
      <c r="I39" s="96"/>
      <c r="J39" s="96"/>
    </row>
    <row r="40" spans="1:10" x14ac:dyDescent="0.3">
      <c r="A40" s="123" t="s">
        <v>21</v>
      </c>
      <c r="B40" s="123"/>
      <c r="C40" s="123"/>
      <c r="D40" s="123"/>
      <c r="E40" s="123"/>
      <c r="F40" s="96" t="s">
        <v>241</v>
      </c>
      <c r="G40" s="96"/>
      <c r="H40" s="96"/>
      <c r="I40" s="96"/>
      <c r="J40" s="96"/>
    </row>
    <row r="41" spans="1:10" ht="20.25" customHeight="1" x14ac:dyDescent="0.3">
      <c r="A41" s="150" t="s">
        <v>70</v>
      </c>
      <c r="B41" s="150"/>
      <c r="C41" s="150"/>
      <c r="D41" s="150"/>
      <c r="E41" s="150"/>
      <c r="F41" s="150"/>
      <c r="G41" s="150"/>
      <c r="H41" s="150"/>
      <c r="I41" s="150"/>
      <c r="J41" s="150"/>
    </row>
    <row r="42" spans="1:10" ht="30.75" customHeight="1" x14ac:dyDescent="0.3">
      <c r="A42" s="124" t="s">
        <v>69</v>
      </c>
      <c r="B42" s="124"/>
      <c r="C42" s="124" t="s">
        <v>154</v>
      </c>
      <c r="D42" s="124"/>
      <c r="E42" s="124"/>
      <c r="F42" s="124"/>
      <c r="G42" s="2" t="s">
        <v>60</v>
      </c>
      <c r="H42" s="96" t="s">
        <v>155</v>
      </c>
      <c r="I42" s="96"/>
      <c r="J42" s="96"/>
    </row>
    <row r="43" spans="1:10" ht="31.5" customHeight="1" x14ac:dyDescent="0.3">
      <c r="A43" s="124" t="s">
        <v>71</v>
      </c>
      <c r="B43" s="124"/>
      <c r="C43" s="124" t="str">
        <f>C42</f>
        <v>BS/SD/BP/PADAGHE/PALGHAR/G.NO.740&amp;156/NR/592</v>
      </c>
      <c r="D43" s="124"/>
      <c r="E43" s="124"/>
      <c r="F43" s="124"/>
      <c r="G43" s="2" t="s">
        <v>60</v>
      </c>
      <c r="H43" s="96" t="str">
        <f>H42</f>
        <v>06/06/2014.</v>
      </c>
      <c r="I43" s="96"/>
      <c r="J43" s="96"/>
    </row>
    <row r="44" spans="1:10" ht="45" customHeight="1" x14ac:dyDescent="0.3">
      <c r="A44" s="75" t="s">
        <v>177</v>
      </c>
      <c r="B44" s="77"/>
      <c r="C44" s="75" t="s">
        <v>228</v>
      </c>
      <c r="D44" s="76"/>
      <c r="E44" s="76"/>
      <c r="F44" s="77"/>
      <c r="G44" s="2" t="s">
        <v>60</v>
      </c>
      <c r="H44" s="60" t="s">
        <v>174</v>
      </c>
      <c r="I44" s="61"/>
      <c r="J44" s="62"/>
    </row>
    <row r="45" spans="1:10" x14ac:dyDescent="0.3">
      <c r="A45" s="60" t="s">
        <v>181</v>
      </c>
      <c r="B45" s="61"/>
      <c r="C45" s="61"/>
      <c r="D45" s="61"/>
      <c r="E45" s="62"/>
      <c r="F45" s="60" t="s">
        <v>182</v>
      </c>
      <c r="G45" s="61"/>
      <c r="H45" s="62"/>
      <c r="I45" s="60" t="s">
        <v>55</v>
      </c>
      <c r="J45" s="62"/>
    </row>
    <row r="46" spans="1:10" x14ac:dyDescent="0.3">
      <c r="A46" s="96" t="s">
        <v>77</v>
      </c>
      <c r="B46" s="96"/>
      <c r="C46" s="96"/>
      <c r="D46" s="151" t="str">
        <f>H44</f>
        <v>30/07/2014.</v>
      </c>
      <c r="E46" s="151"/>
      <c r="F46" s="60" t="s">
        <v>72</v>
      </c>
      <c r="G46" s="149"/>
      <c r="H46" s="119">
        <v>46022</v>
      </c>
      <c r="I46" s="61"/>
      <c r="J46" s="62"/>
    </row>
    <row r="47" spans="1:10" x14ac:dyDescent="0.3">
      <c r="A47" s="120" t="s">
        <v>22</v>
      </c>
      <c r="B47" s="121"/>
      <c r="C47" s="121"/>
      <c r="D47" s="121"/>
      <c r="E47" s="121"/>
      <c r="F47" s="121"/>
      <c r="G47" s="121"/>
      <c r="H47" s="121"/>
      <c r="I47" s="121"/>
      <c r="J47" s="122"/>
    </row>
    <row r="48" spans="1:10" x14ac:dyDescent="0.3">
      <c r="A48" s="60" t="s">
        <v>105</v>
      </c>
      <c r="B48" s="61"/>
      <c r="C48" s="62"/>
      <c r="D48" s="94">
        <f>F39</f>
        <v>8220</v>
      </c>
      <c r="E48" s="95"/>
      <c r="F48" s="55" t="s">
        <v>233</v>
      </c>
      <c r="G48" s="56"/>
      <c r="H48" s="57" t="s">
        <v>234</v>
      </c>
      <c r="I48" s="58"/>
      <c r="J48" s="59"/>
    </row>
    <row r="49" spans="1:12" ht="15" customHeight="1" x14ac:dyDescent="0.3">
      <c r="A49" s="36" t="s">
        <v>73</v>
      </c>
      <c r="B49" s="37"/>
      <c r="C49" s="75" t="s">
        <v>227</v>
      </c>
      <c r="D49" s="76"/>
      <c r="E49" s="76"/>
      <c r="F49" s="76"/>
      <c r="G49" s="76"/>
      <c r="H49" s="76"/>
      <c r="I49" s="76"/>
      <c r="J49" s="77"/>
    </row>
    <row r="50" spans="1:12" x14ac:dyDescent="0.3">
      <c r="A50" s="60" t="s">
        <v>49</v>
      </c>
      <c r="B50" s="61"/>
      <c r="C50" s="61"/>
      <c r="D50" s="61"/>
      <c r="E50" s="62"/>
      <c r="F50" s="75" t="s">
        <v>232</v>
      </c>
      <c r="G50" s="76"/>
      <c r="H50" s="76"/>
      <c r="I50" s="76"/>
      <c r="J50" s="77"/>
    </row>
    <row r="51" spans="1:12" x14ac:dyDescent="0.3">
      <c r="A51" s="60" t="s">
        <v>179</v>
      </c>
      <c r="B51" s="61"/>
      <c r="C51" s="61"/>
      <c r="D51" s="61"/>
      <c r="E51" s="61"/>
      <c r="F51" s="61"/>
      <c r="G51" s="61"/>
      <c r="H51" s="61"/>
      <c r="I51" s="61"/>
      <c r="J51" s="62"/>
    </row>
    <row r="52" spans="1:12" ht="15" customHeight="1" thickBot="1" x14ac:dyDescent="0.35">
      <c r="A52" s="142" t="s">
        <v>45</v>
      </c>
      <c r="B52" s="143"/>
      <c r="C52" s="143"/>
      <c r="D52" s="143"/>
      <c r="E52" s="143"/>
      <c r="F52" s="143"/>
      <c r="G52" s="143"/>
      <c r="H52" s="143"/>
      <c r="I52" s="143"/>
      <c r="J52" s="144"/>
    </row>
    <row r="53" spans="1:12" s="42" customFormat="1" ht="15.75" customHeight="1" x14ac:dyDescent="0.3">
      <c r="A53" s="172" t="s">
        <v>195</v>
      </c>
      <c r="B53" s="173"/>
      <c r="C53" s="174" t="s">
        <v>229</v>
      </c>
      <c r="D53" s="174"/>
      <c r="E53" s="174"/>
      <c r="F53" s="174"/>
      <c r="G53" s="174"/>
      <c r="H53" s="174"/>
      <c r="I53" s="174"/>
      <c r="J53" s="175"/>
      <c r="K53" s="32" t="str">
        <f ca="1">(IF(F57&gt;99%,"All work completed. Please provide OC.",IF(F57&gt;89.8%,"Plinth, RCC, Brick, Plaster, Flooring, Painting work Completed. Finishing work is in process.",IF(F57&lt;94%,(IF(C57=0,"Work not yet Started.",IF(D57=25%,"Piling work in process",IF(D57=50%,"Excavation work in process",IF(D57=100%,"Excavation work Completed. ","0")))&amp;(IF(C58=0%,"",IF(C58=L59,"Footing work is process",IF(C58=L60,"Footing work Completed",IF(C58=L61,"1st Basement Completed",IF(C58=L62,"1st &amp; 2nd Basement Completed",IF(C58=L63,"1st to 3rd Basement Completed",IF(C58=L64,"1st to 4th Basement Completed",IF(C58=L65,"Plinth work is process",IF(C58=L66,"Plinth work completed","0")))))))))))&amp;(IF(C59=(D54+G54+I54),", RCC Slab",IF(C59&gt;0,", RCC upto "&amp;C59&amp;" Slab",""))&amp;(IF(C60=I54,", Brickwork",IF(C60&gt;0,", Brickwork upto "&amp;C60&amp;" Floor",""))&amp;(IF(C61=I54,", Internal Plaster",IF(C61&gt;0,", Internal Plaster upto "&amp;C61&amp;" Floor",""))&amp;(IF(C62=I54,", External Plaster",IF(C62&gt;0,", External Plaster upto "&amp;C62&amp;" Floor",""))&amp;(IF(C63=I54,", Flooring",IF(C63&gt;0,", Flooring upto "&amp;C63&amp;" Floor",""))&amp;(IF(C64=I54,", Painting",IF(C64&gt;0,", Painting upto "&amp;C64&amp;" Floor",""))&amp;(IF(C65&gt;0,", Finishing upto "&amp;C65&amp;" Floor","")&amp;(IF(C59&gt;0.5," Completed",""))))))))))))))</f>
        <v>Excavation work Completed. Plinth work completed, RCC upto 2 Slab Completed</v>
      </c>
      <c r="L53" s="32"/>
    </row>
    <row r="54" spans="1:12" s="42" customFormat="1" ht="15.6" x14ac:dyDescent="0.3">
      <c r="A54" s="31" t="s">
        <v>196</v>
      </c>
      <c r="B54" s="40">
        <v>0</v>
      </c>
      <c r="C54" s="40" t="s">
        <v>161</v>
      </c>
      <c r="D54" s="40">
        <v>1</v>
      </c>
      <c r="E54" s="178" t="s">
        <v>197</v>
      </c>
      <c r="F54" s="178"/>
      <c r="G54" s="40">
        <v>0</v>
      </c>
      <c r="H54" s="40" t="s">
        <v>198</v>
      </c>
      <c r="I54" s="178">
        <f ca="1">--TRIM(RIGHT(SUBSTITUTE(LEFT(C53,_xlfn.AGGREGATE(16,6,FIND({0,1,2,3,4,5,6,7,8,9},C53,ROW(INDIRECT("1:"&amp;LEN(C53)))),1))," ",REPT(" ",LEN(C53))),LEN(C53)))</f>
        <v>3</v>
      </c>
      <c r="J54" s="179"/>
      <c r="K54" s="32"/>
      <c r="L54" s="32"/>
    </row>
    <row r="55" spans="1:12" s="42" customFormat="1" ht="33.75" customHeight="1" x14ac:dyDescent="0.3">
      <c r="A55" s="180" t="s">
        <v>199</v>
      </c>
      <c r="B55" s="181"/>
      <c r="C55" s="182" t="str">
        <f ca="1">K53</f>
        <v>Excavation work Completed. Plinth work completed, RCC upto 2 Slab Completed</v>
      </c>
      <c r="D55" s="182"/>
      <c r="E55" s="182"/>
      <c r="F55" s="182"/>
      <c r="G55" s="182"/>
      <c r="H55" s="182"/>
      <c r="I55" s="182"/>
      <c r="J55" s="183"/>
      <c r="K55" s="32" t="s">
        <v>200</v>
      </c>
      <c r="L55" s="32"/>
    </row>
    <row r="56" spans="1:12" s="42" customFormat="1" ht="15.75" customHeight="1" x14ac:dyDescent="0.3">
      <c r="A56" s="167" t="s">
        <v>34</v>
      </c>
      <c r="B56" s="168"/>
      <c r="C56" s="39" t="s">
        <v>201</v>
      </c>
      <c r="D56" s="168" t="s">
        <v>202</v>
      </c>
      <c r="E56" s="168"/>
      <c r="F56" s="168" t="s">
        <v>203</v>
      </c>
      <c r="G56" s="168"/>
      <c r="H56" s="168" t="s">
        <v>204</v>
      </c>
      <c r="I56" s="168"/>
      <c r="J56" s="184"/>
      <c r="K56" s="33" t="s">
        <v>205</v>
      </c>
      <c r="L56" s="43">
        <f ca="1">I54*25%</f>
        <v>0.75</v>
      </c>
    </row>
    <row r="57" spans="1:12" s="42" customFormat="1" ht="15.75" customHeight="1" x14ac:dyDescent="0.3">
      <c r="A57" s="167" t="s">
        <v>206</v>
      </c>
      <c r="B57" s="168"/>
      <c r="C57" s="44">
        <f ca="1">L58</f>
        <v>3</v>
      </c>
      <c r="D57" s="166">
        <f ca="1">((100/I54)*C57)/100</f>
        <v>1</v>
      </c>
      <c r="E57" s="166"/>
      <c r="F57" s="166">
        <f ca="1">(((C58/I54*10)+(40/(D54+G54+I54)*C59)+(7.5/(I54)*C60)+(7.5/(I54)*C61)+(10/I54*C62)+(10/I54*C63)+(5/I54*C64)+(5/I54*C65)+(5/I54*C66))/100)</f>
        <v>0.3</v>
      </c>
      <c r="G57" s="166"/>
      <c r="H57" s="166">
        <f ca="1">((((C57/I54)*20)+((C58/I54)*25)+(30/(I54+G54+D54)*C59)+(5/I54*C60)+(5/I54*C61)+(5/I54*C62)+(5/I54*C63)+(0/I54*C64)+(0/I54*C65)+(5/I54*C66))/100)</f>
        <v>0.6</v>
      </c>
      <c r="I57" s="166"/>
      <c r="J57" s="176"/>
      <c r="K57" s="33" t="s">
        <v>207</v>
      </c>
      <c r="L57" s="33">
        <f ca="1">I54*50%</f>
        <v>1.5</v>
      </c>
    </row>
    <row r="58" spans="1:12" s="42" customFormat="1" ht="15.6" x14ac:dyDescent="0.3">
      <c r="A58" s="167" t="s">
        <v>35</v>
      </c>
      <c r="B58" s="168"/>
      <c r="C58" s="45">
        <f ca="1">L66</f>
        <v>3</v>
      </c>
      <c r="D58" s="166">
        <f ca="1">((100/I54)*C58)/100</f>
        <v>1</v>
      </c>
      <c r="E58" s="166"/>
      <c r="F58" s="166"/>
      <c r="G58" s="166"/>
      <c r="H58" s="166"/>
      <c r="I58" s="166"/>
      <c r="J58" s="176"/>
      <c r="K58" s="33" t="s">
        <v>208</v>
      </c>
      <c r="L58" s="33">
        <f ca="1">I54</f>
        <v>3</v>
      </c>
    </row>
    <row r="59" spans="1:12" s="42" customFormat="1" ht="15.75" customHeight="1" x14ac:dyDescent="0.3">
      <c r="A59" s="167" t="s">
        <v>209</v>
      </c>
      <c r="B59" s="168"/>
      <c r="C59" s="45">
        <v>2</v>
      </c>
      <c r="D59" s="166">
        <f ca="1">((100/(D54+G54+I54))*C59)/100</f>
        <v>0.5</v>
      </c>
      <c r="E59" s="166"/>
      <c r="F59" s="166"/>
      <c r="G59" s="166"/>
      <c r="H59" s="166"/>
      <c r="I59" s="166"/>
      <c r="J59" s="176"/>
      <c r="K59" s="33" t="s">
        <v>210</v>
      </c>
      <c r="L59" s="46">
        <f ca="1">(IF(B54&gt;1,(I54/(B54+2)),I54/4))</f>
        <v>0.75</v>
      </c>
    </row>
    <row r="60" spans="1:12" s="42" customFormat="1" ht="15.75" customHeight="1" x14ac:dyDescent="0.3">
      <c r="A60" s="167" t="s">
        <v>211</v>
      </c>
      <c r="B60" s="168" t="s">
        <v>212</v>
      </c>
      <c r="C60" s="44">
        <v>0</v>
      </c>
      <c r="D60" s="166">
        <f ca="1">((100/I54)*C60)/100</f>
        <v>0</v>
      </c>
      <c r="E60" s="166"/>
      <c r="F60" s="166"/>
      <c r="G60" s="166"/>
      <c r="H60" s="166"/>
      <c r="I60" s="166"/>
      <c r="J60" s="176"/>
      <c r="K60" s="33" t="s">
        <v>213</v>
      </c>
      <c r="L60" s="46">
        <f ca="1">(IF(B54&gt;1,(I54/(B54+2)+L59),I54/4+L59))</f>
        <v>1.5</v>
      </c>
    </row>
    <row r="61" spans="1:12" s="42" customFormat="1" ht="15.75" customHeight="1" x14ac:dyDescent="0.3">
      <c r="A61" s="167" t="s">
        <v>214</v>
      </c>
      <c r="B61" s="168" t="s">
        <v>212</v>
      </c>
      <c r="C61" s="44">
        <v>0</v>
      </c>
      <c r="D61" s="166">
        <f ca="1">((100/I54)*C61)/100</f>
        <v>0</v>
      </c>
      <c r="E61" s="166"/>
      <c r="F61" s="166"/>
      <c r="G61" s="166"/>
      <c r="H61" s="166"/>
      <c r="I61" s="166"/>
      <c r="J61" s="176"/>
      <c r="K61" s="33" t="s">
        <v>215</v>
      </c>
      <c r="L61" s="46">
        <f>(IF(B54&gt;1,(I54/(B54+2)+L60),0))</f>
        <v>0</v>
      </c>
    </row>
    <row r="62" spans="1:12" s="42" customFormat="1" ht="15.75" customHeight="1" x14ac:dyDescent="0.3">
      <c r="A62" s="167" t="s">
        <v>216</v>
      </c>
      <c r="B62" s="168" t="s">
        <v>217</v>
      </c>
      <c r="C62" s="44">
        <v>0</v>
      </c>
      <c r="D62" s="166">
        <f ca="1">((100/(I54))*C62)/100</f>
        <v>0</v>
      </c>
      <c r="E62" s="166"/>
      <c r="F62" s="166"/>
      <c r="G62" s="166"/>
      <c r="H62" s="166"/>
      <c r="I62" s="166"/>
      <c r="J62" s="176"/>
      <c r="K62" s="33" t="s">
        <v>218</v>
      </c>
      <c r="L62" s="46">
        <f>(IF(B54&gt;2,(I54/(B54+2)+L61),0))</f>
        <v>0</v>
      </c>
    </row>
    <row r="63" spans="1:12" s="42" customFormat="1" ht="15.75" customHeight="1" x14ac:dyDescent="0.3">
      <c r="A63" s="167" t="s">
        <v>219</v>
      </c>
      <c r="B63" s="168" t="s">
        <v>219</v>
      </c>
      <c r="C63" s="44">
        <v>0</v>
      </c>
      <c r="D63" s="166">
        <f ca="1">((100/I54)*C63)/100</f>
        <v>0</v>
      </c>
      <c r="E63" s="166"/>
      <c r="F63" s="166"/>
      <c r="G63" s="166"/>
      <c r="H63" s="166"/>
      <c r="I63" s="166"/>
      <c r="J63" s="176"/>
      <c r="K63" s="33" t="s">
        <v>220</v>
      </c>
      <c r="L63" s="47">
        <f>(IF(B54&gt;3,(I54/(B54+2)+L62),0))</f>
        <v>0</v>
      </c>
    </row>
    <row r="64" spans="1:12" s="42" customFormat="1" ht="15.75" customHeight="1" x14ac:dyDescent="0.3">
      <c r="A64" s="167" t="s">
        <v>221</v>
      </c>
      <c r="B64" s="168"/>
      <c r="C64" s="44">
        <v>0</v>
      </c>
      <c r="D64" s="166">
        <f ca="1">((100/I54)*C64)/100</f>
        <v>0</v>
      </c>
      <c r="E64" s="166"/>
      <c r="F64" s="166"/>
      <c r="G64" s="166"/>
      <c r="H64" s="166"/>
      <c r="I64" s="166"/>
      <c r="J64" s="176"/>
      <c r="K64" s="33" t="s">
        <v>222</v>
      </c>
      <c r="L64" s="46">
        <f>(IF(B54&gt;4,(I54/(B54+2)+L63),0))</f>
        <v>0</v>
      </c>
    </row>
    <row r="65" spans="1:12" s="42" customFormat="1" ht="15.75" customHeight="1" x14ac:dyDescent="0.3">
      <c r="A65" s="167" t="s">
        <v>223</v>
      </c>
      <c r="B65" s="168" t="s">
        <v>223</v>
      </c>
      <c r="C65" s="44">
        <v>0</v>
      </c>
      <c r="D65" s="166">
        <f ca="1">((100/(I54))*C65)/100</f>
        <v>0</v>
      </c>
      <c r="E65" s="166"/>
      <c r="F65" s="166"/>
      <c r="G65" s="166"/>
      <c r="H65" s="166"/>
      <c r="I65" s="166"/>
      <c r="J65" s="176"/>
      <c r="K65" s="33" t="s">
        <v>224</v>
      </c>
      <c r="L65" s="46">
        <f ca="1">(IF(B54=1,(I54/(B54+3)+L60),IF(B54=0,(I54/4+L60),IF(B54&gt;1,0))))</f>
        <v>2.25</v>
      </c>
    </row>
    <row r="66" spans="1:12" s="42" customFormat="1" ht="16.5" customHeight="1" thickBot="1" x14ac:dyDescent="0.35">
      <c r="A66" s="169" t="s">
        <v>225</v>
      </c>
      <c r="B66" s="170"/>
      <c r="C66" s="48">
        <v>0</v>
      </c>
      <c r="D66" s="171">
        <f ca="1">((100/(I54))*C66)/100</f>
        <v>0</v>
      </c>
      <c r="E66" s="171"/>
      <c r="F66" s="171"/>
      <c r="G66" s="171"/>
      <c r="H66" s="171"/>
      <c r="I66" s="171"/>
      <c r="J66" s="177"/>
      <c r="K66" s="33" t="s">
        <v>226</v>
      </c>
      <c r="L66" s="46">
        <f ca="1">(IF(B54&gt;1.5,(I54/(B54+2)+L60+MAX(0,L61-L60)+MAX(0,L62-L61)+MAX(0,L63-L62)+MAX(0,L64-L63)+MAX(0,L65-L64)),IF(B54=1,(I54/(B54+3)+L65),IF(B54=0,I54/4+L65))))</f>
        <v>3</v>
      </c>
    </row>
    <row r="67" spans="1:12" s="42" customFormat="1" ht="15.75" customHeight="1" x14ac:dyDescent="0.3">
      <c r="A67" s="172" t="s">
        <v>195</v>
      </c>
      <c r="B67" s="173"/>
      <c r="C67" s="174" t="s">
        <v>230</v>
      </c>
      <c r="D67" s="174"/>
      <c r="E67" s="174"/>
      <c r="F67" s="174"/>
      <c r="G67" s="174"/>
      <c r="H67" s="174"/>
      <c r="I67" s="174"/>
      <c r="J67" s="175"/>
      <c r="K67" s="32" t="str">
        <f ca="1">(IF(F71&gt;99%,"All work completed. Please provide OC.",IF(F71&gt;89.8%,"Plinth, RCC, Brick, Plaster, Flooring, Painting work Completed. Finishing work is in process.",IF(F71&lt;94%,(IF(C71=0,"Work not yet Started.",IF(D71=25%,"Piling work in process",IF(D71=50%,"Excavation work in process",IF(D71=100%,"Excavation work Completed. ","0")))&amp;(IF(C72=0%,"",IF(C72=L73,"Footing work is process",IF(C72=L74,"Footing work Completed",IF(C72=L75,"1st Basement Completed",IF(C72=L76,"1st &amp; 2nd Basement Completed",IF(C72=L77,"1st to 3rd Basement Completed",IF(C72=L78,"1st to 4th Basement Completed",IF(C72=L79,"Plinth work is process",IF(C72=L80,"Plinth work completed","0")))))))))))&amp;(IF(C73=(D68+G68+I68),", RCC Slab",IF(C73&gt;0,", RCC upto "&amp;C73&amp;" Slab",""))&amp;(IF(C74=I68,", Brickwork",IF(C74&gt;0,", Brickwork upto "&amp;C74&amp;" Floor",""))&amp;(IF(C75=I68,", Internal Plaster",IF(C75&gt;0,", Internal Plaster upto "&amp;C75&amp;" Floor",""))&amp;(IF(C76=I68,", External Plaster",IF(C76&gt;0,", External Plaster upto "&amp;C76&amp;" Floor",""))&amp;(IF(C77=I68,", Flooring",IF(C77&gt;0,", Flooring upto "&amp;C77&amp;" Floor",""))&amp;(IF(C78=I68,", Painting",IF(C78&gt;0,", Painting upto "&amp;C78&amp;" Floor",""))&amp;(IF(C79&gt;0,", Finishing upto "&amp;C79&amp;" Floor","")&amp;(IF(C73&gt;0.5," Completed",""))))))))))))))</f>
        <v>Excavation work Completed. Plinth work completed, RCC upto 3 Slab, Brickwork upto 1 Floor Completed</v>
      </c>
      <c r="L67" s="32"/>
    </row>
    <row r="68" spans="1:12" s="42" customFormat="1" ht="15.6" x14ac:dyDescent="0.3">
      <c r="A68" s="31" t="s">
        <v>196</v>
      </c>
      <c r="B68" s="40">
        <v>0</v>
      </c>
      <c r="C68" s="40" t="s">
        <v>161</v>
      </c>
      <c r="D68" s="40">
        <v>1</v>
      </c>
      <c r="E68" s="178" t="s">
        <v>197</v>
      </c>
      <c r="F68" s="178"/>
      <c r="G68" s="40">
        <v>0</v>
      </c>
      <c r="H68" s="40" t="s">
        <v>198</v>
      </c>
      <c r="I68" s="178">
        <f ca="1">--TRIM(RIGHT(SUBSTITUTE(LEFT(C67,_xlfn.AGGREGATE(16,6,FIND({0,1,2,3,4,5,6,7,8,9},C67,ROW(INDIRECT("1:"&amp;LEN(C67)))),1))," ",REPT(" ",LEN(C67))),LEN(C67)))</f>
        <v>3</v>
      </c>
      <c r="J68" s="179"/>
      <c r="K68" s="32"/>
      <c r="L68" s="32"/>
    </row>
    <row r="69" spans="1:12" s="42" customFormat="1" ht="32.25" customHeight="1" x14ac:dyDescent="0.3">
      <c r="A69" s="180" t="s">
        <v>199</v>
      </c>
      <c r="B69" s="181"/>
      <c r="C69" s="182" t="str">
        <f ca="1">K67</f>
        <v>Excavation work Completed. Plinth work completed, RCC upto 3 Slab, Brickwork upto 1 Floor Completed</v>
      </c>
      <c r="D69" s="182"/>
      <c r="E69" s="182"/>
      <c r="F69" s="182"/>
      <c r="G69" s="182"/>
      <c r="H69" s="182"/>
      <c r="I69" s="182"/>
      <c r="J69" s="183"/>
      <c r="K69" s="32" t="s">
        <v>200</v>
      </c>
      <c r="L69" s="32"/>
    </row>
    <row r="70" spans="1:12" s="42" customFormat="1" ht="15.75" customHeight="1" x14ac:dyDescent="0.3">
      <c r="A70" s="167" t="s">
        <v>34</v>
      </c>
      <c r="B70" s="168"/>
      <c r="C70" s="39" t="s">
        <v>201</v>
      </c>
      <c r="D70" s="168" t="s">
        <v>202</v>
      </c>
      <c r="E70" s="168"/>
      <c r="F70" s="168" t="s">
        <v>203</v>
      </c>
      <c r="G70" s="168"/>
      <c r="H70" s="168" t="s">
        <v>204</v>
      </c>
      <c r="I70" s="168"/>
      <c r="J70" s="184"/>
      <c r="K70" s="33" t="s">
        <v>205</v>
      </c>
      <c r="L70" s="43">
        <f ca="1">I68*25%</f>
        <v>0.75</v>
      </c>
    </row>
    <row r="71" spans="1:12" s="42" customFormat="1" ht="15.75" customHeight="1" x14ac:dyDescent="0.3">
      <c r="A71" s="168" t="s">
        <v>206</v>
      </c>
      <c r="B71" s="168"/>
      <c r="C71" s="44">
        <f ca="1">L72</f>
        <v>3</v>
      </c>
      <c r="D71" s="166">
        <f ca="1">((100/I68)*C71)/100</f>
        <v>1</v>
      </c>
      <c r="E71" s="166"/>
      <c r="F71" s="166">
        <f ca="1">(((C72/I68*10)+(40/(D68+G68+I68)*C73)+(7.5/(I68)*C74)+(7.5/(I68)*C75)+(10/I68*C76)+(10/I68*C77)+(5/I68*C78)+(5/I68*C79)+(5/I68*C80))/100)</f>
        <v>0.42499999999999999</v>
      </c>
      <c r="G71" s="166"/>
      <c r="H71" s="166">
        <f ca="1">((((C71/I68)*20)+((C72/I68)*25)+(30/(I68+G68+D68)*C73)+(5/I68*C74)+(5/I68*C75)+(5/I68*C76)+(5/I68*C77)+(0/I68*C78)+(0/I68*C79)+(5/I68*C80))/100)</f>
        <v>0.69166666666666676</v>
      </c>
      <c r="I71" s="166"/>
      <c r="J71" s="166"/>
      <c r="K71" s="33" t="s">
        <v>207</v>
      </c>
      <c r="L71" s="33">
        <f ca="1">I68*50%</f>
        <v>1.5</v>
      </c>
    </row>
    <row r="72" spans="1:12" s="42" customFormat="1" ht="15.6" x14ac:dyDescent="0.3">
      <c r="A72" s="168" t="s">
        <v>35</v>
      </c>
      <c r="B72" s="168"/>
      <c r="C72" s="45">
        <f ca="1">L80</f>
        <v>3</v>
      </c>
      <c r="D72" s="166">
        <f ca="1">((100/I68)*C72)/100</f>
        <v>1</v>
      </c>
      <c r="E72" s="166"/>
      <c r="F72" s="166"/>
      <c r="G72" s="166"/>
      <c r="H72" s="166"/>
      <c r="I72" s="166"/>
      <c r="J72" s="166"/>
      <c r="K72" s="33" t="s">
        <v>208</v>
      </c>
      <c r="L72" s="33">
        <f ca="1">I68</f>
        <v>3</v>
      </c>
    </row>
    <row r="73" spans="1:12" s="42" customFormat="1" ht="15.75" customHeight="1" x14ac:dyDescent="0.3">
      <c r="A73" s="168" t="s">
        <v>209</v>
      </c>
      <c r="B73" s="168"/>
      <c r="C73" s="45">
        <v>3</v>
      </c>
      <c r="D73" s="166">
        <f ca="1">((100/(D68+G68+I68))*C73)/100</f>
        <v>0.75</v>
      </c>
      <c r="E73" s="166"/>
      <c r="F73" s="166"/>
      <c r="G73" s="166"/>
      <c r="H73" s="166"/>
      <c r="I73" s="166"/>
      <c r="J73" s="166"/>
      <c r="K73" s="33" t="s">
        <v>210</v>
      </c>
      <c r="L73" s="46">
        <f ca="1">(IF(B68&gt;1,(I68/(B68+2)),I68/4))</f>
        <v>0.75</v>
      </c>
    </row>
    <row r="74" spans="1:12" s="42" customFormat="1" ht="15.75" customHeight="1" x14ac:dyDescent="0.3">
      <c r="A74" s="168" t="s">
        <v>211</v>
      </c>
      <c r="B74" s="168" t="s">
        <v>212</v>
      </c>
      <c r="C74" s="44">
        <v>1</v>
      </c>
      <c r="D74" s="166">
        <f ca="1">((100/I68)*C74)/100</f>
        <v>0.33333333333333337</v>
      </c>
      <c r="E74" s="166"/>
      <c r="F74" s="166"/>
      <c r="G74" s="166"/>
      <c r="H74" s="166"/>
      <c r="I74" s="166"/>
      <c r="J74" s="166"/>
      <c r="K74" s="33" t="s">
        <v>213</v>
      </c>
      <c r="L74" s="46">
        <f ca="1">(IF(B68&gt;1,(I68/(B68+2)+L73),I68/4+L73))</f>
        <v>1.5</v>
      </c>
    </row>
    <row r="75" spans="1:12" s="42" customFormat="1" ht="15.75" customHeight="1" x14ac:dyDescent="0.3">
      <c r="A75" s="168" t="s">
        <v>214</v>
      </c>
      <c r="B75" s="168" t="s">
        <v>212</v>
      </c>
      <c r="C75" s="44">
        <v>0</v>
      </c>
      <c r="D75" s="166">
        <f ca="1">((100/I68)*C75)/100</f>
        <v>0</v>
      </c>
      <c r="E75" s="166"/>
      <c r="F75" s="166"/>
      <c r="G75" s="166"/>
      <c r="H75" s="166"/>
      <c r="I75" s="166"/>
      <c r="J75" s="166"/>
      <c r="K75" s="33" t="s">
        <v>215</v>
      </c>
      <c r="L75" s="46">
        <f>(IF(B68&gt;1,(I68/(B68+2)+L74),0))</f>
        <v>0</v>
      </c>
    </row>
    <row r="76" spans="1:12" s="42" customFormat="1" ht="15.75" customHeight="1" x14ac:dyDescent="0.3">
      <c r="A76" s="168" t="s">
        <v>216</v>
      </c>
      <c r="B76" s="168" t="s">
        <v>217</v>
      </c>
      <c r="C76" s="44">
        <v>0</v>
      </c>
      <c r="D76" s="166">
        <f ca="1">((100/(I68))*C76)/100</f>
        <v>0</v>
      </c>
      <c r="E76" s="166"/>
      <c r="F76" s="166"/>
      <c r="G76" s="166"/>
      <c r="H76" s="166"/>
      <c r="I76" s="166"/>
      <c r="J76" s="166"/>
      <c r="K76" s="33" t="s">
        <v>218</v>
      </c>
      <c r="L76" s="46">
        <f>(IF(B68&gt;2,(I68/(B68+2)+L75),0))</f>
        <v>0</v>
      </c>
    </row>
    <row r="77" spans="1:12" s="42" customFormat="1" ht="15.75" customHeight="1" x14ac:dyDescent="0.3">
      <c r="A77" s="168" t="s">
        <v>219</v>
      </c>
      <c r="B77" s="168" t="s">
        <v>219</v>
      </c>
      <c r="C77" s="44">
        <v>0</v>
      </c>
      <c r="D77" s="166">
        <f ca="1">((100/I68)*C77)/100</f>
        <v>0</v>
      </c>
      <c r="E77" s="166"/>
      <c r="F77" s="166"/>
      <c r="G77" s="166"/>
      <c r="H77" s="166"/>
      <c r="I77" s="166"/>
      <c r="J77" s="166"/>
      <c r="K77" s="33" t="s">
        <v>220</v>
      </c>
      <c r="L77" s="47">
        <f>(IF(B68&gt;3,(I68/(B68+2)+L76),0))</f>
        <v>0</v>
      </c>
    </row>
    <row r="78" spans="1:12" s="42" customFormat="1" ht="15.75" customHeight="1" x14ac:dyDescent="0.3">
      <c r="A78" s="168" t="s">
        <v>221</v>
      </c>
      <c r="B78" s="168"/>
      <c r="C78" s="44">
        <v>0</v>
      </c>
      <c r="D78" s="166">
        <f ca="1">((100/I68)*C78)/100</f>
        <v>0</v>
      </c>
      <c r="E78" s="166"/>
      <c r="F78" s="166"/>
      <c r="G78" s="166"/>
      <c r="H78" s="166"/>
      <c r="I78" s="166"/>
      <c r="J78" s="166"/>
      <c r="K78" s="33" t="s">
        <v>222</v>
      </c>
      <c r="L78" s="46">
        <f>(IF(B68&gt;4,(I68/(B68+2)+L77),0))</f>
        <v>0</v>
      </c>
    </row>
    <row r="79" spans="1:12" s="42" customFormat="1" ht="15.75" customHeight="1" x14ac:dyDescent="0.3">
      <c r="A79" s="168" t="s">
        <v>223</v>
      </c>
      <c r="B79" s="168" t="s">
        <v>223</v>
      </c>
      <c r="C79" s="44">
        <v>0</v>
      </c>
      <c r="D79" s="166">
        <f ca="1">((100/(I68))*C79)/100</f>
        <v>0</v>
      </c>
      <c r="E79" s="166"/>
      <c r="F79" s="166"/>
      <c r="G79" s="166"/>
      <c r="H79" s="166"/>
      <c r="I79" s="166"/>
      <c r="J79" s="166"/>
      <c r="K79" s="33" t="s">
        <v>224</v>
      </c>
      <c r="L79" s="46">
        <f ca="1">(IF(B68=1,(I68/(B68+3)+L74),IF(B68=0,(I68/4+L74),IF(B68&gt;1,0))))</f>
        <v>2.25</v>
      </c>
    </row>
    <row r="80" spans="1:12" s="42" customFormat="1" ht="16.5" customHeight="1" x14ac:dyDescent="0.3">
      <c r="A80" s="168" t="s">
        <v>225</v>
      </c>
      <c r="B80" s="168"/>
      <c r="C80" s="44">
        <v>0</v>
      </c>
      <c r="D80" s="166">
        <f ca="1">((100/(I68))*C80)/100</f>
        <v>0</v>
      </c>
      <c r="E80" s="166"/>
      <c r="F80" s="166"/>
      <c r="G80" s="166"/>
      <c r="H80" s="166"/>
      <c r="I80" s="166"/>
      <c r="J80" s="166"/>
      <c r="K80" s="33" t="s">
        <v>226</v>
      </c>
      <c r="L80" s="46">
        <f ca="1">(IF(B68&gt;1.5,(I68/(B68+2)+L74+MAX(0,L75-L74)+MAX(0,L76-L75)+MAX(0,L77-L76)+MAX(0,L78-L77)+MAX(0,L79-L78)),IF(B68=1,(I68/(B68+3)+L79),IF(B68=0,I68/4+L79))))</f>
        <v>3</v>
      </c>
    </row>
    <row r="81" spans="1:12" s="42" customFormat="1" ht="15.75" customHeight="1" x14ac:dyDescent="0.3">
      <c r="A81" s="190" t="s">
        <v>195</v>
      </c>
      <c r="B81" s="191"/>
      <c r="C81" s="192" t="s">
        <v>231</v>
      </c>
      <c r="D81" s="192"/>
      <c r="E81" s="192"/>
      <c r="F81" s="192"/>
      <c r="G81" s="192"/>
      <c r="H81" s="192"/>
      <c r="I81" s="192"/>
      <c r="J81" s="193"/>
      <c r="K81" s="32" t="str">
        <f ca="1">(IF(F85&gt;99%,"All work completed. Please provide OC.",IF(F85&gt;89.8%,"Plinth, RCC, Brick, Plaster, Flooring, Painting work Completed. Finishing work is in process.",IF(F85&lt;94%,(IF(C85=0,"Work not yet Started.",IF(D85=25%,"Piling work in process",IF(D85=50%,"Excavation work in process",IF(D85=100%,"Excavation work Completed. ","0")))&amp;(IF(C86=0%,"",IF(C86=L87,"Footing work is process",IF(C86=L88,"Footing work Completed",IF(C86=L89,"1st Basement Completed",IF(C86=L90,"1st &amp; 2nd Basement Completed",IF(C86=L91,"1st to 3rd Basement Completed",IF(C86=L92,"1st to 4th Basement Completed",IF(C86=L93,"Plinth work is process",IF(C86=L94,"Plinth work completed","0")))))))))))&amp;(IF(C87=(D82+G82+I82),", RCC Slab",IF(C87&gt;0,", RCC upto "&amp;C87&amp;" Slab",""))&amp;(IF(C88=I82,", Brickwork",IF(C88&gt;0,", Brickwork upto "&amp;C88&amp;" Floor",""))&amp;(IF(C89=I82,", Internal Plaster",IF(C89&gt;0,", Internal Plaster upto "&amp;C89&amp;" Floor",""))&amp;(IF(C90=I82,", External Plaster",IF(C90&gt;0,", External Plaster upto "&amp;C90&amp;" Floor",""))&amp;(IF(C91=I82,", Flooring",IF(C91&gt;0,", Flooring upto "&amp;C91&amp;" Floor",""))&amp;(IF(C92=I82,", Painting",IF(C92&gt;0,", Painting upto "&amp;C92&amp;" Floor",""))&amp;(IF(C93&gt;0,", Finishing upto "&amp;C93&amp;" Floor","")&amp;(IF(C87&gt;0.5," Completed",""))))))))))))))</f>
        <v>Excavation work Completed. Footing work Completed</v>
      </c>
      <c r="L81" s="32"/>
    </row>
    <row r="82" spans="1:12" s="42" customFormat="1" ht="15.6" x14ac:dyDescent="0.3">
      <c r="A82" s="31" t="s">
        <v>196</v>
      </c>
      <c r="B82" s="40">
        <v>0</v>
      </c>
      <c r="C82" s="40" t="s">
        <v>161</v>
      </c>
      <c r="D82" s="40">
        <v>1</v>
      </c>
      <c r="E82" s="178" t="s">
        <v>197</v>
      </c>
      <c r="F82" s="178"/>
      <c r="G82" s="40">
        <v>0</v>
      </c>
      <c r="H82" s="40" t="s">
        <v>198</v>
      </c>
      <c r="I82" s="178">
        <f ca="1">--TRIM(RIGHT(SUBSTITUTE(LEFT(C81,_xlfn.AGGREGATE(16,6,FIND({0,1,2,3,4,5,6,7,8,9},C81,ROW(INDIRECT("1:"&amp;LEN(C81)))),1))," ",REPT(" ",LEN(C81))),LEN(C81)))</f>
        <v>3</v>
      </c>
      <c r="J82" s="179"/>
      <c r="K82" s="32"/>
      <c r="L82" s="32"/>
    </row>
    <row r="83" spans="1:12" s="42" customFormat="1" ht="15.75" customHeight="1" x14ac:dyDescent="0.3">
      <c r="A83" s="180" t="s">
        <v>199</v>
      </c>
      <c r="B83" s="181"/>
      <c r="C83" s="182" t="str">
        <f ca="1">K81</f>
        <v>Excavation work Completed. Footing work Completed</v>
      </c>
      <c r="D83" s="182"/>
      <c r="E83" s="182"/>
      <c r="F83" s="182"/>
      <c r="G83" s="182"/>
      <c r="H83" s="182"/>
      <c r="I83" s="182"/>
      <c r="J83" s="183"/>
      <c r="K83" s="32" t="s">
        <v>200</v>
      </c>
      <c r="L83" s="32"/>
    </row>
    <row r="84" spans="1:12" s="42" customFormat="1" ht="15.75" customHeight="1" x14ac:dyDescent="0.3">
      <c r="A84" s="167" t="s">
        <v>34</v>
      </c>
      <c r="B84" s="168"/>
      <c r="C84" s="39" t="s">
        <v>201</v>
      </c>
      <c r="D84" s="168" t="s">
        <v>202</v>
      </c>
      <c r="E84" s="168"/>
      <c r="F84" s="168" t="s">
        <v>203</v>
      </c>
      <c r="G84" s="168"/>
      <c r="H84" s="168" t="s">
        <v>204</v>
      </c>
      <c r="I84" s="168"/>
      <c r="J84" s="184"/>
      <c r="K84" s="33" t="s">
        <v>205</v>
      </c>
      <c r="L84" s="43">
        <f ca="1">I82*25%</f>
        <v>0.75</v>
      </c>
    </row>
    <row r="85" spans="1:12" s="42" customFormat="1" ht="15.75" customHeight="1" x14ac:dyDescent="0.3">
      <c r="A85" s="167" t="s">
        <v>206</v>
      </c>
      <c r="B85" s="168"/>
      <c r="C85" s="44">
        <f ca="1">L86</f>
        <v>3</v>
      </c>
      <c r="D85" s="166">
        <f ca="1">((100/I82)*C85)/100</f>
        <v>1</v>
      </c>
      <c r="E85" s="166"/>
      <c r="F85" s="166">
        <f ca="1">(((C86/I82*10)+(40/(D82+G82+I82)*C87)+(7.5/(I82)*C88)+(7.5/(I82)*C89)+(10/I82*C90)+(10/I82*C91)+(5/I82*C92)+(5/I82*C93)+(5/I82*C94))/100)</f>
        <v>0.05</v>
      </c>
      <c r="G85" s="166"/>
      <c r="H85" s="166">
        <f ca="1">((((C85/I82)*20)+((C86/I82)*25)+(30/(I82+G82+D82)*C87)+(5/I82*C88)+(5/I82*C89)+(5/I82*C90)+(5/I82*C91)+(0/I82*C92)+(0/I82*C93)+(5/I82*C94))/100)</f>
        <v>0.32500000000000001</v>
      </c>
      <c r="I85" s="166"/>
      <c r="J85" s="176"/>
      <c r="K85" s="33" t="s">
        <v>207</v>
      </c>
      <c r="L85" s="33">
        <f ca="1">I82*50%</f>
        <v>1.5</v>
      </c>
    </row>
    <row r="86" spans="1:12" s="42" customFormat="1" ht="15.6" x14ac:dyDescent="0.3">
      <c r="A86" s="167" t="s">
        <v>35</v>
      </c>
      <c r="B86" s="168"/>
      <c r="C86" s="45">
        <f ca="1">L88</f>
        <v>1.5</v>
      </c>
      <c r="D86" s="166">
        <f ca="1">((100/I82)*C86)/100</f>
        <v>0.5</v>
      </c>
      <c r="E86" s="166"/>
      <c r="F86" s="166"/>
      <c r="G86" s="166"/>
      <c r="H86" s="166"/>
      <c r="I86" s="166"/>
      <c r="J86" s="176"/>
      <c r="K86" s="33" t="s">
        <v>208</v>
      </c>
      <c r="L86" s="33">
        <f ca="1">I82</f>
        <v>3</v>
      </c>
    </row>
    <row r="87" spans="1:12" s="42" customFormat="1" ht="15.75" customHeight="1" x14ac:dyDescent="0.3">
      <c r="A87" s="167" t="s">
        <v>209</v>
      </c>
      <c r="B87" s="168"/>
      <c r="C87" s="45">
        <v>0</v>
      </c>
      <c r="D87" s="166">
        <f ca="1">((100/(D82+G82+I82))*C87)/100</f>
        <v>0</v>
      </c>
      <c r="E87" s="166"/>
      <c r="F87" s="166"/>
      <c r="G87" s="166"/>
      <c r="H87" s="166"/>
      <c r="I87" s="166"/>
      <c r="J87" s="176"/>
      <c r="K87" s="33" t="s">
        <v>210</v>
      </c>
      <c r="L87" s="46">
        <f ca="1">(IF(B82&gt;1,(I82/(B82+2)),I82/4))</f>
        <v>0.75</v>
      </c>
    </row>
    <row r="88" spans="1:12" s="42" customFormat="1" ht="15.75" customHeight="1" x14ac:dyDescent="0.3">
      <c r="A88" s="167" t="s">
        <v>211</v>
      </c>
      <c r="B88" s="168" t="s">
        <v>212</v>
      </c>
      <c r="C88" s="44">
        <v>0</v>
      </c>
      <c r="D88" s="166">
        <f ca="1">((100/I82)*C88)/100</f>
        <v>0</v>
      </c>
      <c r="E88" s="166"/>
      <c r="F88" s="166"/>
      <c r="G88" s="166"/>
      <c r="H88" s="166"/>
      <c r="I88" s="166"/>
      <c r="J88" s="176"/>
      <c r="K88" s="33" t="s">
        <v>213</v>
      </c>
      <c r="L88" s="46">
        <f ca="1">(IF(B82&gt;1,(I82/(B82+2)+L87),I82/4+L87))</f>
        <v>1.5</v>
      </c>
    </row>
    <row r="89" spans="1:12" s="42" customFormat="1" ht="15.75" customHeight="1" x14ac:dyDescent="0.3">
      <c r="A89" s="167" t="s">
        <v>214</v>
      </c>
      <c r="B89" s="168" t="s">
        <v>212</v>
      </c>
      <c r="C89" s="44">
        <v>0</v>
      </c>
      <c r="D89" s="166">
        <f ca="1">((100/I82)*C89)/100</f>
        <v>0</v>
      </c>
      <c r="E89" s="166"/>
      <c r="F89" s="166"/>
      <c r="G89" s="166"/>
      <c r="H89" s="166"/>
      <c r="I89" s="166"/>
      <c r="J89" s="176"/>
      <c r="K89" s="33" t="s">
        <v>215</v>
      </c>
      <c r="L89" s="46">
        <f>(IF(B82&gt;1,(I82/(B82+2)+L88),0))</f>
        <v>0</v>
      </c>
    </row>
    <row r="90" spans="1:12" s="42" customFormat="1" ht="15.75" customHeight="1" x14ac:dyDescent="0.3">
      <c r="A90" s="167" t="s">
        <v>216</v>
      </c>
      <c r="B90" s="168" t="s">
        <v>217</v>
      </c>
      <c r="C90" s="44">
        <v>0</v>
      </c>
      <c r="D90" s="166">
        <f ca="1">((100/(I82))*C90)/100</f>
        <v>0</v>
      </c>
      <c r="E90" s="166"/>
      <c r="F90" s="166"/>
      <c r="G90" s="166"/>
      <c r="H90" s="166"/>
      <c r="I90" s="166"/>
      <c r="J90" s="176"/>
      <c r="K90" s="33" t="s">
        <v>218</v>
      </c>
      <c r="L90" s="46">
        <f>(IF(B82&gt;2,(I82/(B82+2)+L89),0))</f>
        <v>0</v>
      </c>
    </row>
    <row r="91" spans="1:12" s="42" customFormat="1" ht="15.75" customHeight="1" x14ac:dyDescent="0.3">
      <c r="A91" s="167" t="s">
        <v>219</v>
      </c>
      <c r="B91" s="168" t="s">
        <v>219</v>
      </c>
      <c r="C91" s="44">
        <v>0</v>
      </c>
      <c r="D91" s="166">
        <f ca="1">((100/I82)*C91)/100</f>
        <v>0</v>
      </c>
      <c r="E91" s="166"/>
      <c r="F91" s="166"/>
      <c r="G91" s="166"/>
      <c r="H91" s="166"/>
      <c r="I91" s="166"/>
      <c r="J91" s="176"/>
      <c r="K91" s="33" t="s">
        <v>220</v>
      </c>
      <c r="L91" s="47">
        <f>(IF(B82&gt;3,(I82/(B82+2)+L90),0))</f>
        <v>0</v>
      </c>
    </row>
    <row r="92" spans="1:12" s="42" customFormat="1" ht="15.75" customHeight="1" x14ac:dyDescent="0.3">
      <c r="A92" s="167" t="s">
        <v>221</v>
      </c>
      <c r="B92" s="168"/>
      <c r="C92" s="44">
        <v>0</v>
      </c>
      <c r="D92" s="166">
        <f ca="1">((100/I82)*C92)/100</f>
        <v>0</v>
      </c>
      <c r="E92" s="166"/>
      <c r="F92" s="166"/>
      <c r="G92" s="166"/>
      <c r="H92" s="166"/>
      <c r="I92" s="166"/>
      <c r="J92" s="176"/>
      <c r="K92" s="33" t="s">
        <v>222</v>
      </c>
      <c r="L92" s="46">
        <f>(IF(B82&gt;4,(I82/(B82+2)+L91),0))</f>
        <v>0</v>
      </c>
    </row>
    <row r="93" spans="1:12" s="42" customFormat="1" ht="15.75" customHeight="1" x14ac:dyDescent="0.3">
      <c r="A93" s="167" t="s">
        <v>223</v>
      </c>
      <c r="B93" s="168" t="s">
        <v>223</v>
      </c>
      <c r="C93" s="44">
        <v>0</v>
      </c>
      <c r="D93" s="166">
        <f ca="1">((100/(I82))*C93)/100</f>
        <v>0</v>
      </c>
      <c r="E93" s="166"/>
      <c r="F93" s="166"/>
      <c r="G93" s="166"/>
      <c r="H93" s="166"/>
      <c r="I93" s="166"/>
      <c r="J93" s="176"/>
      <c r="K93" s="33" t="s">
        <v>224</v>
      </c>
      <c r="L93" s="46">
        <f ca="1">(IF(B82=1,(I82/(B82+3)+L88),IF(B82=0,(I82/4+L88),IF(B82&gt;1,0))))</f>
        <v>2.25</v>
      </c>
    </row>
    <row r="94" spans="1:12" s="42" customFormat="1" ht="16.5" customHeight="1" thickBot="1" x14ac:dyDescent="0.35">
      <c r="A94" s="169" t="s">
        <v>225</v>
      </c>
      <c r="B94" s="170"/>
      <c r="C94" s="48">
        <v>0</v>
      </c>
      <c r="D94" s="171">
        <f ca="1">((100/(I82))*C94)/100</f>
        <v>0</v>
      </c>
      <c r="E94" s="171"/>
      <c r="F94" s="171"/>
      <c r="G94" s="171"/>
      <c r="H94" s="171"/>
      <c r="I94" s="171"/>
      <c r="J94" s="177"/>
      <c r="K94" s="33" t="s">
        <v>226</v>
      </c>
      <c r="L94" s="46">
        <f ca="1">(IF(B82&gt;1.5,(I82/(B82+2)+L88+MAX(0,L89-L88)+MAX(0,L90-L89)+MAX(0,L91-L90)+MAX(0,L92-L91)+MAX(0,L93-L92)),IF(B82=1,(I82/(B82+3)+L93),IF(B82=0,I82/4+L93))))</f>
        <v>3</v>
      </c>
    </row>
    <row r="95" spans="1:12" x14ac:dyDescent="0.3">
      <c r="A95" s="105" t="s">
        <v>56</v>
      </c>
      <c r="B95" s="106"/>
      <c r="C95" s="106"/>
      <c r="D95" s="106"/>
      <c r="E95" s="106"/>
      <c r="F95" s="106"/>
      <c r="G95" s="106"/>
      <c r="H95" s="106"/>
      <c r="I95" s="106"/>
      <c r="J95" s="107"/>
    </row>
    <row r="96" spans="1:12" x14ac:dyDescent="0.3">
      <c r="A96" s="60" t="s">
        <v>50</v>
      </c>
      <c r="B96" s="61"/>
      <c r="C96" s="61"/>
      <c r="D96" s="61"/>
      <c r="E96" s="61"/>
      <c r="F96" s="61"/>
      <c r="G96" s="61"/>
      <c r="H96" s="61"/>
      <c r="I96" s="61"/>
      <c r="J96" s="62"/>
    </row>
    <row r="97" spans="1:10" ht="15" customHeight="1" x14ac:dyDescent="0.3">
      <c r="A97" s="63" t="s">
        <v>76</v>
      </c>
      <c r="B97" s="64"/>
      <c r="C97" s="64"/>
      <c r="D97" s="64"/>
      <c r="E97" s="64"/>
      <c r="F97" s="64"/>
      <c r="G97" s="64"/>
      <c r="H97" s="64"/>
      <c r="I97" s="64"/>
      <c r="J97" s="65"/>
    </row>
    <row r="98" spans="1:10" x14ac:dyDescent="0.3">
      <c r="A98" s="66"/>
      <c r="B98" s="67"/>
      <c r="C98" s="67"/>
      <c r="D98" s="67"/>
      <c r="E98" s="67"/>
      <c r="F98" s="67"/>
      <c r="G98" s="67"/>
      <c r="H98" s="67"/>
      <c r="I98" s="67"/>
      <c r="J98" s="68"/>
    </row>
    <row r="99" spans="1:10" ht="2.25" customHeight="1" x14ac:dyDescent="0.3">
      <c r="A99" s="66"/>
      <c r="B99" s="67"/>
      <c r="C99" s="67"/>
      <c r="D99" s="67"/>
      <c r="E99" s="67"/>
      <c r="F99" s="67"/>
      <c r="G99" s="67"/>
      <c r="H99" s="67"/>
      <c r="I99" s="67"/>
      <c r="J99" s="68"/>
    </row>
    <row r="100" spans="1:10" ht="15" hidden="1" customHeight="1" x14ac:dyDescent="0.3">
      <c r="A100" s="66"/>
      <c r="B100" s="67"/>
      <c r="C100" s="67"/>
      <c r="D100" s="67"/>
      <c r="E100" s="67"/>
      <c r="F100" s="67"/>
      <c r="G100" s="67"/>
      <c r="H100" s="67"/>
      <c r="I100" s="67"/>
      <c r="J100" s="68"/>
    </row>
    <row r="101" spans="1:10" ht="15" hidden="1" customHeight="1" x14ac:dyDescent="0.3">
      <c r="A101" s="66"/>
      <c r="B101" s="67"/>
      <c r="C101" s="67"/>
      <c r="D101" s="67"/>
      <c r="E101" s="67"/>
      <c r="F101" s="67"/>
      <c r="G101" s="67"/>
      <c r="H101" s="67"/>
      <c r="I101" s="67"/>
      <c r="J101" s="68"/>
    </row>
    <row r="102" spans="1:10" ht="15" hidden="1" customHeight="1" x14ac:dyDescent="0.3">
      <c r="A102" s="66"/>
      <c r="B102" s="67"/>
      <c r="C102" s="67"/>
      <c r="D102" s="67"/>
      <c r="E102" s="67"/>
      <c r="F102" s="67"/>
      <c r="G102" s="67"/>
      <c r="H102" s="67"/>
      <c r="I102" s="67"/>
      <c r="J102" s="68"/>
    </row>
    <row r="103" spans="1:10" ht="15" hidden="1" customHeight="1" x14ac:dyDescent="0.3">
      <c r="A103" s="69"/>
      <c r="B103" s="70"/>
      <c r="C103" s="70"/>
      <c r="D103" s="70"/>
      <c r="E103" s="70"/>
      <c r="F103" s="70"/>
      <c r="G103" s="70"/>
      <c r="H103" s="70"/>
      <c r="I103" s="70"/>
      <c r="J103" s="71"/>
    </row>
    <row r="104" spans="1:10" x14ac:dyDescent="0.3">
      <c r="A104" s="85" t="s">
        <v>23</v>
      </c>
      <c r="B104" s="86"/>
      <c r="C104" s="86"/>
      <c r="D104" s="86"/>
      <c r="E104" s="86"/>
      <c r="F104" s="86"/>
      <c r="G104" s="86"/>
      <c r="H104" s="86"/>
      <c r="I104" s="86"/>
      <c r="J104" s="87"/>
    </row>
    <row r="105" spans="1:10" x14ac:dyDescent="0.3">
      <c r="A105" s="60" t="s">
        <v>106</v>
      </c>
      <c r="B105" s="89"/>
      <c r="C105" s="89"/>
      <c r="D105" s="89"/>
      <c r="E105" s="89"/>
      <c r="F105" s="90"/>
      <c r="G105" s="72">
        <v>3300</v>
      </c>
      <c r="H105" s="73"/>
      <c r="I105" s="73"/>
      <c r="J105" s="74"/>
    </row>
    <row r="106" spans="1:10" x14ac:dyDescent="0.3">
      <c r="A106" s="60" t="s">
        <v>157</v>
      </c>
      <c r="B106" s="89"/>
      <c r="C106" s="89"/>
      <c r="D106" s="89"/>
      <c r="E106" s="89"/>
      <c r="F106" s="90"/>
      <c r="G106" s="60">
        <v>6000</v>
      </c>
      <c r="H106" s="61"/>
      <c r="I106" s="61"/>
      <c r="J106" s="62"/>
    </row>
    <row r="107" spans="1:10" hidden="1" x14ac:dyDescent="0.3">
      <c r="A107" s="60" t="s">
        <v>74</v>
      </c>
      <c r="B107" s="89"/>
      <c r="C107" s="89"/>
      <c r="D107" s="89"/>
      <c r="E107" s="89"/>
      <c r="F107" s="90"/>
      <c r="G107" s="75" t="s">
        <v>51</v>
      </c>
      <c r="H107" s="76"/>
      <c r="I107" s="76"/>
      <c r="J107" s="77"/>
    </row>
    <row r="108" spans="1:10" hidden="1" x14ac:dyDescent="0.3">
      <c r="A108" s="60" t="s">
        <v>111</v>
      </c>
      <c r="B108" s="61"/>
      <c r="C108" s="61"/>
      <c r="D108" s="61"/>
      <c r="E108" s="61"/>
      <c r="F108" s="62"/>
      <c r="G108" s="75" t="s">
        <v>51</v>
      </c>
      <c r="H108" s="76"/>
      <c r="I108" s="76"/>
      <c r="J108" s="77"/>
    </row>
    <row r="109" spans="1:10" hidden="1" x14ac:dyDescent="0.3">
      <c r="A109" s="60" t="s">
        <v>112</v>
      </c>
      <c r="B109" s="61"/>
      <c r="C109" s="61"/>
      <c r="D109" s="61"/>
      <c r="E109" s="61"/>
      <c r="F109" s="62"/>
      <c r="G109" s="75" t="s">
        <v>51</v>
      </c>
      <c r="H109" s="76"/>
      <c r="I109" s="76"/>
      <c r="J109" s="77"/>
    </row>
    <row r="110" spans="1:10" hidden="1" x14ac:dyDescent="0.3">
      <c r="A110" s="75" t="s">
        <v>113</v>
      </c>
      <c r="B110" s="76"/>
      <c r="C110" s="76"/>
      <c r="D110" s="76"/>
      <c r="E110" s="76"/>
      <c r="F110" s="77"/>
      <c r="G110" s="75" t="s">
        <v>51</v>
      </c>
      <c r="H110" s="76"/>
      <c r="I110" s="76"/>
      <c r="J110" s="77"/>
    </row>
    <row r="111" spans="1:10" x14ac:dyDescent="0.3">
      <c r="A111" s="60" t="s">
        <v>78</v>
      </c>
      <c r="B111" s="61"/>
      <c r="C111" s="61"/>
      <c r="D111" s="61"/>
      <c r="E111" s="61"/>
      <c r="F111" s="62"/>
      <c r="G111" s="75" t="s">
        <v>172</v>
      </c>
      <c r="H111" s="76"/>
      <c r="I111" s="76"/>
      <c r="J111" s="77"/>
    </row>
    <row r="112" spans="1:10" hidden="1" x14ac:dyDescent="0.3">
      <c r="A112" s="60" t="s">
        <v>101</v>
      </c>
      <c r="B112" s="89"/>
      <c r="C112" s="89"/>
      <c r="D112" s="89"/>
      <c r="E112" s="89"/>
      <c r="F112" s="90"/>
      <c r="G112" s="75" t="s">
        <v>51</v>
      </c>
      <c r="H112" s="76"/>
      <c r="I112" s="76"/>
      <c r="J112" s="77"/>
    </row>
    <row r="113" spans="1:10" hidden="1" x14ac:dyDescent="0.3">
      <c r="A113" s="60" t="s">
        <v>75</v>
      </c>
      <c r="B113" s="61"/>
      <c r="C113" s="61"/>
      <c r="D113" s="61"/>
      <c r="E113" s="61"/>
      <c r="F113" s="62"/>
      <c r="G113" s="75" t="s">
        <v>51</v>
      </c>
      <c r="H113" s="76"/>
      <c r="I113" s="76"/>
      <c r="J113" s="77"/>
    </row>
    <row r="114" spans="1:10" hidden="1" x14ac:dyDescent="0.3">
      <c r="A114" s="60" t="s">
        <v>24</v>
      </c>
      <c r="B114" s="61"/>
      <c r="C114" s="61"/>
      <c r="D114" s="61"/>
      <c r="E114" s="61"/>
      <c r="F114" s="62"/>
      <c r="G114" s="75" t="s">
        <v>51</v>
      </c>
      <c r="H114" s="76"/>
      <c r="I114" s="76"/>
      <c r="J114" s="77"/>
    </row>
    <row r="115" spans="1:10" s="49" customFormat="1" ht="14.55" customHeight="1" x14ac:dyDescent="0.3">
      <c r="A115" s="72" t="s">
        <v>114</v>
      </c>
      <c r="B115" s="86"/>
      <c r="C115" s="86"/>
      <c r="D115" s="86"/>
      <c r="E115" s="86"/>
      <c r="F115" s="87"/>
      <c r="G115" s="60">
        <f>G105*0.8</f>
        <v>2640</v>
      </c>
      <c r="H115" s="61"/>
      <c r="I115" s="61"/>
      <c r="J115" s="62"/>
    </row>
    <row r="116" spans="1:10" s="49" customFormat="1" ht="21" customHeight="1" x14ac:dyDescent="0.3">
      <c r="A116" s="134" t="s">
        <v>115</v>
      </c>
      <c r="B116" s="135"/>
      <c r="C116" s="135"/>
      <c r="D116" s="135"/>
      <c r="E116" s="135"/>
      <c r="F116" s="135"/>
      <c r="G116" s="135"/>
      <c r="H116" s="135"/>
      <c r="I116" s="135"/>
      <c r="J116" s="136"/>
    </row>
    <row r="117" spans="1:10" x14ac:dyDescent="0.3">
      <c r="A117" s="137" t="s">
        <v>47</v>
      </c>
      <c r="B117" s="138"/>
      <c r="C117" s="138"/>
      <c r="D117" s="138"/>
      <c r="E117" s="138"/>
      <c r="F117" s="138"/>
      <c r="G117" s="138"/>
      <c r="H117" s="138"/>
      <c r="I117" s="138"/>
      <c r="J117" s="139"/>
    </row>
    <row r="118" spans="1:10" ht="41.4" x14ac:dyDescent="0.3">
      <c r="A118" s="38" t="s">
        <v>158</v>
      </c>
      <c r="B118" s="38" t="s">
        <v>32</v>
      </c>
      <c r="C118" s="4" t="s">
        <v>29</v>
      </c>
      <c r="D118" s="188" t="s">
        <v>79</v>
      </c>
      <c r="E118" s="189"/>
      <c r="F118" s="10" t="s">
        <v>30</v>
      </c>
      <c r="G118" s="17" t="s">
        <v>162</v>
      </c>
      <c r="H118" s="4" t="s">
        <v>31</v>
      </c>
      <c r="I118" s="140" t="s">
        <v>116</v>
      </c>
      <c r="J118" s="141"/>
    </row>
    <row r="119" spans="1:10" ht="15.6" x14ac:dyDescent="0.3">
      <c r="A119" s="185" t="s">
        <v>59</v>
      </c>
      <c r="B119" s="186"/>
      <c r="C119" s="186"/>
      <c r="D119" s="186"/>
      <c r="E119" s="186"/>
      <c r="F119" s="186"/>
      <c r="G119" s="186"/>
      <c r="H119" s="186"/>
      <c r="I119" s="186"/>
      <c r="J119" s="187"/>
    </row>
    <row r="120" spans="1:10" ht="15.6" x14ac:dyDescent="0.3">
      <c r="A120" s="35" t="s">
        <v>86</v>
      </c>
      <c r="B120" s="34">
        <v>1</v>
      </c>
      <c r="C120" s="35" t="s">
        <v>160</v>
      </c>
      <c r="D120" s="82">
        <v>121.5</v>
      </c>
      <c r="E120" s="83"/>
      <c r="F120" s="35">
        <v>0</v>
      </c>
      <c r="G120" s="35">
        <v>240</v>
      </c>
      <c r="H120" s="35" t="s">
        <v>51</v>
      </c>
      <c r="I120" s="84" t="s">
        <v>161</v>
      </c>
      <c r="J120" s="84"/>
    </row>
    <row r="121" spans="1:10" ht="15.6" x14ac:dyDescent="0.3">
      <c r="A121" s="35" t="s">
        <v>86</v>
      </c>
      <c r="B121" s="34">
        <v>2</v>
      </c>
      <c r="C121" s="35" t="s">
        <v>160</v>
      </c>
      <c r="D121" s="82">
        <v>161.88</v>
      </c>
      <c r="E121" s="83"/>
      <c r="F121" s="35">
        <v>0</v>
      </c>
      <c r="G121" s="35">
        <v>301</v>
      </c>
      <c r="H121" s="35" t="s">
        <v>51</v>
      </c>
      <c r="I121" s="84" t="s">
        <v>161</v>
      </c>
      <c r="J121" s="84"/>
    </row>
    <row r="122" spans="1:10" ht="15.6" x14ac:dyDescent="0.3">
      <c r="A122" s="35" t="s">
        <v>86</v>
      </c>
      <c r="B122" s="34">
        <v>3</v>
      </c>
      <c r="C122" s="35" t="s">
        <v>160</v>
      </c>
      <c r="D122" s="82">
        <v>122.5</v>
      </c>
      <c r="E122" s="83"/>
      <c r="F122" s="35">
        <v>0</v>
      </c>
      <c r="G122" s="35">
        <v>230</v>
      </c>
      <c r="H122" s="35" t="s">
        <v>51</v>
      </c>
      <c r="I122" s="84" t="s">
        <v>161</v>
      </c>
      <c r="J122" s="84"/>
    </row>
    <row r="123" spans="1:10" ht="15.6" x14ac:dyDescent="0.3">
      <c r="A123" s="35" t="s">
        <v>86</v>
      </c>
      <c r="B123" s="34">
        <v>4</v>
      </c>
      <c r="C123" s="35" t="s">
        <v>160</v>
      </c>
      <c r="D123" s="82">
        <v>179.38</v>
      </c>
      <c r="E123" s="83"/>
      <c r="F123" s="35">
        <v>0</v>
      </c>
      <c r="G123" s="35">
        <v>333</v>
      </c>
      <c r="H123" s="35" t="s">
        <v>51</v>
      </c>
      <c r="I123" s="84" t="s">
        <v>161</v>
      </c>
      <c r="J123" s="84"/>
    </row>
    <row r="124" spans="1:10" ht="15.6" x14ac:dyDescent="0.3">
      <c r="A124" s="35" t="s">
        <v>86</v>
      </c>
      <c r="B124" s="34">
        <v>5</v>
      </c>
      <c r="C124" s="35" t="s">
        <v>160</v>
      </c>
      <c r="D124" s="82">
        <v>153.13</v>
      </c>
      <c r="E124" s="83"/>
      <c r="F124" s="35">
        <v>0</v>
      </c>
      <c r="G124" s="35">
        <v>285</v>
      </c>
      <c r="H124" s="35" t="s">
        <v>51</v>
      </c>
      <c r="I124" s="84" t="s">
        <v>161</v>
      </c>
      <c r="J124" s="84"/>
    </row>
    <row r="125" spans="1:10" ht="15.6" x14ac:dyDescent="0.3">
      <c r="A125" s="35" t="s">
        <v>86</v>
      </c>
      <c r="B125" s="35">
        <v>6</v>
      </c>
      <c r="C125" s="35" t="s">
        <v>160</v>
      </c>
      <c r="D125" s="84">
        <v>122.5</v>
      </c>
      <c r="E125" s="84"/>
      <c r="F125" s="35">
        <v>0</v>
      </c>
      <c r="G125" s="35">
        <v>230</v>
      </c>
      <c r="H125" s="35" t="s">
        <v>51</v>
      </c>
      <c r="I125" s="84" t="s">
        <v>161</v>
      </c>
      <c r="J125" s="84"/>
    </row>
    <row r="126" spans="1:10" ht="15.6" x14ac:dyDescent="0.3">
      <c r="A126" s="35" t="s">
        <v>86</v>
      </c>
      <c r="B126" s="35">
        <v>7</v>
      </c>
      <c r="C126" s="35" t="s">
        <v>160</v>
      </c>
      <c r="D126" s="84">
        <v>148.75</v>
      </c>
      <c r="E126" s="84"/>
      <c r="F126" s="35">
        <v>0</v>
      </c>
      <c r="G126" s="35">
        <v>280</v>
      </c>
      <c r="H126" s="35" t="s">
        <v>51</v>
      </c>
      <c r="I126" s="84" t="s">
        <v>161</v>
      </c>
      <c r="J126" s="84"/>
    </row>
    <row r="127" spans="1:10" ht="15.6" x14ac:dyDescent="0.3">
      <c r="A127" s="35" t="s">
        <v>159</v>
      </c>
      <c r="B127" s="35">
        <v>8</v>
      </c>
      <c r="C127" s="35" t="s">
        <v>160</v>
      </c>
      <c r="D127" s="84">
        <f>D126</f>
        <v>148.75</v>
      </c>
      <c r="E127" s="84"/>
      <c r="F127" s="35">
        <v>0</v>
      </c>
      <c r="G127" s="35">
        <v>280</v>
      </c>
      <c r="H127" s="35" t="s">
        <v>51</v>
      </c>
      <c r="I127" s="84" t="s">
        <v>161</v>
      </c>
      <c r="J127" s="84"/>
    </row>
    <row r="128" spans="1:10" ht="15.6" x14ac:dyDescent="0.3">
      <c r="A128" s="35" t="s">
        <v>159</v>
      </c>
      <c r="B128" s="35">
        <v>9</v>
      </c>
      <c r="C128" s="35" t="s">
        <v>160</v>
      </c>
      <c r="D128" s="84">
        <f>D125</f>
        <v>122.5</v>
      </c>
      <c r="E128" s="84"/>
      <c r="F128" s="35">
        <v>0</v>
      </c>
      <c r="G128" s="35">
        <v>230</v>
      </c>
      <c r="H128" s="35" t="s">
        <v>51</v>
      </c>
      <c r="I128" s="84" t="s">
        <v>161</v>
      </c>
      <c r="J128" s="84"/>
    </row>
    <row r="129" spans="1:10" ht="15.6" x14ac:dyDescent="0.3">
      <c r="A129" s="35" t="s">
        <v>159</v>
      </c>
      <c r="B129" s="35">
        <v>10</v>
      </c>
      <c r="C129" s="35" t="s">
        <v>160</v>
      </c>
      <c r="D129" s="84">
        <f>D124</f>
        <v>153.13</v>
      </c>
      <c r="E129" s="84"/>
      <c r="F129" s="35">
        <v>0</v>
      </c>
      <c r="G129" s="35">
        <v>285</v>
      </c>
      <c r="H129" s="35" t="s">
        <v>51</v>
      </c>
      <c r="I129" s="84" t="s">
        <v>161</v>
      </c>
      <c r="J129" s="84"/>
    </row>
    <row r="130" spans="1:10" ht="15.6" x14ac:dyDescent="0.3">
      <c r="A130" s="35" t="s">
        <v>159</v>
      </c>
      <c r="B130" s="35">
        <v>11</v>
      </c>
      <c r="C130" s="35" t="s">
        <v>160</v>
      </c>
      <c r="D130" s="84">
        <f>D123</f>
        <v>179.38</v>
      </c>
      <c r="E130" s="84"/>
      <c r="F130" s="35">
        <v>0</v>
      </c>
      <c r="G130" s="35">
        <v>333</v>
      </c>
      <c r="H130" s="35" t="s">
        <v>51</v>
      </c>
      <c r="I130" s="84" t="s">
        <v>161</v>
      </c>
      <c r="J130" s="84"/>
    </row>
    <row r="131" spans="1:10" ht="15.6" x14ac:dyDescent="0.3">
      <c r="A131" s="35" t="s">
        <v>159</v>
      </c>
      <c r="B131" s="35">
        <v>12</v>
      </c>
      <c r="C131" s="35" t="s">
        <v>160</v>
      </c>
      <c r="D131" s="84">
        <f>D122</f>
        <v>122.5</v>
      </c>
      <c r="E131" s="84"/>
      <c r="F131" s="35">
        <v>0</v>
      </c>
      <c r="G131" s="35">
        <v>230</v>
      </c>
      <c r="H131" s="35" t="s">
        <v>51</v>
      </c>
      <c r="I131" s="84" t="s">
        <v>161</v>
      </c>
      <c r="J131" s="84"/>
    </row>
    <row r="132" spans="1:10" ht="15.6" x14ac:dyDescent="0.3">
      <c r="A132" s="35" t="s">
        <v>159</v>
      </c>
      <c r="B132" s="35">
        <v>13</v>
      </c>
      <c r="C132" s="35" t="s">
        <v>160</v>
      </c>
      <c r="D132" s="84">
        <f>D121</f>
        <v>161.88</v>
      </c>
      <c r="E132" s="84"/>
      <c r="F132" s="35">
        <v>0</v>
      </c>
      <c r="G132" s="35">
        <v>301</v>
      </c>
      <c r="H132" s="35" t="s">
        <v>51</v>
      </c>
      <c r="I132" s="84" t="s">
        <v>161</v>
      </c>
      <c r="J132" s="84"/>
    </row>
    <row r="133" spans="1:10" ht="15.6" x14ac:dyDescent="0.3">
      <c r="A133" s="35" t="s">
        <v>159</v>
      </c>
      <c r="B133" s="35">
        <v>14</v>
      </c>
      <c r="C133" s="35" t="s">
        <v>160</v>
      </c>
      <c r="D133" s="84">
        <f>D120</f>
        <v>121.5</v>
      </c>
      <c r="E133" s="84"/>
      <c r="F133" s="35">
        <v>0</v>
      </c>
      <c r="G133" s="35">
        <v>240</v>
      </c>
      <c r="H133" s="35" t="s">
        <v>51</v>
      </c>
      <c r="I133" s="84" t="s">
        <v>161</v>
      </c>
      <c r="J133" s="84"/>
    </row>
    <row r="134" spans="1:10" ht="15.6" x14ac:dyDescent="0.3">
      <c r="A134" s="78" t="s">
        <v>163</v>
      </c>
      <c r="B134" s="78"/>
      <c r="C134" s="78"/>
      <c r="D134" s="78"/>
      <c r="E134" s="78"/>
      <c r="F134" s="78"/>
      <c r="G134" s="78"/>
      <c r="H134" s="78"/>
      <c r="I134" s="78"/>
      <c r="J134" s="78"/>
    </row>
    <row r="135" spans="1:10" ht="15.6" x14ac:dyDescent="0.3">
      <c r="A135" s="35" t="s">
        <v>86</v>
      </c>
      <c r="B135" s="34">
        <v>1</v>
      </c>
      <c r="C135" s="35" t="s">
        <v>166</v>
      </c>
      <c r="D135" s="82">
        <v>323.02999999999997</v>
      </c>
      <c r="E135" s="83"/>
      <c r="F135" s="35">
        <v>0</v>
      </c>
      <c r="G135" s="35">
        <v>560</v>
      </c>
      <c r="H135" s="35" t="s">
        <v>51</v>
      </c>
      <c r="I135" s="84" t="s">
        <v>167</v>
      </c>
      <c r="J135" s="84"/>
    </row>
    <row r="136" spans="1:10" ht="15.6" x14ac:dyDescent="0.3">
      <c r="A136" s="35" t="s">
        <v>86</v>
      </c>
      <c r="B136" s="34">
        <v>2</v>
      </c>
      <c r="C136" s="35" t="s">
        <v>166</v>
      </c>
      <c r="D136" s="82">
        <v>261.24</v>
      </c>
      <c r="E136" s="83"/>
      <c r="F136" s="35">
        <v>0</v>
      </c>
      <c r="G136" s="35">
        <v>460</v>
      </c>
      <c r="H136" s="35" t="s">
        <v>51</v>
      </c>
      <c r="I136" s="84" t="s">
        <v>167</v>
      </c>
      <c r="J136" s="84"/>
    </row>
    <row r="137" spans="1:10" ht="15.6" x14ac:dyDescent="0.3">
      <c r="A137" s="35" t="s">
        <v>86</v>
      </c>
      <c r="B137" s="34">
        <v>3</v>
      </c>
      <c r="C137" s="35" t="s">
        <v>166</v>
      </c>
      <c r="D137" s="82">
        <v>261.24</v>
      </c>
      <c r="E137" s="83"/>
      <c r="F137" s="35">
        <v>0</v>
      </c>
      <c r="G137" s="35">
        <v>460</v>
      </c>
      <c r="H137" s="35" t="s">
        <v>51</v>
      </c>
      <c r="I137" s="84" t="s">
        <v>167</v>
      </c>
      <c r="J137" s="84"/>
    </row>
    <row r="138" spans="1:10" ht="15.6" x14ac:dyDescent="0.3">
      <c r="A138" s="35" t="s">
        <v>86</v>
      </c>
      <c r="B138" s="34">
        <v>4</v>
      </c>
      <c r="C138" s="35" t="s">
        <v>166</v>
      </c>
      <c r="D138" s="82">
        <v>295.47000000000003</v>
      </c>
      <c r="E138" s="83"/>
      <c r="F138" s="35">
        <v>0</v>
      </c>
      <c r="G138" s="35">
        <v>596</v>
      </c>
      <c r="H138" s="35" t="s">
        <v>51</v>
      </c>
      <c r="I138" s="84" t="s">
        <v>167</v>
      </c>
      <c r="J138" s="84"/>
    </row>
    <row r="139" spans="1:10" ht="15.6" x14ac:dyDescent="0.3">
      <c r="A139" s="35" t="s">
        <v>86</v>
      </c>
      <c r="B139" s="34">
        <v>5</v>
      </c>
      <c r="C139" s="35" t="s">
        <v>166</v>
      </c>
      <c r="D139" s="82">
        <v>295.47000000000003</v>
      </c>
      <c r="E139" s="83"/>
      <c r="F139" s="35">
        <v>0</v>
      </c>
      <c r="G139" s="35">
        <v>690</v>
      </c>
      <c r="H139" s="35" t="s">
        <v>51</v>
      </c>
      <c r="I139" s="84" t="s">
        <v>167</v>
      </c>
      <c r="J139" s="84"/>
    </row>
    <row r="140" spans="1:10" ht="15.6" x14ac:dyDescent="0.3">
      <c r="A140" s="35" t="s">
        <v>86</v>
      </c>
      <c r="B140" s="34">
        <v>6</v>
      </c>
      <c r="C140" s="35" t="s">
        <v>166</v>
      </c>
      <c r="D140" s="82">
        <v>312.8</v>
      </c>
      <c r="E140" s="83"/>
      <c r="F140" s="35">
        <v>0</v>
      </c>
      <c r="G140" s="35">
        <v>710</v>
      </c>
      <c r="H140" s="35" t="s">
        <v>51</v>
      </c>
      <c r="I140" s="84" t="s">
        <v>167</v>
      </c>
      <c r="J140" s="84"/>
    </row>
    <row r="141" spans="1:10" ht="15.6" x14ac:dyDescent="0.3">
      <c r="A141" s="79" t="s">
        <v>165</v>
      </c>
      <c r="B141" s="80"/>
      <c r="C141" s="80"/>
      <c r="D141" s="80"/>
      <c r="E141" s="80"/>
      <c r="F141" s="80"/>
      <c r="G141" s="80"/>
      <c r="H141" s="80"/>
      <c r="I141" s="80"/>
      <c r="J141" s="81"/>
    </row>
    <row r="142" spans="1:10" ht="15.6" x14ac:dyDescent="0.3">
      <c r="A142" s="35" t="s">
        <v>86</v>
      </c>
      <c r="B142" s="34">
        <v>1</v>
      </c>
      <c r="C142" s="35" t="s">
        <v>166</v>
      </c>
      <c r="D142" s="82">
        <v>323.02999999999997</v>
      </c>
      <c r="E142" s="83"/>
      <c r="F142" s="35">
        <v>0</v>
      </c>
      <c r="G142" s="35">
        <v>560</v>
      </c>
      <c r="H142" s="35" t="s">
        <v>51</v>
      </c>
      <c r="I142" s="84" t="s">
        <v>168</v>
      </c>
      <c r="J142" s="84"/>
    </row>
    <row r="143" spans="1:10" ht="15.6" x14ac:dyDescent="0.3">
      <c r="A143" s="35" t="s">
        <v>86</v>
      </c>
      <c r="B143" s="34">
        <v>2</v>
      </c>
      <c r="C143" s="35" t="s">
        <v>166</v>
      </c>
      <c r="D143" s="82">
        <v>261.24</v>
      </c>
      <c r="E143" s="83"/>
      <c r="F143" s="35">
        <v>0</v>
      </c>
      <c r="G143" s="35">
        <v>460</v>
      </c>
      <c r="H143" s="35" t="s">
        <v>51</v>
      </c>
      <c r="I143" s="84" t="s">
        <v>168</v>
      </c>
      <c r="J143" s="84"/>
    </row>
    <row r="144" spans="1:10" ht="15.6" x14ac:dyDescent="0.3">
      <c r="A144" s="35" t="s">
        <v>86</v>
      </c>
      <c r="B144" s="34">
        <v>3</v>
      </c>
      <c r="C144" s="35" t="s">
        <v>166</v>
      </c>
      <c r="D144" s="82">
        <v>261.24</v>
      </c>
      <c r="E144" s="83"/>
      <c r="F144" s="35">
        <v>0</v>
      </c>
      <c r="G144" s="35">
        <v>460</v>
      </c>
      <c r="H144" s="35" t="s">
        <v>51</v>
      </c>
      <c r="I144" s="84" t="s">
        <v>168</v>
      </c>
      <c r="J144" s="84"/>
    </row>
    <row r="145" spans="1:10" ht="15.6" x14ac:dyDescent="0.3">
      <c r="A145" s="35" t="s">
        <v>86</v>
      </c>
      <c r="B145" s="34">
        <v>4</v>
      </c>
      <c r="C145" s="35" t="s">
        <v>166</v>
      </c>
      <c r="D145" s="82">
        <v>295.47000000000003</v>
      </c>
      <c r="E145" s="83"/>
      <c r="F145" s="35">
        <v>0</v>
      </c>
      <c r="G145" s="35">
        <v>520</v>
      </c>
      <c r="H145" s="35" t="s">
        <v>51</v>
      </c>
      <c r="I145" s="84" t="s">
        <v>168</v>
      </c>
      <c r="J145" s="84"/>
    </row>
    <row r="146" spans="1:10" ht="15.6" x14ac:dyDescent="0.3">
      <c r="A146" s="35" t="s">
        <v>86</v>
      </c>
      <c r="B146" s="34">
        <v>5</v>
      </c>
      <c r="C146" s="35" t="s">
        <v>166</v>
      </c>
      <c r="D146" s="82">
        <v>295.47000000000003</v>
      </c>
      <c r="E146" s="83"/>
      <c r="F146" s="35">
        <v>0</v>
      </c>
      <c r="G146" s="35">
        <v>596</v>
      </c>
      <c r="H146" s="35" t="s">
        <v>51</v>
      </c>
      <c r="I146" s="84" t="s">
        <v>168</v>
      </c>
      <c r="J146" s="84"/>
    </row>
    <row r="147" spans="1:10" ht="15.6" x14ac:dyDescent="0.3">
      <c r="A147" s="35" t="s">
        <v>86</v>
      </c>
      <c r="B147" s="34">
        <v>6</v>
      </c>
      <c r="C147" s="35" t="s">
        <v>166</v>
      </c>
      <c r="D147" s="82">
        <v>312.8</v>
      </c>
      <c r="E147" s="83"/>
      <c r="F147" s="35">
        <v>0</v>
      </c>
      <c r="G147" s="35">
        <v>550</v>
      </c>
      <c r="H147" s="35" t="s">
        <v>51</v>
      </c>
      <c r="I147" s="84" t="s">
        <v>168</v>
      </c>
      <c r="J147" s="84"/>
    </row>
    <row r="148" spans="1:10" ht="15.6" x14ac:dyDescent="0.3">
      <c r="A148" s="79" t="s">
        <v>164</v>
      </c>
      <c r="B148" s="80"/>
      <c r="C148" s="80"/>
      <c r="D148" s="80"/>
      <c r="E148" s="80"/>
      <c r="F148" s="80"/>
      <c r="G148" s="80"/>
      <c r="H148" s="80"/>
      <c r="I148" s="80"/>
      <c r="J148" s="81"/>
    </row>
    <row r="149" spans="1:10" ht="15.6" x14ac:dyDescent="0.3">
      <c r="A149" s="35" t="s">
        <v>86</v>
      </c>
      <c r="B149" s="34">
        <v>1</v>
      </c>
      <c r="C149" s="35" t="s">
        <v>166</v>
      </c>
      <c r="D149" s="82">
        <v>323.02999999999997</v>
      </c>
      <c r="E149" s="83"/>
      <c r="F149" s="35">
        <v>0</v>
      </c>
      <c r="G149" s="35">
        <v>560</v>
      </c>
      <c r="H149" s="35" t="s">
        <v>51</v>
      </c>
      <c r="I149" s="84" t="s">
        <v>169</v>
      </c>
      <c r="J149" s="84"/>
    </row>
    <row r="150" spans="1:10" ht="15.6" x14ac:dyDescent="0.3">
      <c r="A150" s="35" t="s">
        <v>86</v>
      </c>
      <c r="B150" s="34">
        <v>2</v>
      </c>
      <c r="C150" s="35" t="s">
        <v>166</v>
      </c>
      <c r="D150" s="82">
        <v>261.24</v>
      </c>
      <c r="E150" s="83"/>
      <c r="F150" s="35">
        <v>0</v>
      </c>
      <c r="G150" s="35">
        <v>490</v>
      </c>
      <c r="H150" s="35" t="s">
        <v>51</v>
      </c>
      <c r="I150" s="84" t="s">
        <v>169</v>
      </c>
      <c r="J150" s="84"/>
    </row>
    <row r="151" spans="1:10" ht="15.6" x14ac:dyDescent="0.3">
      <c r="A151" s="35" t="s">
        <v>86</v>
      </c>
      <c r="B151" s="34">
        <v>3</v>
      </c>
      <c r="C151" s="35" t="s">
        <v>166</v>
      </c>
      <c r="D151" s="82">
        <v>261.24</v>
      </c>
      <c r="E151" s="83"/>
      <c r="F151" s="35">
        <v>0</v>
      </c>
      <c r="G151" s="35">
        <v>490</v>
      </c>
      <c r="H151" s="35" t="s">
        <v>51</v>
      </c>
      <c r="I151" s="84" t="s">
        <v>169</v>
      </c>
      <c r="J151" s="84"/>
    </row>
    <row r="152" spans="1:10" ht="15.6" x14ac:dyDescent="0.3">
      <c r="A152" s="35" t="s">
        <v>86</v>
      </c>
      <c r="B152" s="34">
        <v>4</v>
      </c>
      <c r="C152" s="35" t="s">
        <v>166</v>
      </c>
      <c r="D152" s="82">
        <v>295.47000000000003</v>
      </c>
      <c r="E152" s="83"/>
      <c r="F152" s="35">
        <v>0</v>
      </c>
      <c r="G152" s="35">
        <v>520</v>
      </c>
      <c r="H152" s="35" t="s">
        <v>51</v>
      </c>
      <c r="I152" s="84" t="s">
        <v>169</v>
      </c>
      <c r="J152" s="84"/>
    </row>
    <row r="153" spans="1:10" ht="15.6" x14ac:dyDescent="0.3">
      <c r="A153" s="79" t="s">
        <v>163</v>
      </c>
      <c r="B153" s="80"/>
      <c r="C153" s="80"/>
      <c r="D153" s="80"/>
      <c r="E153" s="80"/>
      <c r="F153" s="80"/>
      <c r="G153" s="80"/>
      <c r="H153" s="80"/>
      <c r="I153" s="80"/>
      <c r="J153" s="81"/>
    </row>
    <row r="154" spans="1:10" ht="15.6" x14ac:dyDescent="0.3">
      <c r="A154" s="35" t="s">
        <v>159</v>
      </c>
      <c r="B154" s="34">
        <v>1</v>
      </c>
      <c r="C154" s="35" t="s">
        <v>166</v>
      </c>
      <c r="D154" s="82">
        <v>312.8</v>
      </c>
      <c r="E154" s="83"/>
      <c r="F154" s="35">
        <v>0</v>
      </c>
      <c r="G154" s="35">
        <v>525</v>
      </c>
      <c r="H154" s="35" t="s">
        <v>51</v>
      </c>
      <c r="I154" s="84" t="s">
        <v>167</v>
      </c>
      <c r="J154" s="84"/>
    </row>
    <row r="155" spans="1:10" ht="15.6" x14ac:dyDescent="0.3">
      <c r="A155" s="35" t="s">
        <v>159</v>
      </c>
      <c r="B155" s="34">
        <v>2</v>
      </c>
      <c r="C155" s="35" t="s">
        <v>166</v>
      </c>
      <c r="D155" s="82">
        <v>295.47000000000003</v>
      </c>
      <c r="E155" s="83"/>
      <c r="F155" s="35">
        <v>0</v>
      </c>
      <c r="G155" s="35">
        <v>596</v>
      </c>
      <c r="H155" s="35" t="s">
        <v>51</v>
      </c>
      <c r="I155" s="84" t="s">
        <v>167</v>
      </c>
      <c r="J155" s="84"/>
    </row>
    <row r="156" spans="1:10" ht="15.6" x14ac:dyDescent="0.3">
      <c r="A156" s="35" t="s">
        <v>159</v>
      </c>
      <c r="B156" s="34">
        <v>3</v>
      </c>
      <c r="C156" s="35" t="s">
        <v>166</v>
      </c>
      <c r="D156" s="82">
        <v>295.47000000000003</v>
      </c>
      <c r="E156" s="83"/>
      <c r="F156" s="35">
        <v>0</v>
      </c>
      <c r="G156" s="35">
        <v>596</v>
      </c>
      <c r="H156" s="35" t="s">
        <v>51</v>
      </c>
      <c r="I156" s="84" t="s">
        <v>167</v>
      </c>
      <c r="J156" s="84"/>
    </row>
    <row r="157" spans="1:10" ht="15.6" x14ac:dyDescent="0.3">
      <c r="A157" s="35" t="s">
        <v>159</v>
      </c>
      <c r="B157" s="34">
        <v>4</v>
      </c>
      <c r="C157" s="35" t="s">
        <v>166</v>
      </c>
      <c r="D157" s="82">
        <v>261.24</v>
      </c>
      <c r="E157" s="83"/>
      <c r="F157" s="35">
        <v>0</v>
      </c>
      <c r="G157" s="35">
        <v>438</v>
      </c>
      <c r="H157" s="35" t="s">
        <v>51</v>
      </c>
      <c r="I157" s="84" t="s">
        <v>167</v>
      </c>
      <c r="J157" s="84"/>
    </row>
    <row r="158" spans="1:10" ht="15.6" x14ac:dyDescent="0.3">
      <c r="A158" s="35" t="s">
        <v>159</v>
      </c>
      <c r="B158" s="34">
        <v>5</v>
      </c>
      <c r="C158" s="35" t="s">
        <v>166</v>
      </c>
      <c r="D158" s="82">
        <v>261.24</v>
      </c>
      <c r="E158" s="83"/>
      <c r="F158" s="35">
        <v>0</v>
      </c>
      <c r="G158" s="35">
        <v>460</v>
      </c>
      <c r="H158" s="35" t="s">
        <v>51</v>
      </c>
      <c r="I158" s="84" t="s">
        <v>167</v>
      </c>
      <c r="J158" s="84"/>
    </row>
    <row r="159" spans="1:10" ht="15.6" x14ac:dyDescent="0.3">
      <c r="A159" s="35" t="s">
        <v>159</v>
      </c>
      <c r="B159" s="34">
        <v>6</v>
      </c>
      <c r="C159" s="35" t="s">
        <v>166</v>
      </c>
      <c r="D159" s="82">
        <v>323.02999999999997</v>
      </c>
      <c r="E159" s="83"/>
      <c r="F159" s="35">
        <v>0</v>
      </c>
      <c r="G159" s="35">
        <v>560</v>
      </c>
      <c r="H159" s="35" t="s">
        <v>51</v>
      </c>
      <c r="I159" s="84" t="s">
        <v>167</v>
      </c>
      <c r="J159" s="84"/>
    </row>
    <row r="160" spans="1:10" ht="15.6" x14ac:dyDescent="0.3">
      <c r="A160" s="79" t="s">
        <v>165</v>
      </c>
      <c r="B160" s="80"/>
      <c r="C160" s="80"/>
      <c r="D160" s="80"/>
      <c r="E160" s="80"/>
      <c r="F160" s="80"/>
      <c r="G160" s="80"/>
      <c r="H160" s="80"/>
      <c r="I160" s="80"/>
      <c r="J160" s="81"/>
    </row>
    <row r="161" spans="1:10" ht="15.6" x14ac:dyDescent="0.3">
      <c r="A161" s="35" t="s">
        <v>159</v>
      </c>
      <c r="B161" s="34">
        <v>1</v>
      </c>
      <c r="C161" s="35" t="s">
        <v>166</v>
      </c>
      <c r="D161" s="82">
        <v>312.8</v>
      </c>
      <c r="E161" s="83"/>
      <c r="F161" s="35">
        <v>0</v>
      </c>
      <c r="G161" s="35">
        <v>525</v>
      </c>
      <c r="H161" s="35" t="s">
        <v>51</v>
      </c>
      <c r="I161" s="84" t="s">
        <v>168</v>
      </c>
      <c r="J161" s="84"/>
    </row>
    <row r="162" spans="1:10" ht="15.6" x14ac:dyDescent="0.3">
      <c r="A162" s="35" t="s">
        <v>159</v>
      </c>
      <c r="B162" s="34">
        <v>2</v>
      </c>
      <c r="C162" s="35" t="s">
        <v>166</v>
      </c>
      <c r="D162" s="82">
        <v>295.47000000000003</v>
      </c>
      <c r="E162" s="83"/>
      <c r="F162" s="35">
        <v>0</v>
      </c>
      <c r="G162" s="35">
        <v>596</v>
      </c>
      <c r="H162" s="35" t="s">
        <v>51</v>
      </c>
      <c r="I162" s="84" t="s">
        <v>168</v>
      </c>
      <c r="J162" s="84"/>
    </row>
    <row r="163" spans="1:10" ht="15.6" x14ac:dyDescent="0.3">
      <c r="A163" s="35" t="s">
        <v>159</v>
      </c>
      <c r="B163" s="34">
        <v>3</v>
      </c>
      <c r="C163" s="35" t="s">
        <v>166</v>
      </c>
      <c r="D163" s="82">
        <v>295.47000000000003</v>
      </c>
      <c r="E163" s="83"/>
      <c r="F163" s="35">
        <v>0</v>
      </c>
      <c r="G163" s="35">
        <v>520</v>
      </c>
      <c r="H163" s="35" t="s">
        <v>51</v>
      </c>
      <c r="I163" s="84" t="s">
        <v>168</v>
      </c>
      <c r="J163" s="84"/>
    </row>
    <row r="164" spans="1:10" ht="15.6" x14ac:dyDescent="0.3">
      <c r="A164" s="35" t="s">
        <v>159</v>
      </c>
      <c r="B164" s="34">
        <v>4</v>
      </c>
      <c r="C164" s="35" t="s">
        <v>166</v>
      </c>
      <c r="D164" s="82">
        <v>261.24</v>
      </c>
      <c r="E164" s="83"/>
      <c r="F164" s="35">
        <v>0</v>
      </c>
      <c r="G164" s="35">
        <v>460</v>
      </c>
      <c r="H164" s="35" t="s">
        <v>51</v>
      </c>
      <c r="I164" s="84" t="s">
        <v>168</v>
      </c>
      <c r="J164" s="84"/>
    </row>
    <row r="165" spans="1:10" ht="15.6" x14ac:dyDescent="0.3">
      <c r="A165" s="35" t="s">
        <v>159</v>
      </c>
      <c r="B165" s="34">
        <v>5</v>
      </c>
      <c r="C165" s="35" t="s">
        <v>166</v>
      </c>
      <c r="D165" s="82">
        <v>261.24</v>
      </c>
      <c r="E165" s="83"/>
      <c r="F165" s="35">
        <v>0</v>
      </c>
      <c r="G165" s="35">
        <v>460</v>
      </c>
      <c r="H165" s="35" t="s">
        <v>51</v>
      </c>
      <c r="I165" s="84" t="s">
        <v>168</v>
      </c>
      <c r="J165" s="84"/>
    </row>
    <row r="166" spans="1:10" ht="15.6" x14ac:dyDescent="0.3">
      <c r="A166" s="35" t="s">
        <v>159</v>
      </c>
      <c r="B166" s="34">
        <v>6</v>
      </c>
      <c r="C166" s="35" t="s">
        <v>166</v>
      </c>
      <c r="D166" s="82">
        <v>323.02999999999997</v>
      </c>
      <c r="E166" s="83"/>
      <c r="F166" s="35">
        <v>0</v>
      </c>
      <c r="G166" s="35">
        <v>542</v>
      </c>
      <c r="H166" s="35" t="s">
        <v>51</v>
      </c>
      <c r="I166" s="84" t="s">
        <v>168</v>
      </c>
      <c r="J166" s="84"/>
    </row>
    <row r="167" spans="1:10" ht="15.6" x14ac:dyDescent="0.3">
      <c r="A167" s="79" t="s">
        <v>164</v>
      </c>
      <c r="B167" s="80"/>
      <c r="C167" s="80"/>
      <c r="D167" s="80"/>
      <c r="E167" s="80"/>
      <c r="F167" s="80"/>
      <c r="G167" s="80"/>
      <c r="H167" s="80"/>
      <c r="I167" s="80"/>
      <c r="J167" s="81"/>
    </row>
    <row r="168" spans="1:10" ht="15.6" x14ac:dyDescent="0.3">
      <c r="A168" s="35" t="s">
        <v>159</v>
      </c>
      <c r="B168" s="34">
        <v>3</v>
      </c>
      <c r="C168" s="35" t="s">
        <v>166</v>
      </c>
      <c r="D168" s="82">
        <v>295.47000000000003</v>
      </c>
      <c r="E168" s="83"/>
      <c r="F168" s="35">
        <v>0</v>
      </c>
      <c r="G168" s="35">
        <v>596</v>
      </c>
      <c r="H168" s="35" t="s">
        <v>51</v>
      </c>
      <c r="I168" s="84" t="s">
        <v>169</v>
      </c>
      <c r="J168" s="84"/>
    </row>
    <row r="169" spans="1:10" ht="15.6" x14ac:dyDescent="0.3">
      <c r="A169" s="35" t="s">
        <v>159</v>
      </c>
      <c r="B169" s="34">
        <v>4</v>
      </c>
      <c r="C169" s="35" t="s">
        <v>166</v>
      </c>
      <c r="D169" s="82">
        <v>261.24</v>
      </c>
      <c r="E169" s="83"/>
      <c r="F169" s="35">
        <v>0</v>
      </c>
      <c r="G169" s="35">
        <v>438</v>
      </c>
      <c r="H169" s="35" t="s">
        <v>51</v>
      </c>
      <c r="I169" s="84" t="s">
        <v>169</v>
      </c>
      <c r="J169" s="84"/>
    </row>
    <row r="170" spans="1:10" ht="15.6" x14ac:dyDescent="0.3">
      <c r="A170" s="35" t="s">
        <v>159</v>
      </c>
      <c r="B170" s="34">
        <v>5</v>
      </c>
      <c r="C170" s="35" t="s">
        <v>166</v>
      </c>
      <c r="D170" s="82">
        <v>261.24</v>
      </c>
      <c r="E170" s="83"/>
      <c r="F170" s="35">
        <v>0</v>
      </c>
      <c r="G170" s="35">
        <v>438</v>
      </c>
      <c r="H170" s="35" t="s">
        <v>51</v>
      </c>
      <c r="I170" s="84" t="s">
        <v>169</v>
      </c>
      <c r="J170" s="84"/>
    </row>
    <row r="171" spans="1:10" ht="15.6" x14ac:dyDescent="0.3">
      <c r="A171" s="35" t="s">
        <v>159</v>
      </c>
      <c r="B171" s="34">
        <v>6</v>
      </c>
      <c r="C171" s="35" t="s">
        <v>166</v>
      </c>
      <c r="D171" s="82">
        <v>323.02999999999997</v>
      </c>
      <c r="E171" s="83"/>
      <c r="F171" s="35">
        <v>0</v>
      </c>
      <c r="G171" s="35">
        <v>542</v>
      </c>
      <c r="H171" s="35" t="s">
        <v>51</v>
      </c>
      <c r="I171" s="84" t="s">
        <v>169</v>
      </c>
      <c r="J171" s="84"/>
    </row>
    <row r="172" spans="1:10" ht="15.6" x14ac:dyDescent="0.3">
      <c r="A172" s="78" t="s">
        <v>163</v>
      </c>
      <c r="B172" s="78"/>
      <c r="C172" s="78"/>
      <c r="D172" s="78"/>
      <c r="E172" s="78"/>
      <c r="F172" s="78"/>
      <c r="G172" s="78"/>
      <c r="H172" s="78"/>
      <c r="I172" s="78"/>
      <c r="J172" s="78"/>
    </row>
    <row r="173" spans="1:10" ht="15.6" x14ac:dyDescent="0.3">
      <c r="A173" s="35" t="s">
        <v>170</v>
      </c>
      <c r="B173" s="35">
        <v>1</v>
      </c>
      <c r="C173" s="35" t="s">
        <v>166</v>
      </c>
      <c r="D173" s="84">
        <v>312.8</v>
      </c>
      <c r="E173" s="84"/>
      <c r="F173" s="35">
        <v>0</v>
      </c>
      <c r="G173" s="35">
        <v>525</v>
      </c>
      <c r="H173" s="35" t="s">
        <v>51</v>
      </c>
      <c r="I173" s="84" t="s">
        <v>167</v>
      </c>
      <c r="J173" s="84"/>
    </row>
    <row r="174" spans="1:10" ht="15.6" x14ac:dyDescent="0.3">
      <c r="A174" s="35" t="s">
        <v>170</v>
      </c>
      <c r="B174" s="35">
        <v>2</v>
      </c>
      <c r="C174" s="35" t="s">
        <v>166</v>
      </c>
      <c r="D174" s="84">
        <v>305.16000000000003</v>
      </c>
      <c r="E174" s="84"/>
      <c r="F174" s="35">
        <v>0</v>
      </c>
      <c r="G174" s="35">
        <v>520</v>
      </c>
      <c r="H174" s="35" t="s">
        <v>51</v>
      </c>
      <c r="I174" s="84" t="s">
        <v>167</v>
      </c>
      <c r="J174" s="84"/>
    </row>
    <row r="175" spans="1:10" ht="15.6" x14ac:dyDescent="0.3">
      <c r="A175" s="35" t="s">
        <v>170</v>
      </c>
      <c r="B175" s="35">
        <v>3</v>
      </c>
      <c r="C175" s="35" t="s">
        <v>166</v>
      </c>
      <c r="D175" s="84">
        <v>228.84</v>
      </c>
      <c r="E175" s="84"/>
      <c r="F175" s="35">
        <v>0</v>
      </c>
      <c r="G175" s="35">
        <v>385</v>
      </c>
      <c r="H175" s="35" t="s">
        <v>51</v>
      </c>
      <c r="I175" s="84" t="s">
        <v>167</v>
      </c>
      <c r="J175" s="84"/>
    </row>
    <row r="176" spans="1:10" ht="15.6" x14ac:dyDescent="0.3">
      <c r="A176" s="35" t="s">
        <v>170</v>
      </c>
      <c r="B176" s="35">
        <v>4</v>
      </c>
      <c r="C176" s="35" t="s">
        <v>166</v>
      </c>
      <c r="D176" s="84">
        <v>272.44</v>
      </c>
      <c r="E176" s="84"/>
      <c r="F176" s="35">
        <v>0</v>
      </c>
      <c r="G176" s="35">
        <v>460</v>
      </c>
      <c r="H176" s="35" t="s">
        <v>51</v>
      </c>
      <c r="I176" s="84" t="s">
        <v>167</v>
      </c>
      <c r="J176" s="84"/>
    </row>
    <row r="177" spans="1:10" ht="15.6" x14ac:dyDescent="0.3">
      <c r="A177" s="35" t="s">
        <v>170</v>
      </c>
      <c r="B177" s="35">
        <v>5</v>
      </c>
      <c r="C177" s="35" t="s">
        <v>171</v>
      </c>
      <c r="D177" s="84">
        <v>474.69</v>
      </c>
      <c r="E177" s="84"/>
      <c r="F177" s="35">
        <v>0</v>
      </c>
      <c r="G177" s="35">
        <v>800</v>
      </c>
      <c r="H177" s="35" t="s">
        <v>51</v>
      </c>
      <c r="I177" s="84" t="s">
        <v>167</v>
      </c>
      <c r="J177" s="84"/>
    </row>
    <row r="178" spans="1:10" ht="15.6" x14ac:dyDescent="0.3">
      <c r="A178" s="35" t="s">
        <v>170</v>
      </c>
      <c r="B178" s="34">
        <v>6</v>
      </c>
      <c r="C178" s="35" t="s">
        <v>171</v>
      </c>
      <c r="D178" s="82">
        <v>370.82</v>
      </c>
      <c r="E178" s="83"/>
      <c r="F178" s="35">
        <v>0</v>
      </c>
      <c r="G178" s="35">
        <v>625</v>
      </c>
      <c r="H178" s="35" t="s">
        <v>51</v>
      </c>
      <c r="I178" s="84" t="s">
        <v>167</v>
      </c>
      <c r="J178" s="84"/>
    </row>
    <row r="179" spans="1:10" ht="15.6" x14ac:dyDescent="0.3">
      <c r="A179" s="79" t="s">
        <v>165</v>
      </c>
      <c r="B179" s="80"/>
      <c r="C179" s="80"/>
      <c r="D179" s="80"/>
      <c r="E179" s="80"/>
      <c r="F179" s="80"/>
      <c r="G179" s="80"/>
      <c r="H179" s="80"/>
      <c r="I179" s="80"/>
      <c r="J179" s="81"/>
    </row>
    <row r="180" spans="1:10" ht="15.6" x14ac:dyDescent="0.3">
      <c r="A180" s="35" t="s">
        <v>170</v>
      </c>
      <c r="B180" s="34">
        <v>1</v>
      </c>
      <c r="C180" s="35" t="s">
        <v>166</v>
      </c>
      <c r="D180" s="82">
        <v>348</v>
      </c>
      <c r="E180" s="83"/>
      <c r="F180" s="35">
        <v>0</v>
      </c>
      <c r="G180" s="35">
        <v>585</v>
      </c>
      <c r="H180" s="35" t="s">
        <v>51</v>
      </c>
      <c r="I180" s="84" t="s">
        <v>168</v>
      </c>
      <c r="J180" s="84"/>
    </row>
    <row r="181" spans="1:10" ht="15.6" x14ac:dyDescent="0.3">
      <c r="A181" s="35" t="s">
        <v>170</v>
      </c>
      <c r="B181" s="34">
        <v>2</v>
      </c>
      <c r="C181" s="35" t="s">
        <v>166</v>
      </c>
      <c r="D181" s="82">
        <v>305.16000000000003</v>
      </c>
      <c r="E181" s="83"/>
      <c r="F181" s="35">
        <v>0</v>
      </c>
      <c r="G181" s="35">
        <v>520</v>
      </c>
      <c r="H181" s="35" t="s">
        <v>51</v>
      </c>
      <c r="I181" s="84" t="s">
        <v>168</v>
      </c>
      <c r="J181" s="84"/>
    </row>
    <row r="182" spans="1:10" ht="15.6" x14ac:dyDescent="0.3">
      <c r="A182" s="35" t="s">
        <v>170</v>
      </c>
      <c r="B182" s="34">
        <v>3</v>
      </c>
      <c r="C182" s="35" t="s">
        <v>166</v>
      </c>
      <c r="D182" s="82">
        <v>228.84</v>
      </c>
      <c r="E182" s="83"/>
      <c r="F182" s="35">
        <v>0</v>
      </c>
      <c r="G182" s="35">
        <v>385</v>
      </c>
      <c r="H182" s="35" t="s">
        <v>51</v>
      </c>
      <c r="I182" s="84" t="s">
        <v>168</v>
      </c>
      <c r="J182" s="84"/>
    </row>
    <row r="183" spans="1:10" ht="15.6" x14ac:dyDescent="0.3">
      <c r="A183" s="35" t="s">
        <v>170</v>
      </c>
      <c r="B183" s="34">
        <v>4</v>
      </c>
      <c r="C183" s="35" t="s">
        <v>166</v>
      </c>
      <c r="D183" s="82">
        <v>305.16000000000003</v>
      </c>
      <c r="E183" s="83"/>
      <c r="F183" s="35">
        <v>0</v>
      </c>
      <c r="G183" s="35">
        <v>520</v>
      </c>
      <c r="H183" s="35" t="s">
        <v>51</v>
      </c>
      <c r="I183" s="84" t="s">
        <v>168</v>
      </c>
      <c r="J183" s="84"/>
    </row>
    <row r="184" spans="1:10" ht="15.6" x14ac:dyDescent="0.3">
      <c r="A184" s="35" t="s">
        <v>170</v>
      </c>
      <c r="B184" s="34">
        <v>5</v>
      </c>
      <c r="C184" s="35" t="s">
        <v>171</v>
      </c>
      <c r="D184" s="82">
        <v>474.69</v>
      </c>
      <c r="E184" s="83"/>
      <c r="F184" s="35">
        <v>0</v>
      </c>
      <c r="G184" s="35">
        <v>800</v>
      </c>
      <c r="H184" s="35" t="s">
        <v>51</v>
      </c>
      <c r="I184" s="84" t="s">
        <v>168</v>
      </c>
      <c r="J184" s="84"/>
    </row>
    <row r="185" spans="1:10" ht="15.6" x14ac:dyDescent="0.3">
      <c r="A185" s="35" t="s">
        <v>170</v>
      </c>
      <c r="B185" s="34">
        <v>6</v>
      </c>
      <c r="C185" s="35" t="s">
        <v>171</v>
      </c>
      <c r="D185" s="82">
        <v>370.82</v>
      </c>
      <c r="E185" s="83"/>
      <c r="F185" s="35">
        <v>0</v>
      </c>
      <c r="G185" s="35">
        <v>625</v>
      </c>
      <c r="H185" s="35" t="s">
        <v>51</v>
      </c>
      <c r="I185" s="84" t="s">
        <v>168</v>
      </c>
      <c r="J185" s="84"/>
    </row>
    <row r="186" spans="1:10" ht="15.6" x14ac:dyDescent="0.3">
      <c r="A186" s="79" t="s">
        <v>164</v>
      </c>
      <c r="B186" s="80"/>
      <c r="C186" s="80"/>
      <c r="D186" s="80"/>
      <c r="E186" s="80"/>
      <c r="F186" s="80"/>
      <c r="G186" s="80"/>
      <c r="H186" s="80"/>
      <c r="I186" s="80"/>
      <c r="J186" s="81"/>
    </row>
    <row r="187" spans="1:10" ht="15.6" x14ac:dyDescent="0.3">
      <c r="A187" s="35" t="s">
        <v>170</v>
      </c>
      <c r="B187" s="34">
        <v>1</v>
      </c>
      <c r="C187" s="35" t="s">
        <v>166</v>
      </c>
      <c r="D187" s="82">
        <v>312.8</v>
      </c>
      <c r="E187" s="83"/>
      <c r="F187" s="35">
        <v>0</v>
      </c>
      <c r="G187" s="35">
        <v>525</v>
      </c>
      <c r="H187" s="35" t="s">
        <v>51</v>
      </c>
      <c r="I187" s="84" t="s">
        <v>169</v>
      </c>
      <c r="J187" s="84"/>
    </row>
    <row r="188" spans="1:10" ht="15.6" x14ac:dyDescent="0.3">
      <c r="A188" s="35" t="s">
        <v>170</v>
      </c>
      <c r="B188" s="34">
        <v>2</v>
      </c>
      <c r="C188" s="35" t="s">
        <v>166</v>
      </c>
      <c r="D188" s="82">
        <v>272.44</v>
      </c>
      <c r="E188" s="83"/>
      <c r="F188" s="35">
        <v>0</v>
      </c>
      <c r="G188" s="35">
        <v>460</v>
      </c>
      <c r="H188" s="35" t="s">
        <v>51</v>
      </c>
      <c r="I188" s="84" t="s">
        <v>169</v>
      </c>
      <c r="J188" s="84"/>
    </row>
    <row r="189" spans="1:10" ht="15.6" x14ac:dyDescent="0.3">
      <c r="A189" s="35" t="s">
        <v>170</v>
      </c>
      <c r="B189" s="34">
        <v>3</v>
      </c>
      <c r="C189" s="35" t="s">
        <v>166</v>
      </c>
      <c r="D189" s="82">
        <v>228.84</v>
      </c>
      <c r="E189" s="83"/>
      <c r="F189" s="35">
        <v>0</v>
      </c>
      <c r="G189" s="35">
        <v>385</v>
      </c>
      <c r="H189" s="35" t="s">
        <v>51</v>
      </c>
      <c r="I189" s="84" t="s">
        <v>169</v>
      </c>
      <c r="J189" s="84"/>
    </row>
    <row r="190" spans="1:10" ht="15.6" x14ac:dyDescent="0.3">
      <c r="A190" s="35" t="s">
        <v>170</v>
      </c>
      <c r="B190" s="34">
        <v>4</v>
      </c>
      <c r="C190" s="35" t="s">
        <v>166</v>
      </c>
      <c r="D190" s="82">
        <v>305.16000000000003</v>
      </c>
      <c r="E190" s="83"/>
      <c r="F190" s="35">
        <v>0</v>
      </c>
      <c r="G190" s="35">
        <v>520</v>
      </c>
      <c r="H190" s="35" t="s">
        <v>51</v>
      </c>
      <c r="I190" s="84" t="s">
        <v>169</v>
      </c>
      <c r="J190" s="84"/>
    </row>
    <row r="191" spans="1:10" ht="15.6" x14ac:dyDescent="0.3">
      <c r="A191" s="35" t="s">
        <v>170</v>
      </c>
      <c r="B191" s="34">
        <v>5</v>
      </c>
      <c r="C191" s="35" t="s">
        <v>171</v>
      </c>
      <c r="D191" s="82">
        <v>474.69</v>
      </c>
      <c r="E191" s="83"/>
      <c r="F191" s="35">
        <v>0</v>
      </c>
      <c r="G191" s="35">
        <v>800</v>
      </c>
      <c r="H191" s="35" t="s">
        <v>51</v>
      </c>
      <c r="I191" s="84" t="s">
        <v>169</v>
      </c>
      <c r="J191" s="84"/>
    </row>
    <row r="192" spans="1:10" ht="15.6" x14ac:dyDescent="0.3">
      <c r="A192" s="35" t="s">
        <v>170</v>
      </c>
      <c r="B192" s="34">
        <v>6</v>
      </c>
      <c r="C192" s="35" t="s">
        <v>171</v>
      </c>
      <c r="D192" s="82">
        <v>370.82</v>
      </c>
      <c r="E192" s="83"/>
      <c r="F192" s="35">
        <v>0</v>
      </c>
      <c r="G192" s="35">
        <v>625</v>
      </c>
      <c r="H192" s="35" t="s">
        <v>51</v>
      </c>
      <c r="I192" s="84" t="s">
        <v>169</v>
      </c>
      <c r="J192" s="84"/>
    </row>
    <row r="193" spans="1:10" ht="145.5" customHeight="1" x14ac:dyDescent="0.3">
      <c r="A193" s="116" t="s">
        <v>246</v>
      </c>
      <c r="B193" s="117"/>
      <c r="C193" s="117"/>
      <c r="D193" s="117"/>
      <c r="E193" s="117"/>
      <c r="F193" s="117"/>
      <c r="G193" s="117"/>
      <c r="H193" s="117"/>
      <c r="I193" s="117"/>
      <c r="J193" s="118"/>
    </row>
    <row r="194" spans="1:10" x14ac:dyDescent="0.3">
      <c r="A194" s="115" t="s">
        <v>25</v>
      </c>
      <c r="B194" s="108"/>
      <c r="C194" s="108"/>
      <c r="D194" s="108"/>
      <c r="E194" s="108"/>
      <c r="F194" s="108"/>
      <c r="G194" s="108"/>
      <c r="H194" s="108"/>
      <c r="I194" s="108"/>
      <c r="J194" s="109"/>
    </row>
    <row r="195" spans="1:10" x14ac:dyDescent="0.3">
      <c r="A195" s="60" t="s">
        <v>33</v>
      </c>
      <c r="B195" s="89"/>
      <c r="C195" s="89"/>
      <c r="D195" s="89"/>
      <c r="E195" s="89"/>
      <c r="F195" s="89"/>
      <c r="G195" s="89"/>
      <c r="H195" s="89"/>
      <c r="I195" s="89"/>
      <c r="J195" s="90"/>
    </row>
    <row r="196" spans="1:10" x14ac:dyDescent="0.3">
      <c r="A196" s="115" t="s">
        <v>27</v>
      </c>
      <c r="B196" s="108"/>
      <c r="C196" s="108"/>
      <c r="D196" s="108"/>
      <c r="E196" s="108"/>
      <c r="F196" s="108"/>
      <c r="G196" s="108"/>
      <c r="H196" s="108"/>
      <c r="I196" s="108"/>
      <c r="J196" s="109"/>
    </row>
    <row r="197" spans="1:10" x14ac:dyDescent="0.3">
      <c r="A197" s="60" t="s">
        <v>38</v>
      </c>
      <c r="B197" s="61"/>
      <c r="C197" s="61"/>
      <c r="D197" s="61"/>
      <c r="E197" s="61"/>
      <c r="F197" s="61"/>
      <c r="G197" s="61"/>
      <c r="H197" s="61"/>
      <c r="I197" s="61"/>
      <c r="J197" s="62"/>
    </row>
    <row r="198" spans="1:10" ht="16.5" customHeight="1" x14ac:dyDescent="0.3">
      <c r="A198" s="57" t="s">
        <v>57</v>
      </c>
      <c r="B198" s="58"/>
      <c r="C198" s="58"/>
      <c r="D198" s="58"/>
      <c r="E198" s="58"/>
      <c r="F198" s="58"/>
      <c r="G198" s="58"/>
      <c r="H198" s="58"/>
      <c r="I198" s="58"/>
      <c r="J198" s="59"/>
    </row>
    <row r="199" spans="1:10" x14ac:dyDescent="0.3">
      <c r="A199" s="60" t="s">
        <v>39</v>
      </c>
      <c r="B199" s="61"/>
      <c r="C199" s="61"/>
      <c r="D199" s="61"/>
      <c r="E199" s="61"/>
      <c r="F199" s="61"/>
      <c r="G199" s="61"/>
      <c r="H199" s="61"/>
      <c r="I199" s="61"/>
      <c r="J199" s="62"/>
    </row>
    <row r="200" spans="1:10" hidden="1" x14ac:dyDescent="0.3">
      <c r="A200" s="60" t="s">
        <v>40</v>
      </c>
      <c r="B200" s="61"/>
      <c r="C200" s="61"/>
      <c r="D200" s="61"/>
      <c r="E200" s="61"/>
      <c r="F200" s="61"/>
      <c r="G200" s="61"/>
      <c r="H200" s="61"/>
      <c r="I200" s="61"/>
      <c r="J200" s="62"/>
    </row>
    <row r="201" spans="1:10" ht="30.75" hidden="1" customHeight="1" x14ac:dyDescent="0.3">
      <c r="A201" s="75" t="s">
        <v>41</v>
      </c>
      <c r="B201" s="76"/>
      <c r="C201" s="76"/>
      <c r="D201" s="76"/>
      <c r="E201" s="76"/>
      <c r="F201" s="76"/>
      <c r="G201" s="76"/>
      <c r="H201" s="76"/>
      <c r="I201" s="76"/>
      <c r="J201" s="77"/>
    </row>
    <row r="202" spans="1:10" ht="15" customHeight="1" x14ac:dyDescent="0.3">
      <c r="A202" s="125" t="s">
        <v>26</v>
      </c>
      <c r="B202" s="126"/>
      <c r="C202" s="126"/>
      <c r="D202" s="126"/>
      <c r="E202" s="126"/>
      <c r="F202" s="126"/>
      <c r="G202" s="126"/>
      <c r="H202" s="126"/>
      <c r="I202" s="126"/>
      <c r="J202" s="127"/>
    </row>
    <row r="203" spans="1:10" x14ac:dyDescent="0.3">
      <c r="A203" s="128"/>
      <c r="B203" s="129"/>
      <c r="C203" s="129"/>
      <c r="D203" s="129"/>
      <c r="E203" s="129"/>
      <c r="F203" s="129"/>
      <c r="G203" s="129"/>
      <c r="H203" s="129"/>
      <c r="I203" s="129"/>
      <c r="J203" s="130"/>
    </row>
    <row r="204" spans="1:10" x14ac:dyDescent="0.3">
      <c r="A204" s="128"/>
      <c r="B204" s="129"/>
      <c r="C204" s="129"/>
      <c r="D204" s="129"/>
      <c r="E204" s="129"/>
      <c r="F204" s="129"/>
      <c r="G204" s="129"/>
      <c r="H204" s="129"/>
      <c r="I204" s="129"/>
      <c r="J204" s="130"/>
    </row>
    <row r="205" spans="1:10" x14ac:dyDescent="0.3">
      <c r="A205" s="131"/>
      <c r="B205" s="132"/>
      <c r="C205" s="132"/>
      <c r="D205" s="132"/>
      <c r="E205" s="132"/>
      <c r="F205" s="132"/>
      <c r="G205" s="132"/>
      <c r="H205" s="132"/>
      <c r="I205" s="132"/>
      <c r="J205" s="133"/>
    </row>
    <row r="206" spans="1:10" x14ac:dyDescent="0.3">
      <c r="A206" s="50" t="s">
        <v>180</v>
      </c>
      <c r="B206" s="51"/>
      <c r="C206" s="51"/>
      <c r="D206" s="52" t="str">
        <f>F8</f>
        <v>Yash Apartment</v>
      </c>
      <c r="G206" s="53"/>
      <c r="H206" s="53"/>
      <c r="I206" s="53"/>
      <c r="J206" s="53"/>
    </row>
    <row r="207" spans="1:10" x14ac:dyDescent="0.3">
      <c r="A207" s="53"/>
      <c r="B207" s="53"/>
      <c r="C207" s="53"/>
      <c r="D207" s="53"/>
      <c r="E207" s="53"/>
      <c r="F207" s="53"/>
      <c r="G207" s="53"/>
      <c r="H207" s="53"/>
      <c r="I207" s="53"/>
      <c r="J207" s="53"/>
    </row>
    <row r="208" spans="1:10" x14ac:dyDescent="0.3">
      <c r="A208" s="53"/>
      <c r="B208" s="53"/>
      <c r="C208" s="53"/>
      <c r="D208" s="53"/>
      <c r="E208" s="53"/>
      <c r="F208" s="53"/>
      <c r="G208" s="53"/>
      <c r="H208" s="53"/>
      <c r="I208" s="53"/>
      <c r="J208" s="53"/>
    </row>
    <row r="209" spans="1:10" x14ac:dyDescent="0.3">
      <c r="A209" s="53"/>
      <c r="B209" s="53"/>
      <c r="C209" s="53"/>
      <c r="D209" s="53"/>
      <c r="E209" s="53"/>
      <c r="F209" s="53"/>
      <c r="G209" s="53"/>
      <c r="H209" s="53"/>
      <c r="I209" s="53"/>
      <c r="J209" s="53"/>
    </row>
    <row r="210" spans="1:10" x14ac:dyDescent="0.3">
      <c r="A210" s="53"/>
      <c r="B210" s="53"/>
      <c r="C210" s="53"/>
      <c r="D210" s="53"/>
      <c r="E210" s="53"/>
      <c r="F210" s="53"/>
      <c r="G210" s="53"/>
      <c r="H210" s="53"/>
      <c r="I210" s="53"/>
      <c r="J210" s="53"/>
    </row>
    <row r="211" spans="1:10" x14ac:dyDescent="0.3">
      <c r="A211" s="53"/>
      <c r="B211" s="53"/>
      <c r="C211" s="53"/>
      <c r="D211" s="53"/>
      <c r="E211" s="53"/>
      <c r="F211" s="53"/>
      <c r="G211" s="53"/>
      <c r="H211" s="53"/>
      <c r="I211" s="53"/>
      <c r="J211" s="53"/>
    </row>
    <row r="212" spans="1:10" x14ac:dyDescent="0.3">
      <c r="A212" s="53"/>
      <c r="B212" s="53"/>
      <c r="C212" s="53"/>
      <c r="D212" s="53"/>
      <c r="E212" s="53"/>
      <c r="F212" s="53"/>
      <c r="G212" s="53"/>
      <c r="H212" s="53"/>
      <c r="I212" s="53"/>
      <c r="J212" s="53"/>
    </row>
    <row r="213" spans="1:10" x14ac:dyDescent="0.3">
      <c r="A213" s="53"/>
      <c r="B213" s="53"/>
      <c r="C213" s="53"/>
      <c r="D213" s="53"/>
      <c r="E213" s="53"/>
      <c r="F213" s="53"/>
      <c r="G213" s="53"/>
      <c r="H213" s="53"/>
      <c r="I213" s="53"/>
      <c r="J213" s="53"/>
    </row>
    <row r="214" spans="1:10" x14ac:dyDescent="0.3">
      <c r="A214" s="53"/>
      <c r="B214" s="53"/>
      <c r="C214" s="53"/>
      <c r="D214" s="53"/>
      <c r="E214" s="53"/>
      <c r="F214" s="53"/>
      <c r="G214" s="53"/>
      <c r="H214" s="53"/>
      <c r="I214" s="53"/>
      <c r="J214" s="53"/>
    </row>
    <row r="215" spans="1:10" x14ac:dyDescent="0.3">
      <c r="A215" s="53"/>
      <c r="B215" s="53"/>
      <c r="C215" s="53"/>
      <c r="D215" s="53"/>
      <c r="E215" s="53"/>
      <c r="F215" s="53"/>
      <c r="G215" s="53"/>
      <c r="H215" s="53"/>
      <c r="I215" s="53"/>
      <c r="J215" s="53"/>
    </row>
    <row r="216" spans="1:10" x14ac:dyDescent="0.3">
      <c r="A216" s="53"/>
      <c r="B216" s="53"/>
      <c r="C216" s="53"/>
      <c r="D216" s="53"/>
      <c r="E216" s="53"/>
      <c r="F216" s="53"/>
      <c r="G216" s="53"/>
      <c r="H216" s="53"/>
      <c r="I216" s="53"/>
      <c r="J216" s="53"/>
    </row>
    <row r="217" spans="1:10" x14ac:dyDescent="0.3">
      <c r="A217" s="53"/>
      <c r="B217" s="53"/>
      <c r="C217" s="53"/>
      <c r="D217" s="53"/>
      <c r="E217" s="53"/>
      <c r="F217" s="53"/>
      <c r="G217" s="53"/>
      <c r="H217" s="53"/>
      <c r="I217" s="53"/>
      <c r="J217" s="53"/>
    </row>
    <row r="218" spans="1:10" x14ac:dyDescent="0.3">
      <c r="A218" s="53"/>
      <c r="B218" s="53"/>
      <c r="C218" s="53"/>
      <c r="D218" s="53"/>
      <c r="E218" s="53"/>
      <c r="F218" s="53"/>
      <c r="G218" s="53"/>
      <c r="H218" s="53"/>
      <c r="I218" s="53"/>
      <c r="J218" s="53"/>
    </row>
    <row r="219" spans="1:10" x14ac:dyDescent="0.3">
      <c r="A219" s="53"/>
      <c r="B219" s="53"/>
      <c r="C219" s="53"/>
      <c r="D219" s="53"/>
      <c r="E219" s="53"/>
      <c r="F219" s="53"/>
      <c r="G219" s="53"/>
      <c r="H219" s="53"/>
      <c r="I219" s="53"/>
      <c r="J219" s="53"/>
    </row>
    <row r="220" spans="1:10" x14ac:dyDescent="0.3">
      <c r="A220" s="53"/>
      <c r="B220" s="53"/>
      <c r="C220" s="53"/>
      <c r="D220" s="53"/>
      <c r="E220" s="53"/>
      <c r="F220" s="53"/>
      <c r="G220" s="53"/>
      <c r="H220" s="53"/>
      <c r="I220" s="53"/>
      <c r="J220" s="53"/>
    </row>
    <row r="221" spans="1:10" ht="15" customHeight="1" x14ac:dyDescent="0.3">
      <c r="A221" s="50"/>
      <c r="B221" s="51"/>
      <c r="C221" s="51"/>
      <c r="D221" s="51"/>
      <c r="E221" s="51"/>
      <c r="F221" s="51"/>
      <c r="G221" s="51"/>
      <c r="H221" s="51"/>
      <c r="I221" s="51"/>
      <c r="J221" s="51"/>
    </row>
    <row r="222" spans="1:10" ht="15" customHeight="1" x14ac:dyDescent="0.3">
      <c r="A222" s="50"/>
      <c r="B222" s="51"/>
      <c r="C222" s="51"/>
      <c r="D222" s="51"/>
      <c r="E222" s="51"/>
      <c r="F222" s="51"/>
      <c r="G222" s="51"/>
      <c r="H222" s="51"/>
      <c r="I222" s="51"/>
      <c r="J222" s="51"/>
    </row>
    <row r="223" spans="1:10" ht="15" customHeight="1" x14ac:dyDescent="0.3">
      <c r="A223" s="50"/>
      <c r="B223" s="51"/>
      <c r="C223" s="51"/>
      <c r="D223" s="51"/>
      <c r="E223" s="51"/>
      <c r="F223" s="51"/>
      <c r="G223" s="51"/>
      <c r="H223" s="51"/>
      <c r="I223" s="51"/>
      <c r="J223" s="51"/>
    </row>
    <row r="224" spans="1:10" ht="15" customHeight="1" x14ac:dyDescent="0.3">
      <c r="A224" s="50"/>
      <c r="B224" s="51"/>
      <c r="C224" s="51"/>
      <c r="D224" s="51"/>
      <c r="E224" s="51"/>
      <c r="F224" s="51"/>
      <c r="G224" s="51"/>
      <c r="H224" s="51"/>
      <c r="I224" s="51"/>
      <c r="J224" s="51"/>
    </row>
    <row r="225" spans="1:10" x14ac:dyDescent="0.3">
      <c r="G225" s="51"/>
      <c r="H225" s="51"/>
      <c r="I225" s="51"/>
      <c r="J225" s="51"/>
    </row>
    <row r="226" spans="1:10" x14ac:dyDescent="0.3">
      <c r="A226" s="51"/>
      <c r="B226" s="51"/>
      <c r="C226" s="51"/>
      <c r="D226" s="51"/>
      <c r="E226" s="51"/>
      <c r="F226" s="51"/>
      <c r="G226" s="51"/>
      <c r="H226" s="51"/>
      <c r="I226" s="51"/>
      <c r="J226" s="51"/>
    </row>
    <row r="227" spans="1:10" x14ac:dyDescent="0.3">
      <c r="A227" s="51"/>
      <c r="B227" s="51"/>
      <c r="C227" s="51"/>
      <c r="D227" s="51"/>
      <c r="E227" s="51"/>
      <c r="F227" s="51"/>
      <c r="G227" s="51"/>
      <c r="H227" s="51"/>
      <c r="I227" s="51"/>
      <c r="J227" s="51"/>
    </row>
    <row r="253" spans="1:1" x14ac:dyDescent="0.3">
      <c r="A253" s="54" t="s">
        <v>173</v>
      </c>
    </row>
  </sheetData>
  <mergeCells count="383">
    <mergeCell ref="A93:B93"/>
    <mergeCell ref="D93:E93"/>
    <mergeCell ref="A94:B94"/>
    <mergeCell ref="D94:E94"/>
    <mergeCell ref="A83:B83"/>
    <mergeCell ref="C83:J83"/>
    <mergeCell ref="A84:B84"/>
    <mergeCell ref="D84:E84"/>
    <mergeCell ref="F84:G84"/>
    <mergeCell ref="H84:J84"/>
    <mergeCell ref="A85:B85"/>
    <mergeCell ref="D85:E85"/>
    <mergeCell ref="F85:G94"/>
    <mergeCell ref="H85:J94"/>
    <mergeCell ref="A86:B86"/>
    <mergeCell ref="D86:E86"/>
    <mergeCell ref="A87:B87"/>
    <mergeCell ref="D87:E87"/>
    <mergeCell ref="A88:B88"/>
    <mergeCell ref="D88:E88"/>
    <mergeCell ref="A89:B89"/>
    <mergeCell ref="D89:E89"/>
    <mergeCell ref="A90:B90"/>
    <mergeCell ref="D90:E90"/>
    <mergeCell ref="A91:B91"/>
    <mergeCell ref="D91:E91"/>
    <mergeCell ref="A92:B92"/>
    <mergeCell ref="D92:E92"/>
    <mergeCell ref="A78:B78"/>
    <mergeCell ref="D78:E78"/>
    <mergeCell ref="A79:B79"/>
    <mergeCell ref="D79:E79"/>
    <mergeCell ref="A80:B80"/>
    <mergeCell ref="D80:E80"/>
    <mergeCell ref="A81:B81"/>
    <mergeCell ref="C81:J81"/>
    <mergeCell ref="E82:F82"/>
    <mergeCell ref="I82:J82"/>
    <mergeCell ref="E68:F68"/>
    <mergeCell ref="I68:J68"/>
    <mergeCell ref="A69:B69"/>
    <mergeCell ref="C69:J69"/>
    <mergeCell ref="A70:B70"/>
    <mergeCell ref="D70:E70"/>
    <mergeCell ref="F70:G70"/>
    <mergeCell ref="H70:J70"/>
    <mergeCell ref="A71:B71"/>
    <mergeCell ref="D71:E71"/>
    <mergeCell ref="F71:G80"/>
    <mergeCell ref="H71:J80"/>
    <mergeCell ref="A72:B72"/>
    <mergeCell ref="D72:E72"/>
    <mergeCell ref="A73:B73"/>
    <mergeCell ref="D73:E73"/>
    <mergeCell ref="A74:B74"/>
    <mergeCell ref="D74:E74"/>
    <mergeCell ref="A75:B75"/>
    <mergeCell ref="D75:E75"/>
    <mergeCell ref="A76:B76"/>
    <mergeCell ref="D76:E76"/>
    <mergeCell ref="A77:B77"/>
    <mergeCell ref="D77:E77"/>
    <mergeCell ref="D190:E190"/>
    <mergeCell ref="D181:E181"/>
    <mergeCell ref="D182:E182"/>
    <mergeCell ref="D183:E183"/>
    <mergeCell ref="D184:E184"/>
    <mergeCell ref="D185:E185"/>
    <mergeCell ref="D187:E187"/>
    <mergeCell ref="D192:E192"/>
    <mergeCell ref="D125:E125"/>
    <mergeCell ref="D126:E126"/>
    <mergeCell ref="D127:E127"/>
    <mergeCell ref="D146:E146"/>
    <mergeCell ref="D147:E147"/>
    <mergeCell ref="D128:E128"/>
    <mergeCell ref="D129:E129"/>
    <mergeCell ref="D130:E130"/>
    <mergeCell ref="D157:E157"/>
    <mergeCell ref="D135:E135"/>
    <mergeCell ref="D136:E136"/>
    <mergeCell ref="A160:J160"/>
    <mergeCell ref="D161:E161"/>
    <mergeCell ref="I161:J161"/>
    <mergeCell ref="D137:E137"/>
    <mergeCell ref="D138:E138"/>
    <mergeCell ref="D188:E188"/>
    <mergeCell ref="D189:E189"/>
    <mergeCell ref="A179:J179"/>
    <mergeCell ref="A186:J186"/>
    <mergeCell ref="I178:J178"/>
    <mergeCell ref="I180:J180"/>
    <mergeCell ref="I191:J191"/>
    <mergeCell ref="I192:J192"/>
    <mergeCell ref="D139:E139"/>
    <mergeCell ref="D140:E140"/>
    <mergeCell ref="D149:E149"/>
    <mergeCell ref="D154:E154"/>
    <mergeCell ref="D173:E173"/>
    <mergeCell ref="D162:E162"/>
    <mergeCell ref="D166:E166"/>
    <mergeCell ref="D191:E191"/>
    <mergeCell ref="D144:E144"/>
    <mergeCell ref="D145:E145"/>
    <mergeCell ref="D158:E158"/>
    <mergeCell ref="D170:E170"/>
    <mergeCell ref="D156:E156"/>
    <mergeCell ref="D159:E159"/>
    <mergeCell ref="D163:E163"/>
    <mergeCell ref="D168:E168"/>
    <mergeCell ref="D169:E169"/>
    <mergeCell ref="D180:E180"/>
    <mergeCell ref="D122:E122"/>
    <mergeCell ref="D123:E123"/>
    <mergeCell ref="D124:E124"/>
    <mergeCell ref="D131:E131"/>
    <mergeCell ref="D132:E132"/>
    <mergeCell ref="D133:E133"/>
    <mergeCell ref="D164:E164"/>
    <mergeCell ref="D178:E178"/>
    <mergeCell ref="D155:E155"/>
    <mergeCell ref="I183:J183"/>
    <mergeCell ref="I184:J184"/>
    <mergeCell ref="I185:J185"/>
    <mergeCell ref="I189:J189"/>
    <mergeCell ref="I190:J190"/>
    <mergeCell ref="I156:J156"/>
    <mergeCell ref="I157:J157"/>
    <mergeCell ref="I187:J187"/>
    <mergeCell ref="I188:J188"/>
    <mergeCell ref="I169:J169"/>
    <mergeCell ref="A172:J172"/>
    <mergeCell ref="D175:E175"/>
    <mergeCell ref="I181:J181"/>
    <mergeCell ref="I176:J176"/>
    <mergeCell ref="I177:J177"/>
    <mergeCell ref="D176:E176"/>
    <mergeCell ref="D177:E177"/>
    <mergeCell ref="I182:J182"/>
    <mergeCell ref="I173:J173"/>
    <mergeCell ref="I174:J174"/>
    <mergeCell ref="I175:J175"/>
    <mergeCell ref="I170:J170"/>
    <mergeCell ref="A167:J167"/>
    <mergeCell ref="I168:J168"/>
    <mergeCell ref="I158:J158"/>
    <mergeCell ref="I162:J162"/>
    <mergeCell ref="I166:J166"/>
    <mergeCell ref="I159:J159"/>
    <mergeCell ref="I163:J163"/>
    <mergeCell ref="I164:J164"/>
    <mergeCell ref="I150:J150"/>
    <mergeCell ref="I151:J151"/>
    <mergeCell ref="I152:J152"/>
    <mergeCell ref="I154:J154"/>
    <mergeCell ref="A153:J153"/>
    <mergeCell ref="D165:E165"/>
    <mergeCell ref="I165:J165"/>
    <mergeCell ref="I155:J155"/>
    <mergeCell ref="D150:E150"/>
    <mergeCell ref="D151:E151"/>
    <mergeCell ref="D152:E152"/>
    <mergeCell ref="I149:J149"/>
    <mergeCell ref="I144:J144"/>
    <mergeCell ref="I145:J145"/>
    <mergeCell ref="I146:J146"/>
    <mergeCell ref="I147:J147"/>
    <mergeCell ref="A108:F108"/>
    <mergeCell ref="A109:F109"/>
    <mergeCell ref="G109:J109"/>
    <mergeCell ref="A106:F106"/>
    <mergeCell ref="G106:J106"/>
    <mergeCell ref="I125:J125"/>
    <mergeCell ref="A111:F111"/>
    <mergeCell ref="A112:F112"/>
    <mergeCell ref="G112:J112"/>
    <mergeCell ref="A113:F113"/>
    <mergeCell ref="I123:J123"/>
    <mergeCell ref="I124:J124"/>
    <mergeCell ref="A119:J119"/>
    <mergeCell ref="I122:J122"/>
    <mergeCell ref="D118:E118"/>
    <mergeCell ref="G113:J113"/>
    <mergeCell ref="I139:J139"/>
    <mergeCell ref="I136:J136"/>
    <mergeCell ref="G107:J107"/>
    <mergeCell ref="A53:B53"/>
    <mergeCell ref="C53:J53"/>
    <mergeCell ref="E54:F54"/>
    <mergeCell ref="I54:J54"/>
    <mergeCell ref="A55:B55"/>
    <mergeCell ref="C55:J55"/>
    <mergeCell ref="A56:B56"/>
    <mergeCell ref="D56:E56"/>
    <mergeCell ref="F56:G56"/>
    <mergeCell ref="H56:J56"/>
    <mergeCell ref="A57:B57"/>
    <mergeCell ref="D57:E57"/>
    <mergeCell ref="F57:G66"/>
    <mergeCell ref="H57:J66"/>
    <mergeCell ref="A58:B58"/>
    <mergeCell ref="D58:E58"/>
    <mergeCell ref="A59:B59"/>
    <mergeCell ref="D59:E59"/>
    <mergeCell ref="A60:B60"/>
    <mergeCell ref="A43:B43"/>
    <mergeCell ref="C27:D27"/>
    <mergeCell ref="A30:B30"/>
    <mergeCell ref="A24:E24"/>
    <mergeCell ref="G15:J15"/>
    <mergeCell ref="F17:G17"/>
    <mergeCell ref="A107:F107"/>
    <mergeCell ref="A105:F105"/>
    <mergeCell ref="D60:E60"/>
    <mergeCell ref="A61:B61"/>
    <mergeCell ref="D61:E61"/>
    <mergeCell ref="A62:B62"/>
    <mergeCell ref="D62:E62"/>
    <mergeCell ref="A63:B63"/>
    <mergeCell ref="D63:E63"/>
    <mergeCell ref="A64:B64"/>
    <mergeCell ref="D64:E64"/>
    <mergeCell ref="A65:B65"/>
    <mergeCell ref="D65:E65"/>
    <mergeCell ref="A66:B66"/>
    <mergeCell ref="D66:E66"/>
    <mergeCell ref="A67:B67"/>
    <mergeCell ref="C67:J67"/>
    <mergeCell ref="F39:J39"/>
    <mergeCell ref="I27:J27"/>
    <mergeCell ref="A28:J28"/>
    <mergeCell ref="A29:J29"/>
    <mergeCell ref="A36:E36"/>
    <mergeCell ref="F36:J36"/>
    <mergeCell ref="F35:J35"/>
    <mergeCell ref="E27:F27"/>
    <mergeCell ref="E25:F25"/>
    <mergeCell ref="I26:J26"/>
    <mergeCell ref="A33:J34"/>
    <mergeCell ref="A37:E37"/>
    <mergeCell ref="A31:B31"/>
    <mergeCell ref="C30:J30"/>
    <mergeCell ref="C31:J31"/>
    <mergeCell ref="A1:J1"/>
    <mergeCell ref="A50:E50"/>
    <mergeCell ref="F50:J50"/>
    <mergeCell ref="A45:E45"/>
    <mergeCell ref="F45:H45"/>
    <mergeCell ref="I45:J45"/>
    <mergeCell ref="F9:J9"/>
    <mergeCell ref="F23:J23"/>
    <mergeCell ref="A21:E21"/>
    <mergeCell ref="A13:B13"/>
    <mergeCell ref="C13:J13"/>
    <mergeCell ref="A12:E12"/>
    <mergeCell ref="F12:J12"/>
    <mergeCell ref="A2:J2"/>
    <mergeCell ref="A3:E3"/>
    <mergeCell ref="F3:J3"/>
    <mergeCell ref="A4:E4"/>
    <mergeCell ref="F4:J4"/>
    <mergeCell ref="A6:E6"/>
    <mergeCell ref="F6:J6"/>
    <mergeCell ref="A52:J52"/>
    <mergeCell ref="A10:E10"/>
    <mergeCell ref="F10:J10"/>
    <mergeCell ref="E14:F14"/>
    <mergeCell ref="I14:J14"/>
    <mergeCell ref="F38:J38"/>
    <mergeCell ref="A39:E39"/>
    <mergeCell ref="C42:F42"/>
    <mergeCell ref="F46:G46"/>
    <mergeCell ref="H42:J42"/>
    <mergeCell ref="A41:J41"/>
    <mergeCell ref="D46:E46"/>
    <mergeCell ref="C43:F43"/>
    <mergeCell ref="C44:F44"/>
    <mergeCell ref="B14:D14"/>
    <mergeCell ref="A51:J51"/>
    <mergeCell ref="C49:J49"/>
    <mergeCell ref="A18:E19"/>
    <mergeCell ref="H17:J17"/>
    <mergeCell ref="B16:E16"/>
    <mergeCell ref="A17:B17"/>
    <mergeCell ref="F21:J21"/>
    <mergeCell ref="A23:E23"/>
    <mergeCell ref="G16:J16"/>
    <mergeCell ref="A202:J205"/>
    <mergeCell ref="A115:F115"/>
    <mergeCell ref="G115:J115"/>
    <mergeCell ref="A116:J116"/>
    <mergeCell ref="A117:J117"/>
    <mergeCell ref="A198:J198"/>
    <mergeCell ref="A199:J199"/>
    <mergeCell ref="A200:J200"/>
    <mergeCell ref="A201:J201"/>
    <mergeCell ref="I118:J118"/>
    <mergeCell ref="D120:E120"/>
    <mergeCell ref="D121:E121"/>
    <mergeCell ref="I127:J127"/>
    <mergeCell ref="I128:J128"/>
    <mergeCell ref="I132:J132"/>
    <mergeCell ref="I133:J133"/>
    <mergeCell ref="I135:J135"/>
    <mergeCell ref="I129:J129"/>
    <mergeCell ref="I130:J130"/>
    <mergeCell ref="I131:J131"/>
    <mergeCell ref="I138:J138"/>
    <mergeCell ref="D171:E171"/>
    <mergeCell ref="I171:J171"/>
    <mergeCell ref="D174:E174"/>
    <mergeCell ref="A195:J195"/>
    <mergeCell ref="A196:J196"/>
    <mergeCell ref="A193:J193"/>
    <mergeCell ref="A197:J197"/>
    <mergeCell ref="A194:J194"/>
    <mergeCell ref="A26:B26"/>
    <mergeCell ref="A46:C46"/>
    <mergeCell ref="D48:E48"/>
    <mergeCell ref="A44:B44"/>
    <mergeCell ref="H43:J43"/>
    <mergeCell ref="A48:C48"/>
    <mergeCell ref="F37:J37"/>
    <mergeCell ref="H46:J46"/>
    <mergeCell ref="A47:J47"/>
    <mergeCell ref="A40:E40"/>
    <mergeCell ref="A38:E38"/>
    <mergeCell ref="A35:E35"/>
    <mergeCell ref="G27:H27"/>
    <mergeCell ref="A32:J32"/>
    <mergeCell ref="A27:B27"/>
    <mergeCell ref="I137:J137"/>
    <mergeCell ref="A95:J95"/>
    <mergeCell ref="A42:B42"/>
    <mergeCell ref="F40:J40"/>
    <mergeCell ref="A5:E5"/>
    <mergeCell ref="F5:J5"/>
    <mergeCell ref="A7:E7"/>
    <mergeCell ref="F7:J7"/>
    <mergeCell ref="G25:H25"/>
    <mergeCell ref="C26:D26"/>
    <mergeCell ref="E26:F26"/>
    <mergeCell ref="G26:H26"/>
    <mergeCell ref="C17:E17"/>
    <mergeCell ref="F22:J22"/>
    <mergeCell ref="I25:J25"/>
    <mergeCell ref="F18:J19"/>
    <mergeCell ref="A25:B25"/>
    <mergeCell ref="C25:D25"/>
    <mergeCell ref="A22:E22"/>
    <mergeCell ref="A11:E11"/>
    <mergeCell ref="A9:E9"/>
    <mergeCell ref="F8:J8"/>
    <mergeCell ref="F11:J11"/>
    <mergeCell ref="B15:E15"/>
    <mergeCell ref="A8:E8"/>
    <mergeCell ref="F24:J24"/>
    <mergeCell ref="A20:E20"/>
    <mergeCell ref="F20:J20"/>
    <mergeCell ref="F48:G48"/>
    <mergeCell ref="H48:J48"/>
    <mergeCell ref="H44:J44"/>
    <mergeCell ref="A96:J96"/>
    <mergeCell ref="A97:J103"/>
    <mergeCell ref="G105:J105"/>
    <mergeCell ref="G110:J110"/>
    <mergeCell ref="A134:J134"/>
    <mergeCell ref="A148:J148"/>
    <mergeCell ref="A141:J141"/>
    <mergeCell ref="D142:E142"/>
    <mergeCell ref="I142:J142"/>
    <mergeCell ref="D143:E143"/>
    <mergeCell ref="I143:J143"/>
    <mergeCell ref="I120:J120"/>
    <mergeCell ref="I121:J121"/>
    <mergeCell ref="G111:J111"/>
    <mergeCell ref="I140:J140"/>
    <mergeCell ref="A104:J104"/>
    <mergeCell ref="A114:F114"/>
    <mergeCell ref="G114:J114"/>
    <mergeCell ref="G108:J108"/>
    <mergeCell ref="A110:F110"/>
    <mergeCell ref="I126:J126"/>
  </mergeCells>
  <phoneticPr fontId="0" type="noConversion"/>
  <hyperlinks>
    <hyperlink ref="C31" r:id="rId1" xr:uid="{00000000-0004-0000-0000-000000000000}"/>
  </hyperlinks>
  <pageMargins left="0.70866141732283472" right="0.70866141732283472" top="0.98425196850393704" bottom="0.59055118110236227" header="0.31496062992125984" footer="0.31496062992125984"/>
  <pageSetup paperSize="2" fitToHeight="0" orientation="portrait" r:id="rId2"/>
  <headerFooter>
    <oddHeader>&amp;C&amp;G</oddHeader>
    <oddFooter>&amp;L&amp;"Times New Roman,Bold"Ref No: &amp;F&amp;C&amp;G&amp;R&amp;P</oddFooter>
  </headerFooter>
  <rowBreaks count="3" manualBreakCount="3">
    <brk id="40" max="16383" man="1"/>
    <brk id="205" max="16383" man="1"/>
    <brk id="251"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O20"/>
  <sheetViews>
    <sheetView topLeftCell="A13" workbookViewId="0">
      <selection activeCell="C6" sqref="C6"/>
    </sheetView>
  </sheetViews>
  <sheetFormatPr defaultRowHeight="14.4" x14ac:dyDescent="0.3"/>
  <cols>
    <col min="1" max="1" width="11.21875" customWidth="1"/>
    <col min="2" max="2" width="12" customWidth="1"/>
    <col min="3" max="3" width="14.5546875" customWidth="1"/>
    <col min="4" max="4" width="4" customWidth="1"/>
    <col min="5" max="5" width="15.21875" customWidth="1"/>
    <col min="6" max="7" width="9.21875" customWidth="1"/>
    <col min="9" max="9" width="12.77734375" customWidth="1"/>
    <col min="10" max="10" width="15.21875" customWidth="1"/>
    <col min="13" max="13" width="16.5546875" customWidth="1"/>
  </cols>
  <sheetData>
    <row r="2" spans="1:15" x14ac:dyDescent="0.3">
      <c r="A2" t="s">
        <v>117</v>
      </c>
      <c r="B2" s="11" t="s">
        <v>137</v>
      </c>
      <c r="C2" s="11">
        <v>3</v>
      </c>
    </row>
    <row r="3" spans="1:15" x14ac:dyDescent="0.3">
      <c r="B3" t="s">
        <v>118</v>
      </c>
      <c r="C3" t="s">
        <v>119</v>
      </c>
    </row>
    <row r="4" spans="1:15" x14ac:dyDescent="0.3">
      <c r="A4" t="s">
        <v>120</v>
      </c>
      <c r="B4" s="5">
        <v>10</v>
      </c>
      <c r="C4" s="5">
        <v>10</v>
      </c>
      <c r="E4">
        <f>(100/B4)*C4</f>
        <v>100</v>
      </c>
    </row>
    <row r="5" spans="1:15" x14ac:dyDescent="0.3">
      <c r="A5" t="s">
        <v>121</v>
      </c>
      <c r="B5" t="s">
        <v>122</v>
      </c>
      <c r="C5" t="s">
        <v>123</v>
      </c>
      <c r="E5">
        <f>(100/B6)*C6</f>
        <v>25</v>
      </c>
      <c r="I5" s="5" t="s">
        <v>124</v>
      </c>
      <c r="J5" s="5" t="s">
        <v>125</v>
      </c>
      <c r="K5" s="5" t="s">
        <v>126</v>
      </c>
      <c r="L5" s="5" t="s">
        <v>37</v>
      </c>
      <c r="M5" s="5" t="s">
        <v>43</v>
      </c>
      <c r="N5" s="5" t="s">
        <v>127</v>
      </c>
      <c r="O5" s="5" t="s">
        <v>44</v>
      </c>
    </row>
    <row r="6" spans="1:15" x14ac:dyDescent="0.3">
      <c r="B6" s="5">
        <f>C2+1</f>
        <v>4</v>
      </c>
      <c r="C6" s="5">
        <v>1</v>
      </c>
      <c r="E6">
        <f>(100/B8)*C8</f>
        <v>0</v>
      </c>
      <c r="F6" s="12" t="s">
        <v>128</v>
      </c>
      <c r="I6" s="12">
        <f>C4</f>
        <v>10</v>
      </c>
      <c r="J6" s="12">
        <f>40/B6*C6</f>
        <v>10</v>
      </c>
      <c r="K6" s="12">
        <f>15/B8*C8</f>
        <v>0</v>
      </c>
      <c r="L6" s="12">
        <f>10/B10*C10</f>
        <v>0</v>
      </c>
      <c r="M6" s="12">
        <f>10/B12*C12</f>
        <v>0</v>
      </c>
      <c r="N6" s="12">
        <f>5/B14*C14</f>
        <v>0</v>
      </c>
      <c r="O6" s="12">
        <f>5/B16*C16</f>
        <v>0</v>
      </c>
    </row>
    <row r="7" spans="1:15" x14ac:dyDescent="0.3">
      <c r="A7" t="s">
        <v>129</v>
      </c>
      <c r="B7" t="s">
        <v>130</v>
      </c>
      <c r="C7" t="s">
        <v>131</v>
      </c>
      <c r="E7">
        <f>(100/B10)*C10</f>
        <v>0</v>
      </c>
      <c r="F7" s="5" t="s">
        <v>132</v>
      </c>
      <c r="G7" s="5"/>
      <c r="H7" s="5"/>
      <c r="I7" s="5">
        <f>I6+20</f>
        <v>30</v>
      </c>
      <c r="J7" s="5">
        <f>30/B6*C6</f>
        <v>7.5</v>
      </c>
      <c r="K7" s="5">
        <f>15/B8*C8</f>
        <v>0</v>
      </c>
      <c r="L7" s="5">
        <f>10/B10*C10</f>
        <v>0</v>
      </c>
      <c r="M7" s="5">
        <f>5/B12*C12</f>
        <v>0</v>
      </c>
      <c r="N7" s="5">
        <f>5/B14*C14</f>
        <v>0</v>
      </c>
      <c r="O7" s="5">
        <f>5/B16*C16</f>
        <v>0</v>
      </c>
    </row>
    <row r="8" spans="1:15" x14ac:dyDescent="0.3">
      <c r="B8" s="5">
        <f>C2</f>
        <v>3</v>
      </c>
      <c r="C8" s="5">
        <v>0</v>
      </c>
      <c r="E8">
        <f>(100/B12)*C12</f>
        <v>0</v>
      </c>
    </row>
    <row r="9" spans="1:15" x14ac:dyDescent="0.3">
      <c r="A9" t="s">
        <v>133</v>
      </c>
      <c r="B9" t="s">
        <v>130</v>
      </c>
      <c r="C9" t="s">
        <v>131</v>
      </c>
      <c r="E9">
        <f>(100/B14)*C14</f>
        <v>0</v>
      </c>
    </row>
    <row r="10" spans="1:15" x14ac:dyDescent="0.3">
      <c r="B10" s="5">
        <f>C2</f>
        <v>3</v>
      </c>
      <c r="C10" s="5">
        <v>0</v>
      </c>
      <c r="E10">
        <f>(100/B16)*C16</f>
        <v>0</v>
      </c>
    </row>
    <row r="11" spans="1:15" x14ac:dyDescent="0.3">
      <c r="A11" t="s">
        <v>43</v>
      </c>
      <c r="B11" t="s">
        <v>130</v>
      </c>
      <c r="C11" t="s">
        <v>131</v>
      </c>
    </row>
    <row r="12" spans="1:15" x14ac:dyDescent="0.3">
      <c r="B12" s="5">
        <f>C2</f>
        <v>3</v>
      </c>
      <c r="C12" s="5">
        <v>0</v>
      </c>
      <c r="F12" s="5"/>
      <c r="G12" s="5" t="s">
        <v>128</v>
      </c>
      <c r="H12" s="5" t="s">
        <v>134</v>
      </c>
      <c r="L12" t="s">
        <v>135</v>
      </c>
    </row>
    <row r="13" spans="1:15" ht="31.5" customHeight="1" x14ac:dyDescent="0.3">
      <c r="A13" s="13" t="s">
        <v>127</v>
      </c>
      <c r="B13" t="s">
        <v>130</v>
      </c>
      <c r="C13" t="s">
        <v>131</v>
      </c>
      <c r="F13" s="5" t="s">
        <v>35</v>
      </c>
      <c r="G13" s="5">
        <f>I6</f>
        <v>10</v>
      </c>
      <c r="H13" s="5">
        <f>I7</f>
        <v>30</v>
      </c>
      <c r="L13" t="s">
        <v>135</v>
      </c>
    </row>
    <row r="14" spans="1:15" x14ac:dyDescent="0.3">
      <c r="B14" s="5">
        <f>C2</f>
        <v>3</v>
      </c>
      <c r="C14" s="5">
        <v>0</v>
      </c>
      <c r="F14" s="5" t="s">
        <v>36</v>
      </c>
      <c r="G14" s="5">
        <f>J6</f>
        <v>10</v>
      </c>
      <c r="H14" s="5">
        <f>J7</f>
        <v>7.5</v>
      </c>
    </row>
    <row r="15" spans="1:15" x14ac:dyDescent="0.3">
      <c r="A15" t="s">
        <v>44</v>
      </c>
      <c r="B15" t="s">
        <v>130</v>
      </c>
      <c r="C15" t="s">
        <v>131</v>
      </c>
      <c r="F15" s="5" t="s">
        <v>126</v>
      </c>
      <c r="G15" s="5">
        <f>K6</f>
        <v>0</v>
      </c>
      <c r="H15" s="5">
        <f>K7</f>
        <v>0</v>
      </c>
    </row>
    <row r="16" spans="1:15" x14ac:dyDescent="0.3">
      <c r="B16" s="5">
        <f>C2</f>
        <v>3</v>
      </c>
      <c r="C16" s="5">
        <v>0</v>
      </c>
      <c r="F16" s="5" t="s">
        <v>37</v>
      </c>
      <c r="G16" s="5">
        <f>L6</f>
        <v>0</v>
      </c>
      <c r="H16" s="5">
        <f>L7</f>
        <v>0</v>
      </c>
    </row>
    <row r="17" spans="6:8" x14ac:dyDescent="0.3">
      <c r="F17" s="5" t="s">
        <v>43</v>
      </c>
      <c r="G17" s="5">
        <f>M6</f>
        <v>0</v>
      </c>
      <c r="H17" s="5">
        <f>M7</f>
        <v>0</v>
      </c>
    </row>
    <row r="18" spans="6:8" ht="29.25" customHeight="1" x14ac:dyDescent="0.3">
      <c r="F18" s="14" t="s">
        <v>127</v>
      </c>
      <c r="G18" s="5">
        <f>N6</f>
        <v>0</v>
      </c>
      <c r="H18" s="5">
        <f>N7</f>
        <v>0</v>
      </c>
    </row>
    <row r="19" spans="6:8" x14ac:dyDescent="0.3">
      <c r="F19" s="5" t="s">
        <v>44</v>
      </c>
      <c r="G19" s="5">
        <f>O6</f>
        <v>0</v>
      </c>
      <c r="H19" s="5">
        <f>O7</f>
        <v>0</v>
      </c>
    </row>
    <row r="20" spans="6:8" x14ac:dyDescent="0.3">
      <c r="F20" s="5" t="s">
        <v>136</v>
      </c>
      <c r="G20" s="5">
        <f>G13+G14+G15+G16+G17+G18+G19</f>
        <v>20</v>
      </c>
      <c r="H20" s="5">
        <f>H13+H14+H15+H16+H17+H18+H19</f>
        <v>37.5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20"/>
  <sheetViews>
    <sheetView workbookViewId="0">
      <selection activeCell="C6" sqref="C6"/>
    </sheetView>
  </sheetViews>
  <sheetFormatPr defaultRowHeight="14.4" x14ac:dyDescent="0.3"/>
  <cols>
    <col min="2" max="2" width="11.77734375" customWidth="1"/>
  </cols>
  <sheetData>
    <row r="2" spans="1:16" x14ac:dyDescent="0.3">
      <c r="A2" t="s">
        <v>117</v>
      </c>
      <c r="B2" s="15" t="s">
        <v>137</v>
      </c>
      <c r="C2" s="11">
        <v>3</v>
      </c>
    </row>
    <row r="3" spans="1:16" x14ac:dyDescent="0.3">
      <c r="B3" t="s">
        <v>118</v>
      </c>
      <c r="C3" t="s">
        <v>119</v>
      </c>
    </row>
    <row r="4" spans="1:16" x14ac:dyDescent="0.3">
      <c r="A4" t="s">
        <v>120</v>
      </c>
      <c r="B4" s="5">
        <v>10</v>
      </c>
      <c r="C4" s="16">
        <v>10</v>
      </c>
      <c r="E4">
        <f>C4*10</f>
        <v>100</v>
      </c>
    </row>
    <row r="5" spans="1:16" x14ac:dyDescent="0.3">
      <c r="A5" t="s">
        <v>121</v>
      </c>
      <c r="B5" t="s">
        <v>122</v>
      </c>
      <c r="C5" t="s">
        <v>123</v>
      </c>
      <c r="J5" s="5" t="s">
        <v>124</v>
      </c>
      <c r="K5" s="5" t="s">
        <v>125</v>
      </c>
      <c r="L5" s="5" t="s">
        <v>126</v>
      </c>
      <c r="M5" s="5" t="s">
        <v>37</v>
      </c>
      <c r="N5" s="5" t="s">
        <v>43</v>
      </c>
      <c r="O5" s="5" t="s">
        <v>127</v>
      </c>
      <c r="P5" s="5" t="s">
        <v>44</v>
      </c>
    </row>
    <row r="6" spans="1:16" x14ac:dyDescent="0.3">
      <c r="B6" s="5">
        <f>C2+1</f>
        <v>4</v>
      </c>
      <c r="C6" s="16">
        <v>3</v>
      </c>
      <c r="E6">
        <f>(100/B6)*C6</f>
        <v>75</v>
      </c>
      <c r="G6" s="12" t="s">
        <v>128</v>
      </c>
      <c r="J6" s="12">
        <f>C4</f>
        <v>10</v>
      </c>
      <c r="K6" s="12">
        <f>40/B6*C6</f>
        <v>30</v>
      </c>
      <c r="L6" s="12">
        <f>15/B8*C8</f>
        <v>5</v>
      </c>
      <c r="M6" s="12">
        <f>10/B10*C10</f>
        <v>0</v>
      </c>
      <c r="N6" s="12">
        <f>10/B12*C12</f>
        <v>0</v>
      </c>
      <c r="O6" s="12">
        <f>5/B14*C14</f>
        <v>0</v>
      </c>
      <c r="P6" s="12">
        <f>5/B16*C16</f>
        <v>0</v>
      </c>
    </row>
    <row r="7" spans="1:16" x14ac:dyDescent="0.3">
      <c r="A7" t="s">
        <v>129</v>
      </c>
      <c r="B7" t="s">
        <v>130</v>
      </c>
      <c r="C7" t="s">
        <v>131</v>
      </c>
      <c r="G7" s="5" t="s">
        <v>132</v>
      </c>
      <c r="H7" s="5"/>
      <c r="I7" s="5"/>
      <c r="J7" s="5">
        <f>J6+20</f>
        <v>30</v>
      </c>
      <c r="K7" s="5">
        <f>30/B6*C6</f>
        <v>22.5</v>
      </c>
      <c r="L7" s="5">
        <f>15/B8*C8</f>
        <v>5</v>
      </c>
      <c r="M7" s="5">
        <f>10/B10*C10</f>
        <v>0</v>
      </c>
      <c r="N7" s="5">
        <f>5/B12*C12</f>
        <v>0</v>
      </c>
      <c r="O7" s="5">
        <f>5/B14*C14</f>
        <v>0</v>
      </c>
      <c r="P7" s="5">
        <f>5/B16*C16</f>
        <v>0</v>
      </c>
    </row>
    <row r="8" spans="1:16" x14ac:dyDescent="0.3">
      <c r="B8" s="5">
        <f>C2</f>
        <v>3</v>
      </c>
      <c r="C8" s="16">
        <v>1</v>
      </c>
      <c r="E8">
        <f>(100/B8)*C8</f>
        <v>33.333333333333336</v>
      </c>
    </row>
    <row r="9" spans="1:16" x14ac:dyDescent="0.3">
      <c r="A9" t="s">
        <v>133</v>
      </c>
      <c r="B9" t="s">
        <v>130</v>
      </c>
      <c r="C9" t="s">
        <v>131</v>
      </c>
    </row>
    <row r="10" spans="1:16" x14ac:dyDescent="0.3">
      <c r="B10" s="5">
        <f>C2</f>
        <v>3</v>
      </c>
      <c r="C10" s="16">
        <v>0</v>
      </c>
      <c r="E10">
        <f>(100/B10)*C10</f>
        <v>0</v>
      </c>
    </row>
    <row r="11" spans="1:16" x14ac:dyDescent="0.3">
      <c r="A11" t="s">
        <v>43</v>
      </c>
      <c r="B11" t="s">
        <v>130</v>
      </c>
      <c r="C11" t="s">
        <v>131</v>
      </c>
    </row>
    <row r="12" spans="1:16" x14ac:dyDescent="0.3">
      <c r="B12" s="5">
        <f>C2</f>
        <v>3</v>
      </c>
      <c r="C12" s="16">
        <v>0</v>
      </c>
      <c r="E12">
        <f>(100/B12)*C12</f>
        <v>0</v>
      </c>
      <c r="J12" s="5"/>
      <c r="K12" s="5" t="s">
        <v>128</v>
      </c>
      <c r="L12" s="5" t="s">
        <v>134</v>
      </c>
      <c r="M12" t="s">
        <v>135</v>
      </c>
    </row>
    <row r="13" spans="1:16" ht="28.8" x14ac:dyDescent="0.3">
      <c r="A13" s="13" t="s">
        <v>127</v>
      </c>
      <c r="B13" t="s">
        <v>130</v>
      </c>
      <c r="C13" t="s">
        <v>131</v>
      </c>
      <c r="J13" s="5" t="s">
        <v>35</v>
      </c>
      <c r="K13" s="5">
        <f>J6</f>
        <v>10</v>
      </c>
      <c r="L13" s="5">
        <f>J7</f>
        <v>30</v>
      </c>
      <c r="M13" t="s">
        <v>135</v>
      </c>
    </row>
    <row r="14" spans="1:16" x14ac:dyDescent="0.3">
      <c r="B14" s="5">
        <f>C2</f>
        <v>3</v>
      </c>
      <c r="C14" s="16">
        <v>0</v>
      </c>
      <c r="E14">
        <f>(100/B14)*C14</f>
        <v>0</v>
      </c>
      <c r="J14" s="5" t="s">
        <v>36</v>
      </c>
      <c r="K14" s="5">
        <f>K6</f>
        <v>30</v>
      </c>
      <c r="L14" s="5">
        <f>K7</f>
        <v>22.5</v>
      </c>
    </row>
    <row r="15" spans="1:16" x14ac:dyDescent="0.3">
      <c r="A15" t="s">
        <v>44</v>
      </c>
      <c r="B15" t="s">
        <v>130</v>
      </c>
      <c r="C15" t="s">
        <v>131</v>
      </c>
      <c r="J15" s="5" t="s">
        <v>126</v>
      </c>
      <c r="K15" s="5">
        <f>L6</f>
        <v>5</v>
      </c>
      <c r="L15" s="5">
        <f>L7</f>
        <v>5</v>
      </c>
    </row>
    <row r="16" spans="1:16" x14ac:dyDescent="0.3">
      <c r="B16" s="5">
        <f>C2</f>
        <v>3</v>
      </c>
      <c r="C16" s="16">
        <v>0</v>
      </c>
      <c r="E16">
        <f>(100/B16)*C16</f>
        <v>0</v>
      </c>
      <c r="J16" s="5" t="s">
        <v>37</v>
      </c>
      <c r="K16" s="5">
        <f>M6</f>
        <v>0</v>
      </c>
      <c r="L16" s="5">
        <f>M7</f>
        <v>0</v>
      </c>
    </row>
    <row r="17" spans="10:12" x14ac:dyDescent="0.3">
      <c r="J17" s="5" t="s">
        <v>43</v>
      </c>
      <c r="K17" s="5">
        <f>N6</f>
        <v>0</v>
      </c>
      <c r="L17" s="5">
        <f>N7</f>
        <v>0</v>
      </c>
    </row>
    <row r="18" spans="10:12" ht="28.8" x14ac:dyDescent="0.3">
      <c r="J18" s="14" t="s">
        <v>127</v>
      </c>
      <c r="K18" s="5">
        <f>O6</f>
        <v>0</v>
      </c>
      <c r="L18" s="5">
        <f>O7</f>
        <v>0</v>
      </c>
    </row>
    <row r="19" spans="10:12" x14ac:dyDescent="0.3">
      <c r="J19" s="5" t="s">
        <v>44</v>
      </c>
      <c r="K19" s="5">
        <f>P6</f>
        <v>0</v>
      </c>
      <c r="L19" s="5">
        <f>P7</f>
        <v>0</v>
      </c>
    </row>
    <row r="20" spans="10:12" x14ac:dyDescent="0.3">
      <c r="J20" s="5" t="s">
        <v>136</v>
      </c>
      <c r="K20" s="5">
        <f>K13+K14+K15+K16+K17+K18+K19</f>
        <v>45</v>
      </c>
      <c r="L20" s="5">
        <f>L13+L14+L15+L16+L17+L18+L19</f>
        <v>57.5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P20"/>
  <sheetViews>
    <sheetView topLeftCell="A10" workbookViewId="0">
      <selection activeCell="C4" sqref="C4"/>
    </sheetView>
  </sheetViews>
  <sheetFormatPr defaultRowHeight="14.4" x14ac:dyDescent="0.3"/>
  <cols>
    <col min="2" max="2" width="11.77734375" customWidth="1"/>
  </cols>
  <sheetData>
    <row r="2" spans="1:16" x14ac:dyDescent="0.3">
      <c r="A2" t="s">
        <v>117</v>
      </c>
      <c r="B2" s="11" t="s">
        <v>137</v>
      </c>
      <c r="C2" s="11">
        <v>3</v>
      </c>
    </row>
    <row r="3" spans="1:16" x14ac:dyDescent="0.3">
      <c r="B3" t="s">
        <v>118</v>
      </c>
      <c r="C3" t="s">
        <v>119</v>
      </c>
    </row>
    <row r="4" spans="1:16" x14ac:dyDescent="0.3">
      <c r="A4" t="s">
        <v>120</v>
      </c>
      <c r="B4" s="5">
        <v>10</v>
      </c>
      <c r="C4" s="16">
        <v>5</v>
      </c>
      <c r="E4">
        <f>C4*10</f>
        <v>50</v>
      </c>
    </row>
    <row r="5" spans="1:16" x14ac:dyDescent="0.3">
      <c r="A5" t="s">
        <v>121</v>
      </c>
      <c r="B5" t="s">
        <v>122</v>
      </c>
      <c r="C5" t="s">
        <v>123</v>
      </c>
      <c r="J5" s="5" t="s">
        <v>124</v>
      </c>
      <c r="K5" s="5" t="s">
        <v>125</v>
      </c>
      <c r="L5" s="5" t="s">
        <v>126</v>
      </c>
      <c r="M5" s="5" t="s">
        <v>37</v>
      </c>
      <c r="N5" s="5" t="s">
        <v>43</v>
      </c>
      <c r="O5" s="5" t="s">
        <v>127</v>
      </c>
      <c r="P5" s="5" t="s">
        <v>44</v>
      </c>
    </row>
    <row r="6" spans="1:16" x14ac:dyDescent="0.3">
      <c r="B6" s="5">
        <f>C2+1</f>
        <v>4</v>
      </c>
      <c r="C6" s="16">
        <v>0</v>
      </c>
      <c r="E6">
        <f>(100/B6)*C6</f>
        <v>0</v>
      </c>
      <c r="G6" s="12" t="s">
        <v>128</v>
      </c>
      <c r="J6" s="12">
        <f>C4</f>
        <v>5</v>
      </c>
      <c r="K6" s="12">
        <f>40/B6*C6</f>
        <v>0</v>
      </c>
      <c r="L6" s="12">
        <f>15/B8*C8</f>
        <v>0</v>
      </c>
      <c r="M6" s="12">
        <f>10/B10*C10</f>
        <v>0</v>
      </c>
      <c r="N6" s="12">
        <f>10/B12*C12</f>
        <v>0</v>
      </c>
      <c r="O6" s="12">
        <f>5/B14*C14</f>
        <v>0</v>
      </c>
      <c r="P6" s="12">
        <f>5/B16*C16</f>
        <v>0</v>
      </c>
    </row>
    <row r="7" spans="1:16" x14ac:dyDescent="0.3">
      <c r="A7" t="s">
        <v>129</v>
      </c>
      <c r="B7" t="s">
        <v>130</v>
      </c>
      <c r="C7" t="s">
        <v>131</v>
      </c>
      <c r="G7" s="5" t="s">
        <v>132</v>
      </c>
      <c r="H7" s="5"/>
      <c r="I7" s="5"/>
      <c r="J7" s="5">
        <f>J6+20</f>
        <v>25</v>
      </c>
      <c r="K7" s="5">
        <f>30/B6*C6</f>
        <v>0</v>
      </c>
      <c r="L7" s="5">
        <f>15/B8*C8</f>
        <v>0</v>
      </c>
      <c r="M7" s="5">
        <f>10/B10*C10</f>
        <v>0</v>
      </c>
      <c r="N7" s="5">
        <f>5/B12*C12</f>
        <v>0</v>
      </c>
      <c r="O7" s="5">
        <f>5/B14*C14</f>
        <v>0</v>
      </c>
      <c r="P7" s="5">
        <f>5/B16*C16</f>
        <v>0</v>
      </c>
    </row>
    <row r="8" spans="1:16" x14ac:dyDescent="0.3">
      <c r="B8" s="5">
        <f>C2</f>
        <v>3</v>
      </c>
      <c r="C8" s="16">
        <v>0</v>
      </c>
      <c r="E8">
        <f>(100/B8)*C8</f>
        <v>0</v>
      </c>
    </row>
    <row r="9" spans="1:16" x14ac:dyDescent="0.3">
      <c r="A9" t="s">
        <v>133</v>
      </c>
      <c r="B9" t="s">
        <v>130</v>
      </c>
      <c r="C9" t="s">
        <v>131</v>
      </c>
    </row>
    <row r="10" spans="1:16" x14ac:dyDescent="0.3">
      <c r="B10" s="5">
        <f>C2</f>
        <v>3</v>
      </c>
      <c r="C10" s="16">
        <v>0</v>
      </c>
      <c r="E10">
        <f>(100/B10)*C10</f>
        <v>0</v>
      </c>
    </row>
    <row r="11" spans="1:16" x14ac:dyDescent="0.3">
      <c r="A11" t="s">
        <v>43</v>
      </c>
      <c r="B11" t="s">
        <v>130</v>
      </c>
      <c r="C11" t="s">
        <v>131</v>
      </c>
    </row>
    <row r="12" spans="1:16" x14ac:dyDescent="0.3">
      <c r="B12" s="5">
        <f>C2</f>
        <v>3</v>
      </c>
      <c r="C12" s="16">
        <v>0</v>
      </c>
      <c r="E12">
        <f>(100/B12)*C12</f>
        <v>0</v>
      </c>
      <c r="J12" s="5"/>
      <c r="K12" s="5" t="s">
        <v>128</v>
      </c>
      <c r="L12" s="5" t="s">
        <v>134</v>
      </c>
      <c r="M12" t="s">
        <v>135</v>
      </c>
    </row>
    <row r="13" spans="1:16" ht="28.8" x14ac:dyDescent="0.3">
      <c r="A13" s="13" t="s">
        <v>127</v>
      </c>
      <c r="B13" t="s">
        <v>130</v>
      </c>
      <c r="C13" t="s">
        <v>131</v>
      </c>
      <c r="J13" s="5" t="s">
        <v>35</v>
      </c>
      <c r="K13" s="5">
        <f>J6</f>
        <v>5</v>
      </c>
      <c r="L13" s="5">
        <f>J7</f>
        <v>25</v>
      </c>
      <c r="M13" t="s">
        <v>135</v>
      </c>
    </row>
    <row r="14" spans="1:16" x14ac:dyDescent="0.3">
      <c r="B14" s="5">
        <f>C2</f>
        <v>3</v>
      </c>
      <c r="C14" s="16">
        <v>0</v>
      </c>
      <c r="E14">
        <f>(100/B14)*C14</f>
        <v>0</v>
      </c>
      <c r="J14" s="5" t="s">
        <v>36</v>
      </c>
      <c r="K14" s="5">
        <f>K6</f>
        <v>0</v>
      </c>
      <c r="L14" s="5">
        <f>K7</f>
        <v>0</v>
      </c>
    </row>
    <row r="15" spans="1:16" x14ac:dyDescent="0.3">
      <c r="A15" t="s">
        <v>44</v>
      </c>
      <c r="B15" t="s">
        <v>130</v>
      </c>
      <c r="C15" t="s">
        <v>131</v>
      </c>
      <c r="J15" s="5" t="s">
        <v>126</v>
      </c>
      <c r="K15" s="5">
        <f>L6</f>
        <v>0</v>
      </c>
      <c r="L15" s="5">
        <f>L7</f>
        <v>0</v>
      </c>
    </row>
    <row r="16" spans="1:16" x14ac:dyDescent="0.3">
      <c r="B16" s="5">
        <f>C2</f>
        <v>3</v>
      </c>
      <c r="C16" s="16">
        <v>0</v>
      </c>
      <c r="E16">
        <f>(100/B16)*C16</f>
        <v>0</v>
      </c>
      <c r="J16" s="5" t="s">
        <v>37</v>
      </c>
      <c r="K16" s="5">
        <f>M6</f>
        <v>0</v>
      </c>
      <c r="L16" s="5">
        <f>M7</f>
        <v>0</v>
      </c>
    </row>
    <row r="17" spans="10:12" x14ac:dyDescent="0.3">
      <c r="J17" s="5" t="s">
        <v>43</v>
      </c>
      <c r="K17" s="5">
        <f>N6</f>
        <v>0</v>
      </c>
      <c r="L17" s="5">
        <f>N7</f>
        <v>0</v>
      </c>
    </row>
    <row r="18" spans="10:12" ht="28.8" x14ac:dyDescent="0.3">
      <c r="J18" s="14" t="s">
        <v>127</v>
      </c>
      <c r="K18" s="5">
        <f>O6</f>
        <v>0</v>
      </c>
      <c r="L18" s="5">
        <f>O7</f>
        <v>0</v>
      </c>
    </row>
    <row r="19" spans="10:12" x14ac:dyDescent="0.3">
      <c r="J19" s="5" t="s">
        <v>44</v>
      </c>
      <c r="K19" s="5">
        <f>P6</f>
        <v>0</v>
      </c>
      <c r="L19" s="5">
        <f>P7</f>
        <v>0</v>
      </c>
    </row>
    <row r="20" spans="10:12" x14ac:dyDescent="0.3">
      <c r="J20" s="5" t="s">
        <v>136</v>
      </c>
      <c r="K20" s="5">
        <f>K13+K14+K15+K16+K17+K18+K19</f>
        <v>5</v>
      </c>
      <c r="L20" s="5">
        <f>L13+L14+L15+L16+L17+L18+L19</f>
        <v>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M34"/>
  <sheetViews>
    <sheetView workbookViewId="0">
      <selection activeCell="Q17" sqref="Q17"/>
    </sheetView>
  </sheetViews>
  <sheetFormatPr defaultRowHeight="14.4" x14ac:dyDescent="0.3"/>
  <sheetData>
    <row r="2" spans="2:13" x14ac:dyDescent="0.3">
      <c r="C2" s="8" t="s">
        <v>99</v>
      </c>
      <c r="D2" s="194"/>
      <c r="E2" s="194"/>
    </row>
    <row r="3" spans="2:13" x14ac:dyDescent="0.3">
      <c r="E3" s="7"/>
      <c r="F3" s="7"/>
      <c r="G3" s="7"/>
      <c r="H3" s="7"/>
      <c r="I3" s="7"/>
      <c r="J3" s="7"/>
    </row>
    <row r="4" spans="2:13" x14ac:dyDescent="0.3">
      <c r="B4" s="8" t="s">
        <v>100</v>
      </c>
      <c r="C4" s="6" t="s">
        <v>80</v>
      </c>
      <c r="D4" s="195" t="s">
        <v>81</v>
      </c>
      <c r="E4" s="195"/>
      <c r="F4" s="195"/>
      <c r="G4" s="9"/>
      <c r="H4" s="195" t="s">
        <v>82</v>
      </c>
      <c r="I4" s="195"/>
      <c r="J4" s="195"/>
      <c r="K4" s="195" t="s">
        <v>83</v>
      </c>
      <c r="L4" s="195"/>
      <c r="M4" s="195"/>
    </row>
    <row r="5" spans="2:13" x14ac:dyDescent="0.3">
      <c r="B5" s="8">
        <v>1</v>
      </c>
      <c r="C5" s="6"/>
      <c r="D5" s="6" t="s">
        <v>84</v>
      </c>
      <c r="E5" s="6" t="s">
        <v>85</v>
      </c>
      <c r="F5" s="6" t="s">
        <v>86</v>
      </c>
      <c r="G5" s="6"/>
      <c r="H5" s="6" t="s">
        <v>84</v>
      </c>
      <c r="I5" s="6" t="s">
        <v>85</v>
      </c>
      <c r="J5" s="6" t="s">
        <v>86</v>
      </c>
      <c r="K5" s="6" t="s">
        <v>84</v>
      </c>
      <c r="L5" s="6" t="s">
        <v>85</v>
      </c>
      <c r="M5" s="6" t="s">
        <v>86</v>
      </c>
    </row>
    <row r="6" spans="2:13" x14ac:dyDescent="0.3">
      <c r="C6" s="5" t="s">
        <v>87</v>
      </c>
      <c r="D6" s="5"/>
      <c r="E6" s="5"/>
      <c r="F6" s="5">
        <f>D6*E6</f>
        <v>0</v>
      </c>
      <c r="G6" s="5" t="s">
        <v>102</v>
      </c>
      <c r="H6" s="5"/>
      <c r="I6" s="5"/>
      <c r="J6" s="5">
        <f>H6*I6</f>
        <v>0</v>
      </c>
      <c r="K6" s="5"/>
      <c r="L6" s="5"/>
      <c r="M6" s="5">
        <f>K6*L6</f>
        <v>0</v>
      </c>
    </row>
    <row r="7" spans="2:13" x14ac:dyDescent="0.3">
      <c r="C7" s="5"/>
      <c r="D7" s="5"/>
      <c r="E7" s="5"/>
      <c r="F7" s="5">
        <f t="shared" ref="F7:F33" si="0">D7*E7</f>
        <v>0</v>
      </c>
      <c r="G7" s="5" t="s">
        <v>103</v>
      </c>
      <c r="H7" s="5"/>
      <c r="I7" s="5"/>
      <c r="J7" s="5">
        <f t="shared" ref="J7:J29" si="1">H7*I7</f>
        <v>0</v>
      </c>
      <c r="K7" s="5"/>
      <c r="L7" s="5"/>
      <c r="M7" s="5">
        <f t="shared" ref="M7:M29" si="2">K7*L7</f>
        <v>0</v>
      </c>
    </row>
    <row r="8" spans="2:13" x14ac:dyDescent="0.3">
      <c r="C8" s="5"/>
      <c r="D8" s="5"/>
      <c r="E8" s="5"/>
      <c r="F8" s="5">
        <f t="shared" si="0"/>
        <v>0</v>
      </c>
      <c r="G8" s="5"/>
      <c r="H8" s="5"/>
      <c r="I8" s="5"/>
      <c r="J8" s="5">
        <f t="shared" si="1"/>
        <v>0</v>
      </c>
      <c r="K8" s="5"/>
      <c r="L8" s="5"/>
      <c r="M8" s="5">
        <f t="shared" si="2"/>
        <v>0</v>
      </c>
    </row>
    <row r="9" spans="2:13" x14ac:dyDescent="0.3">
      <c r="C9" s="5" t="s">
        <v>90</v>
      </c>
      <c r="D9" s="5"/>
      <c r="E9" s="5"/>
      <c r="F9" s="5">
        <f t="shared" si="0"/>
        <v>0</v>
      </c>
      <c r="G9" s="5" t="s">
        <v>102</v>
      </c>
      <c r="H9" s="5"/>
      <c r="I9" s="5"/>
      <c r="J9" s="5">
        <f t="shared" si="1"/>
        <v>0</v>
      </c>
      <c r="K9" s="5"/>
      <c r="L9" s="5"/>
      <c r="M9" s="5">
        <f t="shared" si="2"/>
        <v>0</v>
      </c>
    </row>
    <row r="10" spans="2:13" x14ac:dyDescent="0.3">
      <c r="C10" s="5"/>
      <c r="D10" s="5"/>
      <c r="E10" s="5"/>
      <c r="F10" s="5">
        <f t="shared" si="0"/>
        <v>0</v>
      </c>
      <c r="G10" s="5" t="s">
        <v>103</v>
      </c>
      <c r="H10" s="5"/>
      <c r="I10" s="5"/>
      <c r="J10" s="5">
        <f t="shared" si="1"/>
        <v>0</v>
      </c>
      <c r="K10" s="5"/>
      <c r="L10" s="5"/>
      <c r="M10" s="5">
        <f t="shared" si="2"/>
        <v>0</v>
      </c>
    </row>
    <row r="11" spans="2:13" x14ac:dyDescent="0.3">
      <c r="C11" s="5"/>
      <c r="D11" s="5"/>
      <c r="E11" s="5"/>
      <c r="F11" s="5">
        <f t="shared" si="0"/>
        <v>0</v>
      </c>
      <c r="G11" s="5"/>
      <c r="H11" s="5"/>
      <c r="I11" s="5"/>
      <c r="J11" s="5">
        <f t="shared" si="1"/>
        <v>0</v>
      </c>
      <c r="K11" s="5"/>
      <c r="L11" s="5"/>
      <c r="M11" s="5">
        <f t="shared" si="2"/>
        <v>0</v>
      </c>
    </row>
    <row r="12" spans="2:13" x14ac:dyDescent="0.3">
      <c r="C12" s="5"/>
      <c r="D12" s="5"/>
      <c r="E12" s="5"/>
      <c r="F12" s="5">
        <f t="shared" si="0"/>
        <v>0</v>
      </c>
      <c r="G12" s="5"/>
      <c r="H12" s="5"/>
      <c r="I12" s="5"/>
      <c r="J12" s="5">
        <f t="shared" si="1"/>
        <v>0</v>
      </c>
      <c r="K12" s="5"/>
      <c r="L12" s="5"/>
      <c r="M12" s="5">
        <f t="shared" si="2"/>
        <v>0</v>
      </c>
    </row>
    <row r="13" spans="2:13" x14ac:dyDescent="0.3">
      <c r="C13" s="5" t="s">
        <v>88</v>
      </c>
      <c r="D13" s="5"/>
      <c r="E13" s="5"/>
      <c r="F13" s="5">
        <f t="shared" si="0"/>
        <v>0</v>
      </c>
      <c r="G13" s="5" t="s">
        <v>102</v>
      </c>
      <c r="H13" s="5"/>
      <c r="I13" s="5"/>
      <c r="J13" s="5">
        <f t="shared" si="1"/>
        <v>0</v>
      </c>
      <c r="K13" s="5"/>
      <c r="L13" s="5"/>
      <c r="M13" s="5">
        <f t="shared" si="2"/>
        <v>0</v>
      </c>
    </row>
    <row r="14" spans="2:13" x14ac:dyDescent="0.3">
      <c r="C14" s="5"/>
      <c r="D14" s="5"/>
      <c r="E14" s="5"/>
      <c r="F14" s="5">
        <f t="shared" si="0"/>
        <v>0</v>
      </c>
      <c r="G14" s="5" t="s">
        <v>103</v>
      </c>
      <c r="H14" s="5"/>
      <c r="I14" s="5"/>
      <c r="J14" s="5">
        <f t="shared" si="1"/>
        <v>0</v>
      </c>
      <c r="K14" s="5"/>
      <c r="L14" s="5"/>
      <c r="M14" s="5">
        <f t="shared" si="2"/>
        <v>0</v>
      </c>
    </row>
    <row r="15" spans="2:13" x14ac:dyDescent="0.3">
      <c r="C15" s="5"/>
      <c r="D15" s="5"/>
      <c r="E15" s="5"/>
      <c r="F15" s="5">
        <f t="shared" si="0"/>
        <v>0</v>
      </c>
      <c r="G15" s="5"/>
      <c r="H15" s="5"/>
      <c r="I15" s="5"/>
      <c r="J15" s="5">
        <f t="shared" si="1"/>
        <v>0</v>
      </c>
      <c r="K15" s="5"/>
      <c r="L15" s="5"/>
      <c r="M15" s="5">
        <f t="shared" si="2"/>
        <v>0</v>
      </c>
    </row>
    <row r="16" spans="2:13" x14ac:dyDescent="0.3">
      <c r="C16" s="5"/>
      <c r="D16" s="5"/>
      <c r="E16" s="5"/>
      <c r="F16" s="5">
        <f t="shared" si="0"/>
        <v>0</v>
      </c>
      <c r="G16" s="5"/>
      <c r="H16" s="5"/>
      <c r="I16" s="5"/>
      <c r="J16" s="5">
        <f t="shared" si="1"/>
        <v>0</v>
      </c>
      <c r="K16" s="5"/>
      <c r="L16" s="5"/>
      <c r="M16" s="5">
        <f t="shared" si="2"/>
        <v>0</v>
      </c>
    </row>
    <row r="17" spans="3:13" x14ac:dyDescent="0.3">
      <c r="C17" s="5" t="s">
        <v>89</v>
      </c>
      <c r="D17" s="5"/>
      <c r="E17" s="5"/>
      <c r="F17" s="5">
        <f t="shared" si="0"/>
        <v>0</v>
      </c>
      <c r="G17" s="5" t="s">
        <v>102</v>
      </c>
      <c r="H17" s="5"/>
      <c r="I17" s="5"/>
      <c r="J17" s="5">
        <f t="shared" si="1"/>
        <v>0</v>
      </c>
      <c r="K17" s="5"/>
      <c r="L17" s="5"/>
      <c r="M17" s="5">
        <f t="shared" si="2"/>
        <v>0</v>
      </c>
    </row>
    <row r="18" spans="3:13" x14ac:dyDescent="0.3">
      <c r="C18" s="5"/>
      <c r="D18" s="5"/>
      <c r="E18" s="5"/>
      <c r="F18" s="5">
        <f t="shared" si="0"/>
        <v>0</v>
      </c>
      <c r="G18" s="5" t="s">
        <v>103</v>
      </c>
      <c r="H18" s="5"/>
      <c r="I18" s="5"/>
      <c r="J18" s="5">
        <f t="shared" si="1"/>
        <v>0</v>
      </c>
      <c r="K18" s="5"/>
      <c r="L18" s="5"/>
      <c r="M18" s="5">
        <f t="shared" si="2"/>
        <v>0</v>
      </c>
    </row>
    <row r="19" spans="3:13" x14ac:dyDescent="0.3">
      <c r="C19" s="5"/>
      <c r="D19" s="5"/>
      <c r="E19" s="5"/>
      <c r="F19" s="5">
        <f t="shared" si="0"/>
        <v>0</v>
      </c>
      <c r="G19" s="5"/>
      <c r="H19" s="5"/>
      <c r="I19" s="5"/>
      <c r="J19" s="5">
        <f t="shared" si="1"/>
        <v>0</v>
      </c>
      <c r="K19" s="5"/>
      <c r="L19" s="5"/>
      <c r="M19" s="5">
        <f t="shared" si="2"/>
        <v>0</v>
      </c>
    </row>
    <row r="20" spans="3:13" x14ac:dyDescent="0.3">
      <c r="C20" s="5" t="s">
        <v>89</v>
      </c>
      <c r="D20" s="5"/>
      <c r="E20" s="5"/>
      <c r="F20" s="5">
        <f t="shared" si="0"/>
        <v>0</v>
      </c>
      <c r="G20" s="5" t="s">
        <v>102</v>
      </c>
      <c r="H20" s="5"/>
      <c r="I20" s="5"/>
      <c r="J20" s="5">
        <f t="shared" si="1"/>
        <v>0</v>
      </c>
      <c r="K20" s="5"/>
      <c r="L20" s="5"/>
      <c r="M20" s="5">
        <f t="shared" si="2"/>
        <v>0</v>
      </c>
    </row>
    <row r="21" spans="3:13" x14ac:dyDescent="0.3">
      <c r="C21" s="5"/>
      <c r="D21" s="5"/>
      <c r="E21" s="5"/>
      <c r="F21" s="5">
        <f t="shared" si="0"/>
        <v>0</v>
      </c>
      <c r="G21" s="5" t="s">
        <v>103</v>
      </c>
      <c r="H21" s="5"/>
      <c r="I21" s="5"/>
      <c r="J21" s="5">
        <f t="shared" si="1"/>
        <v>0</v>
      </c>
      <c r="K21" s="5"/>
      <c r="L21" s="5"/>
      <c r="M21" s="5">
        <f t="shared" si="2"/>
        <v>0</v>
      </c>
    </row>
    <row r="22" spans="3:13" x14ac:dyDescent="0.3">
      <c r="C22" s="5"/>
      <c r="D22" s="5"/>
      <c r="E22" s="5"/>
      <c r="F22" s="5">
        <f t="shared" si="0"/>
        <v>0</v>
      </c>
      <c r="G22" s="5"/>
      <c r="H22" s="5"/>
      <c r="I22" s="5"/>
      <c r="J22" s="5">
        <f t="shared" si="1"/>
        <v>0</v>
      </c>
      <c r="K22" s="5"/>
      <c r="L22" s="5"/>
      <c r="M22" s="5">
        <f t="shared" si="2"/>
        <v>0</v>
      </c>
    </row>
    <row r="23" spans="3:13" x14ac:dyDescent="0.3">
      <c r="C23" s="5" t="s">
        <v>95</v>
      </c>
      <c r="D23" s="5"/>
      <c r="E23" s="5"/>
      <c r="F23" s="5">
        <f t="shared" si="0"/>
        <v>0</v>
      </c>
      <c r="G23" s="5" t="s">
        <v>104</v>
      </c>
      <c r="H23" s="5"/>
      <c r="I23" s="5"/>
      <c r="J23" s="5">
        <f t="shared" si="1"/>
        <v>0</v>
      </c>
      <c r="K23" s="5"/>
      <c r="L23" s="5"/>
      <c r="M23" s="5">
        <f t="shared" si="2"/>
        <v>0</v>
      </c>
    </row>
    <row r="24" spans="3:13" x14ac:dyDescent="0.3">
      <c r="C24" s="5" t="s">
        <v>96</v>
      </c>
      <c r="D24" s="5"/>
      <c r="E24" s="5"/>
      <c r="F24" s="5">
        <f t="shared" si="0"/>
        <v>0</v>
      </c>
      <c r="G24" s="5" t="s">
        <v>104</v>
      </c>
      <c r="H24" s="5"/>
      <c r="I24" s="5"/>
      <c r="J24" s="5">
        <f t="shared" si="1"/>
        <v>0</v>
      </c>
      <c r="K24" s="5"/>
      <c r="L24" s="5"/>
      <c r="M24" s="5">
        <f t="shared" si="2"/>
        <v>0</v>
      </c>
    </row>
    <row r="25" spans="3:13" x14ac:dyDescent="0.3">
      <c r="C25" s="5" t="s">
        <v>97</v>
      </c>
      <c r="D25" s="5"/>
      <c r="E25" s="5"/>
      <c r="F25" s="5">
        <f t="shared" si="0"/>
        <v>0</v>
      </c>
      <c r="G25" s="5" t="s">
        <v>104</v>
      </c>
      <c r="H25" s="5"/>
      <c r="I25" s="5"/>
      <c r="J25" s="5">
        <f t="shared" si="1"/>
        <v>0</v>
      </c>
      <c r="K25" s="5"/>
      <c r="L25" s="5"/>
      <c r="M25" s="5">
        <f t="shared" si="2"/>
        <v>0</v>
      </c>
    </row>
    <row r="26" spans="3:13" x14ac:dyDescent="0.3">
      <c r="C26" s="5"/>
      <c r="D26" s="5"/>
      <c r="E26" s="5"/>
      <c r="F26" s="5">
        <f t="shared" si="0"/>
        <v>0</v>
      </c>
      <c r="G26" s="5"/>
      <c r="H26" s="5"/>
      <c r="I26" s="5"/>
      <c r="J26" s="5">
        <f t="shared" si="1"/>
        <v>0</v>
      </c>
      <c r="K26" s="5"/>
      <c r="L26" s="5"/>
      <c r="M26" s="5">
        <f t="shared" si="2"/>
        <v>0</v>
      </c>
    </row>
    <row r="27" spans="3:13" x14ac:dyDescent="0.3">
      <c r="C27" s="5" t="s">
        <v>91</v>
      </c>
      <c r="D27" s="5"/>
      <c r="E27" s="5"/>
      <c r="F27" s="5">
        <f t="shared" si="0"/>
        <v>0</v>
      </c>
      <c r="G27" s="5"/>
      <c r="H27" s="5"/>
      <c r="I27" s="5"/>
      <c r="J27" s="5">
        <f t="shared" si="1"/>
        <v>0</v>
      </c>
      <c r="K27" s="5"/>
      <c r="L27" s="5"/>
      <c r="M27" s="5">
        <f t="shared" si="2"/>
        <v>0</v>
      </c>
    </row>
    <row r="28" spans="3:13" x14ac:dyDescent="0.3">
      <c r="C28" s="5" t="s">
        <v>92</v>
      </c>
      <c r="D28" s="5"/>
      <c r="E28" s="5"/>
      <c r="F28" s="5">
        <f t="shared" si="0"/>
        <v>0</v>
      </c>
      <c r="G28" s="5"/>
      <c r="H28" s="5"/>
      <c r="I28" s="5"/>
      <c r="J28" s="5">
        <f t="shared" si="1"/>
        <v>0</v>
      </c>
      <c r="K28" s="5"/>
      <c r="L28" s="5"/>
      <c r="M28" s="5">
        <f t="shared" si="2"/>
        <v>0</v>
      </c>
    </row>
    <row r="29" spans="3:13" x14ac:dyDescent="0.3">
      <c r="C29" s="5" t="s">
        <v>93</v>
      </c>
      <c r="D29" s="5"/>
      <c r="E29" s="5"/>
      <c r="F29" s="5">
        <f t="shared" si="0"/>
        <v>0</v>
      </c>
      <c r="G29" s="5"/>
      <c r="H29" s="5"/>
      <c r="I29" s="5"/>
      <c r="J29" s="5">
        <f t="shared" si="1"/>
        <v>0</v>
      </c>
      <c r="K29" s="5"/>
      <c r="L29" s="5"/>
      <c r="M29" s="5">
        <f t="shared" si="2"/>
        <v>0</v>
      </c>
    </row>
    <row r="30" spans="3:13" x14ac:dyDescent="0.3">
      <c r="C30" s="5" t="s">
        <v>94</v>
      </c>
      <c r="D30" s="5"/>
      <c r="E30" s="5"/>
      <c r="F30" s="5">
        <f t="shared" si="0"/>
        <v>0</v>
      </c>
      <c r="G30" s="5"/>
      <c r="H30" s="5"/>
      <c r="I30" s="5"/>
      <c r="J30" s="5">
        <f>H30*I30</f>
        <v>0</v>
      </c>
      <c r="K30" s="5"/>
      <c r="L30" s="5"/>
      <c r="M30" s="5">
        <f>K30*L30</f>
        <v>0</v>
      </c>
    </row>
    <row r="31" spans="3:13" x14ac:dyDescent="0.3">
      <c r="C31" s="5"/>
      <c r="D31" s="5"/>
      <c r="E31" s="5"/>
      <c r="F31" s="5">
        <f t="shared" si="0"/>
        <v>0</v>
      </c>
      <c r="G31" s="5"/>
      <c r="H31" s="5"/>
      <c r="I31" s="5"/>
      <c r="J31" s="5">
        <f>H31*I31</f>
        <v>0</v>
      </c>
      <c r="K31" s="5"/>
      <c r="L31" s="5"/>
      <c r="M31" s="5">
        <f>K31*L31</f>
        <v>0</v>
      </c>
    </row>
    <row r="32" spans="3:13" x14ac:dyDescent="0.3">
      <c r="C32" s="5"/>
      <c r="D32" s="5"/>
      <c r="E32" s="5"/>
      <c r="F32" s="5">
        <f t="shared" si="0"/>
        <v>0</v>
      </c>
      <c r="G32" s="5"/>
      <c r="H32" s="5"/>
      <c r="I32" s="5"/>
      <c r="J32" s="5">
        <f>H32*I32</f>
        <v>0</v>
      </c>
      <c r="K32" s="5"/>
      <c r="L32" s="5"/>
      <c r="M32" s="5">
        <f>K32*L32</f>
        <v>0</v>
      </c>
    </row>
    <row r="33" spans="3:13" x14ac:dyDescent="0.3">
      <c r="C33" s="5"/>
      <c r="D33" s="5"/>
      <c r="E33" s="5"/>
      <c r="F33" s="5">
        <f t="shared" si="0"/>
        <v>0</v>
      </c>
      <c r="G33" s="5"/>
      <c r="H33" s="5"/>
      <c r="I33" s="5"/>
      <c r="J33" s="5">
        <f>H33*I33</f>
        <v>0</v>
      </c>
      <c r="K33" s="5"/>
      <c r="L33" s="5"/>
      <c r="M33" s="5">
        <f>K33*L33</f>
        <v>0</v>
      </c>
    </row>
    <row r="34" spans="3:13" x14ac:dyDescent="0.3">
      <c r="C34" s="5" t="s">
        <v>98</v>
      </c>
      <c r="D34" s="5"/>
      <c r="E34" s="5">
        <f>F34*10.764</f>
        <v>0</v>
      </c>
      <c r="F34" s="5">
        <f>SUM(F6:F33)</f>
        <v>0</v>
      </c>
      <c r="G34" s="5"/>
      <c r="H34" s="5"/>
      <c r="I34" s="5">
        <f>J34*10.764</f>
        <v>0</v>
      </c>
      <c r="J34" s="5">
        <f>SUM(J6:J33)</f>
        <v>0</v>
      </c>
      <c r="K34" s="5"/>
      <c r="L34" s="5">
        <f>M34*10.764</f>
        <v>0</v>
      </c>
      <c r="M34" s="5">
        <f>SUM(M6:M33)</f>
        <v>0</v>
      </c>
    </row>
  </sheetData>
  <mergeCells count="4">
    <mergeCell ref="D2:E2"/>
    <mergeCell ref="D4:F4"/>
    <mergeCell ref="H4:J4"/>
    <mergeCell ref="K4:M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M35"/>
  <sheetViews>
    <sheetView workbookViewId="0">
      <selection activeCell="G7" sqref="G7:G8"/>
    </sheetView>
  </sheetViews>
  <sheetFormatPr defaultRowHeight="14.4" x14ac:dyDescent="0.3"/>
  <sheetData>
    <row r="3" spans="2:13" x14ac:dyDescent="0.3">
      <c r="C3" s="8" t="s">
        <v>99</v>
      </c>
      <c r="D3" s="194"/>
      <c r="E3" s="194"/>
    </row>
    <row r="4" spans="2:13" x14ac:dyDescent="0.3">
      <c r="E4" s="7"/>
      <c r="F4" s="7"/>
      <c r="G4" s="7"/>
      <c r="H4" s="7"/>
      <c r="I4" s="7"/>
      <c r="J4" s="7"/>
    </row>
    <row r="5" spans="2:13" x14ac:dyDescent="0.3">
      <c r="B5" s="8" t="s">
        <v>100</v>
      </c>
      <c r="C5" s="6" t="s">
        <v>80</v>
      </c>
      <c r="D5" s="195" t="s">
        <v>81</v>
      </c>
      <c r="E5" s="195"/>
      <c r="F5" s="195"/>
      <c r="G5" s="9"/>
      <c r="H5" s="195" t="s">
        <v>82</v>
      </c>
      <c r="I5" s="195"/>
      <c r="J5" s="195"/>
      <c r="K5" s="195" t="s">
        <v>83</v>
      </c>
      <c r="L5" s="195"/>
      <c r="M5" s="195"/>
    </row>
    <row r="6" spans="2:13" x14ac:dyDescent="0.3">
      <c r="B6" s="8">
        <v>1</v>
      </c>
      <c r="C6" s="6"/>
      <c r="D6" s="6" t="s">
        <v>84</v>
      </c>
      <c r="E6" s="6" t="s">
        <v>85</v>
      </c>
      <c r="F6" s="6" t="s">
        <v>86</v>
      </c>
      <c r="G6" s="6"/>
      <c r="H6" s="6" t="s">
        <v>84</v>
      </c>
      <c r="I6" s="6" t="s">
        <v>85</v>
      </c>
      <c r="J6" s="6" t="s">
        <v>86</v>
      </c>
      <c r="K6" s="6" t="s">
        <v>84</v>
      </c>
      <c r="L6" s="6" t="s">
        <v>85</v>
      </c>
      <c r="M6" s="6" t="s">
        <v>86</v>
      </c>
    </row>
    <row r="7" spans="2:13" x14ac:dyDescent="0.3">
      <c r="C7" s="5" t="s">
        <v>87</v>
      </c>
      <c r="D7" s="5"/>
      <c r="E7" s="5"/>
      <c r="F7" s="5">
        <f>D7*E7</f>
        <v>0</v>
      </c>
      <c r="G7" s="5" t="s">
        <v>102</v>
      </c>
      <c r="H7" s="5"/>
      <c r="I7" s="5"/>
      <c r="J7" s="5">
        <f>H7*I7</f>
        <v>0</v>
      </c>
      <c r="K7" s="5"/>
      <c r="L7" s="5"/>
      <c r="M7" s="5">
        <f>K7*L7</f>
        <v>0</v>
      </c>
    </row>
    <row r="8" spans="2:13" x14ac:dyDescent="0.3">
      <c r="C8" s="5"/>
      <c r="D8" s="5"/>
      <c r="E8" s="5"/>
      <c r="F8" s="5">
        <f t="shared" ref="F8:F34" si="0">D8*E8</f>
        <v>0</v>
      </c>
      <c r="G8" s="5" t="s">
        <v>103</v>
      </c>
      <c r="H8" s="5"/>
      <c r="I8" s="5"/>
      <c r="J8" s="5">
        <f t="shared" ref="J8:J34" si="1">H8*I8</f>
        <v>0</v>
      </c>
      <c r="K8" s="5"/>
      <c r="L8" s="5"/>
      <c r="M8" s="5">
        <f t="shared" ref="M8:M34" si="2">K8*L8</f>
        <v>0</v>
      </c>
    </row>
    <row r="9" spans="2:13" x14ac:dyDescent="0.3">
      <c r="C9" s="5"/>
      <c r="D9" s="5"/>
      <c r="E9" s="5"/>
      <c r="F9" s="5">
        <f t="shared" si="0"/>
        <v>0</v>
      </c>
      <c r="G9" s="5"/>
      <c r="H9" s="5"/>
      <c r="I9" s="5"/>
      <c r="J9" s="5">
        <f t="shared" si="1"/>
        <v>0</v>
      </c>
      <c r="K9" s="5"/>
      <c r="L9" s="5"/>
      <c r="M9" s="5">
        <f t="shared" si="2"/>
        <v>0</v>
      </c>
    </row>
    <row r="10" spans="2:13" x14ac:dyDescent="0.3">
      <c r="C10" s="5" t="s">
        <v>90</v>
      </c>
      <c r="D10" s="5"/>
      <c r="E10" s="5"/>
      <c r="F10" s="5">
        <f t="shared" si="0"/>
        <v>0</v>
      </c>
      <c r="G10" s="5" t="s">
        <v>102</v>
      </c>
      <c r="H10" s="5"/>
      <c r="I10" s="5"/>
      <c r="J10" s="5">
        <f t="shared" si="1"/>
        <v>0</v>
      </c>
      <c r="K10" s="5"/>
      <c r="L10" s="5"/>
      <c r="M10" s="5">
        <f t="shared" si="2"/>
        <v>0</v>
      </c>
    </row>
    <row r="11" spans="2:13" x14ac:dyDescent="0.3">
      <c r="C11" s="5"/>
      <c r="D11" s="5"/>
      <c r="E11" s="5"/>
      <c r="F11" s="5">
        <f t="shared" si="0"/>
        <v>0</v>
      </c>
      <c r="G11" s="5" t="s">
        <v>103</v>
      </c>
      <c r="H11" s="5"/>
      <c r="I11" s="5"/>
      <c r="J11" s="5">
        <f t="shared" si="1"/>
        <v>0</v>
      </c>
      <c r="K11" s="5"/>
      <c r="L11" s="5"/>
      <c r="M11" s="5">
        <f t="shared" si="2"/>
        <v>0</v>
      </c>
    </row>
    <row r="12" spans="2:13" x14ac:dyDescent="0.3">
      <c r="C12" s="5"/>
      <c r="D12" s="5"/>
      <c r="E12" s="5"/>
      <c r="F12" s="5">
        <f t="shared" si="0"/>
        <v>0</v>
      </c>
      <c r="G12" s="5"/>
      <c r="H12" s="5"/>
      <c r="I12" s="5"/>
      <c r="J12" s="5">
        <f t="shared" si="1"/>
        <v>0</v>
      </c>
      <c r="K12" s="5"/>
      <c r="L12" s="5"/>
      <c r="M12" s="5">
        <f t="shared" si="2"/>
        <v>0</v>
      </c>
    </row>
    <row r="13" spans="2:13" x14ac:dyDescent="0.3">
      <c r="C13" s="5"/>
      <c r="D13" s="5"/>
      <c r="E13" s="5"/>
      <c r="F13" s="5">
        <f t="shared" si="0"/>
        <v>0</v>
      </c>
      <c r="G13" s="5"/>
      <c r="H13" s="5"/>
      <c r="I13" s="5"/>
      <c r="J13" s="5">
        <f t="shared" si="1"/>
        <v>0</v>
      </c>
      <c r="K13" s="5"/>
      <c r="L13" s="5"/>
      <c r="M13" s="5">
        <f t="shared" si="2"/>
        <v>0</v>
      </c>
    </row>
    <row r="14" spans="2:13" x14ac:dyDescent="0.3">
      <c r="C14" s="5" t="s">
        <v>88</v>
      </c>
      <c r="D14" s="5"/>
      <c r="E14" s="5"/>
      <c r="F14" s="5">
        <f t="shared" si="0"/>
        <v>0</v>
      </c>
      <c r="G14" s="5" t="s">
        <v>102</v>
      </c>
      <c r="H14" s="5"/>
      <c r="I14" s="5"/>
      <c r="J14" s="5">
        <f t="shared" si="1"/>
        <v>0</v>
      </c>
      <c r="K14" s="5"/>
      <c r="L14" s="5"/>
      <c r="M14" s="5">
        <f t="shared" si="2"/>
        <v>0</v>
      </c>
    </row>
    <row r="15" spans="2:13" x14ac:dyDescent="0.3">
      <c r="C15" s="5"/>
      <c r="D15" s="5"/>
      <c r="E15" s="5"/>
      <c r="F15" s="5">
        <f t="shared" si="0"/>
        <v>0</v>
      </c>
      <c r="G15" s="5" t="s">
        <v>103</v>
      </c>
      <c r="H15" s="5"/>
      <c r="I15" s="5"/>
      <c r="J15" s="5">
        <f t="shared" si="1"/>
        <v>0</v>
      </c>
      <c r="K15" s="5"/>
      <c r="L15" s="5"/>
      <c r="M15" s="5">
        <f t="shared" si="2"/>
        <v>0</v>
      </c>
    </row>
    <row r="16" spans="2:13" x14ac:dyDescent="0.3">
      <c r="C16" s="5"/>
      <c r="D16" s="5"/>
      <c r="E16" s="5"/>
      <c r="F16" s="5">
        <f t="shared" si="0"/>
        <v>0</v>
      </c>
      <c r="G16" s="5"/>
      <c r="H16" s="5"/>
      <c r="I16" s="5"/>
      <c r="J16" s="5">
        <f t="shared" si="1"/>
        <v>0</v>
      </c>
      <c r="K16" s="5"/>
      <c r="L16" s="5"/>
      <c r="M16" s="5">
        <f t="shared" si="2"/>
        <v>0</v>
      </c>
    </row>
    <row r="17" spans="3:13" x14ac:dyDescent="0.3">
      <c r="C17" s="5"/>
      <c r="D17" s="5"/>
      <c r="E17" s="5"/>
      <c r="F17" s="5">
        <f t="shared" si="0"/>
        <v>0</v>
      </c>
      <c r="G17" s="5"/>
      <c r="H17" s="5"/>
      <c r="I17" s="5"/>
      <c r="J17" s="5">
        <f t="shared" si="1"/>
        <v>0</v>
      </c>
      <c r="K17" s="5"/>
      <c r="L17" s="5"/>
      <c r="M17" s="5">
        <f t="shared" si="2"/>
        <v>0</v>
      </c>
    </row>
    <row r="18" spans="3:13" x14ac:dyDescent="0.3">
      <c r="C18" s="5" t="s">
        <v>89</v>
      </c>
      <c r="D18" s="5"/>
      <c r="E18" s="5"/>
      <c r="F18" s="5">
        <f t="shared" si="0"/>
        <v>0</v>
      </c>
      <c r="G18" s="5" t="s">
        <v>102</v>
      </c>
      <c r="H18" s="5"/>
      <c r="I18" s="5"/>
      <c r="J18" s="5">
        <f t="shared" si="1"/>
        <v>0</v>
      </c>
      <c r="K18" s="5"/>
      <c r="L18" s="5"/>
      <c r="M18" s="5">
        <f t="shared" si="2"/>
        <v>0</v>
      </c>
    </row>
    <row r="19" spans="3:13" x14ac:dyDescent="0.3">
      <c r="C19" s="5"/>
      <c r="D19" s="5"/>
      <c r="E19" s="5"/>
      <c r="F19" s="5">
        <f t="shared" si="0"/>
        <v>0</v>
      </c>
      <c r="G19" s="5" t="s">
        <v>103</v>
      </c>
      <c r="H19" s="5"/>
      <c r="I19" s="5"/>
      <c r="J19" s="5">
        <f t="shared" si="1"/>
        <v>0</v>
      </c>
      <c r="K19" s="5"/>
      <c r="L19" s="5"/>
      <c r="M19" s="5">
        <f t="shared" si="2"/>
        <v>0</v>
      </c>
    </row>
    <row r="20" spans="3:13" x14ac:dyDescent="0.3">
      <c r="C20" s="5"/>
      <c r="D20" s="5"/>
      <c r="E20" s="5"/>
      <c r="F20" s="5">
        <f t="shared" si="0"/>
        <v>0</v>
      </c>
      <c r="G20" s="5"/>
      <c r="H20" s="5"/>
      <c r="I20" s="5"/>
      <c r="J20" s="5">
        <f t="shared" si="1"/>
        <v>0</v>
      </c>
      <c r="K20" s="5"/>
      <c r="L20" s="5"/>
      <c r="M20" s="5">
        <f t="shared" si="2"/>
        <v>0</v>
      </c>
    </row>
    <row r="21" spans="3:13" x14ac:dyDescent="0.3">
      <c r="C21" s="5" t="s">
        <v>89</v>
      </c>
      <c r="D21" s="5"/>
      <c r="E21" s="5"/>
      <c r="F21" s="5">
        <f t="shared" si="0"/>
        <v>0</v>
      </c>
      <c r="G21" s="5" t="s">
        <v>102</v>
      </c>
      <c r="H21" s="5"/>
      <c r="I21" s="5"/>
      <c r="J21" s="5">
        <f t="shared" si="1"/>
        <v>0</v>
      </c>
      <c r="K21" s="5"/>
      <c r="L21" s="5"/>
      <c r="M21" s="5">
        <f t="shared" si="2"/>
        <v>0</v>
      </c>
    </row>
    <row r="22" spans="3:13" x14ac:dyDescent="0.3">
      <c r="C22" s="5"/>
      <c r="D22" s="5"/>
      <c r="E22" s="5"/>
      <c r="F22" s="5">
        <f t="shared" si="0"/>
        <v>0</v>
      </c>
      <c r="G22" s="5" t="s">
        <v>103</v>
      </c>
      <c r="H22" s="5"/>
      <c r="I22" s="5"/>
      <c r="J22" s="5">
        <f t="shared" si="1"/>
        <v>0</v>
      </c>
      <c r="K22" s="5"/>
      <c r="L22" s="5"/>
      <c r="M22" s="5">
        <f t="shared" si="2"/>
        <v>0</v>
      </c>
    </row>
    <row r="23" spans="3:13" x14ac:dyDescent="0.3">
      <c r="C23" s="5"/>
      <c r="D23" s="5"/>
      <c r="E23" s="5"/>
      <c r="F23" s="5">
        <f t="shared" si="0"/>
        <v>0</v>
      </c>
      <c r="G23" s="5"/>
      <c r="H23" s="5"/>
      <c r="I23" s="5"/>
      <c r="J23" s="5">
        <f t="shared" si="1"/>
        <v>0</v>
      </c>
      <c r="K23" s="5"/>
      <c r="L23" s="5"/>
      <c r="M23" s="5">
        <f t="shared" si="2"/>
        <v>0</v>
      </c>
    </row>
    <row r="24" spans="3:13" x14ac:dyDescent="0.3">
      <c r="C24" s="5" t="s">
        <v>95</v>
      </c>
      <c r="D24" s="5"/>
      <c r="E24" s="5"/>
      <c r="F24" s="5">
        <f t="shared" si="0"/>
        <v>0</v>
      </c>
      <c r="G24" s="5" t="s">
        <v>104</v>
      </c>
      <c r="H24" s="5"/>
      <c r="I24" s="5"/>
      <c r="J24" s="5">
        <f t="shared" si="1"/>
        <v>0</v>
      </c>
      <c r="K24" s="5"/>
      <c r="L24" s="5"/>
      <c r="M24" s="5">
        <f t="shared" si="2"/>
        <v>0</v>
      </c>
    </row>
    <row r="25" spans="3:13" x14ac:dyDescent="0.3">
      <c r="C25" s="5" t="s">
        <v>96</v>
      </c>
      <c r="D25" s="5"/>
      <c r="E25" s="5"/>
      <c r="F25" s="5">
        <f t="shared" si="0"/>
        <v>0</v>
      </c>
      <c r="G25" s="5" t="s">
        <v>104</v>
      </c>
      <c r="H25" s="5"/>
      <c r="I25" s="5"/>
      <c r="J25" s="5">
        <f t="shared" si="1"/>
        <v>0</v>
      </c>
      <c r="K25" s="5"/>
      <c r="L25" s="5"/>
      <c r="M25" s="5">
        <f t="shared" si="2"/>
        <v>0</v>
      </c>
    </row>
    <row r="26" spans="3:13" x14ac:dyDescent="0.3">
      <c r="C26" s="5" t="s">
        <v>97</v>
      </c>
      <c r="D26" s="5"/>
      <c r="E26" s="5"/>
      <c r="F26" s="5">
        <f t="shared" si="0"/>
        <v>0</v>
      </c>
      <c r="G26" s="5" t="s">
        <v>104</v>
      </c>
      <c r="H26" s="5"/>
      <c r="I26" s="5"/>
      <c r="J26" s="5">
        <f t="shared" si="1"/>
        <v>0</v>
      </c>
      <c r="K26" s="5"/>
      <c r="L26" s="5"/>
      <c r="M26" s="5">
        <f t="shared" si="2"/>
        <v>0</v>
      </c>
    </row>
    <row r="27" spans="3:13" x14ac:dyDescent="0.3">
      <c r="C27" s="5"/>
      <c r="D27" s="5"/>
      <c r="E27" s="5"/>
      <c r="F27" s="5">
        <f t="shared" si="0"/>
        <v>0</v>
      </c>
      <c r="G27" s="5"/>
      <c r="H27" s="5"/>
      <c r="I27" s="5"/>
      <c r="J27" s="5">
        <f t="shared" si="1"/>
        <v>0</v>
      </c>
      <c r="K27" s="5"/>
      <c r="L27" s="5"/>
      <c r="M27" s="5">
        <f t="shared" si="2"/>
        <v>0</v>
      </c>
    </row>
    <row r="28" spans="3:13" x14ac:dyDescent="0.3">
      <c r="C28" s="5" t="s">
        <v>91</v>
      </c>
      <c r="D28" s="5"/>
      <c r="E28" s="5"/>
      <c r="F28" s="5">
        <f t="shared" si="0"/>
        <v>0</v>
      </c>
      <c r="G28" s="5"/>
      <c r="H28" s="5"/>
      <c r="I28" s="5"/>
      <c r="J28" s="5">
        <f t="shared" si="1"/>
        <v>0</v>
      </c>
      <c r="K28" s="5"/>
      <c r="L28" s="5"/>
      <c r="M28" s="5">
        <f t="shared" si="2"/>
        <v>0</v>
      </c>
    </row>
    <row r="29" spans="3:13" x14ac:dyDescent="0.3">
      <c r="C29" s="5" t="s">
        <v>92</v>
      </c>
      <c r="D29" s="5"/>
      <c r="E29" s="5"/>
      <c r="F29" s="5">
        <f t="shared" si="0"/>
        <v>0</v>
      </c>
      <c r="G29" s="5"/>
      <c r="H29" s="5"/>
      <c r="I29" s="5"/>
      <c r="J29" s="5">
        <f t="shared" si="1"/>
        <v>0</v>
      </c>
      <c r="K29" s="5"/>
      <c r="L29" s="5"/>
      <c r="M29" s="5">
        <f t="shared" si="2"/>
        <v>0</v>
      </c>
    </row>
    <row r="30" spans="3:13" x14ac:dyDescent="0.3">
      <c r="C30" s="5" t="s">
        <v>93</v>
      </c>
      <c r="D30" s="5"/>
      <c r="E30" s="5"/>
      <c r="F30" s="5">
        <f t="shared" si="0"/>
        <v>0</v>
      </c>
      <c r="G30" s="5"/>
      <c r="H30" s="5"/>
      <c r="I30" s="5"/>
      <c r="J30" s="5">
        <f t="shared" si="1"/>
        <v>0</v>
      </c>
      <c r="K30" s="5"/>
      <c r="L30" s="5"/>
      <c r="M30" s="5">
        <f t="shared" si="2"/>
        <v>0</v>
      </c>
    </row>
    <row r="31" spans="3:13" x14ac:dyDescent="0.3">
      <c r="C31" s="5" t="s">
        <v>94</v>
      </c>
      <c r="D31" s="5"/>
      <c r="E31" s="5"/>
      <c r="F31" s="5">
        <f t="shared" si="0"/>
        <v>0</v>
      </c>
      <c r="G31" s="5"/>
      <c r="H31" s="5"/>
      <c r="I31" s="5"/>
      <c r="J31" s="5">
        <f t="shared" si="1"/>
        <v>0</v>
      </c>
      <c r="K31" s="5"/>
      <c r="L31" s="5"/>
      <c r="M31" s="5">
        <f t="shared" si="2"/>
        <v>0</v>
      </c>
    </row>
    <row r="32" spans="3:13" x14ac:dyDescent="0.3">
      <c r="C32" s="5"/>
      <c r="D32" s="5"/>
      <c r="E32" s="5"/>
      <c r="F32" s="5">
        <f t="shared" si="0"/>
        <v>0</v>
      </c>
      <c r="G32" s="5"/>
      <c r="H32" s="5"/>
      <c r="I32" s="5"/>
      <c r="J32" s="5">
        <f t="shared" si="1"/>
        <v>0</v>
      </c>
      <c r="K32" s="5"/>
      <c r="L32" s="5"/>
      <c r="M32" s="5">
        <f t="shared" si="2"/>
        <v>0</v>
      </c>
    </row>
    <row r="33" spans="3:13" x14ac:dyDescent="0.3">
      <c r="C33" s="5"/>
      <c r="D33" s="5"/>
      <c r="E33" s="5"/>
      <c r="F33" s="5">
        <f t="shared" si="0"/>
        <v>0</v>
      </c>
      <c r="G33" s="5"/>
      <c r="H33" s="5"/>
      <c r="I33" s="5"/>
      <c r="J33" s="5">
        <f t="shared" si="1"/>
        <v>0</v>
      </c>
      <c r="K33" s="5"/>
      <c r="L33" s="5"/>
      <c r="M33" s="5">
        <f t="shared" si="2"/>
        <v>0</v>
      </c>
    </row>
    <row r="34" spans="3:13" x14ac:dyDescent="0.3">
      <c r="C34" s="5"/>
      <c r="D34" s="5"/>
      <c r="E34" s="5"/>
      <c r="F34" s="5">
        <f t="shared" si="0"/>
        <v>0</v>
      </c>
      <c r="G34" s="5"/>
      <c r="H34" s="5"/>
      <c r="I34" s="5"/>
      <c r="J34" s="5">
        <f t="shared" si="1"/>
        <v>0</v>
      </c>
      <c r="K34" s="5"/>
      <c r="L34" s="5"/>
      <c r="M34" s="5">
        <f t="shared" si="2"/>
        <v>0</v>
      </c>
    </row>
    <row r="35" spans="3:13" x14ac:dyDescent="0.3">
      <c r="C35" s="5" t="s">
        <v>98</v>
      </c>
      <c r="D35" s="5"/>
      <c r="E35" s="5">
        <f>F35*10.764</f>
        <v>0</v>
      </c>
      <c r="F35" s="5">
        <f>SUM(F7:F34)</f>
        <v>0</v>
      </c>
      <c r="G35" s="5"/>
      <c r="H35" s="5"/>
      <c r="I35" s="5">
        <f>J35*10.764</f>
        <v>0</v>
      </c>
      <c r="J35" s="5">
        <f>SUM(J7:J34)</f>
        <v>0</v>
      </c>
      <c r="K35" s="5"/>
      <c r="L35" s="5">
        <f>M35*10.764</f>
        <v>0</v>
      </c>
      <c r="M35" s="5">
        <f>SUM(M7:M34)</f>
        <v>0</v>
      </c>
    </row>
  </sheetData>
  <mergeCells count="4">
    <mergeCell ref="D3:E3"/>
    <mergeCell ref="D5:F5"/>
    <mergeCell ref="H5:J5"/>
    <mergeCell ref="K5:M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N35"/>
  <sheetViews>
    <sheetView workbookViewId="0">
      <selection activeCell="H7" sqref="H7:H8"/>
    </sheetView>
  </sheetViews>
  <sheetFormatPr defaultRowHeight="14.4" x14ac:dyDescent="0.3"/>
  <sheetData>
    <row r="3" spans="3:14" x14ac:dyDescent="0.3">
      <c r="D3" s="8" t="s">
        <v>99</v>
      </c>
      <c r="E3" s="194"/>
      <c r="F3" s="194"/>
    </row>
    <row r="4" spans="3:14" x14ac:dyDescent="0.3">
      <c r="F4" s="7"/>
      <c r="G4" s="7"/>
      <c r="H4" s="7"/>
      <c r="I4" s="7"/>
      <c r="J4" s="7"/>
      <c r="K4" s="7"/>
    </row>
    <row r="5" spans="3:14" x14ac:dyDescent="0.3">
      <c r="C5" s="8" t="s">
        <v>100</v>
      </c>
      <c r="D5" s="6" t="s">
        <v>80</v>
      </c>
      <c r="E5" s="195" t="s">
        <v>81</v>
      </c>
      <c r="F5" s="195"/>
      <c r="G5" s="195"/>
      <c r="H5" s="9"/>
      <c r="I5" s="195" t="s">
        <v>82</v>
      </c>
      <c r="J5" s="195"/>
      <c r="K5" s="195"/>
      <c r="L5" s="195" t="s">
        <v>83</v>
      </c>
      <c r="M5" s="195"/>
      <c r="N5" s="195"/>
    </row>
    <row r="6" spans="3:14" x14ac:dyDescent="0.3">
      <c r="C6" s="8">
        <v>1</v>
      </c>
      <c r="D6" s="6"/>
      <c r="E6" s="6" t="s">
        <v>84</v>
      </c>
      <c r="F6" s="6" t="s">
        <v>85</v>
      </c>
      <c r="G6" s="6" t="s">
        <v>86</v>
      </c>
      <c r="H6" s="6"/>
      <c r="I6" s="6" t="s">
        <v>84</v>
      </c>
      <c r="J6" s="6" t="s">
        <v>85</v>
      </c>
      <c r="K6" s="6" t="s">
        <v>86</v>
      </c>
      <c r="L6" s="6" t="s">
        <v>84</v>
      </c>
      <c r="M6" s="6" t="s">
        <v>85</v>
      </c>
      <c r="N6" s="6" t="s">
        <v>86</v>
      </c>
    </row>
    <row r="7" spans="3:14" x14ac:dyDescent="0.3">
      <c r="D7" s="5" t="s">
        <v>87</v>
      </c>
      <c r="E7" s="5"/>
      <c r="F7" s="5"/>
      <c r="G7" s="5">
        <f>E7*F7</f>
        <v>0</v>
      </c>
      <c r="H7" s="5" t="s">
        <v>102</v>
      </c>
      <c r="I7" s="5"/>
      <c r="J7" s="5"/>
      <c r="K7" s="5">
        <f>I7*J7</f>
        <v>0</v>
      </c>
      <c r="L7" s="5"/>
      <c r="M7" s="5"/>
      <c r="N7" s="5">
        <f>L7*M7</f>
        <v>0</v>
      </c>
    </row>
    <row r="8" spans="3:14" x14ac:dyDescent="0.3">
      <c r="D8" s="5"/>
      <c r="E8" s="5"/>
      <c r="F8" s="5"/>
      <c r="G8" s="5">
        <f t="shared" ref="G8:G34" si="0">E8*F8</f>
        <v>0</v>
      </c>
      <c r="H8" s="5" t="s">
        <v>103</v>
      </c>
      <c r="I8" s="5"/>
      <c r="J8" s="5"/>
      <c r="K8" s="5">
        <f t="shared" ref="K8:K34" si="1">I8*J8</f>
        <v>0</v>
      </c>
      <c r="L8" s="5"/>
      <c r="M8" s="5"/>
      <c r="N8" s="5">
        <f t="shared" ref="N8:N34" si="2">L8*M8</f>
        <v>0</v>
      </c>
    </row>
    <row r="9" spans="3:14" x14ac:dyDescent="0.3">
      <c r="D9" s="5"/>
      <c r="E9" s="5"/>
      <c r="F9" s="5"/>
      <c r="G9" s="5">
        <f t="shared" si="0"/>
        <v>0</v>
      </c>
      <c r="H9" s="5"/>
      <c r="I9" s="5"/>
      <c r="J9" s="5"/>
      <c r="K9" s="5">
        <f t="shared" si="1"/>
        <v>0</v>
      </c>
      <c r="L9" s="5"/>
      <c r="M9" s="5"/>
      <c r="N9" s="5">
        <f t="shared" si="2"/>
        <v>0</v>
      </c>
    </row>
    <row r="10" spans="3:14" x14ac:dyDescent="0.3">
      <c r="D10" s="5" t="s">
        <v>90</v>
      </c>
      <c r="E10" s="5"/>
      <c r="F10" s="5"/>
      <c r="G10" s="5">
        <f t="shared" si="0"/>
        <v>0</v>
      </c>
      <c r="H10" s="5" t="s">
        <v>102</v>
      </c>
      <c r="I10" s="5"/>
      <c r="J10" s="5"/>
      <c r="K10" s="5">
        <f t="shared" si="1"/>
        <v>0</v>
      </c>
      <c r="L10" s="5"/>
      <c r="M10" s="5"/>
      <c r="N10" s="5">
        <f t="shared" si="2"/>
        <v>0</v>
      </c>
    </row>
    <row r="11" spans="3:14" x14ac:dyDescent="0.3">
      <c r="D11" s="5"/>
      <c r="E11" s="5"/>
      <c r="F11" s="5"/>
      <c r="G11" s="5">
        <f t="shared" si="0"/>
        <v>0</v>
      </c>
      <c r="H11" s="5" t="s">
        <v>103</v>
      </c>
      <c r="I11" s="5"/>
      <c r="J11" s="5"/>
      <c r="K11" s="5">
        <f t="shared" si="1"/>
        <v>0</v>
      </c>
      <c r="L11" s="5"/>
      <c r="M11" s="5"/>
      <c r="N11" s="5">
        <f t="shared" si="2"/>
        <v>0</v>
      </c>
    </row>
    <row r="12" spans="3:14" x14ac:dyDescent="0.3">
      <c r="D12" s="5"/>
      <c r="E12" s="5"/>
      <c r="F12" s="5"/>
      <c r="G12" s="5">
        <f t="shared" si="0"/>
        <v>0</v>
      </c>
      <c r="H12" s="5"/>
      <c r="I12" s="5"/>
      <c r="J12" s="5"/>
      <c r="K12" s="5">
        <f t="shared" si="1"/>
        <v>0</v>
      </c>
      <c r="L12" s="5"/>
      <c r="M12" s="5"/>
      <c r="N12" s="5">
        <f t="shared" si="2"/>
        <v>0</v>
      </c>
    </row>
    <row r="13" spans="3:14" x14ac:dyDescent="0.3">
      <c r="D13" s="5"/>
      <c r="E13" s="5"/>
      <c r="F13" s="5"/>
      <c r="G13" s="5">
        <f t="shared" si="0"/>
        <v>0</v>
      </c>
      <c r="H13" s="5"/>
      <c r="I13" s="5"/>
      <c r="J13" s="5"/>
      <c r="K13" s="5">
        <f t="shared" si="1"/>
        <v>0</v>
      </c>
      <c r="L13" s="5"/>
      <c r="M13" s="5"/>
      <c r="N13" s="5">
        <f t="shared" si="2"/>
        <v>0</v>
      </c>
    </row>
    <row r="14" spans="3:14" x14ac:dyDescent="0.3">
      <c r="D14" s="5" t="s">
        <v>88</v>
      </c>
      <c r="E14" s="5"/>
      <c r="F14" s="5"/>
      <c r="G14" s="5">
        <f t="shared" si="0"/>
        <v>0</v>
      </c>
      <c r="H14" s="5" t="s">
        <v>102</v>
      </c>
      <c r="I14" s="5"/>
      <c r="J14" s="5"/>
      <c r="K14" s="5">
        <f t="shared" si="1"/>
        <v>0</v>
      </c>
      <c r="L14" s="5"/>
      <c r="M14" s="5"/>
      <c r="N14" s="5">
        <f t="shared" si="2"/>
        <v>0</v>
      </c>
    </row>
    <row r="15" spans="3:14" x14ac:dyDescent="0.3">
      <c r="D15" s="5"/>
      <c r="E15" s="5"/>
      <c r="F15" s="5"/>
      <c r="G15" s="5">
        <f t="shared" si="0"/>
        <v>0</v>
      </c>
      <c r="H15" s="5" t="s">
        <v>103</v>
      </c>
      <c r="I15" s="5"/>
      <c r="J15" s="5"/>
      <c r="K15" s="5">
        <f t="shared" si="1"/>
        <v>0</v>
      </c>
      <c r="L15" s="5"/>
      <c r="M15" s="5"/>
      <c r="N15" s="5">
        <f t="shared" si="2"/>
        <v>0</v>
      </c>
    </row>
    <row r="16" spans="3:14" x14ac:dyDescent="0.3">
      <c r="D16" s="5"/>
      <c r="E16" s="5"/>
      <c r="F16" s="5"/>
      <c r="G16" s="5">
        <f t="shared" si="0"/>
        <v>0</v>
      </c>
      <c r="H16" s="5"/>
      <c r="I16" s="5"/>
      <c r="J16" s="5"/>
      <c r="K16" s="5">
        <f t="shared" si="1"/>
        <v>0</v>
      </c>
      <c r="L16" s="5"/>
      <c r="M16" s="5"/>
      <c r="N16" s="5">
        <f t="shared" si="2"/>
        <v>0</v>
      </c>
    </row>
    <row r="17" spans="4:14" x14ac:dyDescent="0.3">
      <c r="D17" s="5"/>
      <c r="E17" s="5"/>
      <c r="F17" s="5"/>
      <c r="G17" s="5">
        <f t="shared" si="0"/>
        <v>0</v>
      </c>
      <c r="H17" s="5"/>
      <c r="I17" s="5"/>
      <c r="J17" s="5"/>
      <c r="K17" s="5">
        <f t="shared" si="1"/>
        <v>0</v>
      </c>
      <c r="L17" s="5"/>
      <c r="M17" s="5"/>
      <c r="N17" s="5">
        <f t="shared" si="2"/>
        <v>0</v>
      </c>
    </row>
    <row r="18" spans="4:14" x14ac:dyDescent="0.3">
      <c r="D18" s="5" t="s">
        <v>89</v>
      </c>
      <c r="E18" s="5"/>
      <c r="F18" s="5"/>
      <c r="G18" s="5">
        <f t="shared" si="0"/>
        <v>0</v>
      </c>
      <c r="H18" s="5" t="s">
        <v>102</v>
      </c>
      <c r="I18" s="5"/>
      <c r="J18" s="5"/>
      <c r="K18" s="5">
        <f t="shared" si="1"/>
        <v>0</v>
      </c>
      <c r="L18" s="5"/>
      <c r="M18" s="5"/>
      <c r="N18" s="5">
        <f t="shared" si="2"/>
        <v>0</v>
      </c>
    </row>
    <row r="19" spans="4:14" x14ac:dyDescent="0.3">
      <c r="D19" s="5"/>
      <c r="E19" s="5"/>
      <c r="F19" s="5"/>
      <c r="G19" s="5">
        <f t="shared" si="0"/>
        <v>0</v>
      </c>
      <c r="H19" s="5" t="s">
        <v>103</v>
      </c>
      <c r="I19" s="5"/>
      <c r="J19" s="5"/>
      <c r="K19" s="5">
        <f t="shared" si="1"/>
        <v>0</v>
      </c>
      <c r="L19" s="5"/>
      <c r="M19" s="5"/>
      <c r="N19" s="5">
        <f t="shared" si="2"/>
        <v>0</v>
      </c>
    </row>
    <row r="20" spans="4:14" x14ac:dyDescent="0.3">
      <c r="D20" s="5"/>
      <c r="E20" s="5"/>
      <c r="F20" s="5"/>
      <c r="G20" s="5">
        <f t="shared" si="0"/>
        <v>0</v>
      </c>
      <c r="H20" s="5"/>
      <c r="I20" s="5"/>
      <c r="J20" s="5"/>
      <c r="K20" s="5">
        <f t="shared" si="1"/>
        <v>0</v>
      </c>
      <c r="L20" s="5"/>
      <c r="M20" s="5"/>
      <c r="N20" s="5">
        <f t="shared" si="2"/>
        <v>0</v>
      </c>
    </row>
    <row r="21" spans="4:14" x14ac:dyDescent="0.3">
      <c r="D21" s="5" t="s">
        <v>89</v>
      </c>
      <c r="E21" s="5"/>
      <c r="F21" s="5"/>
      <c r="G21" s="5">
        <f t="shared" si="0"/>
        <v>0</v>
      </c>
      <c r="H21" s="5" t="s">
        <v>102</v>
      </c>
      <c r="I21" s="5"/>
      <c r="J21" s="5"/>
      <c r="K21" s="5">
        <f t="shared" si="1"/>
        <v>0</v>
      </c>
      <c r="L21" s="5"/>
      <c r="M21" s="5"/>
      <c r="N21" s="5">
        <f t="shared" si="2"/>
        <v>0</v>
      </c>
    </row>
    <row r="22" spans="4:14" x14ac:dyDescent="0.3">
      <c r="D22" s="5"/>
      <c r="E22" s="5"/>
      <c r="F22" s="5"/>
      <c r="G22" s="5">
        <f t="shared" si="0"/>
        <v>0</v>
      </c>
      <c r="H22" s="5" t="s">
        <v>103</v>
      </c>
      <c r="I22" s="5"/>
      <c r="J22" s="5"/>
      <c r="K22" s="5">
        <f t="shared" si="1"/>
        <v>0</v>
      </c>
      <c r="L22" s="5"/>
      <c r="M22" s="5"/>
      <c r="N22" s="5">
        <f t="shared" si="2"/>
        <v>0</v>
      </c>
    </row>
    <row r="23" spans="4:14" x14ac:dyDescent="0.3">
      <c r="D23" s="5"/>
      <c r="E23" s="5"/>
      <c r="F23" s="5"/>
      <c r="G23" s="5">
        <f t="shared" si="0"/>
        <v>0</v>
      </c>
      <c r="H23" s="5"/>
      <c r="I23" s="5"/>
      <c r="J23" s="5"/>
      <c r="K23" s="5">
        <f t="shared" si="1"/>
        <v>0</v>
      </c>
      <c r="L23" s="5"/>
      <c r="M23" s="5"/>
      <c r="N23" s="5">
        <f t="shared" si="2"/>
        <v>0</v>
      </c>
    </row>
    <row r="24" spans="4:14" x14ac:dyDescent="0.3">
      <c r="D24" s="5" t="s">
        <v>95</v>
      </c>
      <c r="E24" s="5"/>
      <c r="F24" s="5"/>
      <c r="G24" s="5">
        <f t="shared" si="0"/>
        <v>0</v>
      </c>
      <c r="H24" s="5" t="s">
        <v>104</v>
      </c>
      <c r="I24" s="5"/>
      <c r="J24" s="5"/>
      <c r="K24" s="5">
        <f t="shared" si="1"/>
        <v>0</v>
      </c>
      <c r="L24" s="5"/>
      <c r="M24" s="5"/>
      <c r="N24" s="5">
        <f t="shared" si="2"/>
        <v>0</v>
      </c>
    </row>
    <row r="25" spans="4:14" x14ac:dyDescent="0.3">
      <c r="D25" s="5" t="s">
        <v>96</v>
      </c>
      <c r="E25" s="5"/>
      <c r="F25" s="5"/>
      <c r="G25" s="5">
        <f t="shared" si="0"/>
        <v>0</v>
      </c>
      <c r="H25" s="5" t="s">
        <v>104</v>
      </c>
      <c r="I25" s="5"/>
      <c r="J25" s="5"/>
      <c r="K25" s="5">
        <f t="shared" si="1"/>
        <v>0</v>
      </c>
      <c r="L25" s="5"/>
      <c r="M25" s="5"/>
      <c r="N25" s="5">
        <f t="shared" si="2"/>
        <v>0</v>
      </c>
    </row>
    <row r="26" spans="4:14" x14ac:dyDescent="0.3">
      <c r="D26" s="5" t="s">
        <v>97</v>
      </c>
      <c r="E26" s="5"/>
      <c r="F26" s="5"/>
      <c r="G26" s="5">
        <f t="shared" si="0"/>
        <v>0</v>
      </c>
      <c r="H26" s="5" t="s">
        <v>104</v>
      </c>
      <c r="I26" s="5"/>
      <c r="J26" s="5"/>
      <c r="K26" s="5">
        <f t="shared" si="1"/>
        <v>0</v>
      </c>
      <c r="L26" s="5"/>
      <c r="M26" s="5"/>
      <c r="N26" s="5">
        <f t="shared" si="2"/>
        <v>0</v>
      </c>
    </row>
    <row r="27" spans="4:14" x14ac:dyDescent="0.3">
      <c r="D27" s="5"/>
      <c r="E27" s="5"/>
      <c r="F27" s="5"/>
      <c r="G27" s="5">
        <f t="shared" si="0"/>
        <v>0</v>
      </c>
      <c r="H27" s="5"/>
      <c r="I27" s="5"/>
      <c r="J27" s="5"/>
      <c r="K27" s="5">
        <f t="shared" si="1"/>
        <v>0</v>
      </c>
      <c r="L27" s="5"/>
      <c r="M27" s="5"/>
      <c r="N27" s="5">
        <f t="shared" si="2"/>
        <v>0</v>
      </c>
    </row>
    <row r="28" spans="4:14" x14ac:dyDescent="0.3">
      <c r="D28" s="5" t="s">
        <v>91</v>
      </c>
      <c r="E28" s="5"/>
      <c r="F28" s="5"/>
      <c r="G28" s="5">
        <f t="shared" si="0"/>
        <v>0</v>
      </c>
      <c r="H28" s="5"/>
      <c r="I28" s="5"/>
      <c r="J28" s="5"/>
      <c r="K28" s="5">
        <f t="shared" si="1"/>
        <v>0</v>
      </c>
      <c r="L28" s="5"/>
      <c r="M28" s="5"/>
      <c r="N28" s="5">
        <f t="shared" si="2"/>
        <v>0</v>
      </c>
    </row>
    <row r="29" spans="4:14" x14ac:dyDescent="0.3">
      <c r="D29" s="5" t="s">
        <v>92</v>
      </c>
      <c r="E29" s="5"/>
      <c r="F29" s="5"/>
      <c r="G29" s="5">
        <f t="shared" si="0"/>
        <v>0</v>
      </c>
      <c r="H29" s="5"/>
      <c r="I29" s="5"/>
      <c r="J29" s="5"/>
      <c r="K29" s="5">
        <f t="shared" si="1"/>
        <v>0</v>
      </c>
      <c r="L29" s="5"/>
      <c r="M29" s="5"/>
      <c r="N29" s="5">
        <f t="shared" si="2"/>
        <v>0</v>
      </c>
    </row>
    <row r="30" spans="4:14" x14ac:dyDescent="0.3">
      <c r="D30" s="5" t="s">
        <v>93</v>
      </c>
      <c r="E30" s="5"/>
      <c r="F30" s="5"/>
      <c r="G30" s="5">
        <f t="shared" si="0"/>
        <v>0</v>
      </c>
      <c r="H30" s="5"/>
      <c r="I30" s="5"/>
      <c r="J30" s="5"/>
      <c r="K30" s="5">
        <f t="shared" si="1"/>
        <v>0</v>
      </c>
      <c r="L30" s="5"/>
      <c r="M30" s="5"/>
      <c r="N30" s="5">
        <f t="shared" si="2"/>
        <v>0</v>
      </c>
    </row>
    <row r="31" spans="4:14" x14ac:dyDescent="0.3">
      <c r="D31" s="5" t="s">
        <v>94</v>
      </c>
      <c r="E31" s="5"/>
      <c r="F31" s="5"/>
      <c r="G31" s="5">
        <f t="shared" si="0"/>
        <v>0</v>
      </c>
      <c r="H31" s="5"/>
      <c r="I31" s="5"/>
      <c r="J31" s="5"/>
      <c r="K31" s="5">
        <f t="shared" si="1"/>
        <v>0</v>
      </c>
      <c r="L31" s="5"/>
      <c r="M31" s="5"/>
      <c r="N31" s="5">
        <f t="shared" si="2"/>
        <v>0</v>
      </c>
    </row>
    <row r="32" spans="4:14" x14ac:dyDescent="0.3">
      <c r="D32" s="5"/>
      <c r="E32" s="5"/>
      <c r="F32" s="5"/>
      <c r="G32" s="5">
        <f t="shared" si="0"/>
        <v>0</v>
      </c>
      <c r="H32" s="5"/>
      <c r="I32" s="5"/>
      <c r="J32" s="5"/>
      <c r="K32" s="5">
        <f t="shared" si="1"/>
        <v>0</v>
      </c>
      <c r="L32" s="5"/>
      <c r="M32" s="5"/>
      <c r="N32" s="5">
        <f t="shared" si="2"/>
        <v>0</v>
      </c>
    </row>
    <row r="33" spans="4:14" x14ac:dyDescent="0.3">
      <c r="D33" s="5"/>
      <c r="E33" s="5"/>
      <c r="F33" s="5"/>
      <c r="G33" s="5">
        <f t="shared" si="0"/>
        <v>0</v>
      </c>
      <c r="H33" s="5"/>
      <c r="I33" s="5"/>
      <c r="J33" s="5"/>
      <c r="K33" s="5">
        <f t="shared" si="1"/>
        <v>0</v>
      </c>
      <c r="L33" s="5"/>
      <c r="M33" s="5"/>
      <c r="N33" s="5">
        <f t="shared" si="2"/>
        <v>0</v>
      </c>
    </row>
    <row r="34" spans="4:14" x14ac:dyDescent="0.3">
      <c r="D34" s="5"/>
      <c r="E34" s="5"/>
      <c r="F34" s="5"/>
      <c r="G34" s="5">
        <f t="shared" si="0"/>
        <v>0</v>
      </c>
      <c r="H34" s="5"/>
      <c r="I34" s="5"/>
      <c r="J34" s="5"/>
      <c r="K34" s="5">
        <f t="shared" si="1"/>
        <v>0</v>
      </c>
      <c r="L34" s="5"/>
      <c r="M34" s="5"/>
      <c r="N34" s="5">
        <f t="shared" si="2"/>
        <v>0</v>
      </c>
    </row>
    <row r="35" spans="4:14" x14ac:dyDescent="0.3">
      <c r="D35" s="5" t="s">
        <v>98</v>
      </c>
      <c r="E35" s="5"/>
      <c r="F35" s="5">
        <f>G35*10.764</f>
        <v>0</v>
      </c>
      <c r="G35" s="5">
        <f>SUM(G7:G34)</f>
        <v>0</v>
      </c>
      <c r="H35" s="5"/>
      <c r="I35" s="5"/>
      <c r="J35" s="5">
        <f>K35*10.764</f>
        <v>0</v>
      </c>
      <c r="K35" s="5">
        <f>SUM(K7:K34)</f>
        <v>0</v>
      </c>
      <c r="L35" s="5"/>
      <c r="M35" s="5">
        <f>N35*10.764</f>
        <v>0</v>
      </c>
      <c r="N35" s="5">
        <f>SUM(N7:N34)</f>
        <v>0</v>
      </c>
    </row>
  </sheetData>
  <mergeCells count="4">
    <mergeCell ref="E3:F3"/>
    <mergeCell ref="E5:G5"/>
    <mergeCell ref="I5:K5"/>
    <mergeCell ref="L5:N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6"/>
  <sheetViews>
    <sheetView workbookViewId="0">
      <selection activeCell="C6" sqref="C6"/>
    </sheetView>
  </sheetViews>
  <sheetFormatPr defaultRowHeight="14.4" x14ac:dyDescent="0.3"/>
  <cols>
    <col min="2" max="2" width="17.21875" customWidth="1"/>
    <col min="3" max="3" width="38.44140625" customWidth="1"/>
    <col min="7" max="7" width="17.77734375" customWidth="1"/>
    <col min="8" max="8" width="26.5546875" customWidth="1"/>
  </cols>
  <sheetData>
    <row r="1" spans="1:9" x14ac:dyDescent="0.3">
      <c r="A1" s="19"/>
      <c r="B1" s="19"/>
      <c r="C1" s="19"/>
      <c r="D1" s="19"/>
      <c r="E1" s="19"/>
      <c r="F1" s="19"/>
      <c r="G1" s="19"/>
      <c r="H1" s="19"/>
      <c r="I1" s="18"/>
    </row>
    <row r="2" spans="1:9" x14ac:dyDescent="0.3">
      <c r="A2" s="20"/>
      <c r="B2" s="20"/>
      <c r="C2" s="20"/>
      <c r="D2" s="20"/>
      <c r="E2" s="20"/>
      <c r="F2" s="20"/>
      <c r="G2" s="20"/>
      <c r="H2" s="20"/>
      <c r="I2" s="18"/>
    </row>
    <row r="3" spans="1:9" x14ac:dyDescent="0.3">
      <c r="A3" s="20"/>
      <c r="B3" s="196" t="s">
        <v>183</v>
      </c>
      <c r="C3" s="196"/>
      <c r="D3" s="196"/>
      <c r="E3" s="196"/>
      <c r="F3" s="196"/>
      <c r="G3" s="196"/>
      <c r="H3" s="196"/>
      <c r="I3" s="18"/>
    </row>
    <row r="4" spans="1:9" ht="28.8" x14ac:dyDescent="0.3">
      <c r="A4" s="20"/>
      <c r="B4" s="21" t="s">
        <v>184</v>
      </c>
      <c r="C4" s="21" t="s">
        <v>185</v>
      </c>
      <c r="D4" s="21" t="s">
        <v>100</v>
      </c>
      <c r="E4" s="21" t="s">
        <v>186</v>
      </c>
      <c r="F4" s="21" t="s">
        <v>187</v>
      </c>
      <c r="G4" s="21" t="s">
        <v>188</v>
      </c>
      <c r="H4" s="21" t="s">
        <v>189</v>
      </c>
      <c r="I4" s="18"/>
    </row>
    <row r="5" spans="1:9" x14ac:dyDescent="0.3">
      <c r="A5" s="20"/>
      <c r="B5" s="23" t="s">
        <v>190</v>
      </c>
      <c r="C5" s="24" t="s">
        <v>140</v>
      </c>
      <c r="D5" s="23" t="s">
        <v>191</v>
      </c>
      <c r="E5" s="23">
        <v>1106</v>
      </c>
      <c r="F5" s="25">
        <v>1769.6000000000001</v>
      </c>
      <c r="G5" s="25">
        <v>31532.549728752259</v>
      </c>
      <c r="H5" s="26">
        <v>55800000</v>
      </c>
      <c r="I5" s="18"/>
    </row>
    <row r="6" spans="1:9" x14ac:dyDescent="0.3">
      <c r="A6" s="20"/>
      <c r="B6" s="23" t="s">
        <v>190</v>
      </c>
      <c r="C6" s="27"/>
      <c r="D6" s="23"/>
      <c r="E6" s="23"/>
      <c r="F6" s="25">
        <v>0</v>
      </c>
      <c r="G6" s="25" t="e">
        <v>#DIV/0!</v>
      </c>
      <c r="H6" s="26"/>
      <c r="I6" s="18"/>
    </row>
    <row r="7" spans="1:9" x14ac:dyDescent="0.3">
      <c r="A7" s="20"/>
      <c r="B7" s="23" t="s">
        <v>190</v>
      </c>
      <c r="C7" s="24"/>
      <c r="D7" s="23"/>
      <c r="E7" s="23"/>
      <c r="F7" s="25">
        <v>0</v>
      </c>
      <c r="G7" s="25" t="e">
        <v>#DIV/0!</v>
      </c>
      <c r="H7" s="26"/>
      <c r="I7" s="18"/>
    </row>
    <row r="8" spans="1:9" x14ac:dyDescent="0.3">
      <c r="A8" s="20"/>
      <c r="B8" s="23" t="s">
        <v>190</v>
      </c>
      <c r="C8" s="27"/>
      <c r="D8" s="23"/>
      <c r="E8" s="23"/>
      <c r="F8" s="25">
        <v>0</v>
      </c>
      <c r="G8" s="25" t="e">
        <v>#DIV/0!</v>
      </c>
      <c r="H8" s="26"/>
      <c r="I8" s="18"/>
    </row>
    <row r="9" spans="1:9" x14ac:dyDescent="0.3">
      <c r="A9" s="20"/>
      <c r="B9" s="23" t="s">
        <v>190</v>
      </c>
      <c r="C9" s="27"/>
      <c r="D9" s="23"/>
      <c r="E9" s="23"/>
      <c r="F9" s="25">
        <v>0</v>
      </c>
      <c r="G9" s="25" t="e">
        <v>#DIV/0!</v>
      </c>
      <c r="H9" s="26"/>
      <c r="I9" s="18"/>
    </row>
    <row r="10" spans="1:9" x14ac:dyDescent="0.3">
      <c r="A10" s="20"/>
      <c r="B10" s="23" t="s">
        <v>192</v>
      </c>
      <c r="C10" s="24"/>
      <c r="D10" s="23"/>
      <c r="E10" s="23"/>
      <c r="F10" s="25">
        <v>0</v>
      </c>
      <c r="G10" s="25" t="e">
        <v>#DIV/0!</v>
      </c>
      <c r="H10" s="26"/>
      <c r="I10" s="18"/>
    </row>
    <row r="11" spans="1:9" x14ac:dyDescent="0.3">
      <c r="A11" s="20"/>
      <c r="B11" s="23" t="s">
        <v>192</v>
      </c>
      <c r="C11" s="24"/>
      <c r="D11" s="23"/>
      <c r="E11" s="23"/>
      <c r="F11" s="25">
        <v>0</v>
      </c>
      <c r="G11" s="25" t="e">
        <v>#DIV/0!</v>
      </c>
      <c r="H11" s="26"/>
      <c r="I11" s="18"/>
    </row>
    <row r="12" spans="1:9" x14ac:dyDescent="0.3">
      <c r="A12" s="20"/>
      <c r="B12" s="28" t="s">
        <v>193</v>
      </c>
      <c r="C12" s="23"/>
      <c r="D12" s="23"/>
      <c r="E12" s="23"/>
      <c r="F12" s="23"/>
      <c r="G12" s="29" t="e">
        <v>#DIV/0!</v>
      </c>
      <c r="H12" s="23"/>
      <c r="I12" s="18"/>
    </row>
    <row r="13" spans="1:9" x14ac:dyDescent="0.3">
      <c r="A13" s="19"/>
      <c r="B13" s="28" t="s">
        <v>194</v>
      </c>
      <c r="C13" s="23"/>
      <c r="D13" s="23"/>
      <c r="E13" s="23"/>
      <c r="F13" s="30"/>
      <c r="G13" s="28"/>
      <c r="H13" s="28"/>
      <c r="I13" s="22"/>
    </row>
    <row r="14" spans="1:9" x14ac:dyDescent="0.3">
      <c r="A14" s="18"/>
      <c r="B14" s="19"/>
      <c r="C14" s="19"/>
      <c r="D14" s="19"/>
      <c r="E14" s="19"/>
      <c r="F14" s="18"/>
      <c r="G14" s="18"/>
      <c r="H14" s="18"/>
      <c r="I14" s="18"/>
    </row>
    <row r="15" spans="1:9" x14ac:dyDescent="0.3">
      <c r="A15" s="18"/>
      <c r="B15" s="19"/>
      <c r="C15" s="19"/>
      <c r="D15" s="19"/>
      <c r="E15" s="19"/>
      <c r="F15" s="18"/>
      <c r="G15" s="18"/>
      <c r="H15" s="18"/>
      <c r="I15" s="18"/>
    </row>
    <row r="16" spans="1:9" x14ac:dyDescent="0.3">
      <c r="A16" s="18"/>
      <c r="B16" s="19"/>
      <c r="C16" s="19"/>
      <c r="D16" s="19"/>
      <c r="E16" s="19"/>
      <c r="F16" s="18"/>
      <c r="G16" s="18"/>
      <c r="H16" s="18"/>
      <c r="I16" s="18"/>
    </row>
  </sheetData>
  <mergeCells count="1">
    <mergeCell ref="B3: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Sheet1</vt:lpstr>
      <vt:lpstr>A%</vt:lpstr>
      <vt:lpstr>B%</vt:lpstr>
      <vt:lpstr>C%</vt:lpstr>
      <vt:lpstr>Wing A</vt:lpstr>
      <vt:lpstr>Wing B</vt:lpstr>
      <vt:lpstr>Wing C</vt:lpstr>
      <vt:lpstr>VALUATION</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Kunal Kadam</cp:lastModifiedBy>
  <cp:lastPrinted>2025-08-14T05:28:17Z</cp:lastPrinted>
  <dcterms:created xsi:type="dcterms:W3CDTF">2013-11-23T05:32:33Z</dcterms:created>
  <dcterms:modified xsi:type="dcterms:W3CDTF">2025-08-14T05:31:13Z</dcterms:modified>
</cp:coreProperties>
</file>