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D:\Kunal\Aug 25\Axis\Dump\"/>
    </mc:Choice>
  </mc:AlternateContent>
  <xr:revisionPtr revIDLastSave="0" documentId="13_ncr:1_{F315C9F4-F37A-42EC-8278-73D6DB8D46CB}" xr6:coauthVersionLast="47" xr6:coauthVersionMax="47" xr10:uidLastSave="{00000000-0000-0000-0000-000000000000}"/>
  <bookViews>
    <workbookView xWindow="-108" yWindow="-108" windowWidth="23256" windowHeight="12456" xr2:uid="{00000000-000D-0000-FFFF-FFFF00000000}"/>
  </bookViews>
  <sheets>
    <sheet name="Sheet1" sheetId="1" r:id="rId1"/>
    <sheet name="Note" sheetId="16" r:id="rId2"/>
    <sheet name="Valuation" sheetId="15" r:id="rId3"/>
    <sheet name="Construction %" sheetId="14" r:id="rId4"/>
    <sheet name="Wing A" sheetId="11" r:id="rId5"/>
    <sheet name="Wing B" sheetId="12" r:id="rId6"/>
    <sheet name="Wing C" sheetId="13" r:id="rId7"/>
  </sheets>
  <definedNames>
    <definedName name="_xlnm.Print_Area" localSheetId="0">Sheet1!$A$1:$J$189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1" l="1"/>
  <c r="D64" i="1" l="1"/>
  <c r="M63" i="1"/>
  <c r="C56" i="1" s="1"/>
  <c r="D56" i="1" s="1"/>
  <c r="D63" i="1"/>
  <c r="M62" i="1"/>
  <c r="D62" i="1"/>
  <c r="M61" i="1"/>
  <c r="D61" i="1"/>
  <c r="M60" i="1"/>
  <c r="D60" i="1"/>
  <c r="D59" i="1"/>
  <c r="M58" i="1"/>
  <c r="C55" i="1" s="1"/>
  <c r="D58" i="1"/>
  <c r="M57" i="1"/>
  <c r="C57" i="1"/>
  <c r="D57" i="1" s="1"/>
  <c r="F19" i="15"/>
  <c r="G19" i="15"/>
  <c r="F18" i="15"/>
  <c r="G18" i="15" s="1"/>
  <c r="F17" i="15"/>
  <c r="G17" i="15" s="1"/>
  <c r="F16" i="15"/>
  <c r="G16" i="15" s="1"/>
  <c r="F15" i="15"/>
  <c r="G15" i="15"/>
  <c r="F14" i="15"/>
  <c r="G14" i="15" s="1"/>
  <c r="F13" i="15"/>
  <c r="G13" i="15" s="1"/>
  <c r="F12" i="15"/>
  <c r="G12" i="15" s="1"/>
  <c r="F11" i="15"/>
  <c r="G11" i="15" s="1"/>
  <c r="F10" i="15"/>
  <c r="G10" i="15" s="1"/>
  <c r="F9" i="15"/>
  <c r="G9" i="15" s="1"/>
  <c r="F8" i="15"/>
  <c r="G8" i="15" s="1"/>
  <c r="F7" i="15"/>
  <c r="G7" i="15" s="1"/>
  <c r="F6" i="15"/>
  <c r="G6" i="15" s="1"/>
  <c r="F5" i="15"/>
  <c r="G5" i="15" s="1"/>
  <c r="B14" i="14"/>
  <c r="N6" i="14" s="1"/>
  <c r="G18" i="14" s="1"/>
  <c r="B12" i="14"/>
  <c r="M6" i="14" s="1"/>
  <c r="G17" i="14" s="1"/>
  <c r="B10" i="14"/>
  <c r="E7" i="14" s="1"/>
  <c r="B8" i="14"/>
  <c r="K7" i="14" s="1"/>
  <c r="H15" i="14" s="1"/>
  <c r="B6" i="14"/>
  <c r="J7" i="14" s="1"/>
  <c r="H14" i="14" s="1"/>
  <c r="B16" i="14"/>
  <c r="O6" i="14" s="1"/>
  <c r="G19" i="14" s="1"/>
  <c r="I6" i="14"/>
  <c r="G13" i="14" s="1"/>
  <c r="E4" i="14"/>
  <c r="D99" i="1"/>
  <c r="D98" i="1"/>
  <c r="D97" i="1"/>
  <c r="D96" i="1"/>
  <c r="D94" i="1"/>
  <c r="G94" i="1" s="1"/>
  <c r="D93" i="1"/>
  <c r="H43" i="1"/>
  <c r="D45" i="1" s="1"/>
  <c r="H42" i="1"/>
  <c r="C42" i="1"/>
  <c r="D47" i="1"/>
  <c r="G84" i="1"/>
  <c r="N34" i="13"/>
  <c r="K34" i="13"/>
  <c r="G34" i="13"/>
  <c r="N33" i="13"/>
  <c r="K33" i="13"/>
  <c r="G33" i="13"/>
  <c r="N32" i="13"/>
  <c r="K32" i="13"/>
  <c r="G32" i="13"/>
  <c r="N31" i="13"/>
  <c r="K31" i="13"/>
  <c r="G31" i="13"/>
  <c r="N30" i="13"/>
  <c r="K30" i="13"/>
  <c r="G30" i="13"/>
  <c r="N29" i="13"/>
  <c r="K29" i="13"/>
  <c r="G29" i="13"/>
  <c r="N28" i="13"/>
  <c r="K28" i="13"/>
  <c r="G28" i="13"/>
  <c r="N27" i="13"/>
  <c r="K27" i="13"/>
  <c r="G27" i="13"/>
  <c r="N26" i="13"/>
  <c r="K26" i="13"/>
  <c r="G26" i="13"/>
  <c r="N25" i="13"/>
  <c r="K25" i="13"/>
  <c r="G25" i="13"/>
  <c r="N24" i="13"/>
  <c r="K24" i="13"/>
  <c r="G24" i="13"/>
  <c r="N23" i="13"/>
  <c r="K23" i="13"/>
  <c r="G23" i="13"/>
  <c r="N22" i="13"/>
  <c r="K22" i="13"/>
  <c r="G22" i="13"/>
  <c r="N21" i="13"/>
  <c r="K21" i="13"/>
  <c r="G21" i="13"/>
  <c r="N20" i="13"/>
  <c r="K20" i="13"/>
  <c r="G20" i="13"/>
  <c r="N19" i="13"/>
  <c r="K19" i="13"/>
  <c r="G19" i="13"/>
  <c r="N18" i="13"/>
  <c r="K18" i="13"/>
  <c r="G18" i="13"/>
  <c r="N17" i="13"/>
  <c r="K17" i="13"/>
  <c r="G17" i="13"/>
  <c r="N16" i="13"/>
  <c r="K16" i="13"/>
  <c r="G16" i="13"/>
  <c r="N15" i="13"/>
  <c r="K15" i="13"/>
  <c r="G15" i="13"/>
  <c r="N14" i="13"/>
  <c r="K14" i="13"/>
  <c r="G14" i="13"/>
  <c r="N13" i="13"/>
  <c r="K13" i="13"/>
  <c r="G13" i="13"/>
  <c r="N12" i="13"/>
  <c r="K12" i="13"/>
  <c r="G12" i="13"/>
  <c r="N11" i="13"/>
  <c r="K11" i="13"/>
  <c r="G11" i="13"/>
  <c r="N10" i="13"/>
  <c r="K10" i="13"/>
  <c r="G10" i="13"/>
  <c r="N9" i="13"/>
  <c r="K9" i="13"/>
  <c r="G9" i="13"/>
  <c r="N8" i="13"/>
  <c r="K8" i="13"/>
  <c r="G8" i="13"/>
  <c r="N7" i="13"/>
  <c r="K7" i="13"/>
  <c r="G7" i="13"/>
  <c r="M34" i="12"/>
  <c r="J34" i="12"/>
  <c r="F34" i="12"/>
  <c r="M33" i="12"/>
  <c r="J33" i="12"/>
  <c r="F33" i="12"/>
  <c r="M32" i="12"/>
  <c r="J32" i="12"/>
  <c r="F32" i="12"/>
  <c r="M31" i="12"/>
  <c r="J31" i="12"/>
  <c r="F31" i="12"/>
  <c r="M30" i="12"/>
  <c r="J30" i="12"/>
  <c r="F30" i="12"/>
  <c r="M29" i="12"/>
  <c r="J29" i="12"/>
  <c r="F29" i="12"/>
  <c r="M28" i="12"/>
  <c r="J28" i="12"/>
  <c r="F28" i="12"/>
  <c r="M27" i="12"/>
  <c r="J27" i="12"/>
  <c r="F27" i="12"/>
  <c r="M26" i="12"/>
  <c r="J26" i="12"/>
  <c r="F26" i="12"/>
  <c r="M25" i="12"/>
  <c r="J25" i="12"/>
  <c r="F25" i="12"/>
  <c r="M24" i="12"/>
  <c r="J24" i="12"/>
  <c r="F24" i="12"/>
  <c r="M23" i="12"/>
  <c r="J23" i="12"/>
  <c r="F23" i="12"/>
  <c r="M22" i="12"/>
  <c r="J22" i="12"/>
  <c r="F22" i="12"/>
  <c r="M21" i="12"/>
  <c r="J21" i="12"/>
  <c r="F21" i="12"/>
  <c r="M20" i="12"/>
  <c r="J20" i="12"/>
  <c r="F20" i="12"/>
  <c r="M19" i="12"/>
  <c r="J19" i="12"/>
  <c r="F19" i="12"/>
  <c r="M18" i="12"/>
  <c r="J18" i="12"/>
  <c r="F18" i="12"/>
  <c r="M17" i="12"/>
  <c r="J17" i="12"/>
  <c r="F17" i="12"/>
  <c r="M16" i="12"/>
  <c r="J16" i="12"/>
  <c r="F16" i="12"/>
  <c r="M15" i="12"/>
  <c r="J15" i="12"/>
  <c r="F15" i="12"/>
  <c r="M14" i="12"/>
  <c r="J14" i="12"/>
  <c r="F14" i="12"/>
  <c r="M13" i="12"/>
  <c r="J13" i="12"/>
  <c r="F13" i="12"/>
  <c r="M12" i="12"/>
  <c r="J12" i="12"/>
  <c r="F12" i="12"/>
  <c r="M11" i="12"/>
  <c r="J11" i="12"/>
  <c r="F11" i="12"/>
  <c r="M10" i="12"/>
  <c r="J10" i="12"/>
  <c r="F10" i="12"/>
  <c r="M9" i="12"/>
  <c r="J9" i="12"/>
  <c r="F9" i="12"/>
  <c r="M8" i="12"/>
  <c r="J8" i="12"/>
  <c r="F8" i="12"/>
  <c r="M7" i="12"/>
  <c r="J7" i="12"/>
  <c r="F7" i="12"/>
  <c r="M21" i="11"/>
  <c r="M22" i="11"/>
  <c r="M23" i="11"/>
  <c r="M24" i="11"/>
  <c r="M25" i="11"/>
  <c r="M26" i="11"/>
  <c r="M27" i="11"/>
  <c r="M28" i="11"/>
  <c r="M29" i="11"/>
  <c r="J21" i="11"/>
  <c r="J22" i="11"/>
  <c r="J23" i="11"/>
  <c r="J24" i="11"/>
  <c r="J25" i="11"/>
  <c r="J26" i="11"/>
  <c r="J27" i="11"/>
  <c r="J28" i="11"/>
  <c r="J29" i="11"/>
  <c r="F21" i="11"/>
  <c r="F22" i="11"/>
  <c r="F23" i="11"/>
  <c r="F24" i="11"/>
  <c r="F25" i="11"/>
  <c r="F26" i="11"/>
  <c r="F27" i="11"/>
  <c r="F28" i="11"/>
  <c r="F29" i="11"/>
  <c r="F30" i="11"/>
  <c r="F31" i="11"/>
  <c r="F32" i="11"/>
  <c r="F33" i="11"/>
  <c r="M7" i="11"/>
  <c r="M8" i="11"/>
  <c r="M9" i="11"/>
  <c r="M10" i="11"/>
  <c r="M11" i="11"/>
  <c r="M12" i="11"/>
  <c r="M13" i="11"/>
  <c r="M14" i="11"/>
  <c r="M15" i="11"/>
  <c r="M16" i="11"/>
  <c r="M17" i="11"/>
  <c r="M18" i="11"/>
  <c r="M19" i="11"/>
  <c r="M20" i="11"/>
  <c r="J7" i="11"/>
  <c r="J8" i="11"/>
  <c r="J9" i="11"/>
  <c r="J10" i="11"/>
  <c r="J11" i="11"/>
  <c r="J12" i="11"/>
  <c r="J13" i="11"/>
  <c r="J14" i="11"/>
  <c r="J15" i="11"/>
  <c r="J16" i="11"/>
  <c r="J17" i="11"/>
  <c r="J18" i="11"/>
  <c r="J19" i="11"/>
  <c r="J20" i="11"/>
  <c r="F7" i="11"/>
  <c r="F8" i="11"/>
  <c r="F9" i="11"/>
  <c r="F10" i="11"/>
  <c r="F11" i="11"/>
  <c r="F12" i="11"/>
  <c r="F13" i="11"/>
  <c r="F14" i="11"/>
  <c r="F15" i="11"/>
  <c r="F16" i="11"/>
  <c r="F17" i="11"/>
  <c r="F18" i="11"/>
  <c r="F19" i="11"/>
  <c r="F20" i="11"/>
  <c r="M33" i="11"/>
  <c r="J33" i="11"/>
  <c r="M32" i="11"/>
  <c r="J32" i="11"/>
  <c r="M31" i="11"/>
  <c r="J31" i="11"/>
  <c r="M30" i="11"/>
  <c r="J30" i="11"/>
  <c r="M6" i="11"/>
  <c r="J6" i="11"/>
  <c r="F6" i="11"/>
  <c r="I7" i="14"/>
  <c r="H13" i="14" s="1"/>
  <c r="L6" i="14" l="1"/>
  <c r="G16" i="14" s="1"/>
  <c r="E10" i="14"/>
  <c r="F35" i="12"/>
  <c r="E35" i="12" s="1"/>
  <c r="J34" i="11"/>
  <c r="I34" i="11" s="1"/>
  <c r="O7" i="14"/>
  <c r="H19" i="14" s="1"/>
  <c r="M35" i="12"/>
  <c r="L35" i="12" s="1"/>
  <c r="G20" i="15"/>
  <c r="H55" i="1"/>
  <c r="E6" i="14"/>
  <c r="L7" i="14"/>
  <c r="H16" i="14" s="1"/>
  <c r="K6" i="14"/>
  <c r="G15" i="14" s="1"/>
  <c r="G35" i="13"/>
  <c r="F35" i="13" s="1"/>
  <c r="N35" i="13"/>
  <c r="M35" i="13" s="1"/>
  <c r="K35" i="13"/>
  <c r="J35" i="13" s="1"/>
  <c r="M34" i="11"/>
  <c r="L34" i="11" s="1"/>
  <c r="G93" i="1"/>
  <c r="C87" i="1"/>
  <c r="E87" i="1"/>
  <c r="E8" i="14"/>
  <c r="F34" i="11"/>
  <c r="E34" i="11" s="1"/>
  <c r="J35" i="12"/>
  <c r="I35" i="12" s="1"/>
  <c r="N7" i="14"/>
  <c r="H18" i="14" s="1"/>
  <c r="M7" i="14"/>
  <c r="H17" i="14" s="1"/>
  <c r="E9" i="14"/>
  <c r="E5" i="14"/>
  <c r="J6" i="14"/>
  <c r="G14" i="14" s="1"/>
  <c r="D55" i="1"/>
  <c r="K51" i="1" s="1"/>
  <c r="C53" i="1" s="1"/>
  <c r="F55" i="1" s="1"/>
  <c r="G20" i="14" l="1"/>
  <c r="H87" i="1"/>
  <c r="M93" i="1"/>
  <c r="H20" i="14"/>
</calcChain>
</file>

<file path=xl/sharedStrings.xml><?xml version="1.0" encoding="utf-8"?>
<sst xmlns="http://schemas.openxmlformats.org/spreadsheetml/2006/main" count="429" uniqueCount="245">
  <si>
    <t>Date:</t>
  </si>
  <si>
    <t>CPC Name:</t>
  </si>
  <si>
    <t>Date Of Property Visit</t>
  </si>
  <si>
    <t>Name of the builder group</t>
  </si>
  <si>
    <t>Name of the builder company</t>
  </si>
  <si>
    <t>Name of the Project</t>
  </si>
  <si>
    <t>Docouments Provided</t>
  </si>
  <si>
    <t>Road</t>
  </si>
  <si>
    <t>City</t>
  </si>
  <si>
    <t>Class of locality</t>
  </si>
  <si>
    <t>Nature of land with topographical condtion</t>
  </si>
  <si>
    <t xml:space="preserve">Nature of the locality </t>
  </si>
  <si>
    <t>Boundaries</t>
  </si>
  <si>
    <t>East</t>
  </si>
  <si>
    <t>West</t>
  </si>
  <si>
    <t>North</t>
  </si>
  <si>
    <t>As per deed</t>
  </si>
  <si>
    <t>At site</t>
  </si>
  <si>
    <t>Approval details:</t>
  </si>
  <si>
    <t>Permissible FSI</t>
  </si>
  <si>
    <t>Permissible TDR/Paid FSI</t>
  </si>
  <si>
    <t>Total FSI availaible for the project</t>
  </si>
  <si>
    <t>Total number of Buildings</t>
  </si>
  <si>
    <t>Building wise Construction details</t>
  </si>
  <si>
    <t>Recommended Rates of the Property :</t>
  </si>
  <si>
    <t>Valuation as per Government reckoners rates</t>
  </si>
  <si>
    <t>Undertaking :</t>
  </si>
  <si>
    <t>Authorized Signatory
                                                                                                                                                                                                                                                                                     Name &amp; Seal of the agency</t>
  </si>
  <si>
    <t>2) I/We have no direct or Indirect Interest in the property being valued</t>
  </si>
  <si>
    <t>Quality of infrastructure in vicinity</t>
  </si>
  <si>
    <t>Description</t>
  </si>
  <si>
    <t>Attached Terrace area</t>
  </si>
  <si>
    <t>PLC Y/N</t>
  </si>
  <si>
    <t>Flat No.</t>
  </si>
  <si>
    <t>1) We have personally visited the property &amp; identified the same based on the documents provided</t>
  </si>
  <si>
    <t>Type of Work</t>
  </si>
  <si>
    <t>Plinth</t>
  </si>
  <si>
    <t>RCC</t>
  </si>
  <si>
    <t>Plaster</t>
  </si>
  <si>
    <t>3) The information furnished above is true and correct to my/our knowledge.</t>
  </si>
  <si>
    <t>5) Legal title of the property is not verified by us.</t>
  </si>
  <si>
    <t>6) Gross carpet area =  Net Carpet area + Fungible area.</t>
  </si>
  <si>
    <t>7) Fungible Area= Enclosed Balcony + Flower Bed + Covered Balcony + Service Slab + Duct + Chajja + Wheather Shed area.</t>
  </si>
  <si>
    <t xml:space="preserve">Latitude &amp; Longitude </t>
  </si>
  <si>
    <t>Flooring</t>
  </si>
  <si>
    <t>Finishing</t>
  </si>
  <si>
    <t xml:space="preserve">Valuation Report </t>
  </si>
  <si>
    <t xml:space="preserve">Details of Flats in Building   </t>
  </si>
  <si>
    <t>Yes</t>
  </si>
  <si>
    <t>Expiry date:NA</t>
  </si>
  <si>
    <t>Quality of construction: Good</t>
  </si>
  <si>
    <t>Violations Observed if any : NA</t>
  </si>
  <si>
    <t>NA</t>
  </si>
  <si>
    <t>South</t>
  </si>
  <si>
    <t xml:space="preserve">Distance from city centre: </t>
  </si>
  <si>
    <t>Plane</t>
  </si>
  <si>
    <t>Expiry date: NA</t>
  </si>
  <si>
    <t>Projected life of the structure: 60 Years After Completion</t>
  </si>
  <si>
    <t>Material laying at Site: :Bricks, Cement &amp; Steel etc.</t>
  </si>
  <si>
    <t>No of floors at site : See Construction details</t>
  </si>
  <si>
    <t>Wheather the construction is as per approved Building plan : Under Construction</t>
  </si>
  <si>
    <t>Does the boundaries at site match, as mentioned in the Docoumentation: NA</t>
  </si>
  <si>
    <t>Dated</t>
  </si>
  <si>
    <t xml:space="preserve">Project location details       </t>
  </si>
  <si>
    <t>District</t>
  </si>
  <si>
    <t>Pin Code</t>
  </si>
  <si>
    <t>Near by Landmark</t>
  </si>
  <si>
    <t>Good</t>
  </si>
  <si>
    <t>Total land area of the project in Sq. Mt.</t>
  </si>
  <si>
    <t>Total Approved Builtup area of the project in Sq. Mt.</t>
  </si>
  <si>
    <t xml:space="preserve">Layout Approval No     </t>
  </si>
  <si>
    <t xml:space="preserve">Approval Detail : Plan approval </t>
  </si>
  <si>
    <t xml:space="preserve">Building plan approval No    </t>
  </si>
  <si>
    <t>Expected Completion</t>
  </si>
  <si>
    <t>Approved no of units residential</t>
  </si>
  <si>
    <t>Approved no of Floors</t>
  </si>
  <si>
    <t>Floor rise rate  Per Sq. Ft.</t>
  </si>
  <si>
    <t>Development charges Per Sq. Ft.</t>
  </si>
  <si>
    <r>
      <t xml:space="preserve">Proposed Amenities                                                                                                                                                                                                                                   </t>
    </r>
    <r>
      <rPr>
        <sz val="11"/>
        <rFont val="Times New Roman"/>
        <family val="1"/>
      </rPr>
      <t xml:space="preserve">1.  Vitrified tiles flooring 2. Granite Kitchen Platform  3. Decorative Enternace  etc.   </t>
    </r>
    <r>
      <rPr>
        <b/>
        <sz val="11"/>
        <rFont val="Times New Roman"/>
        <family val="1"/>
      </rPr>
      <t xml:space="preserve">                                               </t>
    </r>
  </si>
  <si>
    <t xml:space="preserve">Commencement date of construction </t>
  </si>
  <si>
    <t>Society formation charges</t>
  </si>
  <si>
    <t>Carpet area</t>
  </si>
  <si>
    <t>Discription</t>
  </si>
  <si>
    <t>Carpet</t>
  </si>
  <si>
    <t>Fungible</t>
  </si>
  <si>
    <t>Terrace</t>
  </si>
  <si>
    <t>L</t>
  </si>
  <si>
    <t>W</t>
  </si>
  <si>
    <t>A</t>
  </si>
  <si>
    <t>Hall</t>
  </si>
  <si>
    <t>Bed1</t>
  </si>
  <si>
    <t>Bed2</t>
  </si>
  <si>
    <t>kitch</t>
  </si>
  <si>
    <t>passage1</t>
  </si>
  <si>
    <t>passage2</t>
  </si>
  <si>
    <t>passage3</t>
  </si>
  <si>
    <t>passage4</t>
  </si>
  <si>
    <t>toilet1</t>
  </si>
  <si>
    <t>toilet2</t>
  </si>
  <si>
    <t>toilet3</t>
  </si>
  <si>
    <t>Total</t>
  </si>
  <si>
    <t xml:space="preserve">Floor No </t>
  </si>
  <si>
    <t>Flat</t>
  </si>
  <si>
    <t xml:space="preserve">Recommended rate of Parking </t>
  </si>
  <si>
    <t>CB</t>
  </si>
  <si>
    <t>FB</t>
  </si>
  <si>
    <t>DB</t>
  </si>
  <si>
    <t>Approved area of the building in Sq.Mt</t>
  </si>
  <si>
    <t xml:space="preserve">Date of approval: </t>
  </si>
  <si>
    <t>Contect Details ( Name &amp; Contect No.)</t>
  </si>
  <si>
    <t>Name / no of the Building</t>
  </si>
  <si>
    <t>S No /G. No/ Khasra No./CTS No.</t>
  </si>
  <si>
    <t>Accessibility to the Project from the City:
(Proximity to civic amenities like school, hospital, market, etc.)</t>
  </si>
  <si>
    <t>Does property have Electricity / Water / Drainage Connection</t>
  </si>
  <si>
    <t>Date of Commencement of Construction</t>
  </si>
  <si>
    <t>PLC charges</t>
  </si>
  <si>
    <t>Club Charges</t>
  </si>
  <si>
    <t>Any Other amenities</t>
  </si>
  <si>
    <t>Distressed valuation of the Property</t>
  </si>
  <si>
    <t>Building details Floor Wise</t>
  </si>
  <si>
    <t>Floor</t>
  </si>
  <si>
    <t>Particulars</t>
  </si>
  <si>
    <t xml:space="preserve">total </t>
  </si>
  <si>
    <t xml:space="preserve">completed  </t>
  </si>
  <si>
    <t>plinth</t>
  </si>
  <si>
    <t>slab</t>
  </si>
  <si>
    <t>total slab</t>
  </si>
  <si>
    <t>completed slab</t>
  </si>
  <si>
    <t>p</t>
  </si>
  <si>
    <t>rcc</t>
  </si>
  <si>
    <t>Bricks</t>
  </si>
  <si>
    <t>Wood &amp; painting</t>
  </si>
  <si>
    <t>Progress</t>
  </si>
  <si>
    <t xml:space="preserve">Bricks </t>
  </si>
  <si>
    <t>Total Floor</t>
  </si>
  <si>
    <t>completed Floor</t>
  </si>
  <si>
    <t xml:space="preserve">Recommended </t>
  </si>
  <si>
    <t>plaster</t>
  </si>
  <si>
    <t>Recommended</t>
  </si>
  <si>
    <t xml:space="preserve"> </t>
  </si>
  <si>
    <t>total</t>
  </si>
  <si>
    <t xml:space="preserve">totaL floor </t>
  </si>
  <si>
    <t>Axis Goregaon</t>
  </si>
  <si>
    <t>M/s.Minakshi Associates Builders &amp; Developers</t>
  </si>
  <si>
    <t>Palghar</t>
  </si>
  <si>
    <t>Zanzroli</t>
  </si>
  <si>
    <t>Kelve Road</t>
  </si>
  <si>
    <t>Type of Structure : RCC</t>
  </si>
  <si>
    <t>About 500M from Kalve
Road Railway Station</t>
  </si>
  <si>
    <t xml:space="preserve"> Middle Class</t>
  </si>
  <si>
    <t>all available at  2 to 3 km.</t>
  </si>
  <si>
    <t>Developing</t>
  </si>
  <si>
    <t>open</t>
  </si>
  <si>
    <t>Balaji apt</t>
  </si>
  <si>
    <t>Open</t>
  </si>
  <si>
    <t>BS/BP/ZANZROLI/PALGHAR/G.NO.193/NR/337</t>
  </si>
  <si>
    <t>16/03/2017.</t>
  </si>
  <si>
    <t>52,000/-</t>
  </si>
  <si>
    <t>Bldg No.3(Type D1-wing C)</t>
  </si>
  <si>
    <t>Ground Floor For Parking &amp; Resi.</t>
  </si>
  <si>
    <t>1BHK</t>
  </si>
  <si>
    <t>N</t>
  </si>
  <si>
    <t>Gr.</t>
  </si>
  <si>
    <t>1st to 4th Floor</t>
  </si>
  <si>
    <t>1st to 4th</t>
  </si>
  <si>
    <t>Minakshi Apartment(C Wing)/01 Bldg</t>
  </si>
  <si>
    <t>Approved Layout, Approved Building Plan, CC</t>
  </si>
  <si>
    <t xml:space="preserve">4)  The saleable area is as per Builder area statement chart.  </t>
  </si>
  <si>
    <t>Builder Saleable area</t>
  </si>
  <si>
    <t>Google Map :</t>
  </si>
  <si>
    <t>Recommended rate of the flat Per Sq. Ft. ( on Saleable area)</t>
  </si>
  <si>
    <t>Minakshi Apartment</t>
  </si>
  <si>
    <t>1,00,000/-</t>
  </si>
  <si>
    <t>PHOTOGRAPHS OF PROPERTY : Minakshi Apartment(C Wing)</t>
  </si>
  <si>
    <t>09/10/2020.</t>
  </si>
  <si>
    <t>Market Research Data</t>
  </si>
  <si>
    <t>Source</t>
  </si>
  <si>
    <t>Distance from proposed property</t>
  </si>
  <si>
    <t>Net Carpet</t>
  </si>
  <si>
    <t>Saleable Area</t>
  </si>
  <si>
    <t>Rate on Saleable</t>
  </si>
  <si>
    <t>Market Value</t>
  </si>
  <si>
    <t>commonfloor</t>
  </si>
  <si>
    <t>quikr</t>
  </si>
  <si>
    <t>2BHK</t>
  </si>
  <si>
    <t>housing</t>
  </si>
  <si>
    <t>Balaji Apartment</t>
  </si>
  <si>
    <t>1RK</t>
  </si>
  <si>
    <t>proptiger</t>
  </si>
  <si>
    <t>Average</t>
  </si>
  <si>
    <t xml:space="preserve">Valuation Adopted </t>
  </si>
  <si>
    <t>Dhanashree</t>
  </si>
  <si>
    <t>OLD APF</t>
  </si>
  <si>
    <t>Pratiksha</t>
  </si>
  <si>
    <t>Ground</t>
  </si>
  <si>
    <t>Podium</t>
  </si>
  <si>
    <t>Floors</t>
  </si>
  <si>
    <t>All work Completed. Wait For OC.</t>
  </si>
  <si>
    <t xml:space="preserve">Stage of construction: </t>
  </si>
  <si>
    <t>All work Completed. Provide OC.</t>
  </si>
  <si>
    <t>Slab/Floor</t>
  </si>
  <si>
    <t>Complition %</t>
  </si>
  <si>
    <t>Progress %</t>
  </si>
  <si>
    <t>Disbursement %</t>
  </si>
  <si>
    <t>All work Completed. OC Received.</t>
  </si>
  <si>
    <t>Excavation</t>
  </si>
  <si>
    <t>Excavation in process</t>
  </si>
  <si>
    <t>Brickwork</t>
  </si>
  <si>
    <t>Brickwork &amp; Internal Plaster</t>
  </si>
  <si>
    <t>Excavation Completed</t>
  </si>
  <si>
    <t>Internal Plaster</t>
  </si>
  <si>
    <t>Ext. Plaster &amp; Plumbing</t>
  </si>
  <si>
    <t>External Plaster &amp; Plumbing</t>
  </si>
  <si>
    <t>Footing in Process</t>
  </si>
  <si>
    <t>Flooring &amp; Fitting</t>
  </si>
  <si>
    <t>Footing Completed</t>
  </si>
  <si>
    <t>Painting &amp; Wooden</t>
  </si>
  <si>
    <t>Plinth in process</t>
  </si>
  <si>
    <t>Building Common Amenities</t>
  </si>
  <si>
    <t>Plinth completed</t>
  </si>
  <si>
    <t>Possession</t>
  </si>
  <si>
    <t>Gr.+ 1st to 4th Floor</t>
  </si>
  <si>
    <t>BS/BP/ZANZROLI/PALGHAR/G.NO.193/NR/337
Valid Up to : Gr.+ 1st to 4th Floor</t>
  </si>
  <si>
    <t xml:space="preserve">RCC </t>
  </si>
  <si>
    <t>Construction details: Bldg No.3 (Type D1- C wing) = Gr.+ 1st to 4th Floor</t>
  </si>
  <si>
    <t>O. Certificate No.: NA</t>
  </si>
  <si>
    <t>31/12/2023.</t>
  </si>
  <si>
    <t>RERA No.</t>
  </si>
  <si>
    <t>P99000015052</t>
  </si>
  <si>
    <t xml:space="preserve">Approved usage of the Property: Residential (Restrictive Covenants in regard to Land Use, if any)                                                                                                                                                </t>
  </si>
  <si>
    <t>19.625178, 72.799307</t>
  </si>
  <si>
    <t>Location Link</t>
  </si>
  <si>
    <t>https://goo.gl/maps/MDpRU5oXMcVXxicB6?coh=178572&amp;entry=tt</t>
  </si>
  <si>
    <t>`</t>
  </si>
  <si>
    <t>Office No. 1031, Wing J, Akshar Business Park, Plot No. 03 Sector 25, Near APMC Market,
 Vashi, Navi Mumbai, Maharashtra 400703 TEL: 022-46090378/79/80                                                                      
 E mail : vsjcapf@gmail.com. Web site : www.vsjadon.com</t>
  </si>
  <si>
    <t>Residential Area Details</t>
  </si>
  <si>
    <t>Building &amp; Wing</t>
  </si>
  <si>
    <t>No of Units</t>
  </si>
  <si>
    <t>Total Carpet Area</t>
  </si>
  <si>
    <t>Total Saleable Area</t>
  </si>
  <si>
    <t>Flats</t>
  </si>
  <si>
    <t>Village</t>
  </si>
  <si>
    <t>Om sai ram apartment</t>
  </si>
  <si>
    <t>Minakshi Apartment, G.No.193, Near Om sai ram apartment, Zanzroli, Palghar, Palghar 401209.</t>
  </si>
  <si>
    <r>
      <t xml:space="preserve">Remarks:  
1. Some tenants are occupied Flats but the lift work is pending. Work is same as last visit (08/11/2023).
2. We considered saleable area as per Builder area statement chart. Saleable area consist of Carepet area + F.B Area + D.B. Area.
3. We adopted Carpet area as per approved Plan.
4. We have considered rate by verifying it from market inquire.
5. We have considered Other charges from cost sheet.
6. Car parking is subjected to authentic documentation. 
7. </t>
    </r>
    <r>
      <rPr>
        <b/>
        <sz val="11"/>
        <color rgb="FFFF0000"/>
        <rFont val="Times New Roman"/>
        <family val="1"/>
      </rPr>
      <t>As per RERA, completion period of project Minakshi Apartment is expired on 31/12/2023 but still project is under construction.</t>
    </r>
    <r>
      <rPr>
        <b/>
        <sz val="11"/>
        <color indexed="8"/>
        <rFont val="Times New Roman"/>
        <family val="1"/>
      </rPr>
      <t xml:space="preserve">
8. The project has received first CC on 16/03/2017, But construction work is not yet completed.
9. As checked on RERA portal on dated 12/08/2025, we have observed that above project "Minakshi Apartment" is kept under abeyance.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</si>
</sst>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_(* \(#,##0\);_(* &quot;-&quot;??_);_(@_)"/>
    <numFmt numFmtId="166" formatCode="dd\/mm\/yyyy"/>
  </numFmts>
  <fonts count="24" x14ac:knownFonts="1">
    <font>
      <sz val="11"/>
      <color theme="1"/>
      <name val="Calibri"/>
      <family val="2"/>
      <scheme val="minor"/>
    </font>
    <font>
      <sz val="11"/>
      <color indexed="8"/>
      <name val="Calibri"/>
      <family val="2"/>
    </font>
    <font>
      <sz val="11"/>
      <color indexed="8"/>
      <name val="Calibri"/>
      <family val="2"/>
    </font>
    <font>
      <b/>
      <sz val="11"/>
      <color indexed="8"/>
      <name val="Times New Roman"/>
      <family val="1"/>
    </font>
    <font>
      <sz val="11"/>
      <color indexed="8"/>
      <name val="Times New Roman"/>
      <family val="1"/>
    </font>
    <font>
      <sz val="11"/>
      <color indexed="8"/>
      <name val="Times New Roman"/>
      <family val="1"/>
    </font>
    <font>
      <b/>
      <sz val="12"/>
      <color indexed="8"/>
      <name val="Times New Roman"/>
      <family val="1"/>
    </font>
    <font>
      <b/>
      <sz val="11"/>
      <color indexed="8"/>
      <name val="Times New Roman"/>
      <family val="1"/>
    </font>
    <font>
      <b/>
      <sz val="11"/>
      <name val="Times New Roman"/>
      <family val="1"/>
    </font>
    <font>
      <sz val="11"/>
      <name val="Times New Roman"/>
      <family val="1"/>
    </font>
    <font>
      <sz val="12"/>
      <color indexed="8"/>
      <name val="Times New Roman"/>
      <family val="1"/>
    </font>
    <font>
      <b/>
      <sz val="14"/>
      <color indexed="8"/>
      <name val="Times New Roman"/>
      <family val="1"/>
    </font>
    <font>
      <b/>
      <sz val="10"/>
      <color indexed="8"/>
      <name val="Times New Roman"/>
      <family val="1"/>
    </font>
    <font>
      <sz val="12"/>
      <name val="Times New Roman"/>
      <family val="1"/>
    </font>
    <font>
      <b/>
      <sz val="12"/>
      <name val="Times New Roman"/>
      <family val="1"/>
    </font>
    <font>
      <sz val="11"/>
      <color theme="1"/>
      <name val="Calibri"/>
      <family val="2"/>
      <scheme val="minor"/>
    </font>
    <font>
      <b/>
      <sz val="11"/>
      <color theme="1"/>
      <name val="Calibri"/>
      <family val="2"/>
      <scheme val="minor"/>
    </font>
    <font>
      <sz val="11"/>
      <color rgb="FFFF0000"/>
      <name val="Calibri"/>
      <family val="2"/>
      <scheme val="minor"/>
    </font>
    <font>
      <sz val="11"/>
      <color rgb="FFFF0000"/>
      <name val="Calibri"/>
      <family val="2"/>
    </font>
    <font>
      <sz val="12"/>
      <color theme="1"/>
      <name val="Times New Roman"/>
      <family val="1"/>
    </font>
    <font>
      <sz val="11"/>
      <color rgb="FF000000"/>
      <name val="Times New Roman"/>
      <family val="1"/>
    </font>
    <font>
      <b/>
      <sz val="11"/>
      <name val="Calibri"/>
      <family val="2"/>
      <scheme val="minor"/>
    </font>
    <font>
      <u/>
      <sz val="11"/>
      <color theme="10"/>
      <name val="Calibri"/>
      <family val="2"/>
      <scheme val="minor"/>
    </font>
    <font>
      <b/>
      <sz val="11"/>
      <color rgb="FFFF0000"/>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7">
    <xf numFmtId="0" fontId="0" fillId="0" borderId="0"/>
    <xf numFmtId="164" fontId="1" fillId="0" borderId="0" applyFont="0" applyFill="0" applyBorder="0" applyAlignment="0" applyProtection="0"/>
    <xf numFmtId="0" fontId="2" fillId="0" borderId="0"/>
    <xf numFmtId="0" fontId="1" fillId="0" borderId="0"/>
    <xf numFmtId="0" fontId="15" fillId="0" borderId="0"/>
    <xf numFmtId="0" fontId="15" fillId="0" borderId="0"/>
    <xf numFmtId="0" fontId="22" fillId="0" borderId="0" applyNumberFormat="0" applyFill="0" applyBorder="0" applyAlignment="0" applyProtection="0"/>
  </cellStyleXfs>
  <cellXfs count="194">
    <xf numFmtId="0" fontId="0" fillId="0" borderId="0" xfId="0"/>
    <xf numFmtId="0" fontId="2" fillId="0" borderId="0" xfId="2"/>
    <xf numFmtId="0" fontId="4" fillId="2" borderId="2" xfId="0" applyFont="1" applyFill="1" applyBorder="1" applyAlignment="1">
      <alignment vertical="top"/>
    </xf>
    <xf numFmtId="1" fontId="6" fillId="0" borderId="2" xfId="0" applyNumberFormat="1" applyFont="1" applyBorder="1" applyAlignment="1">
      <alignment horizontal="center" vertical="top" wrapText="1"/>
    </xf>
    <xf numFmtId="0" fontId="0" fillId="0" borderId="2" xfId="0" applyBorder="1"/>
    <xf numFmtId="0" fontId="16" fillId="0" borderId="2" xfId="0" applyFont="1" applyBorder="1"/>
    <xf numFmtId="0" fontId="0" fillId="0" borderId="3" xfId="0" applyBorder="1"/>
    <xf numFmtId="0" fontId="0" fillId="3" borderId="2" xfId="0" applyFill="1" applyBorder="1"/>
    <xf numFmtId="0" fontId="16" fillId="0" borderId="2" xfId="0" applyFont="1" applyBorder="1" applyAlignment="1">
      <alignment horizontal="center"/>
    </xf>
    <xf numFmtId="1" fontId="10" fillId="0" borderId="2" xfId="0" applyNumberFormat="1" applyFont="1" applyBorder="1" applyAlignment="1">
      <alignment horizontal="center" vertical="center" wrapText="1"/>
    </xf>
    <xf numFmtId="1" fontId="12" fillId="0" borderId="2" xfId="0" applyNumberFormat="1" applyFont="1" applyBorder="1" applyAlignment="1">
      <alignment horizontal="center" vertical="top" wrapText="1"/>
    </xf>
    <xf numFmtId="0" fontId="16" fillId="3" borderId="2" xfId="0" applyFont="1" applyFill="1" applyBorder="1"/>
    <xf numFmtId="0" fontId="0" fillId="0" borderId="4" xfId="0" applyBorder="1"/>
    <xf numFmtId="0" fontId="0" fillId="0" borderId="0" xfId="0" applyAlignment="1">
      <alignment wrapText="1"/>
    </xf>
    <xf numFmtId="0" fontId="0" fillId="0" borderId="2" xfId="0" applyBorder="1" applyAlignment="1">
      <alignment wrapText="1"/>
    </xf>
    <xf numFmtId="0" fontId="3" fillId="0" borderId="0" xfId="0" applyFont="1" applyAlignment="1">
      <alignment vertical="top" wrapText="1"/>
    </xf>
    <xf numFmtId="0" fontId="12" fillId="0" borderId="0" xfId="0" applyFont="1" applyAlignment="1">
      <alignment vertical="top"/>
    </xf>
    <xf numFmtId="0" fontId="1" fillId="0" borderId="0" xfId="3"/>
    <xf numFmtId="0" fontId="15" fillId="0" borderId="0" xfId="5"/>
    <xf numFmtId="0" fontId="16" fillId="0" borderId="2" xfId="5" applyFont="1" applyBorder="1" applyAlignment="1">
      <alignment horizontal="center" vertical="top" wrapText="1"/>
    </xf>
    <xf numFmtId="0" fontId="15" fillId="0" borderId="2" xfId="5" applyBorder="1" applyAlignment="1">
      <alignment horizontal="center" vertical="top" wrapText="1"/>
    </xf>
    <xf numFmtId="0" fontId="15" fillId="0" borderId="2" xfId="5" applyBorder="1" applyAlignment="1">
      <alignment horizontal="left" vertical="center"/>
    </xf>
    <xf numFmtId="0" fontId="15" fillId="0" borderId="2" xfId="5" applyBorder="1" applyAlignment="1">
      <alignment horizontal="center" vertical="center"/>
    </xf>
    <xf numFmtId="1" fontId="15" fillId="0" borderId="2" xfId="5" applyNumberFormat="1" applyBorder="1" applyAlignment="1">
      <alignment horizontal="center" vertical="center"/>
    </xf>
    <xf numFmtId="165" fontId="15" fillId="0" borderId="2" xfId="1" applyNumberFormat="1" applyFont="1" applyBorder="1" applyAlignment="1">
      <alignment horizontal="right" vertical="center"/>
    </xf>
    <xf numFmtId="0" fontId="16" fillId="0" borderId="2" xfId="5" applyFont="1" applyBorder="1" applyAlignment="1">
      <alignment horizontal="center" vertical="center"/>
    </xf>
    <xf numFmtId="1" fontId="17" fillId="0" borderId="2" xfId="5" applyNumberFormat="1" applyFont="1" applyBorder="1" applyAlignment="1">
      <alignment horizontal="center" vertical="center"/>
    </xf>
    <xf numFmtId="0" fontId="1" fillId="0" borderId="2" xfId="3" applyBorder="1" applyAlignment="1">
      <alignment horizontal="center" vertical="center"/>
    </xf>
    <xf numFmtId="0" fontId="18" fillId="0" borderId="0" xfId="3" applyFont="1"/>
    <xf numFmtId="1" fontId="1" fillId="0" borderId="0" xfId="3" applyNumberFormat="1"/>
    <xf numFmtId="0" fontId="1" fillId="0" borderId="0" xfId="3" applyAlignment="1">
      <alignment wrapText="1"/>
    </xf>
    <xf numFmtId="14" fontId="0" fillId="0" borderId="0" xfId="0" applyNumberFormat="1"/>
    <xf numFmtId="0" fontId="19" fillId="0" borderId="5" xfId="4" applyFont="1" applyBorder="1" applyProtection="1">
      <protection hidden="1"/>
    </xf>
    <xf numFmtId="0" fontId="19" fillId="0" borderId="6" xfId="4" applyFont="1" applyBorder="1" applyProtection="1">
      <protection hidden="1"/>
    </xf>
    <xf numFmtId="0" fontId="13" fillId="0" borderId="2" xfId="4" applyFont="1" applyBorder="1" applyAlignment="1" applyProtection="1">
      <alignment horizontal="center" vertical="top"/>
      <protection locked="0"/>
    </xf>
    <xf numFmtId="0" fontId="19" fillId="0" borderId="0" xfId="4" applyFont="1" applyProtection="1">
      <protection hidden="1"/>
    </xf>
    <xf numFmtId="0" fontId="19" fillId="0" borderId="7" xfId="4" applyFont="1" applyBorder="1" applyProtection="1">
      <protection hidden="1"/>
    </xf>
    <xf numFmtId="0" fontId="19" fillId="0" borderId="0" xfId="4" applyFont="1"/>
    <xf numFmtId="0" fontId="19" fillId="0" borderId="7" xfId="4" applyFont="1" applyBorder="1"/>
    <xf numFmtId="0" fontId="20" fillId="0" borderId="0" xfId="0" applyFont="1" applyProtection="1">
      <protection hidden="1"/>
    </xf>
    <xf numFmtId="9" fontId="20" fillId="0" borderId="0" xfId="0" applyNumberFormat="1" applyFont="1" applyProtection="1">
      <protection hidden="1"/>
    </xf>
    <xf numFmtId="0" fontId="20" fillId="0" borderId="7" xfId="0" applyFont="1" applyBorder="1" applyProtection="1">
      <protection hidden="1"/>
    </xf>
    <xf numFmtId="0" fontId="0" fillId="0" borderId="8" xfId="0" applyBorder="1"/>
    <xf numFmtId="0" fontId="0" fillId="0" borderId="9" xfId="0" applyBorder="1"/>
    <xf numFmtId="0" fontId="13" fillId="0" borderId="2" xfId="4" applyFont="1" applyBorder="1" applyAlignment="1" applyProtection="1">
      <alignment horizontal="center" vertical="top" wrapText="1"/>
      <protection locked="0"/>
    </xf>
    <xf numFmtId="0" fontId="13" fillId="0" borderId="2" xfId="4" applyFont="1" applyBorder="1" applyAlignment="1" applyProtection="1">
      <alignment horizontal="center" wrapText="1"/>
      <protection locked="0"/>
    </xf>
    <xf numFmtId="1" fontId="13" fillId="0" borderId="2" xfId="4" applyNumberFormat="1" applyFont="1" applyBorder="1" applyAlignment="1" applyProtection="1">
      <alignment horizontal="center" wrapText="1"/>
      <protection locked="0"/>
    </xf>
    <xf numFmtId="0" fontId="13" fillId="0" borderId="10" xfId="4" applyFont="1" applyBorder="1" applyAlignment="1" applyProtection="1">
      <alignment horizontal="center" wrapText="1"/>
      <protection locked="0"/>
    </xf>
    <xf numFmtId="9" fontId="13" fillId="2" borderId="2" xfId="4" applyNumberFormat="1" applyFont="1" applyFill="1" applyBorder="1" applyAlignment="1" applyProtection="1">
      <alignment horizontal="center" vertical="center" wrapText="1"/>
      <protection hidden="1"/>
    </xf>
    <xf numFmtId="9" fontId="13" fillId="2" borderId="10" xfId="4" applyNumberFormat="1" applyFont="1" applyFill="1" applyBorder="1" applyAlignment="1" applyProtection="1">
      <alignment horizontal="center" vertical="center" wrapText="1"/>
      <protection hidden="1"/>
    </xf>
    <xf numFmtId="9" fontId="13" fillId="2" borderId="13" xfId="4" applyNumberFormat="1" applyFont="1" applyFill="1" applyBorder="1" applyAlignment="1" applyProtection="1">
      <alignment horizontal="center" vertical="center" wrapText="1"/>
      <protection hidden="1"/>
    </xf>
    <xf numFmtId="9" fontId="13" fillId="2" borderId="14" xfId="4" applyNumberFormat="1" applyFont="1" applyFill="1" applyBorder="1" applyAlignment="1" applyProtection="1">
      <alignment horizontal="center" vertical="center" wrapText="1"/>
      <protection hidden="1"/>
    </xf>
    <xf numFmtId="0" fontId="13" fillId="0" borderId="11" xfId="4" applyFont="1" applyBorder="1" applyAlignment="1" applyProtection="1">
      <alignment horizontal="center" vertical="top" wrapText="1"/>
      <protection locked="0"/>
    </xf>
    <xf numFmtId="0" fontId="13" fillId="0" borderId="2" xfId="4" applyFont="1" applyBorder="1" applyAlignment="1" applyProtection="1">
      <alignment horizontal="center" vertical="top" wrapText="1"/>
      <protection locked="0"/>
    </xf>
    <xf numFmtId="0" fontId="4" fillId="2" borderId="2" xfId="0" applyFont="1" applyFill="1" applyBorder="1" applyAlignment="1">
      <alignment horizontal="left" vertical="top" wrapText="1"/>
    </xf>
    <xf numFmtId="0" fontId="4" fillId="2" borderId="2" xfId="0" applyFont="1" applyFill="1" applyBorder="1" applyAlignment="1">
      <alignment horizontal="left" vertical="top"/>
    </xf>
    <xf numFmtId="0" fontId="3" fillId="0" borderId="1" xfId="0" applyFont="1" applyBorder="1" applyAlignment="1">
      <alignment horizontal="left" vertical="top"/>
    </xf>
    <xf numFmtId="0" fontId="3" fillId="0" borderId="15" xfId="0" applyFont="1" applyBorder="1" applyAlignment="1">
      <alignment horizontal="left" vertical="top"/>
    </xf>
    <xf numFmtId="0" fontId="3" fillId="0" borderId="17" xfId="0" applyFont="1" applyBorder="1" applyAlignment="1">
      <alignment horizontal="left" vertical="top"/>
    </xf>
    <xf numFmtId="0" fontId="4" fillId="0" borderId="1" xfId="0" applyFont="1" applyBorder="1" applyAlignment="1">
      <alignment horizontal="left" vertical="top"/>
    </xf>
    <xf numFmtId="0" fontId="4" fillId="0" borderId="15" xfId="0" applyFont="1" applyBorder="1" applyAlignment="1">
      <alignment horizontal="left" vertical="top"/>
    </xf>
    <xf numFmtId="0" fontId="4" fillId="0" borderId="17" xfId="0" applyFont="1" applyBorder="1" applyAlignment="1">
      <alignment horizontal="left" vertical="top"/>
    </xf>
    <xf numFmtId="0" fontId="13" fillId="0" borderId="2" xfId="4" applyFont="1" applyBorder="1" applyAlignment="1" applyProtection="1">
      <alignment horizontal="center" vertical="top"/>
      <protection locked="0"/>
    </xf>
    <xf numFmtId="0" fontId="13" fillId="0" borderId="13" xfId="4" applyFont="1" applyBorder="1" applyAlignment="1" applyProtection="1">
      <alignment horizontal="center" vertical="top"/>
      <protection locked="0"/>
    </xf>
    <xf numFmtId="0" fontId="14" fillId="0" borderId="11" xfId="4" applyFont="1" applyBorder="1" applyAlignment="1" applyProtection="1">
      <alignment horizontal="left" vertical="top"/>
      <protection locked="0"/>
    </xf>
    <xf numFmtId="0" fontId="14" fillId="0" borderId="2" xfId="4" applyFont="1" applyBorder="1" applyAlignment="1" applyProtection="1">
      <alignment horizontal="left" vertical="top"/>
      <protection locked="0"/>
    </xf>
    <xf numFmtId="0" fontId="4" fillId="0" borderId="1" xfId="0" applyFont="1" applyBorder="1" applyAlignment="1">
      <alignment horizontal="center" vertical="top"/>
    </xf>
    <xf numFmtId="0" fontId="4" fillId="0" borderId="17" xfId="0" applyFont="1" applyBorder="1" applyAlignment="1">
      <alignment horizontal="center" vertical="top"/>
    </xf>
    <xf numFmtId="0" fontId="5" fillId="0" borderId="1" xfId="0" applyFont="1" applyBorder="1" applyAlignment="1">
      <alignment horizontal="left" vertical="top"/>
    </xf>
    <xf numFmtId="0" fontId="5" fillId="0" borderId="15" xfId="0" applyFont="1" applyBorder="1" applyAlignment="1">
      <alignment horizontal="left" vertical="top"/>
    </xf>
    <xf numFmtId="0" fontId="5" fillId="0" borderId="17" xfId="0" applyFont="1" applyBorder="1" applyAlignment="1">
      <alignment horizontal="left" vertical="top"/>
    </xf>
    <xf numFmtId="0" fontId="4" fillId="0" borderId="2" xfId="0" applyFont="1" applyBorder="1" applyAlignment="1">
      <alignment horizontal="center" vertical="top"/>
    </xf>
    <xf numFmtId="0" fontId="4" fillId="0" borderId="2" xfId="0" applyFont="1" applyBorder="1" applyAlignment="1">
      <alignment horizontal="left" vertical="top"/>
    </xf>
    <xf numFmtId="0" fontId="4" fillId="0" borderId="2" xfId="0" applyFont="1" applyBorder="1" applyAlignment="1">
      <alignment horizontal="left" vertical="top" wrapText="1"/>
    </xf>
    <xf numFmtId="0" fontId="3" fillId="0" borderId="1" xfId="0" applyFont="1" applyBorder="1" applyAlignment="1">
      <alignment vertical="top"/>
    </xf>
    <xf numFmtId="0" fontId="3" fillId="0" borderId="15" xfId="0" applyFont="1" applyBorder="1" applyAlignment="1">
      <alignment vertical="top"/>
    </xf>
    <xf numFmtId="0" fontId="3" fillId="0" borderId="17" xfId="0" applyFont="1" applyBorder="1" applyAlignment="1">
      <alignment vertical="top"/>
    </xf>
    <xf numFmtId="0" fontId="3" fillId="0" borderId="2" xfId="0" applyFont="1" applyBorder="1" applyAlignment="1">
      <alignment horizontal="left" vertical="top"/>
    </xf>
    <xf numFmtId="0" fontId="4" fillId="0" borderId="1" xfId="0" applyFont="1" applyBorder="1" applyAlignment="1">
      <alignment horizontal="left" vertical="top" wrapText="1"/>
    </xf>
    <xf numFmtId="0" fontId="4" fillId="0" borderId="15" xfId="0" applyFont="1" applyBorder="1" applyAlignment="1">
      <alignment horizontal="left" vertical="top" wrapText="1"/>
    </xf>
    <xf numFmtId="0" fontId="4" fillId="0" borderId="17" xfId="0" applyFont="1" applyBorder="1" applyAlignment="1">
      <alignment horizontal="left" vertical="top" wrapText="1"/>
    </xf>
    <xf numFmtId="0" fontId="4" fillId="0" borderId="18" xfId="0" applyFont="1" applyBorder="1" applyAlignment="1">
      <alignment horizontal="left" vertical="top" wrapText="1"/>
    </xf>
    <xf numFmtId="0" fontId="4" fillId="0" borderId="19" xfId="0" applyFont="1" applyBorder="1" applyAlignment="1">
      <alignment horizontal="left" vertical="top" wrapText="1"/>
    </xf>
    <xf numFmtId="0" fontId="4" fillId="0" borderId="20" xfId="0" applyFont="1" applyBorder="1" applyAlignment="1">
      <alignment horizontal="left" vertical="top" wrapText="1"/>
    </xf>
    <xf numFmtId="0" fontId="22" fillId="0" borderId="1" xfId="6" applyBorder="1" applyAlignment="1">
      <alignment horizontal="left" vertical="top"/>
    </xf>
    <xf numFmtId="0" fontId="5" fillId="0" borderId="1" xfId="0" applyFont="1" applyBorder="1" applyAlignment="1">
      <alignment horizontal="center" vertical="top"/>
    </xf>
    <xf numFmtId="0" fontId="5" fillId="0" borderId="17" xfId="0" applyFont="1" applyBorder="1" applyAlignment="1">
      <alignment horizontal="center" vertical="top"/>
    </xf>
    <xf numFmtId="0" fontId="3" fillId="0" borderId="1" xfId="0" applyFont="1" applyBorder="1" applyAlignment="1">
      <alignment horizontal="center" vertical="top"/>
    </xf>
    <xf numFmtId="0" fontId="3" fillId="0" borderId="15" xfId="0" applyFont="1" applyBorder="1" applyAlignment="1">
      <alignment horizontal="center" vertical="top"/>
    </xf>
    <xf numFmtId="0" fontId="3" fillId="0" borderId="17" xfId="0" applyFont="1" applyBorder="1" applyAlignment="1">
      <alignment horizontal="center" vertical="top"/>
    </xf>
    <xf numFmtId="14" fontId="4" fillId="0" borderId="1" xfId="0" applyNumberFormat="1" applyFont="1" applyBorder="1" applyAlignment="1">
      <alignment horizontal="left" vertical="top"/>
    </xf>
    <xf numFmtId="14" fontId="4" fillId="0" borderId="15" xfId="0" applyNumberFormat="1" applyFont="1" applyBorder="1" applyAlignment="1">
      <alignment horizontal="left" vertical="top"/>
    </xf>
    <xf numFmtId="14" fontId="4" fillId="0" borderId="17" xfId="0" applyNumberFormat="1" applyFont="1" applyBorder="1" applyAlignment="1">
      <alignment horizontal="left" vertical="top"/>
    </xf>
    <xf numFmtId="166" fontId="4" fillId="0" borderId="1" xfId="0" applyNumberFormat="1" applyFont="1" applyBorder="1" applyAlignment="1">
      <alignment horizontal="left" vertical="top"/>
    </xf>
    <xf numFmtId="166" fontId="4" fillId="0" borderId="15" xfId="0" applyNumberFormat="1" applyFont="1" applyBorder="1" applyAlignment="1">
      <alignment horizontal="left" vertical="top"/>
    </xf>
    <xf numFmtId="166" fontId="4" fillId="0" borderId="17" xfId="0" applyNumberFormat="1" applyFont="1" applyBorder="1" applyAlignment="1">
      <alignment horizontal="left" vertical="top"/>
    </xf>
    <xf numFmtId="0" fontId="4" fillId="0" borderId="1" xfId="0" applyFont="1" applyBorder="1" applyAlignment="1">
      <alignment vertical="top" wrapText="1"/>
    </xf>
    <xf numFmtId="0" fontId="4" fillId="0" borderId="15" xfId="0" applyFont="1" applyBorder="1" applyAlignment="1">
      <alignment vertical="top" wrapText="1"/>
    </xf>
    <xf numFmtId="0" fontId="4" fillId="0" borderId="17" xfId="0" applyFont="1" applyBorder="1" applyAlignment="1">
      <alignment vertical="top" wrapText="1"/>
    </xf>
    <xf numFmtId="0" fontId="4" fillId="0" borderId="1" xfId="0" applyFont="1" applyBorder="1" applyAlignment="1">
      <alignment vertical="top"/>
    </xf>
    <xf numFmtId="0" fontId="4" fillId="0" borderId="15" xfId="0" applyFont="1" applyBorder="1" applyAlignment="1">
      <alignment vertical="top"/>
    </xf>
    <xf numFmtId="0" fontId="4" fillId="0" borderId="17" xfId="0" applyFont="1" applyBorder="1" applyAlignment="1">
      <alignment vertical="top"/>
    </xf>
    <xf numFmtId="0" fontId="4" fillId="0" borderId="18" xfId="0" applyFont="1" applyBorder="1" applyAlignment="1">
      <alignment horizontal="left" vertical="top"/>
    </xf>
    <xf numFmtId="0" fontId="4" fillId="0" borderId="19" xfId="0" applyFont="1" applyBorder="1" applyAlignment="1">
      <alignment horizontal="left" vertical="top"/>
    </xf>
    <xf numFmtId="0" fontId="4" fillId="0" borderId="20" xfId="0" applyFont="1" applyBorder="1" applyAlignment="1">
      <alignment horizontal="left" vertical="top"/>
    </xf>
    <xf numFmtId="0" fontId="4" fillId="0" borderId="21" xfId="0" applyFont="1" applyBorder="1" applyAlignment="1">
      <alignment horizontal="left" vertical="top"/>
    </xf>
    <xf numFmtId="0" fontId="4" fillId="0" borderId="3" xfId="0" applyFont="1" applyBorder="1" applyAlignment="1">
      <alignment horizontal="left" vertical="top"/>
    </xf>
    <xf numFmtId="0" fontId="4" fillId="0" borderId="22" xfId="0" applyFont="1" applyBorder="1" applyAlignment="1">
      <alignment horizontal="left" vertical="top"/>
    </xf>
    <xf numFmtId="0" fontId="4" fillId="0" borderId="21" xfId="0" applyFont="1" applyBorder="1" applyAlignment="1">
      <alignment horizontal="left" vertical="top" wrapText="1"/>
    </xf>
    <xf numFmtId="0" fontId="4" fillId="0" borderId="3" xfId="0" applyFont="1" applyBorder="1" applyAlignment="1">
      <alignment horizontal="left" vertical="top" wrapText="1"/>
    </xf>
    <xf numFmtId="0" fontId="4" fillId="0" borderId="22" xfId="0" applyFont="1" applyBorder="1" applyAlignment="1">
      <alignment horizontal="left" vertical="top" wrapText="1"/>
    </xf>
    <xf numFmtId="0" fontId="5" fillId="0" borderId="15" xfId="0" applyFont="1" applyBorder="1" applyAlignment="1">
      <alignment vertical="top"/>
    </xf>
    <xf numFmtId="0" fontId="5" fillId="0" borderId="17" xfId="0" applyFont="1" applyBorder="1" applyAlignment="1">
      <alignment vertical="top"/>
    </xf>
    <xf numFmtId="0" fontId="5" fillId="0" borderId="19" xfId="0" applyFont="1" applyBorder="1" applyAlignment="1">
      <alignment horizontal="left" vertical="top" wrapText="1"/>
    </xf>
    <xf numFmtId="0" fontId="5" fillId="0" borderId="20" xfId="0" applyFont="1" applyBorder="1" applyAlignment="1">
      <alignment horizontal="left" vertical="top" wrapText="1"/>
    </xf>
    <xf numFmtId="1" fontId="10" fillId="0" borderId="1" xfId="0" applyNumberFormat="1" applyFont="1" applyBorder="1" applyAlignment="1">
      <alignment horizontal="center" vertical="center" wrapText="1"/>
    </xf>
    <xf numFmtId="1" fontId="10" fillId="0" borderId="17" xfId="0" applyNumberFormat="1" applyFont="1" applyBorder="1" applyAlignment="1">
      <alignment horizontal="center" vertical="center" wrapText="1"/>
    </xf>
    <xf numFmtId="1" fontId="10" fillId="0" borderId="2" xfId="0" applyNumberFormat="1" applyFont="1" applyBorder="1" applyAlignment="1">
      <alignment horizontal="center" vertical="center" wrapText="1"/>
    </xf>
    <xf numFmtId="0" fontId="4" fillId="2" borderId="1" xfId="0" applyFont="1" applyFill="1" applyBorder="1" applyAlignment="1">
      <alignment horizontal="left" vertical="top" wrapText="1"/>
    </xf>
    <xf numFmtId="0" fontId="4" fillId="2" borderId="15" xfId="0" applyFont="1" applyFill="1" applyBorder="1" applyAlignment="1">
      <alignment horizontal="left" vertical="top" wrapText="1"/>
    </xf>
    <xf numFmtId="0" fontId="4" fillId="2" borderId="17" xfId="0" applyFont="1" applyFill="1" applyBorder="1" applyAlignment="1">
      <alignment horizontal="left" vertical="top" wrapText="1"/>
    </xf>
    <xf numFmtId="1" fontId="6" fillId="0" borderId="2" xfId="0" applyNumberFormat="1" applyFont="1" applyBorder="1" applyAlignment="1">
      <alignment horizontal="center" vertical="center" wrapText="1"/>
    </xf>
    <xf numFmtId="1" fontId="6" fillId="0" borderId="2" xfId="0" applyNumberFormat="1" applyFont="1" applyBorder="1" applyAlignment="1">
      <alignment horizontal="center" vertical="top" wrapText="1"/>
    </xf>
    <xf numFmtId="0" fontId="7" fillId="0" borderId="15" xfId="0" applyFont="1" applyBorder="1" applyAlignment="1">
      <alignment horizontal="left" vertical="top"/>
    </xf>
    <xf numFmtId="0" fontId="7" fillId="0" borderId="17" xfId="0" applyFont="1" applyBorder="1" applyAlignment="1">
      <alignment horizontal="left" vertical="top"/>
    </xf>
    <xf numFmtId="0" fontId="11" fillId="0" borderId="2" xfId="0" applyFont="1" applyBorder="1" applyAlignment="1">
      <alignment horizontal="center" vertical="top"/>
    </xf>
    <xf numFmtId="1" fontId="10" fillId="0" borderId="18" xfId="0" applyNumberFormat="1" applyFont="1" applyBorder="1" applyAlignment="1">
      <alignment horizontal="center" vertical="center" wrapText="1"/>
    </xf>
    <xf numFmtId="1" fontId="10" fillId="0" borderId="20" xfId="0" applyNumberFormat="1" applyFont="1" applyBorder="1" applyAlignment="1">
      <alignment horizontal="center" vertical="center" wrapText="1"/>
    </xf>
    <xf numFmtId="1" fontId="10" fillId="0" borderId="23" xfId="0" applyNumberFormat="1" applyFont="1" applyBorder="1" applyAlignment="1">
      <alignment horizontal="center" vertical="center" wrapText="1"/>
    </xf>
    <xf numFmtId="1" fontId="10" fillId="0" borderId="24" xfId="0" applyNumberFormat="1" applyFont="1" applyBorder="1" applyAlignment="1">
      <alignment horizontal="center" vertical="center" wrapText="1"/>
    </xf>
    <xf numFmtId="1" fontId="10" fillId="0" borderId="21" xfId="0" applyNumberFormat="1" applyFont="1" applyBorder="1" applyAlignment="1">
      <alignment horizontal="center" vertical="center" wrapText="1"/>
    </xf>
    <xf numFmtId="1" fontId="10" fillId="0" borderId="22" xfId="0" applyNumberFormat="1" applyFont="1" applyBorder="1" applyAlignment="1">
      <alignment horizontal="center" vertical="center" wrapText="1"/>
    </xf>
    <xf numFmtId="1" fontId="4" fillId="0" borderId="2" xfId="0" applyNumberFormat="1" applyFont="1" applyBorder="1" applyAlignment="1">
      <alignment horizontal="center" vertical="top"/>
    </xf>
    <xf numFmtId="0" fontId="8" fillId="0" borderId="18" xfId="0" applyFont="1" applyBorder="1" applyAlignment="1">
      <alignment vertical="top" wrapText="1"/>
    </xf>
    <xf numFmtId="0" fontId="8" fillId="0" borderId="19" xfId="0" applyFont="1" applyBorder="1" applyAlignment="1">
      <alignment vertical="top" wrapText="1"/>
    </xf>
    <xf numFmtId="0" fontId="8" fillId="0" borderId="20" xfId="0" applyFont="1" applyBorder="1" applyAlignment="1">
      <alignment vertical="top" wrapText="1"/>
    </xf>
    <xf numFmtId="0" fontId="8" fillId="0" borderId="23" xfId="0" applyFont="1" applyBorder="1" applyAlignment="1">
      <alignment vertical="top" wrapText="1"/>
    </xf>
    <xf numFmtId="0" fontId="8" fillId="0" borderId="0" xfId="0" applyFont="1" applyAlignment="1">
      <alignment vertical="top" wrapText="1"/>
    </xf>
    <xf numFmtId="0" fontId="8" fillId="0" borderId="24" xfId="0" applyFont="1" applyBorder="1" applyAlignment="1">
      <alignment vertical="top" wrapText="1"/>
    </xf>
    <xf numFmtId="0" fontId="8" fillId="0" borderId="21" xfId="0" applyFont="1" applyBorder="1" applyAlignment="1">
      <alignment vertical="top" wrapText="1"/>
    </xf>
    <xf numFmtId="0" fontId="8" fillId="0" borderId="3" xfId="0" applyFont="1" applyBorder="1" applyAlignment="1">
      <alignment vertical="top" wrapText="1"/>
    </xf>
    <xf numFmtId="0" fontId="8" fillId="0" borderId="22" xfId="0" applyFont="1" applyBorder="1" applyAlignment="1">
      <alignment vertical="top" wrapText="1"/>
    </xf>
    <xf numFmtId="0" fontId="3" fillId="0" borderId="1" xfId="0" applyFont="1" applyBorder="1" applyAlignment="1">
      <alignment horizontal="center" vertical="top" wrapText="1"/>
    </xf>
    <xf numFmtId="0" fontId="3" fillId="0" borderId="15" xfId="0" applyFont="1" applyBorder="1" applyAlignment="1">
      <alignment horizontal="center" vertical="top" wrapText="1"/>
    </xf>
    <xf numFmtId="0" fontId="3" fillId="0" borderId="17" xfId="0" applyFont="1" applyBorder="1" applyAlignment="1">
      <alignment horizontal="center" vertical="top" wrapText="1"/>
    </xf>
    <xf numFmtId="0" fontId="0" fillId="0" borderId="17" xfId="0" applyBorder="1" applyAlignment="1">
      <alignment horizontal="left"/>
    </xf>
    <xf numFmtId="0" fontId="4" fillId="2" borderId="1" xfId="0" applyFont="1" applyFill="1" applyBorder="1" applyAlignment="1">
      <alignment horizontal="left" vertical="top"/>
    </xf>
    <xf numFmtId="0" fontId="4" fillId="2" borderId="15" xfId="0" applyFont="1" applyFill="1" applyBorder="1" applyAlignment="1">
      <alignment horizontal="left" vertical="top"/>
    </xf>
    <xf numFmtId="0" fontId="4" fillId="2" borderId="17" xfId="0" applyFont="1" applyFill="1" applyBorder="1" applyAlignment="1">
      <alignment horizontal="left" vertical="top"/>
    </xf>
    <xf numFmtId="0" fontId="9" fillId="0" borderId="2" xfId="0" applyFont="1" applyBorder="1" applyAlignment="1">
      <alignment horizontal="center" vertical="top" wrapText="1"/>
    </xf>
    <xf numFmtId="0" fontId="9" fillId="0" borderId="2" xfId="0" applyFont="1" applyBorder="1" applyAlignment="1">
      <alignment horizontal="left" vertical="top" wrapText="1"/>
    </xf>
    <xf numFmtId="0" fontId="13" fillId="0" borderId="13" xfId="4" applyFont="1" applyBorder="1" applyAlignment="1" applyProtection="1">
      <alignment horizontal="center" vertical="top" wrapText="1"/>
      <protection locked="0"/>
    </xf>
    <xf numFmtId="0" fontId="13" fillId="0" borderId="11" xfId="4" applyFont="1" applyBorder="1" applyAlignment="1" applyProtection="1">
      <alignment horizontal="center" vertical="top"/>
      <protection locked="0"/>
    </xf>
    <xf numFmtId="0" fontId="14" fillId="0" borderId="25" xfId="4" applyFont="1" applyBorder="1" applyAlignment="1" applyProtection="1">
      <alignment horizontal="left" vertical="top" wrapText="1"/>
      <protection locked="0"/>
    </xf>
    <xf numFmtId="0" fontId="14" fillId="0" borderId="26" xfId="4" applyFont="1" applyBorder="1" applyAlignment="1" applyProtection="1">
      <alignment horizontal="left" vertical="top" wrapText="1"/>
      <protection locked="0"/>
    </xf>
    <xf numFmtId="0" fontId="14" fillId="0" borderId="27" xfId="4" applyFont="1" applyBorder="1" applyAlignment="1" applyProtection="1">
      <alignment horizontal="left" vertical="top" wrapText="1"/>
      <protection locked="0"/>
    </xf>
    <xf numFmtId="0" fontId="3" fillId="2" borderId="1" xfId="0" applyFont="1" applyFill="1" applyBorder="1" applyAlignment="1">
      <alignment horizontal="left" vertical="top"/>
    </xf>
    <xf numFmtId="0" fontId="3" fillId="2" borderId="15" xfId="0" applyFont="1" applyFill="1" applyBorder="1" applyAlignment="1">
      <alignment horizontal="left" vertical="top"/>
    </xf>
    <xf numFmtId="0" fontId="3" fillId="2" borderId="17" xfId="0" applyFont="1" applyFill="1" applyBorder="1" applyAlignment="1">
      <alignment horizontal="left" vertical="top"/>
    </xf>
    <xf numFmtId="0" fontId="7" fillId="0" borderId="1" xfId="0" applyFont="1" applyBorder="1" applyAlignment="1">
      <alignment horizontal="left" vertical="top"/>
    </xf>
    <xf numFmtId="0" fontId="14" fillId="0" borderId="1" xfId="4" applyFont="1" applyBorder="1" applyAlignment="1" applyProtection="1">
      <alignment horizontal="left" vertical="top" wrapText="1"/>
      <protection locked="0"/>
    </xf>
    <xf numFmtId="0" fontId="14" fillId="0" borderId="15" xfId="4" applyFont="1" applyBorder="1" applyAlignment="1" applyProtection="1">
      <alignment horizontal="left" vertical="top" wrapText="1"/>
      <protection locked="0"/>
    </xf>
    <xf numFmtId="0" fontId="14" fillId="0" borderId="16" xfId="4" applyFont="1" applyBorder="1" applyAlignment="1" applyProtection="1">
      <alignment horizontal="left" vertical="top" wrapText="1"/>
      <protection locked="0"/>
    </xf>
    <xf numFmtId="0" fontId="13" fillId="0" borderId="12" xfId="4" applyFont="1" applyBorder="1" applyAlignment="1" applyProtection="1">
      <alignment horizontal="center" vertical="top" wrapText="1"/>
      <protection locked="0"/>
    </xf>
    <xf numFmtId="0" fontId="13" fillId="0" borderId="10" xfId="4" applyFont="1" applyBorder="1" applyAlignment="1" applyProtection="1">
      <alignment horizontal="center" vertical="top" wrapText="1"/>
      <protection locked="0"/>
    </xf>
    <xf numFmtId="0" fontId="9" fillId="0" borderId="1" xfId="0" applyFont="1" applyBorder="1" applyAlignment="1">
      <alignment horizontal="left" vertical="top"/>
    </xf>
    <xf numFmtId="0" fontId="9" fillId="0" borderId="15" xfId="0" applyFont="1" applyBorder="1" applyAlignment="1">
      <alignment horizontal="left" vertical="top"/>
    </xf>
    <xf numFmtId="0" fontId="9" fillId="0" borderId="17" xfId="0" applyFont="1" applyBorder="1" applyAlignment="1">
      <alignment horizontal="left" vertical="top"/>
    </xf>
    <xf numFmtId="0" fontId="4" fillId="0" borderId="1" xfId="0" applyFont="1" applyBorder="1" applyAlignment="1">
      <alignment horizontal="left" vertical="center"/>
    </xf>
    <xf numFmtId="0" fontId="4" fillId="0" borderId="15" xfId="0" applyFont="1" applyBorder="1" applyAlignment="1">
      <alignment horizontal="left" vertical="center"/>
    </xf>
    <xf numFmtId="0" fontId="4" fillId="0" borderId="17" xfId="0" applyFont="1" applyBorder="1" applyAlignment="1">
      <alignment horizontal="left" vertical="center"/>
    </xf>
    <xf numFmtId="0" fontId="21" fillId="0" borderId="0" xfId="0" applyFont="1"/>
    <xf numFmtId="0" fontId="3" fillId="0" borderId="18" xfId="0" applyFont="1" applyBorder="1" applyAlignment="1">
      <alignment horizontal="center" vertical="top" wrapText="1"/>
    </xf>
    <xf numFmtId="0" fontId="3" fillId="0" borderId="19" xfId="0" applyFont="1" applyBorder="1" applyAlignment="1">
      <alignment horizontal="center" vertical="top" wrapText="1"/>
    </xf>
    <xf numFmtId="0" fontId="3" fillId="0" borderId="20" xfId="0" applyFont="1" applyBorder="1" applyAlignment="1">
      <alignment horizontal="center" vertical="top" wrapText="1"/>
    </xf>
    <xf numFmtId="0" fontId="3" fillId="0" borderId="23" xfId="0" applyFont="1" applyBorder="1" applyAlignment="1">
      <alignment horizontal="center" vertical="top" wrapText="1"/>
    </xf>
    <xf numFmtId="0" fontId="3" fillId="0" borderId="0" xfId="0" applyFont="1" applyAlignment="1">
      <alignment horizontal="center" vertical="top" wrapText="1"/>
    </xf>
    <xf numFmtId="0" fontId="3" fillId="0" borderId="24" xfId="0" applyFont="1" applyBorder="1" applyAlignment="1">
      <alignment horizontal="center" vertical="top" wrapText="1"/>
    </xf>
    <xf numFmtId="0" fontId="3" fillId="0" borderId="21" xfId="0" applyFont="1" applyBorder="1" applyAlignment="1">
      <alignment horizontal="center" vertical="top" wrapText="1"/>
    </xf>
    <xf numFmtId="0" fontId="3" fillId="0" borderId="3" xfId="0" applyFont="1" applyBorder="1" applyAlignment="1">
      <alignment horizontal="center" vertical="top" wrapText="1"/>
    </xf>
    <xf numFmtId="0" fontId="3" fillId="0" borderId="22" xfId="0" applyFont="1" applyBorder="1" applyAlignment="1">
      <alignment horizontal="center" vertical="top" wrapText="1"/>
    </xf>
    <xf numFmtId="0" fontId="5" fillId="0" borderId="1" xfId="0" applyFont="1" applyBorder="1" applyAlignment="1">
      <alignment vertical="top"/>
    </xf>
    <xf numFmtId="0" fontId="3" fillId="0" borderId="18" xfId="2" applyFont="1" applyBorder="1" applyAlignment="1">
      <alignment horizontal="left" vertical="top" wrapText="1"/>
    </xf>
    <xf numFmtId="0" fontId="3" fillId="0" borderId="19" xfId="2" applyFont="1" applyBorder="1" applyAlignment="1">
      <alignment horizontal="left" vertical="top" wrapText="1"/>
    </xf>
    <xf numFmtId="0" fontId="3" fillId="0" borderId="20" xfId="2" applyFont="1" applyBorder="1" applyAlignment="1">
      <alignment horizontal="left" vertical="top" wrapText="1"/>
    </xf>
    <xf numFmtId="0" fontId="9" fillId="0" borderId="1" xfId="0" applyFont="1" applyBorder="1" applyAlignment="1">
      <alignment horizontal="left" vertical="top" wrapText="1"/>
    </xf>
    <xf numFmtId="0" fontId="9" fillId="0" borderId="15" xfId="0" applyFont="1" applyBorder="1" applyAlignment="1">
      <alignment horizontal="left" vertical="top" wrapText="1"/>
    </xf>
    <xf numFmtId="0" fontId="9" fillId="0" borderId="17" xfId="0" applyFont="1" applyBorder="1" applyAlignment="1">
      <alignment horizontal="left" vertical="top" wrapText="1"/>
    </xf>
    <xf numFmtId="0" fontId="3" fillId="0" borderId="2" xfId="0" applyFont="1" applyBorder="1" applyAlignment="1">
      <alignment horizontal="center" vertical="top"/>
    </xf>
    <xf numFmtId="0" fontId="16" fillId="0" borderId="0" xfId="0" applyFont="1"/>
    <xf numFmtId="1" fontId="3" fillId="0" borderId="2" xfId="0" applyNumberFormat="1" applyFont="1" applyBorder="1" applyAlignment="1">
      <alignment horizontal="center" vertical="top" wrapText="1"/>
    </xf>
    <xf numFmtId="0" fontId="16" fillId="0" borderId="2" xfId="5" applyFont="1" applyBorder="1" applyAlignment="1">
      <alignment horizontal="left"/>
    </xf>
    <xf numFmtId="0" fontId="0" fillId="3" borderId="2" xfId="0" applyFill="1" applyBorder="1" applyAlignment="1">
      <alignment horizontal="center" wrapText="1"/>
    </xf>
    <xf numFmtId="0" fontId="16" fillId="0" borderId="2" xfId="0" applyFont="1" applyBorder="1" applyAlignment="1">
      <alignment horizontal="center"/>
    </xf>
  </cellXfs>
  <cellStyles count="7">
    <cellStyle name="Comma 2" xfId="1" xr:uid="{00000000-0005-0000-0000-000000000000}"/>
    <cellStyle name="Excel Built-in Normal" xfId="2" xr:uid="{00000000-0005-0000-0000-000001000000}"/>
    <cellStyle name="Excel Built-in Normal 2" xfId="3" xr:uid="{00000000-0005-0000-0000-000002000000}"/>
    <cellStyle name="Hyperlink" xfId="6" builtinId="8"/>
    <cellStyle name="Normal" xfId="0" builtinId="0"/>
    <cellStyle name="Normal 3" xfId="4" xr:uid="{00000000-0005-0000-0000-000005000000}"/>
    <cellStyle name="Normal 4" xfId="5"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g"/><Relationship Id="rId13" Type="http://schemas.openxmlformats.org/officeDocument/2006/relationships/image" Target="../media/image13.jp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jp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g"/><Relationship Id="rId5" Type="http://schemas.openxmlformats.org/officeDocument/2006/relationships/image" Target="../media/image5.png"/><Relationship Id="rId10" Type="http://schemas.openxmlformats.org/officeDocument/2006/relationships/image" Target="../media/image10.jpg"/><Relationship Id="rId4" Type="http://schemas.openxmlformats.org/officeDocument/2006/relationships/image" Target="../media/image4.png"/><Relationship Id="rId9" Type="http://schemas.openxmlformats.org/officeDocument/2006/relationships/image" Target="../media/image9.jpg"/><Relationship Id="rId14" Type="http://schemas.openxmlformats.org/officeDocument/2006/relationships/image" Target="../media/image14.jpg"/></Relationships>
</file>

<file path=xl/drawings/_rels/drawing2.xml.rels><?xml version="1.0" encoding="UTF-8" standalone="yes"?>
<Relationships xmlns="http://schemas.openxmlformats.org/package/2006/relationships"><Relationship Id="rId1" Type="http://schemas.openxmlformats.org/officeDocument/2006/relationships/image" Target="../media/image17.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0.png"/><Relationship Id="rId7" Type="http://schemas.openxmlformats.org/officeDocument/2006/relationships/image" Target="../media/image24.png"/><Relationship Id="rId2" Type="http://schemas.openxmlformats.org/officeDocument/2006/relationships/image" Target="../media/image19.png"/><Relationship Id="rId1" Type="http://schemas.openxmlformats.org/officeDocument/2006/relationships/image" Target="../media/image18.png"/><Relationship Id="rId6" Type="http://schemas.openxmlformats.org/officeDocument/2006/relationships/image" Target="../media/image23.png"/><Relationship Id="rId5" Type="http://schemas.openxmlformats.org/officeDocument/2006/relationships/image" Target="../media/image22.png"/><Relationship Id="rId4" Type="http://schemas.openxmlformats.org/officeDocument/2006/relationships/image" Target="../media/image2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6.jpeg"/><Relationship Id="rId1" Type="http://schemas.openxmlformats.org/officeDocument/2006/relationships/image" Target="../media/image25.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editAs="oneCell">
    <xdr:from>
      <xdr:col>1</xdr:col>
      <xdr:colOff>279026</xdr:colOff>
      <xdr:row>154</xdr:row>
      <xdr:rowOff>18490</xdr:rowOff>
    </xdr:from>
    <xdr:to>
      <xdr:col>7</xdr:col>
      <xdr:colOff>493058</xdr:colOff>
      <xdr:row>169</xdr:row>
      <xdr:rowOff>40990</xdr:rowOff>
    </xdr:to>
    <xdr:pic>
      <xdr:nvPicPr>
        <xdr:cNvPr id="5297" name="Picture 9">
          <a:extLst>
            <a:ext uri="{FF2B5EF4-FFF2-40B4-BE49-F238E27FC236}">
              <a16:creationId xmlns:a16="http://schemas.microsoft.com/office/drawing/2014/main" id="{00000000-0008-0000-0000-0000B114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906555" y="33748196"/>
          <a:ext cx="4517091" cy="2880000"/>
        </a:xfrm>
        <a:prstGeom prst="rect">
          <a:avLst/>
        </a:prstGeom>
        <a:noFill/>
        <a:ln w="9525">
          <a:solidFill>
            <a:schemeClr val="tx1"/>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299026</xdr:colOff>
      <xdr:row>169</xdr:row>
      <xdr:rowOff>182458</xdr:rowOff>
    </xdr:from>
    <xdr:to>
      <xdr:col>7</xdr:col>
      <xdr:colOff>536833</xdr:colOff>
      <xdr:row>185</xdr:row>
      <xdr:rowOff>22078</xdr:rowOff>
    </xdr:to>
    <xdr:pic>
      <xdr:nvPicPr>
        <xdr:cNvPr id="5298" name="Picture 10">
          <a:extLst>
            <a:ext uri="{FF2B5EF4-FFF2-40B4-BE49-F238E27FC236}">
              <a16:creationId xmlns:a16="http://schemas.microsoft.com/office/drawing/2014/main" id="{00000000-0008-0000-0000-0000B214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893386" y="32468398"/>
          <a:ext cx="4337367" cy="2765700"/>
        </a:xfrm>
        <a:prstGeom prst="rect">
          <a:avLst/>
        </a:prstGeom>
        <a:noFill/>
        <a:ln w="9525">
          <a:solidFill>
            <a:schemeClr val="tx1"/>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591820</xdr:colOff>
      <xdr:row>113</xdr:row>
      <xdr:rowOff>173990</xdr:rowOff>
    </xdr:from>
    <xdr:to>
      <xdr:col>21</xdr:col>
      <xdr:colOff>170533</xdr:colOff>
      <xdr:row>152</xdr:row>
      <xdr:rowOff>173736</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7929880" y="24565610"/>
          <a:ext cx="5065113" cy="6560566"/>
          <a:chOff x="685800" y="24580850"/>
          <a:chExt cx="5159093" cy="6603746"/>
        </a:xfrm>
      </xdr:grpSpPr>
      <xdr:pic>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1271302" y="29384596"/>
            <a:ext cx="3988090" cy="1800000"/>
          </a:xfrm>
          <a:prstGeom prst="rect">
            <a:avLst/>
          </a:prstGeom>
          <a:ln>
            <a:solidFill>
              <a:schemeClr val="tx1"/>
            </a:solidFill>
          </a:ln>
        </xdr:spPr>
      </xdr:pic>
      <xdr:pic>
        <xdr:nvPicPr>
          <xdr:cNvPr id="15" name="Picture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685800" y="24580850"/>
            <a:ext cx="1628389" cy="2736000"/>
          </a:xfrm>
          <a:prstGeom prst="rect">
            <a:avLst/>
          </a:prstGeom>
          <a:ln>
            <a:solidFill>
              <a:schemeClr val="tx1"/>
            </a:solidFill>
          </a:ln>
        </xdr:spPr>
      </xdr:pic>
      <xdr:pic>
        <xdr:nvPicPr>
          <xdr:cNvPr id="16" name="Picture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2451152" y="24580850"/>
            <a:ext cx="1628389" cy="2736000"/>
          </a:xfrm>
          <a:prstGeom prst="rect">
            <a:avLst/>
          </a:prstGeom>
          <a:ln>
            <a:solidFill>
              <a:schemeClr val="tx1"/>
            </a:solidFill>
          </a:ln>
        </xdr:spPr>
      </xdr:pic>
      <xdr:pic>
        <xdr:nvPicPr>
          <xdr:cNvPr id="17" name="Picture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1271301" y="27450723"/>
            <a:ext cx="3988090" cy="1800000"/>
          </a:xfrm>
          <a:prstGeom prst="rect">
            <a:avLst/>
          </a:prstGeom>
          <a:ln>
            <a:solidFill>
              <a:schemeClr val="tx1"/>
            </a:solidFill>
          </a:ln>
        </xdr:spPr>
      </xdr:pic>
      <xdr:pic>
        <xdr:nvPicPr>
          <xdr:cNvPr id="21" name="Picture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4216504" y="24580850"/>
            <a:ext cx="1628389" cy="2736000"/>
          </a:xfrm>
          <a:prstGeom prst="rect">
            <a:avLst/>
          </a:prstGeom>
          <a:ln>
            <a:solidFill>
              <a:schemeClr val="tx1"/>
            </a:solidFill>
          </a:ln>
        </xdr:spPr>
      </xdr:pic>
    </xdr:grpSp>
    <xdr:clientData/>
  </xdr:twoCellAnchor>
  <xdr:twoCellAnchor>
    <xdr:from>
      <xdr:col>0</xdr:col>
      <xdr:colOff>327661</xdr:colOff>
      <xdr:row>112</xdr:row>
      <xdr:rowOff>137160</xdr:rowOff>
    </xdr:from>
    <xdr:to>
      <xdr:col>8</xdr:col>
      <xdr:colOff>762001</xdr:colOff>
      <xdr:row>151</xdr:row>
      <xdr:rowOff>15240</xdr:rowOff>
    </xdr:to>
    <xdr:grpSp>
      <xdr:nvGrpSpPr>
        <xdr:cNvPr id="3" name="Group 2">
          <a:extLst>
            <a:ext uri="{FF2B5EF4-FFF2-40B4-BE49-F238E27FC236}">
              <a16:creationId xmlns:a16="http://schemas.microsoft.com/office/drawing/2014/main" id="{4324C55C-0D60-63E6-027B-18A65B3C722B}"/>
            </a:ext>
          </a:extLst>
        </xdr:cNvPr>
        <xdr:cNvGrpSpPr/>
      </xdr:nvGrpSpPr>
      <xdr:grpSpPr>
        <a:xfrm>
          <a:off x="327661" y="24345900"/>
          <a:ext cx="5791200" cy="6438900"/>
          <a:chOff x="-80262" y="233520"/>
          <a:chExt cx="5998455" cy="7260348"/>
        </a:xfrm>
      </xdr:grpSpPr>
      <xdr:grpSp>
        <xdr:nvGrpSpPr>
          <xdr:cNvPr id="4" name="Group 3">
            <a:extLst>
              <a:ext uri="{FF2B5EF4-FFF2-40B4-BE49-F238E27FC236}">
                <a16:creationId xmlns:a16="http://schemas.microsoft.com/office/drawing/2014/main" id="{1FBB8A59-EECA-B2A5-29A1-AB1E5393BB48}"/>
              </a:ext>
            </a:extLst>
          </xdr:cNvPr>
          <xdr:cNvGrpSpPr/>
        </xdr:nvGrpSpPr>
        <xdr:grpSpPr>
          <a:xfrm>
            <a:off x="962046" y="5693868"/>
            <a:ext cx="3913839" cy="1800000"/>
            <a:chOff x="-80262" y="5693868"/>
            <a:chExt cx="3913839" cy="1800000"/>
          </a:xfrm>
        </xdr:grpSpPr>
        <xdr:pic>
          <xdr:nvPicPr>
            <xdr:cNvPr id="12" name="Picture 11">
              <a:extLst>
                <a:ext uri="{FF2B5EF4-FFF2-40B4-BE49-F238E27FC236}">
                  <a16:creationId xmlns:a16="http://schemas.microsoft.com/office/drawing/2014/main" id="{530CB059-80B8-9835-62BF-1B95C6749589}"/>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a:ext>
              </a:extLst>
            </a:blip>
            <a:stretch>
              <a:fillRect/>
            </a:stretch>
          </xdr:blipFill>
          <xdr:spPr>
            <a:xfrm>
              <a:off x="2484983" y="5693868"/>
              <a:ext cx="1348594" cy="1800000"/>
            </a:xfrm>
            <a:prstGeom prst="rect">
              <a:avLst/>
            </a:prstGeom>
            <a:ln>
              <a:solidFill>
                <a:schemeClr val="tx1"/>
              </a:solidFill>
            </a:ln>
          </xdr:spPr>
        </xdr:pic>
        <xdr:pic>
          <xdr:nvPicPr>
            <xdr:cNvPr id="13" name="Picture 12">
              <a:extLst>
                <a:ext uri="{FF2B5EF4-FFF2-40B4-BE49-F238E27FC236}">
                  <a16:creationId xmlns:a16="http://schemas.microsoft.com/office/drawing/2014/main" id="{2F426D8F-0C52-5084-C5F9-DA52F4C9B2B4}"/>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a:ext>
              </a:extLst>
            </a:blip>
            <a:stretch>
              <a:fillRect/>
            </a:stretch>
          </xdr:blipFill>
          <xdr:spPr>
            <a:xfrm>
              <a:off x="-80262" y="5693868"/>
              <a:ext cx="2398065" cy="1800000"/>
            </a:xfrm>
            <a:prstGeom prst="rect">
              <a:avLst/>
            </a:prstGeom>
            <a:ln>
              <a:solidFill>
                <a:schemeClr val="tx1"/>
              </a:solidFill>
            </a:ln>
          </xdr:spPr>
        </xdr:pic>
      </xdr:grpSp>
      <xdr:grpSp>
        <xdr:nvGrpSpPr>
          <xdr:cNvPr id="5" name="Group 4">
            <a:extLst>
              <a:ext uri="{FF2B5EF4-FFF2-40B4-BE49-F238E27FC236}">
                <a16:creationId xmlns:a16="http://schemas.microsoft.com/office/drawing/2014/main" id="{2533A091-5D1B-6B6B-8E51-0B3B8835F260}"/>
              </a:ext>
            </a:extLst>
          </xdr:cNvPr>
          <xdr:cNvGrpSpPr/>
        </xdr:nvGrpSpPr>
        <xdr:grpSpPr>
          <a:xfrm>
            <a:off x="947344" y="2963694"/>
            <a:ext cx="3943242" cy="2520000"/>
            <a:chOff x="429772" y="2963694"/>
            <a:chExt cx="3943242" cy="2520000"/>
          </a:xfrm>
        </xdr:grpSpPr>
        <xdr:pic>
          <xdr:nvPicPr>
            <xdr:cNvPr id="10" name="Picture 9">
              <a:extLst>
                <a:ext uri="{FF2B5EF4-FFF2-40B4-BE49-F238E27FC236}">
                  <a16:creationId xmlns:a16="http://schemas.microsoft.com/office/drawing/2014/main" id="{70779201-AF8B-F047-F075-757743372691}"/>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a:ext>
              </a:extLst>
            </a:blip>
            <a:stretch>
              <a:fillRect/>
            </a:stretch>
          </xdr:blipFill>
          <xdr:spPr>
            <a:xfrm>
              <a:off x="429772" y="2963694"/>
              <a:ext cx="1888031" cy="2520000"/>
            </a:xfrm>
            <a:prstGeom prst="rect">
              <a:avLst/>
            </a:prstGeom>
            <a:ln>
              <a:solidFill>
                <a:schemeClr val="tx1"/>
              </a:solidFill>
            </a:ln>
          </xdr:spPr>
        </xdr:pic>
        <xdr:pic>
          <xdr:nvPicPr>
            <xdr:cNvPr id="11" name="Picture 10">
              <a:extLst>
                <a:ext uri="{FF2B5EF4-FFF2-40B4-BE49-F238E27FC236}">
                  <a16:creationId xmlns:a16="http://schemas.microsoft.com/office/drawing/2014/main" id="{4F294223-5ED8-4840-DB1F-5AD1FF9A08B4}"/>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a:ext>
              </a:extLst>
            </a:blip>
            <a:stretch>
              <a:fillRect/>
            </a:stretch>
          </xdr:blipFill>
          <xdr:spPr>
            <a:xfrm>
              <a:off x="2484983" y="2963694"/>
              <a:ext cx="1888031" cy="2520000"/>
            </a:xfrm>
            <a:prstGeom prst="rect">
              <a:avLst/>
            </a:prstGeom>
            <a:ln>
              <a:solidFill>
                <a:schemeClr val="tx1"/>
              </a:solidFill>
            </a:ln>
          </xdr:spPr>
        </xdr:pic>
      </xdr:grpSp>
      <xdr:grpSp>
        <xdr:nvGrpSpPr>
          <xdr:cNvPr id="6" name="Group 5">
            <a:extLst>
              <a:ext uri="{FF2B5EF4-FFF2-40B4-BE49-F238E27FC236}">
                <a16:creationId xmlns:a16="http://schemas.microsoft.com/office/drawing/2014/main" id="{E2966B2F-59F8-4306-75E8-1C3DCA7A7450}"/>
              </a:ext>
            </a:extLst>
          </xdr:cNvPr>
          <xdr:cNvGrpSpPr/>
        </xdr:nvGrpSpPr>
        <xdr:grpSpPr>
          <a:xfrm>
            <a:off x="-80262" y="233520"/>
            <a:ext cx="5998455" cy="2520000"/>
            <a:chOff x="429772" y="233520"/>
            <a:chExt cx="5998455" cy="2520000"/>
          </a:xfrm>
        </xdr:grpSpPr>
        <xdr:pic>
          <xdr:nvPicPr>
            <xdr:cNvPr id="7" name="Picture 6">
              <a:extLst>
                <a:ext uri="{FF2B5EF4-FFF2-40B4-BE49-F238E27FC236}">
                  <a16:creationId xmlns:a16="http://schemas.microsoft.com/office/drawing/2014/main" id="{7E872C41-691A-8E1E-DB0E-8A29F256B3DC}"/>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a:ext>
              </a:extLst>
            </a:blip>
            <a:stretch>
              <a:fillRect/>
            </a:stretch>
          </xdr:blipFill>
          <xdr:spPr>
            <a:xfrm>
              <a:off x="429772" y="233520"/>
              <a:ext cx="1888031" cy="2520000"/>
            </a:xfrm>
            <a:prstGeom prst="rect">
              <a:avLst/>
            </a:prstGeom>
            <a:ln>
              <a:solidFill>
                <a:schemeClr val="tx1"/>
              </a:solidFill>
            </a:ln>
          </xdr:spPr>
        </xdr:pic>
        <xdr:pic>
          <xdr:nvPicPr>
            <xdr:cNvPr id="8" name="Picture 7">
              <a:extLst>
                <a:ext uri="{FF2B5EF4-FFF2-40B4-BE49-F238E27FC236}">
                  <a16:creationId xmlns:a16="http://schemas.microsoft.com/office/drawing/2014/main" id="{45220834-EB62-5A34-FFF2-4DAB8CFA2DA4}"/>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a:ext>
              </a:extLst>
            </a:blip>
            <a:stretch>
              <a:fillRect/>
            </a:stretch>
          </xdr:blipFill>
          <xdr:spPr>
            <a:xfrm>
              <a:off x="4540196" y="233520"/>
              <a:ext cx="1888031" cy="2520000"/>
            </a:xfrm>
            <a:prstGeom prst="rect">
              <a:avLst/>
            </a:prstGeom>
            <a:ln>
              <a:solidFill>
                <a:schemeClr val="tx1"/>
              </a:solidFill>
            </a:ln>
          </xdr:spPr>
        </xdr:pic>
        <xdr:pic>
          <xdr:nvPicPr>
            <xdr:cNvPr id="9" name="Picture 8">
              <a:extLst>
                <a:ext uri="{FF2B5EF4-FFF2-40B4-BE49-F238E27FC236}">
                  <a16:creationId xmlns:a16="http://schemas.microsoft.com/office/drawing/2014/main" id="{F0879652-2949-F1BE-26D0-5D64B0068A3F}"/>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a:ext>
              </a:extLst>
            </a:blip>
            <a:stretch>
              <a:fillRect/>
            </a:stretch>
          </xdr:blipFill>
          <xdr:spPr>
            <a:xfrm>
              <a:off x="2484984" y="233520"/>
              <a:ext cx="1888031" cy="2520000"/>
            </a:xfrm>
            <a:prstGeom prst="rect">
              <a:avLst/>
            </a:prstGeom>
            <a:ln>
              <a:solidFill>
                <a:schemeClr val="tx1"/>
              </a:solidFill>
            </a:ln>
          </xdr:spPr>
        </xdr:pic>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2</xdr:row>
      <xdr:rowOff>0</xdr:rowOff>
    </xdr:from>
    <xdr:to>
      <xdr:col>7</xdr:col>
      <xdr:colOff>190500</xdr:colOff>
      <xdr:row>25</xdr:row>
      <xdr:rowOff>123825</xdr:rowOff>
    </xdr:to>
    <xdr:pic>
      <xdr:nvPicPr>
        <xdr:cNvPr id="4132" name="Picture 1">
          <a:extLst>
            <a:ext uri="{FF2B5EF4-FFF2-40B4-BE49-F238E27FC236}">
              <a16:creationId xmlns:a16="http://schemas.microsoft.com/office/drawing/2014/main" id="{00000000-0008-0000-0100-000024100000}"/>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1562100" y="381000"/>
          <a:ext cx="3238500" cy="450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47625</xdr:colOff>
      <xdr:row>42</xdr:row>
      <xdr:rowOff>152400</xdr:rowOff>
    </xdr:from>
    <xdr:to>
      <xdr:col>6</xdr:col>
      <xdr:colOff>400050</xdr:colOff>
      <xdr:row>61</xdr:row>
      <xdr:rowOff>133350</xdr:rowOff>
    </xdr:to>
    <xdr:pic>
      <xdr:nvPicPr>
        <xdr:cNvPr id="3451" name="Picture 1">
          <a:extLst>
            <a:ext uri="{FF2B5EF4-FFF2-40B4-BE49-F238E27FC236}">
              <a16:creationId xmlns:a16="http://schemas.microsoft.com/office/drawing/2014/main" id="{00000000-0008-0000-0200-00007B0D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628650" y="8153400"/>
          <a:ext cx="6753225"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47625</xdr:colOff>
      <xdr:row>22</xdr:row>
      <xdr:rowOff>0</xdr:rowOff>
    </xdr:from>
    <xdr:to>
      <xdr:col>6</xdr:col>
      <xdr:colOff>400050</xdr:colOff>
      <xdr:row>40</xdr:row>
      <xdr:rowOff>171450</xdr:rowOff>
    </xdr:to>
    <xdr:pic>
      <xdr:nvPicPr>
        <xdr:cNvPr id="3452" name="Picture 2">
          <a:extLst>
            <a:ext uri="{FF2B5EF4-FFF2-40B4-BE49-F238E27FC236}">
              <a16:creationId xmlns:a16="http://schemas.microsoft.com/office/drawing/2014/main" id="{00000000-0008-0000-0200-00007C0D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628650" y="4191000"/>
          <a:ext cx="6753225"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609600</xdr:colOff>
      <xdr:row>22</xdr:row>
      <xdr:rowOff>0</xdr:rowOff>
    </xdr:from>
    <xdr:to>
      <xdr:col>16</xdr:col>
      <xdr:colOff>285750</xdr:colOff>
      <xdr:row>40</xdr:row>
      <xdr:rowOff>171450</xdr:rowOff>
    </xdr:to>
    <xdr:pic>
      <xdr:nvPicPr>
        <xdr:cNvPr id="3453" name="Picture 3">
          <a:extLst>
            <a:ext uri="{FF2B5EF4-FFF2-40B4-BE49-F238E27FC236}">
              <a16:creationId xmlns:a16="http://schemas.microsoft.com/office/drawing/2014/main" id="{00000000-0008-0000-0200-00007D0D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bwMode="auto">
        <a:xfrm>
          <a:off x="7591425" y="4191000"/>
          <a:ext cx="6753225"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609600</xdr:colOff>
      <xdr:row>42</xdr:row>
      <xdr:rowOff>152400</xdr:rowOff>
    </xdr:from>
    <xdr:to>
      <xdr:col>16</xdr:col>
      <xdr:colOff>285750</xdr:colOff>
      <xdr:row>61</xdr:row>
      <xdr:rowOff>133350</xdr:rowOff>
    </xdr:to>
    <xdr:pic>
      <xdr:nvPicPr>
        <xdr:cNvPr id="3454" name="Picture 4">
          <a:extLst>
            <a:ext uri="{FF2B5EF4-FFF2-40B4-BE49-F238E27FC236}">
              <a16:creationId xmlns:a16="http://schemas.microsoft.com/office/drawing/2014/main" id="{00000000-0008-0000-0200-00007E0D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bwMode="auto">
        <a:xfrm>
          <a:off x="7591425" y="8153400"/>
          <a:ext cx="6753225"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485775</xdr:colOff>
      <xdr:row>22</xdr:row>
      <xdr:rowOff>0</xdr:rowOff>
    </xdr:from>
    <xdr:to>
      <xdr:col>28</xdr:col>
      <xdr:colOff>266700</xdr:colOff>
      <xdr:row>40</xdr:row>
      <xdr:rowOff>171450</xdr:rowOff>
    </xdr:to>
    <xdr:pic>
      <xdr:nvPicPr>
        <xdr:cNvPr id="3455" name="Picture 5">
          <a:extLst>
            <a:ext uri="{FF2B5EF4-FFF2-40B4-BE49-F238E27FC236}">
              <a16:creationId xmlns:a16="http://schemas.microsoft.com/office/drawing/2014/main" id="{00000000-0008-0000-0200-00007F0D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14544675" y="4191000"/>
          <a:ext cx="6753225"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571500</xdr:colOff>
      <xdr:row>42</xdr:row>
      <xdr:rowOff>152400</xdr:rowOff>
    </xdr:from>
    <xdr:to>
      <xdr:col>28</xdr:col>
      <xdr:colOff>352425</xdr:colOff>
      <xdr:row>61</xdr:row>
      <xdr:rowOff>133350</xdr:rowOff>
    </xdr:to>
    <xdr:pic>
      <xdr:nvPicPr>
        <xdr:cNvPr id="3456" name="Picture 6">
          <a:extLst>
            <a:ext uri="{FF2B5EF4-FFF2-40B4-BE49-F238E27FC236}">
              <a16:creationId xmlns:a16="http://schemas.microsoft.com/office/drawing/2014/main" id="{00000000-0008-0000-0200-0000800D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14630400" y="8153400"/>
          <a:ext cx="6753225"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62</xdr:row>
      <xdr:rowOff>104775</xdr:rowOff>
    </xdr:from>
    <xdr:to>
      <xdr:col>6</xdr:col>
      <xdr:colOff>352425</xdr:colOff>
      <xdr:row>81</xdr:row>
      <xdr:rowOff>85725</xdr:rowOff>
    </xdr:to>
    <xdr:pic>
      <xdr:nvPicPr>
        <xdr:cNvPr id="3457" name="Picture 7">
          <a:extLst>
            <a:ext uri="{FF2B5EF4-FFF2-40B4-BE49-F238E27FC236}">
              <a16:creationId xmlns:a16="http://schemas.microsoft.com/office/drawing/2014/main" id="{00000000-0008-0000-0200-0000810D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rcRect/>
        <a:stretch>
          <a:fillRect/>
        </a:stretch>
      </xdr:blipFill>
      <xdr:spPr bwMode="auto">
        <a:xfrm>
          <a:off x="581025" y="11915775"/>
          <a:ext cx="6753225" cy="36004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0</xdr:colOff>
      <xdr:row>12</xdr:row>
      <xdr:rowOff>0</xdr:rowOff>
    </xdr:from>
    <xdr:to>
      <xdr:col>11</xdr:col>
      <xdr:colOff>0</xdr:colOff>
      <xdr:row>21</xdr:row>
      <xdr:rowOff>57150</xdr:rowOff>
    </xdr:to>
    <xdr:pic>
      <xdr:nvPicPr>
        <xdr:cNvPr id="2193" name="Picture 1">
          <a:extLst>
            <a:ext uri="{FF2B5EF4-FFF2-40B4-BE49-F238E27FC236}">
              <a16:creationId xmlns:a16="http://schemas.microsoft.com/office/drawing/2014/main" id="{00000000-0008-0000-0300-00009108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6477000" y="2286000"/>
          <a:ext cx="1619250" cy="21621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114300</xdr:colOff>
      <xdr:row>12</xdr:row>
      <xdr:rowOff>0</xdr:rowOff>
    </xdr:from>
    <xdr:to>
      <xdr:col>13</xdr:col>
      <xdr:colOff>9525</xdr:colOff>
      <xdr:row>21</xdr:row>
      <xdr:rowOff>57150</xdr:rowOff>
    </xdr:to>
    <xdr:pic>
      <xdr:nvPicPr>
        <xdr:cNvPr id="2194" name="Picture 2">
          <a:extLst>
            <a:ext uri="{FF2B5EF4-FFF2-40B4-BE49-F238E27FC236}">
              <a16:creationId xmlns:a16="http://schemas.microsoft.com/office/drawing/2014/main" id="{00000000-0008-0000-0300-00009208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8210550" y="2286000"/>
          <a:ext cx="1609725" cy="21621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MDpRU5oXMcVXxicB6?coh=178572&amp;entry=tt"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53"/>
  <sheetViews>
    <sheetView tabSelected="1" view="pageBreakPreview" topLeftCell="A100" zoomScaleNormal="100" zoomScaleSheetLayoutView="100" zoomScalePageLayoutView="85" workbookViewId="0">
      <selection activeCell="R106" sqref="R106"/>
    </sheetView>
  </sheetViews>
  <sheetFormatPr defaultRowHeight="14.4" x14ac:dyDescent="0.3"/>
  <cols>
    <col min="1" max="1" width="8.5546875" customWidth="1"/>
    <col min="2" max="2" width="13.5546875" customWidth="1"/>
    <col min="3" max="3" width="14.44140625" customWidth="1"/>
    <col min="4" max="4" width="7.44140625" customWidth="1"/>
    <col min="5" max="5" width="5.5546875" customWidth="1"/>
    <col min="6" max="6" width="9" customWidth="1"/>
    <col min="7" max="8" width="9.77734375" customWidth="1"/>
    <col min="9" max="9" width="11.21875" customWidth="1"/>
    <col min="10" max="10" width="5.21875" customWidth="1"/>
    <col min="11" max="11" width="3.5546875" customWidth="1"/>
  </cols>
  <sheetData>
    <row r="1" spans="1:10" ht="44.1" customHeight="1" x14ac:dyDescent="0.3">
      <c r="A1" s="142" t="s">
        <v>234</v>
      </c>
      <c r="B1" s="143"/>
      <c r="C1" s="143"/>
      <c r="D1" s="143"/>
      <c r="E1" s="143"/>
      <c r="F1" s="143"/>
      <c r="G1" s="143"/>
      <c r="H1" s="143"/>
      <c r="I1" s="143"/>
      <c r="J1" s="144"/>
    </row>
    <row r="2" spans="1:10" x14ac:dyDescent="0.3">
      <c r="A2" s="87" t="s">
        <v>46</v>
      </c>
      <c r="B2" s="88"/>
      <c r="C2" s="88"/>
      <c r="D2" s="88"/>
      <c r="E2" s="88"/>
      <c r="F2" s="88"/>
      <c r="G2" s="88"/>
      <c r="H2" s="88"/>
      <c r="I2" s="88"/>
      <c r="J2" s="89"/>
    </row>
    <row r="3" spans="1:10" x14ac:dyDescent="0.3">
      <c r="A3" s="68" t="s">
        <v>0</v>
      </c>
      <c r="B3" s="69"/>
      <c r="C3" s="69"/>
      <c r="D3" s="69"/>
      <c r="E3" s="70"/>
      <c r="F3" s="90" t="str">
        <f ca="1">TEXT(TODAY(),"DD/MM/YYYY")</f>
        <v>12/08/2025</v>
      </c>
      <c r="G3" s="91"/>
      <c r="H3" s="91"/>
      <c r="I3" s="91"/>
      <c r="J3" s="92"/>
    </row>
    <row r="4" spans="1:10" x14ac:dyDescent="0.3">
      <c r="A4" s="68" t="s">
        <v>1</v>
      </c>
      <c r="B4" s="69"/>
      <c r="C4" s="69"/>
      <c r="D4" s="69"/>
      <c r="E4" s="70"/>
      <c r="F4" s="59" t="s">
        <v>142</v>
      </c>
      <c r="G4" s="60"/>
      <c r="H4" s="60"/>
      <c r="I4" s="60"/>
      <c r="J4" s="61"/>
    </row>
    <row r="5" spans="1:10" x14ac:dyDescent="0.3">
      <c r="A5" s="68" t="s">
        <v>2</v>
      </c>
      <c r="B5" s="69"/>
      <c r="C5" s="69"/>
      <c r="D5" s="69"/>
      <c r="E5" s="70"/>
      <c r="F5" s="93">
        <v>45881</v>
      </c>
      <c r="G5" s="94"/>
      <c r="H5" s="94"/>
      <c r="I5" s="94"/>
      <c r="J5" s="95"/>
    </row>
    <row r="6" spans="1:10" ht="16.5" customHeight="1" x14ac:dyDescent="0.3">
      <c r="A6" s="68" t="s">
        <v>3</v>
      </c>
      <c r="B6" s="69"/>
      <c r="C6" s="69"/>
      <c r="D6" s="69"/>
      <c r="E6" s="70"/>
      <c r="F6" s="78" t="s">
        <v>143</v>
      </c>
      <c r="G6" s="79"/>
      <c r="H6" s="79"/>
      <c r="I6" s="79"/>
      <c r="J6" s="80"/>
    </row>
    <row r="7" spans="1:10" ht="15" customHeight="1" x14ac:dyDescent="0.3">
      <c r="A7" s="68" t="s">
        <v>4</v>
      </c>
      <c r="B7" s="69"/>
      <c r="C7" s="69"/>
      <c r="D7" s="69"/>
      <c r="E7" s="70"/>
      <c r="F7" s="78" t="s">
        <v>143</v>
      </c>
      <c r="G7" s="79"/>
      <c r="H7" s="79"/>
      <c r="I7" s="79"/>
      <c r="J7" s="80"/>
    </row>
    <row r="8" spans="1:10" x14ac:dyDescent="0.3">
      <c r="A8" s="68" t="s">
        <v>5</v>
      </c>
      <c r="B8" s="69"/>
      <c r="C8" s="69"/>
      <c r="D8" s="69"/>
      <c r="E8" s="70"/>
      <c r="F8" s="56" t="s">
        <v>171</v>
      </c>
      <c r="G8" s="57"/>
      <c r="H8" s="57"/>
      <c r="I8" s="57"/>
      <c r="J8" s="58"/>
    </row>
    <row r="9" spans="1:10" x14ac:dyDescent="0.3">
      <c r="A9" s="59" t="s">
        <v>109</v>
      </c>
      <c r="B9" s="69"/>
      <c r="C9" s="69"/>
      <c r="D9" s="69"/>
      <c r="E9" s="70"/>
      <c r="F9" s="59">
        <v>8007797778</v>
      </c>
      <c r="G9" s="60"/>
      <c r="H9" s="60"/>
      <c r="I9" s="60"/>
      <c r="J9" s="61"/>
    </row>
    <row r="10" spans="1:10" x14ac:dyDescent="0.3">
      <c r="A10" s="59" t="s">
        <v>110</v>
      </c>
      <c r="B10" s="60"/>
      <c r="C10" s="60"/>
      <c r="D10" s="60"/>
      <c r="E10" s="61"/>
      <c r="F10" s="59" t="s">
        <v>165</v>
      </c>
      <c r="G10" s="60"/>
      <c r="H10" s="60"/>
      <c r="I10" s="60"/>
      <c r="J10" s="61"/>
    </row>
    <row r="11" spans="1:10" ht="18.75" customHeight="1" x14ac:dyDescent="0.3">
      <c r="A11" s="68" t="s">
        <v>6</v>
      </c>
      <c r="B11" s="69"/>
      <c r="C11" s="69"/>
      <c r="D11" s="69"/>
      <c r="E11" s="70"/>
      <c r="F11" s="78" t="s">
        <v>166</v>
      </c>
      <c r="G11" s="79"/>
      <c r="H11" s="79"/>
      <c r="I11" s="79"/>
      <c r="J11" s="80"/>
    </row>
    <row r="12" spans="1:10" x14ac:dyDescent="0.3">
      <c r="A12" s="59" t="s">
        <v>227</v>
      </c>
      <c r="B12" s="69"/>
      <c r="C12" s="69"/>
      <c r="D12" s="69"/>
      <c r="E12" s="70"/>
      <c r="F12" s="78" t="s">
        <v>228</v>
      </c>
      <c r="G12" s="79"/>
      <c r="H12" s="79"/>
      <c r="I12" s="79"/>
      <c r="J12" s="80"/>
    </row>
    <row r="13" spans="1:10" ht="33.6" customHeight="1" x14ac:dyDescent="0.3">
      <c r="A13" s="72" t="s">
        <v>63</v>
      </c>
      <c r="B13" s="72"/>
      <c r="C13" s="78" t="s">
        <v>243</v>
      </c>
      <c r="D13" s="79"/>
      <c r="E13" s="79"/>
      <c r="F13" s="79"/>
      <c r="G13" s="79"/>
      <c r="H13" s="79"/>
      <c r="I13" s="79"/>
      <c r="J13" s="80"/>
    </row>
    <row r="14" spans="1:10" ht="31.2" customHeight="1" x14ac:dyDescent="0.3">
      <c r="A14" s="73" t="s">
        <v>111</v>
      </c>
      <c r="B14" s="73"/>
      <c r="C14" s="55">
        <v>193</v>
      </c>
      <c r="D14" s="55"/>
      <c r="E14" s="55"/>
      <c r="F14" s="73" t="s">
        <v>241</v>
      </c>
      <c r="G14" s="73"/>
      <c r="H14" s="79" t="s">
        <v>145</v>
      </c>
      <c r="I14" s="79"/>
      <c r="J14" s="80"/>
    </row>
    <row r="15" spans="1:10" x14ac:dyDescent="0.3">
      <c r="A15" s="72" t="s">
        <v>7</v>
      </c>
      <c r="B15" s="72"/>
      <c r="C15" s="55" t="s">
        <v>146</v>
      </c>
      <c r="D15" s="55"/>
      <c r="E15" s="55"/>
      <c r="F15" s="73" t="s">
        <v>64</v>
      </c>
      <c r="G15" s="73"/>
      <c r="H15" s="79" t="s">
        <v>144</v>
      </c>
      <c r="I15" s="79"/>
      <c r="J15" s="80"/>
    </row>
    <row r="16" spans="1:10" x14ac:dyDescent="0.3">
      <c r="A16" s="72" t="s">
        <v>8</v>
      </c>
      <c r="B16" s="72"/>
      <c r="C16" s="55" t="s">
        <v>144</v>
      </c>
      <c r="D16" s="55"/>
      <c r="E16" s="55"/>
      <c r="F16" s="73" t="s">
        <v>65</v>
      </c>
      <c r="G16" s="73"/>
      <c r="H16" s="79">
        <v>401209</v>
      </c>
      <c r="I16" s="79"/>
      <c r="J16" s="80"/>
    </row>
    <row r="17" spans="1:10" ht="32.25" customHeight="1" x14ac:dyDescent="0.3">
      <c r="A17" s="72" t="s">
        <v>66</v>
      </c>
      <c r="B17" s="72"/>
      <c r="C17" s="55" t="s">
        <v>242</v>
      </c>
      <c r="D17" s="55"/>
      <c r="E17" s="55"/>
      <c r="F17" s="73" t="s">
        <v>54</v>
      </c>
      <c r="G17" s="73"/>
      <c r="H17" s="79" t="s">
        <v>148</v>
      </c>
      <c r="I17" s="79"/>
      <c r="J17" s="80"/>
    </row>
    <row r="18" spans="1:10" ht="15" customHeight="1" x14ac:dyDescent="0.3">
      <c r="A18" s="81" t="s">
        <v>112</v>
      </c>
      <c r="B18" s="82"/>
      <c r="C18" s="82"/>
      <c r="D18" s="82"/>
      <c r="E18" s="83"/>
      <c r="F18" s="102" t="s">
        <v>150</v>
      </c>
      <c r="G18" s="103"/>
      <c r="H18" s="103"/>
      <c r="I18" s="103"/>
      <c r="J18" s="104"/>
    </row>
    <row r="19" spans="1:10" x14ac:dyDescent="0.3">
      <c r="A19" s="108"/>
      <c r="B19" s="109"/>
      <c r="C19" s="109"/>
      <c r="D19" s="109"/>
      <c r="E19" s="110"/>
      <c r="F19" s="105"/>
      <c r="G19" s="106"/>
      <c r="H19" s="106"/>
      <c r="I19" s="106"/>
      <c r="J19" s="107"/>
    </row>
    <row r="20" spans="1:10" ht="15" customHeight="1" x14ac:dyDescent="0.3">
      <c r="A20" s="81" t="s">
        <v>113</v>
      </c>
      <c r="B20" s="113"/>
      <c r="C20" s="113"/>
      <c r="D20" s="113"/>
      <c r="E20" s="114"/>
      <c r="F20" s="81" t="s">
        <v>48</v>
      </c>
      <c r="G20" s="82"/>
      <c r="H20" s="82"/>
      <c r="I20" s="82"/>
      <c r="J20" s="83"/>
    </row>
    <row r="21" spans="1:10" ht="19.5" customHeight="1" x14ac:dyDescent="0.3">
      <c r="A21" s="68" t="s">
        <v>9</v>
      </c>
      <c r="B21" s="69"/>
      <c r="C21" s="69"/>
      <c r="D21" s="69"/>
      <c r="E21" s="70"/>
      <c r="F21" s="96" t="s">
        <v>149</v>
      </c>
      <c r="G21" s="97"/>
      <c r="H21" s="97"/>
      <c r="I21" s="97"/>
      <c r="J21" s="98"/>
    </row>
    <row r="22" spans="1:10" x14ac:dyDescent="0.3">
      <c r="A22" s="68" t="s">
        <v>10</v>
      </c>
      <c r="B22" s="69"/>
      <c r="C22" s="69"/>
      <c r="D22" s="69"/>
      <c r="E22" s="70"/>
      <c r="F22" s="99" t="s">
        <v>55</v>
      </c>
      <c r="G22" s="100"/>
      <c r="H22" s="100"/>
      <c r="I22" s="100"/>
      <c r="J22" s="101"/>
    </row>
    <row r="23" spans="1:10" ht="18.75" customHeight="1" x14ac:dyDescent="0.3">
      <c r="A23" s="68" t="s">
        <v>11</v>
      </c>
      <c r="B23" s="69"/>
      <c r="C23" s="69"/>
      <c r="D23" s="69"/>
      <c r="E23" s="70"/>
      <c r="F23" s="96" t="s">
        <v>151</v>
      </c>
      <c r="G23" s="97"/>
      <c r="H23" s="97"/>
      <c r="I23" s="97"/>
      <c r="J23" s="98"/>
    </row>
    <row r="24" spans="1:10" x14ac:dyDescent="0.3">
      <c r="A24" s="68" t="s">
        <v>29</v>
      </c>
      <c r="B24" s="69"/>
      <c r="C24" s="69"/>
      <c r="D24" s="69"/>
      <c r="E24" s="70"/>
      <c r="F24" s="99" t="s">
        <v>67</v>
      </c>
      <c r="G24" s="111"/>
      <c r="H24" s="111"/>
      <c r="I24" s="111"/>
      <c r="J24" s="112"/>
    </row>
    <row r="25" spans="1:10" x14ac:dyDescent="0.3">
      <c r="A25" s="85" t="s">
        <v>12</v>
      </c>
      <c r="B25" s="86"/>
      <c r="C25" s="85" t="s">
        <v>13</v>
      </c>
      <c r="D25" s="86"/>
      <c r="E25" s="66" t="s">
        <v>14</v>
      </c>
      <c r="F25" s="86"/>
      <c r="G25" s="66" t="s">
        <v>53</v>
      </c>
      <c r="H25" s="67"/>
      <c r="I25" s="85" t="s">
        <v>15</v>
      </c>
      <c r="J25" s="86"/>
    </row>
    <row r="26" spans="1:10" x14ac:dyDescent="0.3">
      <c r="A26" s="66" t="s">
        <v>16</v>
      </c>
      <c r="B26" s="67"/>
      <c r="C26" s="66" t="s">
        <v>52</v>
      </c>
      <c r="D26" s="67"/>
      <c r="E26" s="66" t="s">
        <v>52</v>
      </c>
      <c r="F26" s="67"/>
      <c r="G26" s="66" t="s">
        <v>52</v>
      </c>
      <c r="H26" s="67"/>
      <c r="I26" s="66" t="s">
        <v>52</v>
      </c>
      <c r="J26" s="67"/>
    </row>
    <row r="27" spans="1:10" x14ac:dyDescent="0.3">
      <c r="A27" s="85" t="s">
        <v>17</v>
      </c>
      <c r="B27" s="86"/>
      <c r="C27" s="66" t="s">
        <v>152</v>
      </c>
      <c r="D27" s="67"/>
      <c r="E27" s="66" t="s">
        <v>153</v>
      </c>
      <c r="F27" s="67"/>
      <c r="G27" s="66" t="s">
        <v>154</v>
      </c>
      <c r="H27" s="67"/>
      <c r="I27" s="66" t="s">
        <v>154</v>
      </c>
      <c r="J27" s="67"/>
    </row>
    <row r="28" spans="1:10" x14ac:dyDescent="0.3">
      <c r="A28" s="59" t="s">
        <v>61</v>
      </c>
      <c r="B28" s="60"/>
      <c r="C28" s="60"/>
      <c r="D28" s="60"/>
      <c r="E28" s="60"/>
      <c r="F28" s="60"/>
      <c r="G28" s="60"/>
      <c r="H28" s="60"/>
      <c r="I28" s="60"/>
      <c r="J28" s="61"/>
    </row>
    <row r="29" spans="1:10" x14ac:dyDescent="0.3">
      <c r="A29" s="59" t="s">
        <v>147</v>
      </c>
      <c r="B29" s="60"/>
      <c r="C29" s="60"/>
      <c r="D29" s="60"/>
      <c r="E29" s="60"/>
      <c r="F29" s="60"/>
      <c r="G29" s="60"/>
      <c r="H29" s="60"/>
      <c r="I29" s="60"/>
      <c r="J29" s="61"/>
    </row>
    <row r="30" spans="1:10" x14ac:dyDescent="0.3">
      <c r="A30" s="56" t="s">
        <v>43</v>
      </c>
      <c r="B30" s="58"/>
      <c r="C30" s="59" t="s">
        <v>230</v>
      </c>
      <c r="D30" s="60"/>
      <c r="E30" s="60"/>
      <c r="F30" s="60"/>
      <c r="G30" s="60"/>
      <c r="H30" s="60"/>
      <c r="I30" s="60"/>
      <c r="J30" s="61"/>
    </row>
    <row r="31" spans="1:10" x14ac:dyDescent="0.3">
      <c r="A31" s="56" t="s">
        <v>231</v>
      </c>
      <c r="B31" s="58"/>
      <c r="C31" s="84" t="s">
        <v>232</v>
      </c>
      <c r="D31" s="60"/>
      <c r="E31" s="60"/>
      <c r="F31" s="60"/>
      <c r="G31" s="60"/>
      <c r="H31" s="60"/>
      <c r="I31" s="60"/>
      <c r="J31" s="61"/>
    </row>
    <row r="32" spans="1:10" x14ac:dyDescent="0.3">
      <c r="A32" s="56" t="s">
        <v>18</v>
      </c>
      <c r="B32" s="57"/>
      <c r="C32" s="57"/>
      <c r="D32" s="57"/>
      <c r="E32" s="57"/>
      <c r="F32" s="57"/>
      <c r="G32" s="57"/>
      <c r="H32" s="57"/>
      <c r="I32" s="57"/>
      <c r="J32" s="58"/>
    </row>
    <row r="33" spans="1:10" ht="15" customHeight="1" x14ac:dyDescent="0.3">
      <c r="A33" s="81" t="s">
        <v>229</v>
      </c>
      <c r="B33" s="82"/>
      <c r="C33" s="82"/>
      <c r="D33" s="82"/>
      <c r="E33" s="82"/>
      <c r="F33" s="82"/>
      <c r="G33" s="82"/>
      <c r="H33" s="82"/>
      <c r="I33" s="82"/>
      <c r="J33" s="83"/>
    </row>
    <row r="34" spans="1:10" ht="16.5" customHeight="1" x14ac:dyDescent="0.3">
      <c r="A34" s="59" t="s">
        <v>68</v>
      </c>
      <c r="B34" s="69"/>
      <c r="C34" s="69"/>
      <c r="D34" s="69"/>
      <c r="E34" s="70"/>
      <c r="F34" s="78">
        <v>6299.03</v>
      </c>
      <c r="G34" s="79"/>
      <c r="H34" s="79"/>
      <c r="I34" s="79"/>
      <c r="J34" s="80"/>
    </row>
    <row r="35" spans="1:10" x14ac:dyDescent="0.3">
      <c r="A35" s="68" t="s">
        <v>19</v>
      </c>
      <c r="B35" s="69"/>
      <c r="C35" s="69"/>
      <c r="D35" s="69"/>
      <c r="E35" s="70"/>
      <c r="F35" s="59">
        <v>0.9</v>
      </c>
      <c r="G35" s="60"/>
      <c r="H35" s="60"/>
      <c r="I35" s="60"/>
      <c r="J35" s="61"/>
    </row>
    <row r="36" spans="1:10" x14ac:dyDescent="0.3">
      <c r="A36" s="68" t="s">
        <v>20</v>
      </c>
      <c r="B36" s="69"/>
      <c r="C36" s="69"/>
      <c r="D36" s="69"/>
      <c r="E36" s="70"/>
      <c r="F36" s="59">
        <v>0</v>
      </c>
      <c r="G36" s="60"/>
      <c r="H36" s="60"/>
      <c r="I36" s="60"/>
      <c r="J36" s="61"/>
    </row>
    <row r="37" spans="1:10" x14ac:dyDescent="0.3">
      <c r="A37" s="68" t="s">
        <v>21</v>
      </c>
      <c r="B37" s="69"/>
      <c r="C37" s="69"/>
      <c r="D37" s="69"/>
      <c r="E37" s="70"/>
      <c r="F37" s="59">
        <v>0.9</v>
      </c>
      <c r="G37" s="60"/>
      <c r="H37" s="60"/>
      <c r="I37" s="60"/>
      <c r="J37" s="61"/>
    </row>
    <row r="38" spans="1:10" x14ac:dyDescent="0.3">
      <c r="A38" s="59" t="s">
        <v>69</v>
      </c>
      <c r="B38" s="69"/>
      <c r="C38" s="69"/>
      <c r="D38" s="69"/>
      <c r="E38" s="70"/>
      <c r="F38" s="59">
        <v>5669.13</v>
      </c>
      <c r="G38" s="60"/>
      <c r="H38" s="60"/>
      <c r="I38" s="60"/>
      <c r="J38" s="61"/>
    </row>
    <row r="39" spans="1:10" x14ac:dyDescent="0.3">
      <c r="A39" s="68" t="s">
        <v>22</v>
      </c>
      <c r="B39" s="69"/>
      <c r="C39" s="69"/>
      <c r="D39" s="69"/>
      <c r="E39" s="70"/>
      <c r="F39" s="59">
        <v>1</v>
      </c>
      <c r="G39" s="60"/>
      <c r="H39" s="60"/>
      <c r="I39" s="60"/>
      <c r="J39" s="61"/>
    </row>
    <row r="40" spans="1:10" x14ac:dyDescent="0.3">
      <c r="A40" s="77" t="s">
        <v>71</v>
      </c>
      <c r="B40" s="77"/>
      <c r="C40" s="77"/>
      <c r="D40" s="77"/>
      <c r="E40" s="77"/>
      <c r="F40" s="77"/>
      <c r="G40" s="77"/>
      <c r="H40" s="77"/>
      <c r="I40" s="77"/>
      <c r="J40" s="77"/>
    </row>
    <row r="41" spans="1:10" ht="33.75" customHeight="1" x14ac:dyDescent="0.3">
      <c r="A41" s="73" t="s">
        <v>70</v>
      </c>
      <c r="B41" s="73"/>
      <c r="C41" s="54" t="s">
        <v>155</v>
      </c>
      <c r="D41" s="55"/>
      <c r="E41" s="55"/>
      <c r="F41" s="55"/>
      <c r="G41" s="2" t="s">
        <v>62</v>
      </c>
      <c r="H41" s="55" t="s">
        <v>156</v>
      </c>
      <c r="I41" s="55"/>
      <c r="J41" s="55"/>
    </row>
    <row r="42" spans="1:10" ht="31.5" customHeight="1" x14ac:dyDescent="0.3">
      <c r="A42" s="73" t="s">
        <v>72</v>
      </c>
      <c r="B42" s="73"/>
      <c r="C42" s="54" t="str">
        <f>C41</f>
        <v>BS/BP/ZANZROLI/PALGHAR/G.NO.193/NR/337</v>
      </c>
      <c r="D42" s="54"/>
      <c r="E42" s="54"/>
      <c r="F42" s="54"/>
      <c r="G42" s="2" t="s">
        <v>62</v>
      </c>
      <c r="H42" s="55" t="str">
        <f>H41</f>
        <v>16/03/2017.</v>
      </c>
      <c r="I42" s="55" t="s">
        <v>49</v>
      </c>
      <c r="J42" s="55"/>
    </row>
    <row r="43" spans="1:10" ht="44.1" customHeight="1" x14ac:dyDescent="0.3">
      <c r="A43" s="73" t="s">
        <v>114</v>
      </c>
      <c r="B43" s="73"/>
      <c r="C43" s="54" t="s">
        <v>222</v>
      </c>
      <c r="D43" s="54"/>
      <c r="E43" s="54"/>
      <c r="F43" s="54"/>
      <c r="G43" s="2" t="s">
        <v>62</v>
      </c>
      <c r="H43" s="55" t="str">
        <f>H41</f>
        <v>16/03/2017.</v>
      </c>
      <c r="I43" s="55"/>
      <c r="J43" s="55"/>
    </row>
    <row r="44" spans="1:10" x14ac:dyDescent="0.3">
      <c r="A44" s="59" t="s">
        <v>225</v>
      </c>
      <c r="B44" s="60"/>
      <c r="C44" s="60"/>
      <c r="D44" s="60"/>
      <c r="E44" s="61"/>
      <c r="F44" s="59" t="s">
        <v>108</v>
      </c>
      <c r="G44" s="60"/>
      <c r="H44" s="61"/>
      <c r="I44" s="59" t="s">
        <v>56</v>
      </c>
      <c r="J44" s="61"/>
    </row>
    <row r="45" spans="1:10" x14ac:dyDescent="0.3">
      <c r="A45" s="72" t="s">
        <v>79</v>
      </c>
      <c r="B45" s="72"/>
      <c r="C45" s="72"/>
      <c r="D45" s="71" t="str">
        <f>H43</f>
        <v>16/03/2017.</v>
      </c>
      <c r="E45" s="71"/>
      <c r="F45" s="59" t="s">
        <v>73</v>
      </c>
      <c r="G45" s="145"/>
      <c r="H45" s="59" t="s">
        <v>226</v>
      </c>
      <c r="I45" s="60"/>
      <c r="J45" s="61"/>
    </row>
    <row r="46" spans="1:10" x14ac:dyDescent="0.3">
      <c r="A46" s="74" t="s">
        <v>23</v>
      </c>
      <c r="B46" s="75"/>
      <c r="C46" s="75"/>
      <c r="D46" s="75"/>
      <c r="E46" s="75"/>
      <c r="F46" s="75"/>
      <c r="G46" s="75"/>
      <c r="H46" s="75"/>
      <c r="I46" s="75"/>
      <c r="J46" s="76"/>
    </row>
    <row r="47" spans="1:10" x14ac:dyDescent="0.3">
      <c r="A47" s="168" t="s">
        <v>107</v>
      </c>
      <c r="B47" s="169"/>
      <c r="C47" s="170"/>
      <c r="D47" s="66">
        <f>F38</f>
        <v>5669.13</v>
      </c>
      <c r="E47" s="67"/>
      <c r="F47" s="150" t="s">
        <v>74</v>
      </c>
      <c r="G47" s="150"/>
      <c r="H47" s="150"/>
      <c r="I47" s="149">
        <v>18</v>
      </c>
      <c r="J47" s="149"/>
    </row>
    <row r="48" spans="1:10" x14ac:dyDescent="0.3">
      <c r="A48" s="59" t="s">
        <v>75</v>
      </c>
      <c r="B48" s="60"/>
      <c r="C48" s="61"/>
      <c r="D48" s="72" t="s">
        <v>221</v>
      </c>
      <c r="E48" s="72"/>
      <c r="F48" s="72"/>
      <c r="G48" s="71" t="s">
        <v>59</v>
      </c>
      <c r="H48" s="71"/>
      <c r="I48" s="71"/>
      <c r="J48" s="71"/>
    </row>
    <row r="49" spans="1:13" ht="33" customHeight="1" x14ac:dyDescent="0.3">
      <c r="A49" s="59" t="s">
        <v>50</v>
      </c>
      <c r="B49" s="60"/>
      <c r="C49" s="60"/>
      <c r="D49" s="60"/>
      <c r="E49" s="61"/>
      <c r="F49" s="78" t="s">
        <v>57</v>
      </c>
      <c r="G49" s="79"/>
      <c r="H49" s="79"/>
      <c r="I49" s="79"/>
      <c r="J49" s="80"/>
    </row>
    <row r="50" spans="1:13" ht="15" thickBot="1" x14ac:dyDescent="0.35">
      <c r="A50" s="165" t="s">
        <v>58</v>
      </c>
      <c r="B50" s="166"/>
      <c r="C50" s="166"/>
      <c r="D50" s="166"/>
      <c r="E50" s="166"/>
      <c r="F50" s="166"/>
      <c r="G50" s="166"/>
      <c r="H50" s="166"/>
      <c r="I50" s="166"/>
      <c r="J50" s="167"/>
    </row>
    <row r="51" spans="1:13" ht="15" customHeight="1" x14ac:dyDescent="0.3">
      <c r="A51" s="153" t="s">
        <v>224</v>
      </c>
      <c r="B51" s="154"/>
      <c r="C51" s="154"/>
      <c r="D51" s="154"/>
      <c r="E51" s="154"/>
      <c r="F51" s="154"/>
      <c r="G51" s="154"/>
      <c r="H51" s="154"/>
      <c r="I51" s="154"/>
      <c r="J51" s="155"/>
      <c r="K51" s="32" t="str">
        <f>(IF(C55=0,"Work not yet Started.",IF(D55=50%,"Excavation work in process",IF(D55=100%,"Excavation work completed, ","0")))&amp;(IF(C56=0%,"",IF(D56=25%,"Footing work is process",IF(D56=50%,"Footing work Completed",IF(D56=75%,"Plinth work is process",IF(D56=100%,"Plinth work completed","0"))))))&amp;(IF(C57&gt;0,", RCC upto "&amp;C57&amp;" Slab completed",""))&amp;(IF(C58&gt;0,", Brickwork upto "&amp;C58&amp;" Floor completed"," "))&amp;(IF(C59&gt;0,", Internal Plaster upto "&amp;C59&amp;" Floor completed"," "))&amp;(IF(C60&gt;0,", External Plaster upto "&amp;C60&amp;" Floor completed"," "))&amp;(IF(C61&gt;0,", Flooring upto "&amp;C61&amp;" Floor completed"," "))&amp;(IF(C62&gt;0,", Painting upto "&amp;C62&amp;" Floor completed"," "))&amp;(IF(C63&gt;0,", Finishing upto "&amp;C63&amp;" Floor completed"," ")))</f>
        <v>Excavation work completed, Plinth work completed, RCC upto 5 Slab completed, Brickwork upto 4 Floor completed, Internal Plaster upto 4 Floor completed, External Plaster upto 4 Floor completed, Flooring upto 4 Floor completed, Painting upto 4 Floor completed, Finishing upto 3 Floor completed</v>
      </c>
      <c r="L51" s="32"/>
      <c r="M51" s="33"/>
    </row>
    <row r="52" spans="1:13" ht="15.6" x14ac:dyDescent="0.3">
      <c r="A52" s="152" t="s">
        <v>194</v>
      </c>
      <c r="B52" s="62"/>
      <c r="C52" s="34">
        <v>1</v>
      </c>
      <c r="D52" s="62" t="s">
        <v>195</v>
      </c>
      <c r="E52" s="62"/>
      <c r="F52" s="62">
        <v>0</v>
      </c>
      <c r="G52" s="62"/>
      <c r="H52" s="34" t="s">
        <v>196</v>
      </c>
      <c r="I52" s="62">
        <v>4</v>
      </c>
      <c r="J52" s="63"/>
      <c r="K52" s="35" t="s">
        <v>197</v>
      </c>
      <c r="L52" s="35"/>
      <c r="M52" s="36"/>
    </row>
    <row r="53" spans="1:13" ht="66.599999999999994" customHeight="1" x14ac:dyDescent="0.3">
      <c r="A53" s="64" t="s">
        <v>198</v>
      </c>
      <c r="B53" s="65"/>
      <c r="C53" s="160" t="str">
        <f>K51</f>
        <v>Excavation work completed, Plinth work completed, RCC upto 5 Slab completed, Brickwork upto 4 Floor completed, Internal Plaster upto 4 Floor completed, External Plaster upto 4 Floor completed, Flooring upto 4 Floor completed, Painting upto 4 Floor completed, Finishing upto 3 Floor completed</v>
      </c>
      <c r="D53" s="161"/>
      <c r="E53" s="161"/>
      <c r="F53" s="161"/>
      <c r="G53" s="161"/>
      <c r="H53" s="161"/>
      <c r="I53" s="161"/>
      <c r="J53" s="162"/>
      <c r="K53" s="35" t="s">
        <v>199</v>
      </c>
      <c r="L53" s="35"/>
      <c r="M53" s="36"/>
    </row>
    <row r="54" spans="1:13" ht="15.6" x14ac:dyDescent="0.3">
      <c r="A54" s="52" t="s">
        <v>35</v>
      </c>
      <c r="B54" s="53"/>
      <c r="C54" s="44" t="s">
        <v>200</v>
      </c>
      <c r="D54" s="53" t="s">
        <v>201</v>
      </c>
      <c r="E54" s="53"/>
      <c r="F54" s="53" t="s">
        <v>202</v>
      </c>
      <c r="G54" s="53"/>
      <c r="H54" s="53" t="s">
        <v>203</v>
      </c>
      <c r="I54" s="53"/>
      <c r="J54" s="151"/>
      <c r="K54" s="35" t="s">
        <v>204</v>
      </c>
      <c r="L54" s="37"/>
      <c r="M54" s="38"/>
    </row>
    <row r="55" spans="1:13" ht="15.6" x14ac:dyDescent="0.3">
      <c r="A55" s="52" t="s">
        <v>205</v>
      </c>
      <c r="B55" s="53"/>
      <c r="C55" s="45">
        <f>M58</f>
        <v>4</v>
      </c>
      <c r="D55" s="48">
        <f>((100/I52)*C55)/100</f>
        <v>1</v>
      </c>
      <c r="E55" s="48"/>
      <c r="F55" s="48">
        <f>(IF(C53=K53,"100%",IF(C53=K54,"100%",(((C56/I52*10)+(40/(C52+F52+I52)*C57)+(7.5/(I52)*C58)+(7.5/(I52)*C59)+(10/I52*C60)+(10/I52*C61)+(5/I52*C62)+(5/I52*C63)+(5/I52*C64))/100))))</f>
        <v>0.96250000000000002</v>
      </c>
      <c r="G55" s="48"/>
      <c r="H55" s="48">
        <f>((((C55/I52)*20)+((C56/I52)*25)+(30/(I52+F52+C52)*C57)+(5/I52*C58)+(5/I52*C59)+(5/I52*C60)+(5/I52*C61)+(0/I52*C62)+(0/I52*C63)+(5/I52*C64))/100)</f>
        <v>0.97499999999999998</v>
      </c>
      <c r="I55" s="48"/>
      <c r="J55" s="50"/>
      <c r="K55" s="35"/>
      <c r="L55" s="37"/>
      <c r="M55" s="38"/>
    </row>
    <row r="56" spans="1:13" ht="15.6" x14ac:dyDescent="0.3">
      <c r="A56" s="52" t="s">
        <v>36</v>
      </c>
      <c r="B56" s="53"/>
      <c r="C56" s="45">
        <f>M63</f>
        <v>4</v>
      </c>
      <c r="D56" s="48">
        <f>((100/I52)*C56)/100</f>
        <v>1</v>
      </c>
      <c r="E56" s="48"/>
      <c r="F56" s="48"/>
      <c r="G56" s="48"/>
      <c r="H56" s="48"/>
      <c r="I56" s="48"/>
      <c r="J56" s="50"/>
      <c r="K56" s="37"/>
      <c r="L56" s="37"/>
      <c r="M56" s="38"/>
    </row>
    <row r="57" spans="1:13" ht="15.6" x14ac:dyDescent="0.3">
      <c r="A57" s="52" t="s">
        <v>223</v>
      </c>
      <c r="B57" s="53"/>
      <c r="C57" s="46">
        <f>C52+F52+I52</f>
        <v>5</v>
      </c>
      <c r="D57" s="48">
        <f>((100/(C52+F52+I52))*C57)/100</f>
        <v>1</v>
      </c>
      <c r="E57" s="48"/>
      <c r="F57" s="48"/>
      <c r="G57" s="48"/>
      <c r="H57" s="48"/>
      <c r="I57" s="48"/>
      <c r="J57" s="50"/>
      <c r="K57" s="39" t="s">
        <v>206</v>
      </c>
      <c r="L57" s="40"/>
      <c r="M57" s="41">
        <f>I52*50%</f>
        <v>2</v>
      </c>
    </row>
    <row r="58" spans="1:13" ht="15.6" x14ac:dyDescent="0.3">
      <c r="A58" s="52" t="s">
        <v>207</v>
      </c>
      <c r="B58" s="53" t="s">
        <v>208</v>
      </c>
      <c r="C58" s="45">
        <v>4</v>
      </c>
      <c r="D58" s="48">
        <f>((100/I52)*C58)/100</f>
        <v>1</v>
      </c>
      <c r="E58" s="48"/>
      <c r="F58" s="48"/>
      <c r="G58" s="48"/>
      <c r="H58" s="48"/>
      <c r="I58" s="48"/>
      <c r="J58" s="50"/>
      <c r="K58" s="39" t="s">
        <v>209</v>
      </c>
      <c r="L58" s="40"/>
      <c r="M58" s="41">
        <f>I52</f>
        <v>4</v>
      </c>
    </row>
    <row r="59" spans="1:13" ht="15" customHeight="1" x14ac:dyDescent="0.3">
      <c r="A59" s="52" t="s">
        <v>210</v>
      </c>
      <c r="B59" s="53" t="s">
        <v>208</v>
      </c>
      <c r="C59" s="45">
        <v>4</v>
      </c>
      <c r="D59" s="48">
        <f>((100/I52)*C59)/100</f>
        <v>1</v>
      </c>
      <c r="E59" s="48"/>
      <c r="F59" s="48"/>
      <c r="G59" s="48"/>
      <c r="H59" s="48"/>
      <c r="I59" s="48"/>
      <c r="J59" s="50"/>
      <c r="K59" s="39"/>
      <c r="L59" s="40"/>
      <c r="M59" s="41"/>
    </row>
    <row r="60" spans="1:13" ht="15.6" x14ac:dyDescent="0.3">
      <c r="A60" s="152" t="s">
        <v>211</v>
      </c>
      <c r="B60" s="62" t="s">
        <v>212</v>
      </c>
      <c r="C60" s="45">
        <v>4</v>
      </c>
      <c r="D60" s="48">
        <f>((100/(I52))*C60)/100</f>
        <v>1</v>
      </c>
      <c r="E60" s="48"/>
      <c r="F60" s="48"/>
      <c r="G60" s="48"/>
      <c r="H60" s="48"/>
      <c r="I60" s="48"/>
      <c r="J60" s="50"/>
      <c r="K60" s="39" t="s">
        <v>213</v>
      </c>
      <c r="L60" s="40"/>
      <c r="M60" s="41">
        <f>I52*25%</f>
        <v>1</v>
      </c>
    </row>
    <row r="61" spans="1:13" ht="15.6" x14ac:dyDescent="0.3">
      <c r="A61" s="52" t="s">
        <v>214</v>
      </c>
      <c r="B61" s="53" t="s">
        <v>214</v>
      </c>
      <c r="C61" s="45">
        <v>4</v>
      </c>
      <c r="D61" s="48">
        <f>((100/I52)*C61)/100</f>
        <v>1</v>
      </c>
      <c r="E61" s="48"/>
      <c r="F61" s="48"/>
      <c r="G61" s="48"/>
      <c r="H61" s="48"/>
      <c r="I61" s="48"/>
      <c r="J61" s="50"/>
      <c r="K61" s="39" t="s">
        <v>215</v>
      </c>
      <c r="L61" s="40"/>
      <c r="M61" s="41">
        <f>I52*50%</f>
        <v>2</v>
      </c>
    </row>
    <row r="62" spans="1:13" ht="15.6" x14ac:dyDescent="0.3">
      <c r="A62" s="52" t="s">
        <v>216</v>
      </c>
      <c r="B62" s="53"/>
      <c r="C62" s="45">
        <v>4</v>
      </c>
      <c r="D62" s="48">
        <f>((100/I52)*C62)/100</f>
        <v>1</v>
      </c>
      <c r="E62" s="48"/>
      <c r="F62" s="48"/>
      <c r="G62" s="48"/>
      <c r="H62" s="48"/>
      <c r="I62" s="48"/>
      <c r="J62" s="50"/>
      <c r="K62" s="39" t="s">
        <v>217</v>
      </c>
      <c r="L62" s="40"/>
      <c r="M62" s="41">
        <f>I52*75%</f>
        <v>3</v>
      </c>
    </row>
    <row r="63" spans="1:13" ht="15" customHeight="1" x14ac:dyDescent="0.3">
      <c r="A63" s="52" t="s">
        <v>218</v>
      </c>
      <c r="B63" s="53" t="s">
        <v>218</v>
      </c>
      <c r="C63" s="45">
        <v>3</v>
      </c>
      <c r="D63" s="48">
        <f>((100/(I52))*C63)/100</f>
        <v>0.75</v>
      </c>
      <c r="E63" s="48"/>
      <c r="F63" s="48"/>
      <c r="G63" s="48"/>
      <c r="H63" s="48"/>
      <c r="I63" s="48"/>
      <c r="J63" s="50"/>
      <c r="K63" s="39" t="s">
        <v>219</v>
      </c>
      <c r="L63" s="40"/>
      <c r="M63" s="41">
        <f>I52</f>
        <v>4</v>
      </c>
    </row>
    <row r="64" spans="1:13" ht="16.2" thickBot="1" x14ac:dyDescent="0.35">
      <c r="A64" s="163" t="s">
        <v>220</v>
      </c>
      <c r="B64" s="164"/>
      <c r="C64" s="47">
        <v>2</v>
      </c>
      <c r="D64" s="49">
        <f>((100/(I52))*C64)/100</f>
        <v>0.5</v>
      </c>
      <c r="E64" s="49"/>
      <c r="F64" s="49"/>
      <c r="G64" s="49"/>
      <c r="H64" s="49"/>
      <c r="I64" s="49"/>
      <c r="J64" s="51"/>
      <c r="K64" s="42"/>
      <c r="L64" s="42"/>
      <c r="M64" s="43"/>
    </row>
    <row r="65" spans="1:10" x14ac:dyDescent="0.3">
      <c r="A65" s="59" t="s">
        <v>60</v>
      </c>
      <c r="B65" s="60"/>
      <c r="C65" s="60"/>
      <c r="D65" s="60"/>
      <c r="E65" s="60"/>
      <c r="F65" s="60"/>
      <c r="G65" s="60"/>
      <c r="H65" s="60"/>
      <c r="I65" s="60"/>
      <c r="J65" s="61"/>
    </row>
    <row r="66" spans="1:10" x14ac:dyDescent="0.3">
      <c r="A66" s="59" t="s">
        <v>51</v>
      </c>
      <c r="B66" s="60"/>
      <c r="C66" s="60"/>
      <c r="D66" s="60"/>
      <c r="E66" s="60"/>
      <c r="F66" s="60"/>
      <c r="G66" s="60"/>
      <c r="H66" s="60"/>
      <c r="I66" s="60"/>
      <c r="J66" s="61"/>
    </row>
    <row r="67" spans="1:10" ht="15" customHeight="1" x14ac:dyDescent="0.3">
      <c r="A67" s="133" t="s">
        <v>78</v>
      </c>
      <c r="B67" s="134"/>
      <c r="C67" s="134"/>
      <c r="D67" s="134"/>
      <c r="E67" s="134"/>
      <c r="F67" s="134"/>
      <c r="G67" s="134"/>
      <c r="H67" s="134"/>
      <c r="I67" s="134"/>
      <c r="J67" s="135"/>
    </row>
    <row r="68" spans="1:10" x14ac:dyDescent="0.3">
      <c r="A68" s="136"/>
      <c r="B68" s="137"/>
      <c r="C68" s="137"/>
      <c r="D68" s="137"/>
      <c r="E68" s="137"/>
      <c r="F68" s="137"/>
      <c r="G68" s="137"/>
      <c r="H68" s="137"/>
      <c r="I68" s="137"/>
      <c r="J68" s="138"/>
    </row>
    <row r="69" spans="1:10" ht="2.25" customHeight="1" x14ac:dyDescent="0.3">
      <c r="A69" s="136"/>
      <c r="B69" s="137"/>
      <c r="C69" s="137"/>
      <c r="D69" s="137"/>
      <c r="E69" s="137"/>
      <c r="F69" s="137"/>
      <c r="G69" s="137"/>
      <c r="H69" s="137"/>
      <c r="I69" s="137"/>
      <c r="J69" s="138"/>
    </row>
    <row r="70" spans="1:10" ht="15" hidden="1" customHeight="1" x14ac:dyDescent="0.3">
      <c r="A70" s="136"/>
      <c r="B70" s="137"/>
      <c r="C70" s="137"/>
      <c r="D70" s="137"/>
      <c r="E70" s="137"/>
      <c r="F70" s="137"/>
      <c r="G70" s="137"/>
      <c r="H70" s="137"/>
      <c r="I70" s="137"/>
      <c r="J70" s="138"/>
    </row>
    <row r="71" spans="1:10" ht="15" hidden="1" customHeight="1" x14ac:dyDescent="0.3">
      <c r="A71" s="136"/>
      <c r="B71" s="137"/>
      <c r="C71" s="137"/>
      <c r="D71" s="137"/>
      <c r="E71" s="137"/>
      <c r="F71" s="137"/>
      <c r="G71" s="137"/>
      <c r="H71" s="137"/>
      <c r="I71" s="137"/>
      <c r="J71" s="138"/>
    </row>
    <row r="72" spans="1:10" ht="15" hidden="1" customHeight="1" x14ac:dyDescent="0.3">
      <c r="A72" s="136"/>
      <c r="B72" s="137"/>
      <c r="C72" s="137"/>
      <c r="D72" s="137"/>
      <c r="E72" s="137"/>
      <c r="F72" s="137"/>
      <c r="G72" s="137"/>
      <c r="H72" s="137"/>
      <c r="I72" s="137"/>
      <c r="J72" s="138"/>
    </row>
    <row r="73" spans="1:10" ht="15" hidden="1" customHeight="1" x14ac:dyDescent="0.3">
      <c r="A73" s="139"/>
      <c r="B73" s="140"/>
      <c r="C73" s="140"/>
      <c r="D73" s="140"/>
      <c r="E73" s="140"/>
      <c r="F73" s="140"/>
      <c r="G73" s="140"/>
      <c r="H73" s="140"/>
      <c r="I73" s="140"/>
      <c r="J73" s="141"/>
    </row>
    <row r="74" spans="1:10" x14ac:dyDescent="0.3">
      <c r="A74" s="159" t="s">
        <v>24</v>
      </c>
      <c r="B74" s="123"/>
      <c r="C74" s="123"/>
      <c r="D74" s="123"/>
      <c r="E74" s="123"/>
      <c r="F74" s="123"/>
      <c r="G74" s="123"/>
      <c r="H74" s="123"/>
      <c r="I74" s="123"/>
      <c r="J74" s="124"/>
    </row>
    <row r="75" spans="1:10" x14ac:dyDescent="0.3">
      <c r="A75" s="59" t="s">
        <v>170</v>
      </c>
      <c r="B75" s="69"/>
      <c r="C75" s="69"/>
      <c r="D75" s="69"/>
      <c r="E75" s="69"/>
      <c r="F75" s="70"/>
      <c r="G75" s="156">
        <v>3200</v>
      </c>
      <c r="H75" s="157"/>
      <c r="I75" s="157"/>
      <c r="J75" s="158"/>
    </row>
    <row r="76" spans="1:10" hidden="1" x14ac:dyDescent="0.3">
      <c r="A76" s="59" t="s">
        <v>76</v>
      </c>
      <c r="B76" s="69"/>
      <c r="C76" s="69"/>
      <c r="D76" s="69"/>
      <c r="E76" s="69"/>
      <c r="F76" s="70"/>
      <c r="G76" s="118" t="s">
        <v>52</v>
      </c>
      <c r="H76" s="119"/>
      <c r="I76" s="119"/>
      <c r="J76" s="120"/>
    </row>
    <row r="77" spans="1:10" hidden="1" x14ac:dyDescent="0.3">
      <c r="A77" s="59" t="s">
        <v>115</v>
      </c>
      <c r="B77" s="60"/>
      <c r="C77" s="60"/>
      <c r="D77" s="60"/>
      <c r="E77" s="60"/>
      <c r="F77" s="61"/>
      <c r="G77" s="118" t="s">
        <v>52</v>
      </c>
      <c r="H77" s="119"/>
      <c r="I77" s="119"/>
      <c r="J77" s="120"/>
    </row>
    <row r="78" spans="1:10" hidden="1" x14ac:dyDescent="0.3">
      <c r="A78" s="59" t="s">
        <v>116</v>
      </c>
      <c r="B78" s="60"/>
      <c r="C78" s="60"/>
      <c r="D78" s="60"/>
      <c r="E78" s="60"/>
      <c r="F78" s="61"/>
      <c r="G78" s="118" t="s">
        <v>52</v>
      </c>
      <c r="H78" s="119"/>
      <c r="I78" s="119"/>
      <c r="J78" s="120"/>
    </row>
    <row r="79" spans="1:10" hidden="1" x14ac:dyDescent="0.3">
      <c r="A79" s="78" t="s">
        <v>117</v>
      </c>
      <c r="B79" s="79"/>
      <c r="C79" s="79"/>
      <c r="D79" s="79"/>
      <c r="E79" s="79"/>
      <c r="F79" s="80"/>
      <c r="G79" s="118" t="s">
        <v>52</v>
      </c>
      <c r="H79" s="119"/>
      <c r="I79" s="119"/>
      <c r="J79" s="120"/>
    </row>
    <row r="80" spans="1:10" x14ac:dyDescent="0.3">
      <c r="A80" s="59" t="s">
        <v>80</v>
      </c>
      <c r="B80" s="60"/>
      <c r="C80" s="60"/>
      <c r="D80" s="60"/>
      <c r="E80" s="60"/>
      <c r="F80" s="61"/>
      <c r="G80" s="118" t="s">
        <v>157</v>
      </c>
      <c r="H80" s="119"/>
      <c r="I80" s="119"/>
      <c r="J80" s="120"/>
    </row>
    <row r="81" spans="1:13" x14ac:dyDescent="0.3">
      <c r="A81" s="59" t="s">
        <v>103</v>
      </c>
      <c r="B81" s="69"/>
      <c r="C81" s="69"/>
      <c r="D81" s="69"/>
      <c r="E81" s="69"/>
      <c r="F81" s="70"/>
      <c r="G81" s="118" t="s">
        <v>172</v>
      </c>
      <c r="H81" s="119"/>
      <c r="I81" s="119"/>
      <c r="J81" s="120"/>
    </row>
    <row r="82" spans="1:13" hidden="1" x14ac:dyDescent="0.3">
      <c r="A82" s="59" t="s">
        <v>77</v>
      </c>
      <c r="B82" s="60"/>
      <c r="C82" s="60"/>
      <c r="D82" s="60"/>
      <c r="E82" s="60"/>
      <c r="F82" s="61"/>
      <c r="G82" s="118" t="s">
        <v>52</v>
      </c>
      <c r="H82" s="119"/>
      <c r="I82" s="119"/>
      <c r="J82" s="120"/>
    </row>
    <row r="83" spans="1:13" hidden="1" x14ac:dyDescent="0.3">
      <c r="A83" s="59" t="s">
        <v>25</v>
      </c>
      <c r="B83" s="60"/>
      <c r="C83" s="60"/>
      <c r="D83" s="60"/>
      <c r="E83" s="60"/>
      <c r="F83" s="61"/>
      <c r="G83" s="118" t="s">
        <v>52</v>
      </c>
      <c r="H83" s="119"/>
      <c r="I83" s="119"/>
      <c r="J83" s="120"/>
    </row>
    <row r="84" spans="1:13" s="1" customFormat="1" x14ac:dyDescent="0.3">
      <c r="A84" s="56" t="s">
        <v>118</v>
      </c>
      <c r="B84" s="123"/>
      <c r="C84" s="123"/>
      <c r="D84" s="123"/>
      <c r="E84" s="123"/>
      <c r="F84" s="124"/>
      <c r="G84" s="146">
        <f>G75*0.8</f>
        <v>2560</v>
      </c>
      <c r="H84" s="147"/>
      <c r="I84" s="147"/>
      <c r="J84" s="148"/>
    </row>
    <row r="85" spans="1:13" x14ac:dyDescent="0.3">
      <c r="A85" s="87" t="s">
        <v>235</v>
      </c>
      <c r="B85" s="88"/>
      <c r="C85" s="88"/>
      <c r="D85" s="88"/>
      <c r="E85" s="88"/>
      <c r="F85" s="88"/>
      <c r="G85" s="88"/>
      <c r="H85" s="88"/>
      <c r="I85" s="88"/>
      <c r="J85" s="89"/>
    </row>
    <row r="86" spans="1:13" x14ac:dyDescent="0.3">
      <c r="A86" s="188" t="s">
        <v>236</v>
      </c>
      <c r="B86" s="188"/>
      <c r="C86" s="188" t="s">
        <v>237</v>
      </c>
      <c r="D86" s="188"/>
      <c r="E86" s="188" t="s">
        <v>238</v>
      </c>
      <c r="F86" s="188"/>
      <c r="G86" s="188"/>
      <c r="H86" s="188" t="s">
        <v>239</v>
      </c>
      <c r="I86" s="188"/>
      <c r="J86" s="188"/>
    </row>
    <row r="87" spans="1:13" x14ac:dyDescent="0.3">
      <c r="A87" s="71" t="s">
        <v>240</v>
      </c>
      <c r="B87" s="71"/>
      <c r="C87" s="71">
        <f>COUNT(D93:E94)+COUNT(D96:E99)*4</f>
        <v>18</v>
      </c>
      <c r="D87" s="71"/>
      <c r="E87" s="132">
        <f>SUM(D93:E94)+SUM(D96:E99)*4</f>
        <v>5508.3693599999997</v>
      </c>
      <c r="F87" s="132"/>
      <c r="G87" s="132"/>
      <c r="H87" s="132">
        <f>SUM(G93:G94)+SUM(G96:G99)*4</f>
        <v>9151.1395080000002</v>
      </c>
      <c r="I87" s="132"/>
      <c r="J87" s="132"/>
    </row>
    <row r="88" spans="1:13" s="1" customFormat="1" ht="21" customHeight="1" x14ac:dyDescent="0.3">
      <c r="A88" s="125" t="s">
        <v>119</v>
      </c>
      <c r="B88" s="125"/>
      <c r="C88" s="125"/>
      <c r="D88" s="125"/>
      <c r="E88" s="125"/>
      <c r="F88" s="125"/>
      <c r="G88" s="125"/>
      <c r="H88" s="125"/>
      <c r="I88" s="125"/>
      <c r="J88" s="125"/>
    </row>
    <row r="89" spans="1:13" x14ac:dyDescent="0.3">
      <c r="A89" s="188" t="s">
        <v>47</v>
      </c>
      <c r="B89" s="188"/>
      <c r="C89" s="188"/>
      <c r="D89" s="188"/>
      <c r="E89" s="188"/>
      <c r="F89" s="188"/>
      <c r="G89" s="188"/>
      <c r="H89" s="188"/>
      <c r="I89" s="188"/>
      <c r="J89" s="188"/>
    </row>
    <row r="90" spans="1:13" ht="46.8" x14ac:dyDescent="0.3">
      <c r="A90" s="122" t="s">
        <v>33</v>
      </c>
      <c r="B90" s="122"/>
      <c r="C90" s="3" t="s">
        <v>30</v>
      </c>
      <c r="D90" s="190" t="s">
        <v>81</v>
      </c>
      <c r="E90" s="190"/>
      <c r="F90" s="10" t="s">
        <v>31</v>
      </c>
      <c r="G90" s="3" t="s">
        <v>168</v>
      </c>
      <c r="H90" s="3" t="s">
        <v>32</v>
      </c>
      <c r="I90" s="122" t="s">
        <v>120</v>
      </c>
      <c r="J90" s="122"/>
    </row>
    <row r="91" spans="1:13" ht="15.6" x14ac:dyDescent="0.3">
      <c r="A91" s="122" t="s">
        <v>158</v>
      </c>
      <c r="B91" s="122"/>
      <c r="C91" s="122"/>
      <c r="D91" s="122"/>
      <c r="E91" s="122"/>
      <c r="F91" s="122"/>
      <c r="G91" s="122"/>
      <c r="H91" s="122"/>
      <c r="I91" s="122"/>
      <c r="J91" s="122"/>
    </row>
    <row r="92" spans="1:13" ht="15.6" x14ac:dyDescent="0.3">
      <c r="A92" s="121" t="s">
        <v>159</v>
      </c>
      <c r="B92" s="121"/>
      <c r="C92" s="121"/>
      <c r="D92" s="121"/>
      <c r="E92" s="121"/>
      <c r="F92" s="121"/>
      <c r="G92" s="121"/>
      <c r="H92" s="121"/>
      <c r="I92" s="121"/>
      <c r="J92" s="121"/>
    </row>
    <row r="93" spans="1:13" ht="15.6" x14ac:dyDescent="0.3">
      <c r="A93" s="117">
        <v>1</v>
      </c>
      <c r="B93" s="117"/>
      <c r="C93" s="9" t="s">
        <v>160</v>
      </c>
      <c r="D93" s="117">
        <f>28.43*10.764</f>
        <v>306.02051999999998</v>
      </c>
      <c r="E93" s="117"/>
      <c r="F93" s="9">
        <v>0</v>
      </c>
      <c r="G93" s="9">
        <f>D93*1.45+F93</f>
        <v>443.72975399999996</v>
      </c>
      <c r="H93" s="9" t="s">
        <v>161</v>
      </c>
      <c r="I93" s="117" t="s">
        <v>162</v>
      </c>
      <c r="J93" s="117"/>
      <c r="M93">
        <f>G93/D93</f>
        <v>1.45</v>
      </c>
    </row>
    <row r="94" spans="1:13" ht="15.6" x14ac:dyDescent="0.3">
      <c r="A94" s="117">
        <v>2</v>
      </c>
      <c r="B94" s="117"/>
      <c r="C94" s="9" t="s">
        <v>160</v>
      </c>
      <c r="D94" s="117">
        <f>28.43*10.764</f>
        <v>306.02051999999998</v>
      </c>
      <c r="E94" s="117"/>
      <c r="F94" s="9">
        <v>0</v>
      </c>
      <c r="G94" s="9">
        <f>D94*1.45+F94</f>
        <v>443.72975399999996</v>
      </c>
      <c r="H94" s="9" t="s">
        <v>161</v>
      </c>
      <c r="I94" s="117"/>
      <c r="J94" s="117"/>
    </row>
    <row r="95" spans="1:13" ht="15.6" x14ac:dyDescent="0.3">
      <c r="A95" s="121" t="s">
        <v>163</v>
      </c>
      <c r="B95" s="121"/>
      <c r="C95" s="121"/>
      <c r="D95" s="121"/>
      <c r="E95" s="121"/>
      <c r="F95" s="121"/>
      <c r="G95" s="121"/>
      <c r="H95" s="121"/>
      <c r="I95" s="121"/>
      <c r="J95" s="121"/>
    </row>
    <row r="96" spans="1:13" ht="15.6" x14ac:dyDescent="0.3">
      <c r="A96" s="115">
        <v>1</v>
      </c>
      <c r="B96" s="116"/>
      <c r="C96" s="9" t="s">
        <v>160</v>
      </c>
      <c r="D96" s="115">
        <f>28.43*10.764</f>
        <v>306.02051999999998</v>
      </c>
      <c r="E96" s="116"/>
      <c r="F96" s="9">
        <v>0</v>
      </c>
      <c r="G96" s="9">
        <v>516.48</v>
      </c>
      <c r="H96" s="9" t="s">
        <v>161</v>
      </c>
      <c r="I96" s="126" t="s">
        <v>164</v>
      </c>
      <c r="J96" s="127"/>
    </row>
    <row r="97" spans="1:10" ht="15.6" x14ac:dyDescent="0.3">
      <c r="A97" s="115">
        <v>2</v>
      </c>
      <c r="B97" s="116"/>
      <c r="C97" s="9" t="s">
        <v>160</v>
      </c>
      <c r="D97" s="115">
        <f>28.43*10.764</f>
        <v>306.02051999999998</v>
      </c>
      <c r="E97" s="116"/>
      <c r="F97" s="9">
        <v>0</v>
      </c>
      <c r="G97" s="9">
        <v>516.48</v>
      </c>
      <c r="H97" s="9" t="s">
        <v>161</v>
      </c>
      <c r="I97" s="128"/>
      <c r="J97" s="129"/>
    </row>
    <row r="98" spans="1:10" ht="15.6" x14ac:dyDescent="0.3">
      <c r="A98" s="115">
        <v>3</v>
      </c>
      <c r="B98" s="116"/>
      <c r="C98" s="9" t="s">
        <v>160</v>
      </c>
      <c r="D98" s="115">
        <f>28.43*10.764</f>
        <v>306.02051999999998</v>
      </c>
      <c r="E98" s="116"/>
      <c r="F98" s="9">
        <v>0</v>
      </c>
      <c r="G98" s="9">
        <v>516.48</v>
      </c>
      <c r="H98" s="9" t="s">
        <v>161</v>
      </c>
      <c r="I98" s="128"/>
      <c r="J98" s="129"/>
    </row>
    <row r="99" spans="1:10" ht="15.6" x14ac:dyDescent="0.3">
      <c r="A99" s="115">
        <v>4</v>
      </c>
      <c r="B99" s="116"/>
      <c r="C99" s="9" t="s">
        <v>160</v>
      </c>
      <c r="D99" s="115">
        <f>28.43*10.764</f>
        <v>306.02051999999998</v>
      </c>
      <c r="E99" s="116"/>
      <c r="F99" s="9">
        <v>0</v>
      </c>
      <c r="G99" s="9">
        <v>516.48</v>
      </c>
      <c r="H99" s="9" t="s">
        <v>161</v>
      </c>
      <c r="I99" s="130"/>
      <c r="J99" s="131"/>
    </row>
    <row r="100" spans="1:10" ht="187.2" customHeight="1" x14ac:dyDescent="0.3">
      <c r="A100" s="182" t="s">
        <v>244</v>
      </c>
      <c r="B100" s="183"/>
      <c r="C100" s="183"/>
      <c r="D100" s="183"/>
      <c r="E100" s="183"/>
      <c r="F100" s="183"/>
      <c r="G100" s="183"/>
      <c r="H100" s="183"/>
      <c r="I100" s="183"/>
      <c r="J100" s="184"/>
    </row>
    <row r="101" spans="1:10" x14ac:dyDescent="0.3">
      <c r="A101" s="181" t="s">
        <v>26</v>
      </c>
      <c r="B101" s="111"/>
      <c r="C101" s="111"/>
      <c r="D101" s="111"/>
      <c r="E101" s="111"/>
      <c r="F101" s="111"/>
      <c r="G101" s="111"/>
      <c r="H101" s="111"/>
      <c r="I101" s="111"/>
      <c r="J101" s="112"/>
    </row>
    <row r="102" spans="1:10" x14ac:dyDescent="0.3">
      <c r="A102" s="68" t="s">
        <v>34</v>
      </c>
      <c r="B102" s="69"/>
      <c r="C102" s="69"/>
      <c r="D102" s="69"/>
      <c r="E102" s="69"/>
      <c r="F102" s="69"/>
      <c r="G102" s="69"/>
      <c r="H102" s="69"/>
      <c r="I102" s="69"/>
      <c r="J102" s="70"/>
    </row>
    <row r="103" spans="1:10" x14ac:dyDescent="0.3">
      <c r="A103" s="181" t="s">
        <v>28</v>
      </c>
      <c r="B103" s="111"/>
      <c r="C103" s="111"/>
      <c r="D103" s="111"/>
      <c r="E103" s="111"/>
      <c r="F103" s="111"/>
      <c r="G103" s="111"/>
      <c r="H103" s="111"/>
      <c r="I103" s="111"/>
      <c r="J103" s="112"/>
    </row>
    <row r="104" spans="1:10" x14ac:dyDescent="0.3">
      <c r="A104" s="59" t="s">
        <v>39</v>
      </c>
      <c r="B104" s="60"/>
      <c r="C104" s="60"/>
      <c r="D104" s="60"/>
      <c r="E104" s="60"/>
      <c r="F104" s="60"/>
      <c r="G104" s="60"/>
      <c r="H104" s="60"/>
      <c r="I104" s="60"/>
      <c r="J104" s="61"/>
    </row>
    <row r="105" spans="1:10" ht="16.5" customHeight="1" x14ac:dyDescent="0.3">
      <c r="A105" s="185" t="s">
        <v>167</v>
      </c>
      <c r="B105" s="186"/>
      <c r="C105" s="186"/>
      <c r="D105" s="186"/>
      <c r="E105" s="186"/>
      <c r="F105" s="186"/>
      <c r="G105" s="186"/>
      <c r="H105" s="186"/>
      <c r="I105" s="186"/>
      <c r="J105" s="187"/>
    </row>
    <row r="106" spans="1:10" x14ac:dyDescent="0.3">
      <c r="A106" s="59" t="s">
        <v>40</v>
      </c>
      <c r="B106" s="60"/>
      <c r="C106" s="60"/>
      <c r="D106" s="60"/>
      <c r="E106" s="60"/>
      <c r="F106" s="60"/>
      <c r="G106" s="60"/>
      <c r="H106" s="60"/>
      <c r="I106" s="60"/>
      <c r="J106" s="61"/>
    </row>
    <row r="107" spans="1:10" hidden="1" x14ac:dyDescent="0.3">
      <c r="A107" s="59" t="s">
        <v>41</v>
      </c>
      <c r="B107" s="60"/>
      <c r="C107" s="60"/>
      <c r="D107" s="60"/>
      <c r="E107" s="60"/>
      <c r="F107" s="60"/>
      <c r="G107" s="60"/>
      <c r="H107" s="60"/>
      <c r="I107" s="60"/>
      <c r="J107" s="61"/>
    </row>
    <row r="108" spans="1:10" ht="30.75" hidden="1" customHeight="1" x14ac:dyDescent="0.3">
      <c r="A108" s="78" t="s">
        <v>42</v>
      </c>
      <c r="B108" s="79"/>
      <c r="C108" s="79"/>
      <c r="D108" s="79"/>
      <c r="E108" s="79"/>
      <c r="F108" s="79"/>
      <c r="G108" s="79"/>
      <c r="H108" s="79"/>
      <c r="I108" s="79"/>
      <c r="J108" s="80"/>
    </row>
    <row r="109" spans="1:10" ht="15" customHeight="1" x14ac:dyDescent="0.3">
      <c r="A109" s="172" t="s">
        <v>27</v>
      </c>
      <c r="B109" s="173"/>
      <c r="C109" s="173"/>
      <c r="D109" s="173"/>
      <c r="E109" s="173"/>
      <c r="F109" s="173"/>
      <c r="G109" s="173"/>
      <c r="H109" s="173"/>
      <c r="I109" s="173"/>
      <c r="J109" s="174"/>
    </row>
    <row r="110" spans="1:10" x14ac:dyDescent="0.3">
      <c r="A110" s="175"/>
      <c r="B110" s="176"/>
      <c r="C110" s="176"/>
      <c r="D110" s="176"/>
      <c r="E110" s="176"/>
      <c r="F110" s="176"/>
      <c r="G110" s="176"/>
      <c r="H110" s="176"/>
      <c r="I110" s="176"/>
      <c r="J110" s="177"/>
    </row>
    <row r="111" spans="1:10" x14ac:dyDescent="0.3">
      <c r="A111" s="178"/>
      <c r="B111" s="179"/>
      <c r="C111" s="179"/>
      <c r="D111" s="179"/>
      <c r="E111" s="179"/>
      <c r="F111" s="179"/>
      <c r="G111" s="179"/>
      <c r="H111" s="179"/>
      <c r="I111" s="179"/>
      <c r="J111" s="180"/>
    </row>
    <row r="112" spans="1:10" x14ac:dyDescent="0.3">
      <c r="A112" s="189" t="s">
        <v>173</v>
      </c>
      <c r="B112" s="189"/>
      <c r="C112" s="189"/>
      <c r="D112" s="189"/>
      <c r="E112" s="189"/>
      <c r="F112" s="189"/>
      <c r="G112" s="189"/>
      <c r="H112" s="189"/>
    </row>
    <row r="137" spans="1:17" ht="15" customHeight="1" x14ac:dyDescent="0.3">
      <c r="A137" s="16"/>
      <c r="B137" s="15"/>
      <c r="C137" s="15"/>
      <c r="D137" s="15"/>
      <c r="E137" s="15"/>
      <c r="F137" s="15"/>
      <c r="G137" s="15"/>
      <c r="H137" s="15"/>
      <c r="I137" s="15"/>
      <c r="J137" s="15"/>
    </row>
    <row r="138" spans="1:17" x14ac:dyDescent="0.3">
      <c r="A138" s="16"/>
      <c r="B138" s="15"/>
      <c r="C138" s="15"/>
      <c r="D138" s="15"/>
      <c r="E138" s="15"/>
      <c r="F138" s="15"/>
      <c r="G138" s="15"/>
      <c r="H138" s="15"/>
      <c r="I138" s="15"/>
      <c r="J138" s="15"/>
    </row>
    <row r="139" spans="1:17" x14ac:dyDescent="0.3">
      <c r="A139" s="15"/>
      <c r="B139" s="15"/>
      <c r="C139" s="15"/>
      <c r="D139" s="15"/>
      <c r="E139" s="15"/>
      <c r="F139" s="15"/>
      <c r="G139" s="15"/>
      <c r="H139" s="15"/>
      <c r="I139" s="15"/>
      <c r="J139" s="15"/>
    </row>
    <row r="140" spans="1:17" ht="41.25" customHeight="1" x14ac:dyDescent="0.3">
      <c r="A140" s="15"/>
      <c r="B140" s="15"/>
      <c r="C140" s="15"/>
      <c r="D140" s="15"/>
      <c r="E140" s="15"/>
      <c r="F140" s="15"/>
      <c r="G140" s="15"/>
      <c r="H140" s="15"/>
      <c r="I140" s="15"/>
      <c r="J140" s="15"/>
      <c r="Q140" t="s">
        <v>233</v>
      </c>
    </row>
    <row r="147" spans="1:2" hidden="1" x14ac:dyDescent="0.3"/>
    <row r="148" spans="1:2" hidden="1" x14ac:dyDescent="0.3"/>
    <row r="149" spans="1:2" hidden="1" x14ac:dyDescent="0.3"/>
    <row r="150" spans="1:2" hidden="1" x14ac:dyDescent="0.3"/>
    <row r="151" spans="1:2" hidden="1" x14ac:dyDescent="0.3"/>
    <row r="153" spans="1:2" x14ac:dyDescent="0.3">
      <c r="A153" s="171" t="s">
        <v>169</v>
      </c>
      <c r="B153" s="171"/>
    </row>
  </sheetData>
  <mergeCells count="215">
    <mergeCell ref="F15:G15"/>
    <mergeCell ref="H15:J15"/>
    <mergeCell ref="F16:G16"/>
    <mergeCell ref="H16:J16"/>
    <mergeCell ref="A78:F78"/>
    <mergeCell ref="C42:F42"/>
    <mergeCell ref="A85:J85"/>
    <mergeCell ref="A86:B86"/>
    <mergeCell ref="C86:D86"/>
    <mergeCell ref="E86:G86"/>
    <mergeCell ref="H86:J86"/>
    <mergeCell ref="A112:H112"/>
    <mergeCell ref="I93:J94"/>
    <mergeCell ref="A94:B94"/>
    <mergeCell ref="G79:J79"/>
    <mergeCell ref="A82:F82"/>
    <mergeCell ref="A93:B93"/>
    <mergeCell ref="A95:J95"/>
    <mergeCell ref="A89:J89"/>
    <mergeCell ref="G80:J80"/>
    <mergeCell ref="I90:J90"/>
    <mergeCell ref="D93:E93"/>
    <mergeCell ref="A90:B90"/>
    <mergeCell ref="D90:E90"/>
    <mergeCell ref="A77:F77"/>
    <mergeCell ref="I44:J44"/>
    <mergeCell ref="G76:J76"/>
    <mergeCell ref="A75:F75"/>
    <mergeCell ref="A153:B153"/>
    <mergeCell ref="A97:B97"/>
    <mergeCell ref="D97:E97"/>
    <mergeCell ref="A98:B98"/>
    <mergeCell ref="D98:E98"/>
    <mergeCell ref="A99:B99"/>
    <mergeCell ref="D99:E99"/>
    <mergeCell ref="A104:J104"/>
    <mergeCell ref="A107:J107"/>
    <mergeCell ref="A109:J111"/>
    <mergeCell ref="A108:J108"/>
    <mergeCell ref="A102:J102"/>
    <mergeCell ref="A103:J103"/>
    <mergeCell ref="A100:J100"/>
    <mergeCell ref="A106:J106"/>
    <mergeCell ref="A101:J101"/>
    <mergeCell ref="A105:J105"/>
    <mergeCell ref="A76:F76"/>
    <mergeCell ref="H42:J42"/>
    <mergeCell ref="G75:J75"/>
    <mergeCell ref="A74:J74"/>
    <mergeCell ref="A48:C48"/>
    <mergeCell ref="C53:J53"/>
    <mergeCell ref="A54:B54"/>
    <mergeCell ref="D54:E54"/>
    <mergeCell ref="D45:E45"/>
    <mergeCell ref="H43:J43"/>
    <mergeCell ref="D52:E52"/>
    <mergeCell ref="F52:G52"/>
    <mergeCell ref="A45:C45"/>
    <mergeCell ref="D63:E63"/>
    <mergeCell ref="A64:B64"/>
    <mergeCell ref="D64:E64"/>
    <mergeCell ref="D59:E59"/>
    <mergeCell ref="A66:J66"/>
    <mergeCell ref="A50:J50"/>
    <mergeCell ref="A47:C47"/>
    <mergeCell ref="A60:B60"/>
    <mergeCell ref="D60:E60"/>
    <mergeCell ref="A61:B61"/>
    <mergeCell ref="A62:B62"/>
    <mergeCell ref="G78:J78"/>
    <mergeCell ref="A55:B55"/>
    <mergeCell ref="A1:J1"/>
    <mergeCell ref="A49:E49"/>
    <mergeCell ref="F49:J49"/>
    <mergeCell ref="A44:E44"/>
    <mergeCell ref="F44:H44"/>
    <mergeCell ref="F45:G45"/>
    <mergeCell ref="G84:J84"/>
    <mergeCell ref="A13:B13"/>
    <mergeCell ref="C13:J13"/>
    <mergeCell ref="A41:B41"/>
    <mergeCell ref="F39:J39"/>
    <mergeCell ref="F38:J38"/>
    <mergeCell ref="A42:B42"/>
    <mergeCell ref="I47:J47"/>
    <mergeCell ref="I26:J26"/>
    <mergeCell ref="F47:H47"/>
    <mergeCell ref="H54:J54"/>
    <mergeCell ref="D58:E58"/>
    <mergeCell ref="A59:B59"/>
    <mergeCell ref="A52:B52"/>
    <mergeCell ref="A51:J51"/>
    <mergeCell ref="F54:G54"/>
    <mergeCell ref="D96:E96"/>
    <mergeCell ref="D94:E94"/>
    <mergeCell ref="G77:J77"/>
    <mergeCell ref="A79:F79"/>
    <mergeCell ref="A80:F80"/>
    <mergeCell ref="A83:F83"/>
    <mergeCell ref="G83:J83"/>
    <mergeCell ref="A92:J92"/>
    <mergeCell ref="D61:E61"/>
    <mergeCell ref="A65:J65"/>
    <mergeCell ref="A91:J91"/>
    <mergeCell ref="A84:F84"/>
    <mergeCell ref="A88:J88"/>
    <mergeCell ref="I96:J99"/>
    <mergeCell ref="A96:B96"/>
    <mergeCell ref="A87:B87"/>
    <mergeCell ref="C87:D87"/>
    <mergeCell ref="E87:G87"/>
    <mergeCell ref="H87:J87"/>
    <mergeCell ref="A81:F81"/>
    <mergeCell ref="G81:J81"/>
    <mergeCell ref="G82:J82"/>
    <mergeCell ref="A67:J73"/>
    <mergeCell ref="A63:B63"/>
    <mergeCell ref="A25:B25"/>
    <mergeCell ref="C25:D25"/>
    <mergeCell ref="A10:E10"/>
    <mergeCell ref="F10:J10"/>
    <mergeCell ref="A12:E12"/>
    <mergeCell ref="F12:J12"/>
    <mergeCell ref="F8:J8"/>
    <mergeCell ref="H17:J17"/>
    <mergeCell ref="F24:J24"/>
    <mergeCell ref="A20:E20"/>
    <mergeCell ref="I25:J25"/>
    <mergeCell ref="E25:F25"/>
    <mergeCell ref="G25:H25"/>
    <mergeCell ref="A14:B14"/>
    <mergeCell ref="C14:E14"/>
    <mergeCell ref="A15:B15"/>
    <mergeCell ref="C15:E15"/>
    <mergeCell ref="A16:B16"/>
    <mergeCell ref="C16:E16"/>
    <mergeCell ref="F14:G14"/>
    <mergeCell ref="A7:E7"/>
    <mergeCell ref="F7:J7"/>
    <mergeCell ref="F9:J9"/>
    <mergeCell ref="A24:E24"/>
    <mergeCell ref="F23:J23"/>
    <mergeCell ref="F11:J11"/>
    <mergeCell ref="A8:E8"/>
    <mergeCell ref="F20:J20"/>
    <mergeCell ref="F17:G17"/>
    <mergeCell ref="A22:E22"/>
    <mergeCell ref="A11:E11"/>
    <mergeCell ref="A9:E9"/>
    <mergeCell ref="C17:E17"/>
    <mergeCell ref="F22:J22"/>
    <mergeCell ref="F18:J19"/>
    <mergeCell ref="F21:J21"/>
    <mergeCell ref="A23:E23"/>
    <mergeCell ref="A21:E21"/>
    <mergeCell ref="A17:B17"/>
    <mergeCell ref="A18:E19"/>
    <mergeCell ref="H14:J14"/>
    <mergeCell ref="A2:J2"/>
    <mergeCell ref="A3:E3"/>
    <mergeCell ref="F3:J3"/>
    <mergeCell ref="A4:E4"/>
    <mergeCell ref="F4:J4"/>
    <mergeCell ref="A6:E6"/>
    <mergeCell ref="F6:J6"/>
    <mergeCell ref="F5:J5"/>
    <mergeCell ref="A5:E5"/>
    <mergeCell ref="C26:D26"/>
    <mergeCell ref="A38:E38"/>
    <mergeCell ref="E26:F26"/>
    <mergeCell ref="A40:J40"/>
    <mergeCell ref="A28:J28"/>
    <mergeCell ref="G26:H26"/>
    <mergeCell ref="A26:B26"/>
    <mergeCell ref="F36:J36"/>
    <mergeCell ref="F34:J34"/>
    <mergeCell ref="A30:B30"/>
    <mergeCell ref="F37:J37"/>
    <mergeCell ref="A33:J33"/>
    <mergeCell ref="I27:J27"/>
    <mergeCell ref="A35:E35"/>
    <mergeCell ref="F35:J35"/>
    <mergeCell ref="A37:E37"/>
    <mergeCell ref="C31:J31"/>
    <mergeCell ref="A27:B27"/>
    <mergeCell ref="C27:D27"/>
    <mergeCell ref="E27:F27"/>
    <mergeCell ref="G27:H27"/>
    <mergeCell ref="C41:F41"/>
    <mergeCell ref="A32:J32"/>
    <mergeCell ref="A29:J29"/>
    <mergeCell ref="C30:J30"/>
    <mergeCell ref="A31:B31"/>
    <mergeCell ref="I52:J52"/>
    <mergeCell ref="A53:B53"/>
    <mergeCell ref="D47:E47"/>
    <mergeCell ref="A39:E39"/>
    <mergeCell ref="G48:J48"/>
    <mergeCell ref="D48:F48"/>
    <mergeCell ref="A36:E36"/>
    <mergeCell ref="H45:J45"/>
    <mergeCell ref="H41:J41"/>
    <mergeCell ref="C43:F43"/>
    <mergeCell ref="A43:B43"/>
    <mergeCell ref="A46:J46"/>
    <mergeCell ref="A34:E34"/>
    <mergeCell ref="D62:E62"/>
    <mergeCell ref="D55:E55"/>
    <mergeCell ref="F55:G64"/>
    <mergeCell ref="H55:J64"/>
    <mergeCell ref="A56:B56"/>
    <mergeCell ref="D56:E56"/>
    <mergeCell ref="A57:B57"/>
    <mergeCell ref="D57:E57"/>
    <mergeCell ref="A58:B58"/>
  </mergeCells>
  <phoneticPr fontId="0" type="noConversion"/>
  <hyperlinks>
    <hyperlink ref="C31" r:id="rId1" xr:uid="{00000000-0004-0000-0000-000000000000}"/>
  </hyperlinks>
  <pageMargins left="0.55118110236220474" right="0.55118110236220474" top="0.78740157480314965" bottom="1.1811023622047245" header="0.19685039370078741" footer="0.19685039370078741"/>
  <pageSetup paperSize="9" scale="96" fitToHeight="0" orientation="portrait" r:id="rId2"/>
  <headerFooter>
    <oddHeader>&amp;C&amp;G</oddHeader>
    <oddFooter>&amp;L&amp;"Times New Roman,Bold"Ref No: &amp;F&amp;C&amp;G&amp;R&amp;P</oddFooter>
  </headerFooter>
  <rowBreaks count="2" manualBreakCount="2">
    <brk id="111" max="16383" man="1"/>
    <brk id="152"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
  <sheetViews>
    <sheetView workbookViewId="0">
      <selection activeCell="I12" sqref="I12"/>
    </sheetView>
  </sheetViews>
  <sheetFormatPr defaultRowHeight="14.4" x14ac:dyDescent="0.3"/>
  <cols>
    <col min="1" max="2" width="11.5546875" customWidth="1"/>
  </cols>
  <sheetData>
    <row r="1" spans="1:3" x14ac:dyDescent="0.3">
      <c r="A1" t="s">
        <v>174</v>
      </c>
      <c r="B1" t="s">
        <v>191</v>
      </c>
      <c r="C1" t="s">
        <v>192</v>
      </c>
    </row>
    <row r="3" spans="1:3" x14ac:dyDescent="0.3">
      <c r="A3" s="31">
        <v>44225</v>
      </c>
      <c r="B3" t="s">
        <v>193</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1"/>
  <sheetViews>
    <sheetView topLeftCell="A19" workbookViewId="0">
      <selection activeCell="B23" sqref="B23"/>
    </sheetView>
  </sheetViews>
  <sheetFormatPr defaultColWidth="8.5546875" defaultRowHeight="14.4" x14ac:dyDescent="0.3"/>
  <cols>
    <col min="1" max="1" width="8.5546875" style="17"/>
    <col min="2" max="2" width="22.21875" style="17" customWidth="1"/>
    <col min="3" max="3" width="37" style="17" customWidth="1"/>
    <col min="4" max="5" width="11.44140625" style="17" customWidth="1"/>
    <col min="6" max="6" width="14" style="17" customWidth="1"/>
    <col min="7" max="7" width="20" style="17" customWidth="1"/>
    <col min="8" max="8" width="16.44140625" style="17" customWidth="1"/>
    <col min="9" max="16384" width="8.5546875" style="17"/>
  </cols>
  <sheetData>
    <row r="1" spans="1:8" ht="15" customHeight="1" x14ac:dyDescent="0.3"/>
    <row r="2" spans="1:8" ht="15" customHeight="1" x14ac:dyDescent="0.3">
      <c r="A2" s="18"/>
      <c r="B2" s="18"/>
      <c r="C2" s="18"/>
      <c r="D2" s="18"/>
      <c r="E2" s="18"/>
      <c r="F2" s="18"/>
      <c r="G2" s="18"/>
      <c r="H2" s="18"/>
    </row>
    <row r="3" spans="1:8" ht="15.75" customHeight="1" x14ac:dyDescent="0.3">
      <c r="A3" s="18"/>
      <c r="B3" s="191" t="s">
        <v>175</v>
      </c>
      <c r="C3" s="191"/>
      <c r="D3" s="191"/>
      <c r="E3" s="191"/>
      <c r="F3" s="191"/>
      <c r="G3" s="191"/>
      <c r="H3" s="191"/>
    </row>
    <row r="4" spans="1:8" ht="14.25" customHeight="1" x14ac:dyDescent="0.3">
      <c r="A4" s="18"/>
      <c r="B4" s="19" t="s">
        <v>176</v>
      </c>
      <c r="C4" s="19" t="s">
        <v>177</v>
      </c>
      <c r="D4" s="19" t="s">
        <v>102</v>
      </c>
      <c r="E4" s="19" t="s">
        <v>178</v>
      </c>
      <c r="F4" s="19" t="s">
        <v>179</v>
      </c>
      <c r="G4" s="19" t="s">
        <v>180</v>
      </c>
      <c r="H4" s="19" t="s">
        <v>181</v>
      </c>
    </row>
    <row r="5" spans="1:8" ht="15" customHeight="1" x14ac:dyDescent="0.3">
      <c r="A5" s="18"/>
      <c r="B5" s="20" t="s">
        <v>182</v>
      </c>
      <c r="C5" s="21" t="s">
        <v>171</v>
      </c>
      <c r="D5" s="22" t="s">
        <v>160</v>
      </c>
      <c r="E5" s="22">
        <v>262</v>
      </c>
      <c r="F5" s="23">
        <f>E5*1.45</f>
        <v>379.9</v>
      </c>
      <c r="G5" s="23">
        <f t="shared" ref="G5:G19" si="0">H5/F5</f>
        <v>2274.2827059752567</v>
      </c>
      <c r="H5" s="24">
        <v>864000</v>
      </c>
    </row>
    <row r="6" spans="1:8" x14ac:dyDescent="0.3">
      <c r="A6" s="18"/>
      <c r="B6" s="20" t="s">
        <v>182</v>
      </c>
      <c r="C6" s="21" t="s">
        <v>171</v>
      </c>
      <c r="D6" s="22" t="s">
        <v>160</v>
      </c>
      <c r="E6" s="22">
        <v>298</v>
      </c>
      <c r="F6" s="23">
        <f t="shared" ref="F6:F19" si="1">E6*1.45</f>
        <v>432.09999999999997</v>
      </c>
      <c r="G6" s="23">
        <f t="shared" si="0"/>
        <v>2314.2791020597087</v>
      </c>
      <c r="H6" s="24">
        <v>1000000</v>
      </c>
    </row>
    <row r="7" spans="1:8" ht="15" customHeight="1" x14ac:dyDescent="0.3">
      <c r="A7" s="18"/>
      <c r="B7" s="20" t="s">
        <v>183</v>
      </c>
      <c r="C7" s="21" t="s">
        <v>171</v>
      </c>
      <c r="D7" s="22" t="s">
        <v>160</v>
      </c>
      <c r="E7" s="22">
        <v>262</v>
      </c>
      <c r="F7" s="23">
        <f t="shared" si="1"/>
        <v>379.9</v>
      </c>
      <c r="G7" s="23">
        <f t="shared" si="0"/>
        <v>2274.2827059752567</v>
      </c>
      <c r="H7" s="24">
        <v>864000</v>
      </c>
    </row>
    <row r="8" spans="1:8" ht="15" customHeight="1" x14ac:dyDescent="0.3">
      <c r="A8" s="18"/>
      <c r="B8" s="20" t="s">
        <v>182</v>
      </c>
      <c r="C8" s="21" t="s">
        <v>171</v>
      </c>
      <c r="D8" s="22" t="s">
        <v>184</v>
      </c>
      <c r="E8" s="22">
        <v>298</v>
      </c>
      <c r="F8" s="23">
        <f t="shared" si="1"/>
        <v>432.09999999999997</v>
      </c>
      <c r="G8" s="23">
        <f t="shared" si="0"/>
        <v>2314.2791020597087</v>
      </c>
      <c r="H8" s="24">
        <v>1000000</v>
      </c>
    </row>
    <row r="9" spans="1:8" ht="15" customHeight="1" x14ac:dyDescent="0.3">
      <c r="A9" s="18"/>
      <c r="B9" s="20" t="s">
        <v>185</v>
      </c>
      <c r="C9" s="21" t="s">
        <v>186</v>
      </c>
      <c r="D9" s="22" t="s">
        <v>187</v>
      </c>
      <c r="E9" s="22">
        <v>212</v>
      </c>
      <c r="F9" s="23">
        <f t="shared" si="1"/>
        <v>307.39999999999998</v>
      </c>
      <c r="G9" s="23">
        <f t="shared" si="0"/>
        <v>2654.5217957059208</v>
      </c>
      <c r="H9" s="24">
        <v>816000</v>
      </c>
    </row>
    <row r="10" spans="1:8" ht="15" customHeight="1" x14ac:dyDescent="0.3">
      <c r="A10" s="18"/>
      <c r="B10" s="20" t="s">
        <v>185</v>
      </c>
      <c r="C10" s="21" t="s">
        <v>186</v>
      </c>
      <c r="D10" s="22" t="s">
        <v>160</v>
      </c>
      <c r="E10" s="22">
        <v>270</v>
      </c>
      <c r="F10" s="23">
        <f t="shared" si="1"/>
        <v>391.5</v>
      </c>
      <c r="G10" s="23">
        <f t="shared" si="0"/>
        <v>2653.8952745849297</v>
      </c>
      <c r="H10" s="24">
        <v>1039000</v>
      </c>
    </row>
    <row r="11" spans="1:8" ht="15" customHeight="1" x14ac:dyDescent="0.3">
      <c r="A11" s="18"/>
      <c r="B11" s="20" t="s">
        <v>185</v>
      </c>
      <c r="C11" s="21" t="s">
        <v>186</v>
      </c>
      <c r="D11" s="22" t="s">
        <v>160</v>
      </c>
      <c r="E11" s="22">
        <v>283</v>
      </c>
      <c r="F11" s="23">
        <f t="shared" si="1"/>
        <v>410.34999999999997</v>
      </c>
      <c r="G11" s="23">
        <f t="shared" si="0"/>
        <v>2653.8320945534301</v>
      </c>
      <c r="H11" s="24">
        <v>1089000</v>
      </c>
    </row>
    <row r="12" spans="1:8" ht="15" customHeight="1" x14ac:dyDescent="0.3">
      <c r="A12" s="18"/>
      <c r="B12" s="20" t="s">
        <v>185</v>
      </c>
      <c r="C12" s="21" t="s">
        <v>186</v>
      </c>
      <c r="D12" s="22" t="s">
        <v>160</v>
      </c>
      <c r="E12" s="22">
        <v>297</v>
      </c>
      <c r="F12" s="23">
        <f t="shared" si="1"/>
        <v>430.65</v>
      </c>
      <c r="G12" s="23">
        <f t="shared" si="0"/>
        <v>2654.1274817136887</v>
      </c>
      <c r="H12" s="24">
        <v>1143000</v>
      </c>
    </row>
    <row r="13" spans="1:8" ht="15" customHeight="1" x14ac:dyDescent="0.3">
      <c r="A13" s="18"/>
      <c r="B13" s="20" t="s">
        <v>185</v>
      </c>
      <c r="C13" s="21" t="s">
        <v>186</v>
      </c>
      <c r="D13" s="22" t="s">
        <v>160</v>
      </c>
      <c r="E13" s="22">
        <v>298</v>
      </c>
      <c r="F13" s="23">
        <f t="shared" si="1"/>
        <v>432.09999999999997</v>
      </c>
      <c r="G13" s="23">
        <f t="shared" si="0"/>
        <v>2654.4781300624859</v>
      </c>
      <c r="H13" s="24">
        <v>1147000</v>
      </c>
    </row>
    <row r="14" spans="1:8" ht="15" customHeight="1" x14ac:dyDescent="0.3">
      <c r="A14" s="18"/>
      <c r="B14" s="20" t="s">
        <v>185</v>
      </c>
      <c r="C14" s="21" t="s">
        <v>186</v>
      </c>
      <c r="D14" s="22" t="s">
        <v>160</v>
      </c>
      <c r="E14" s="22">
        <v>320</v>
      </c>
      <c r="F14" s="23">
        <f t="shared" si="1"/>
        <v>464</v>
      </c>
      <c r="G14" s="23">
        <f t="shared" si="0"/>
        <v>2653.0172413793102</v>
      </c>
      <c r="H14" s="24">
        <v>1231000</v>
      </c>
    </row>
    <row r="15" spans="1:8" ht="15" customHeight="1" x14ac:dyDescent="0.3">
      <c r="A15" s="18"/>
      <c r="B15" s="20" t="s">
        <v>185</v>
      </c>
      <c r="C15" s="21" t="s">
        <v>186</v>
      </c>
      <c r="D15" s="22" t="s">
        <v>184</v>
      </c>
      <c r="E15" s="22">
        <v>435</v>
      </c>
      <c r="F15" s="23">
        <f t="shared" si="1"/>
        <v>630.75</v>
      </c>
      <c r="G15" s="23">
        <f t="shared" si="0"/>
        <v>2653.9833531510108</v>
      </c>
      <c r="H15" s="24">
        <v>1674000</v>
      </c>
    </row>
    <row r="16" spans="1:8" ht="15" customHeight="1" x14ac:dyDescent="0.3">
      <c r="A16" s="18"/>
      <c r="B16" s="20" t="s">
        <v>188</v>
      </c>
      <c r="C16" s="21" t="s">
        <v>186</v>
      </c>
      <c r="D16" s="22" t="s">
        <v>160</v>
      </c>
      <c r="E16" s="22">
        <v>212</v>
      </c>
      <c r="F16" s="23">
        <f t="shared" si="1"/>
        <v>307.39999999999998</v>
      </c>
      <c r="G16" s="23">
        <f t="shared" si="0"/>
        <v>2654.5217957059208</v>
      </c>
      <c r="H16" s="24">
        <v>816000</v>
      </c>
    </row>
    <row r="17" spans="1:9" ht="15" customHeight="1" x14ac:dyDescent="0.3">
      <c r="A17" s="18"/>
      <c r="B17" s="20" t="s">
        <v>188</v>
      </c>
      <c r="C17" s="21" t="s">
        <v>186</v>
      </c>
      <c r="D17" s="22" t="s">
        <v>160</v>
      </c>
      <c r="E17" s="22">
        <v>270</v>
      </c>
      <c r="F17" s="23">
        <f t="shared" si="1"/>
        <v>391.5</v>
      </c>
      <c r="G17" s="23">
        <f t="shared" si="0"/>
        <v>2653.8952745849297</v>
      </c>
      <c r="H17" s="24">
        <v>1039000</v>
      </c>
    </row>
    <row r="18" spans="1:9" ht="15" customHeight="1" x14ac:dyDescent="0.3">
      <c r="A18" s="18"/>
      <c r="B18" s="20" t="s">
        <v>188</v>
      </c>
      <c r="C18" s="21" t="s">
        <v>186</v>
      </c>
      <c r="D18" s="22" t="s">
        <v>160</v>
      </c>
      <c r="E18" s="22">
        <v>283</v>
      </c>
      <c r="F18" s="23">
        <f t="shared" si="1"/>
        <v>410.34999999999997</v>
      </c>
      <c r="G18" s="23">
        <f t="shared" si="0"/>
        <v>2653.8320945534301</v>
      </c>
      <c r="H18" s="24">
        <v>1089000</v>
      </c>
    </row>
    <row r="19" spans="1:9" ht="15" customHeight="1" x14ac:dyDescent="0.3">
      <c r="A19" s="18"/>
      <c r="B19" s="20" t="s">
        <v>188</v>
      </c>
      <c r="C19" s="21" t="s">
        <v>186</v>
      </c>
      <c r="D19" s="22" t="s">
        <v>160</v>
      </c>
      <c r="E19" s="22">
        <v>435</v>
      </c>
      <c r="F19" s="23">
        <f t="shared" si="1"/>
        <v>630.75</v>
      </c>
      <c r="G19" s="23">
        <f t="shared" si="0"/>
        <v>2653.9833531510108</v>
      </c>
      <c r="H19" s="24">
        <v>1674000</v>
      </c>
    </row>
    <row r="20" spans="1:9" ht="15" customHeight="1" x14ac:dyDescent="0.3">
      <c r="A20" s="18"/>
      <c r="B20" s="25" t="s">
        <v>189</v>
      </c>
      <c r="C20" s="22"/>
      <c r="D20" s="22"/>
      <c r="E20" s="22">
        <v>0</v>
      </c>
      <c r="F20" s="23"/>
      <c r="G20" s="26">
        <f>AVERAGE(G5:G19)</f>
        <v>2558.0807670143995</v>
      </c>
      <c r="H20" s="22"/>
    </row>
    <row r="21" spans="1:9" ht="15" customHeight="1" x14ac:dyDescent="0.3">
      <c r="B21" s="25" t="s">
        <v>190</v>
      </c>
      <c r="C21" s="22"/>
      <c r="D21" s="22"/>
      <c r="E21" s="22"/>
      <c r="F21" s="27"/>
      <c r="G21" s="25">
        <v>2550</v>
      </c>
      <c r="H21" s="25"/>
      <c r="I21" s="28"/>
    </row>
    <row r="22" spans="1:9" ht="15" customHeight="1" x14ac:dyDescent="0.3"/>
    <row r="23" spans="1:9" x14ac:dyDescent="0.3">
      <c r="G23" s="29"/>
    </row>
    <row r="24" spans="1:9" x14ac:dyDescent="0.3">
      <c r="G24" s="29"/>
    </row>
    <row r="25" spans="1:9" x14ac:dyDescent="0.3">
      <c r="G25" s="29"/>
    </row>
    <row r="26" spans="1:9" x14ac:dyDescent="0.3">
      <c r="G26" s="29"/>
    </row>
    <row r="31" spans="1:9" x14ac:dyDescent="0.3">
      <c r="B31" s="30"/>
    </row>
  </sheetData>
  <mergeCells count="1">
    <mergeCell ref="B3:H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O20"/>
  <sheetViews>
    <sheetView topLeftCell="A16" workbookViewId="0">
      <selection activeCell="C11" sqref="C11"/>
    </sheetView>
  </sheetViews>
  <sheetFormatPr defaultRowHeight="14.4" x14ac:dyDescent="0.3"/>
  <cols>
    <col min="1" max="1" width="11.44140625" customWidth="1"/>
    <col min="2" max="2" width="12" customWidth="1"/>
    <col min="3" max="3" width="14.5546875" customWidth="1"/>
    <col min="4" max="4" width="4" customWidth="1"/>
    <col min="5" max="5" width="15.21875" customWidth="1"/>
    <col min="6" max="7" width="9.21875" customWidth="1"/>
    <col min="9" max="9" width="12.5546875" customWidth="1"/>
    <col min="10" max="10" width="15.21875" customWidth="1"/>
    <col min="13" max="13" width="16.5546875" customWidth="1"/>
  </cols>
  <sheetData>
    <row r="2" spans="1:15" x14ac:dyDescent="0.3">
      <c r="A2" t="s">
        <v>121</v>
      </c>
      <c r="B2" s="11" t="s">
        <v>141</v>
      </c>
      <c r="C2" s="11">
        <v>4</v>
      </c>
    </row>
    <row r="3" spans="1:15" x14ac:dyDescent="0.3">
      <c r="B3" t="s">
        <v>122</v>
      </c>
      <c r="C3" t="s">
        <v>123</v>
      </c>
    </row>
    <row r="4" spans="1:15" x14ac:dyDescent="0.3">
      <c r="A4" t="s">
        <v>124</v>
      </c>
      <c r="B4" s="4">
        <v>10</v>
      </c>
      <c r="C4" s="4">
        <v>10</v>
      </c>
      <c r="E4">
        <f>(100/B4)*C4</f>
        <v>100</v>
      </c>
    </row>
    <row r="5" spans="1:15" x14ac:dyDescent="0.3">
      <c r="A5" t="s">
        <v>125</v>
      </c>
      <c r="B5" t="s">
        <v>126</v>
      </c>
      <c r="C5" t="s">
        <v>127</v>
      </c>
      <c r="E5">
        <f>(100/B6)*C6</f>
        <v>100</v>
      </c>
      <c r="I5" s="4" t="s">
        <v>128</v>
      </c>
      <c r="J5" s="4" t="s">
        <v>129</v>
      </c>
      <c r="K5" s="4" t="s">
        <v>130</v>
      </c>
      <c r="L5" s="4" t="s">
        <v>38</v>
      </c>
      <c r="M5" s="4" t="s">
        <v>44</v>
      </c>
      <c r="N5" s="4" t="s">
        <v>131</v>
      </c>
      <c r="O5" s="4" t="s">
        <v>45</v>
      </c>
    </row>
    <row r="6" spans="1:15" x14ac:dyDescent="0.3">
      <c r="B6" s="4">
        <f>C2+1</f>
        <v>5</v>
      </c>
      <c r="C6" s="4">
        <v>5</v>
      </c>
      <c r="E6">
        <f>(100/B8)*C8</f>
        <v>100</v>
      </c>
      <c r="F6" s="12" t="s">
        <v>132</v>
      </c>
      <c r="I6" s="12">
        <f>C4</f>
        <v>10</v>
      </c>
      <c r="J6" s="12">
        <f>40/B6*C6</f>
        <v>40</v>
      </c>
      <c r="K6" s="12">
        <f>15/B8*C8</f>
        <v>15</v>
      </c>
      <c r="L6" s="12">
        <f>10/B10*C10</f>
        <v>10</v>
      </c>
      <c r="M6" s="12">
        <f>10/B12*C12</f>
        <v>0</v>
      </c>
      <c r="N6" s="12">
        <f>5/B14*C14</f>
        <v>0</v>
      </c>
      <c r="O6" s="12">
        <f>5/B16*C16</f>
        <v>0</v>
      </c>
    </row>
    <row r="7" spans="1:15" x14ac:dyDescent="0.3">
      <c r="A7" t="s">
        <v>133</v>
      </c>
      <c r="B7" t="s">
        <v>134</v>
      </c>
      <c r="C7" t="s">
        <v>135</v>
      </c>
      <c r="E7">
        <f>(100/B10)*C10</f>
        <v>100</v>
      </c>
      <c r="F7" s="4" t="s">
        <v>136</v>
      </c>
      <c r="G7" s="4"/>
      <c r="H7" s="4"/>
      <c r="I7" s="4">
        <f>I6+20</f>
        <v>30</v>
      </c>
      <c r="J7" s="4">
        <f>30/B6*C6</f>
        <v>30</v>
      </c>
      <c r="K7" s="4">
        <f>15/B8*C8</f>
        <v>15</v>
      </c>
      <c r="L7" s="4">
        <f>10/B10*C10</f>
        <v>10</v>
      </c>
      <c r="M7" s="4">
        <f>5/B12*C12</f>
        <v>0</v>
      </c>
      <c r="N7" s="4">
        <f>5/B14*C14</f>
        <v>0</v>
      </c>
      <c r="O7" s="4">
        <f>5/B16*C16</f>
        <v>0</v>
      </c>
    </row>
    <row r="8" spans="1:15" x14ac:dyDescent="0.3">
      <c r="B8" s="4">
        <f>C2+1</f>
        <v>5</v>
      </c>
      <c r="C8" s="4">
        <v>5</v>
      </c>
      <c r="E8">
        <f>(100/B12)*C12</f>
        <v>0</v>
      </c>
    </row>
    <row r="9" spans="1:15" x14ac:dyDescent="0.3">
      <c r="A9" t="s">
        <v>137</v>
      </c>
      <c r="B9" t="s">
        <v>134</v>
      </c>
      <c r="C9" t="s">
        <v>135</v>
      </c>
      <c r="E9">
        <f>(100/B14)*C14</f>
        <v>0</v>
      </c>
    </row>
    <row r="10" spans="1:15" x14ac:dyDescent="0.3">
      <c r="B10" s="4">
        <f>C2+1</f>
        <v>5</v>
      </c>
      <c r="C10" s="4">
        <v>5</v>
      </c>
      <c r="E10">
        <f>(100/B16)*C16</f>
        <v>0</v>
      </c>
    </row>
    <row r="11" spans="1:15" x14ac:dyDescent="0.3">
      <c r="A11" t="s">
        <v>44</v>
      </c>
      <c r="B11" t="s">
        <v>134</v>
      </c>
      <c r="C11" t="s">
        <v>135</v>
      </c>
    </row>
    <row r="12" spans="1:15" x14ac:dyDescent="0.3">
      <c r="B12" s="4">
        <f>C2+1</f>
        <v>5</v>
      </c>
      <c r="C12" s="4">
        <v>0</v>
      </c>
      <c r="F12" s="4"/>
      <c r="G12" s="4" t="s">
        <v>132</v>
      </c>
      <c r="H12" s="4" t="s">
        <v>138</v>
      </c>
      <c r="L12" t="s">
        <v>139</v>
      </c>
    </row>
    <row r="13" spans="1:15" ht="31.5" customHeight="1" x14ac:dyDescent="0.3">
      <c r="A13" s="13" t="s">
        <v>131</v>
      </c>
      <c r="B13" t="s">
        <v>134</v>
      </c>
      <c r="C13" t="s">
        <v>135</v>
      </c>
      <c r="F13" s="4" t="s">
        <v>36</v>
      </c>
      <c r="G13" s="4">
        <f>I6</f>
        <v>10</v>
      </c>
      <c r="H13" s="4">
        <f>I7</f>
        <v>30</v>
      </c>
      <c r="L13" t="s">
        <v>139</v>
      </c>
    </row>
    <row r="14" spans="1:15" x14ac:dyDescent="0.3">
      <c r="B14" s="4">
        <f>C2+1</f>
        <v>5</v>
      </c>
      <c r="C14" s="4">
        <v>0</v>
      </c>
      <c r="F14" s="4" t="s">
        <v>37</v>
      </c>
      <c r="G14" s="4">
        <f>J6</f>
        <v>40</v>
      </c>
      <c r="H14" s="4">
        <f>J7</f>
        <v>30</v>
      </c>
    </row>
    <row r="15" spans="1:15" x14ac:dyDescent="0.3">
      <c r="A15" t="s">
        <v>45</v>
      </c>
      <c r="B15" t="s">
        <v>134</v>
      </c>
      <c r="C15" t="s">
        <v>135</v>
      </c>
      <c r="F15" s="4" t="s">
        <v>130</v>
      </c>
      <c r="G15" s="4">
        <f>K6</f>
        <v>15</v>
      </c>
      <c r="H15" s="4">
        <f>K7</f>
        <v>15</v>
      </c>
    </row>
    <row r="16" spans="1:15" x14ac:dyDescent="0.3">
      <c r="B16" s="4">
        <f>C2+1</f>
        <v>5</v>
      </c>
      <c r="C16" s="4">
        <v>0</v>
      </c>
      <c r="F16" s="4" t="s">
        <v>38</v>
      </c>
      <c r="G16" s="4">
        <f>L6</f>
        <v>10</v>
      </c>
      <c r="H16" s="4">
        <f>L7</f>
        <v>10</v>
      </c>
    </row>
    <row r="17" spans="6:8" x14ac:dyDescent="0.3">
      <c r="F17" s="4" t="s">
        <v>44</v>
      </c>
      <c r="G17" s="4">
        <f>M6</f>
        <v>0</v>
      </c>
      <c r="H17" s="4">
        <f>M7</f>
        <v>0</v>
      </c>
    </row>
    <row r="18" spans="6:8" ht="29.25" customHeight="1" x14ac:dyDescent="0.3">
      <c r="F18" s="14" t="s">
        <v>131</v>
      </c>
      <c r="G18" s="4">
        <f>N6</f>
        <v>0</v>
      </c>
      <c r="H18" s="4">
        <f>N7</f>
        <v>0</v>
      </c>
    </row>
    <row r="19" spans="6:8" x14ac:dyDescent="0.3">
      <c r="F19" s="4" t="s">
        <v>45</v>
      </c>
      <c r="G19" s="4">
        <f>O6</f>
        <v>0</v>
      </c>
      <c r="H19" s="4">
        <f>O7</f>
        <v>0</v>
      </c>
    </row>
    <row r="20" spans="6:8" x14ac:dyDescent="0.3">
      <c r="F20" s="4" t="s">
        <v>140</v>
      </c>
      <c r="G20" s="4">
        <f>G13+G14+G15+G16+G17+G18+G19</f>
        <v>75</v>
      </c>
      <c r="H20" s="4">
        <f>H13+H14+H15+H16+H17+H18+H19</f>
        <v>85</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M34"/>
  <sheetViews>
    <sheetView topLeftCell="A16" workbookViewId="0">
      <selection activeCell="Q17" sqref="Q17"/>
    </sheetView>
  </sheetViews>
  <sheetFormatPr defaultRowHeight="14.4" x14ac:dyDescent="0.3"/>
  <sheetData>
    <row r="2" spans="2:13" x14ac:dyDescent="0.3">
      <c r="C2" s="7" t="s">
        <v>101</v>
      </c>
      <c r="D2" s="192"/>
      <c r="E2" s="192"/>
    </row>
    <row r="3" spans="2:13" x14ac:dyDescent="0.3">
      <c r="E3" s="6"/>
      <c r="F3" s="6"/>
      <c r="G3" s="6"/>
      <c r="H3" s="6"/>
      <c r="I3" s="6"/>
      <c r="J3" s="6"/>
    </row>
    <row r="4" spans="2:13" x14ac:dyDescent="0.3">
      <c r="B4" s="7" t="s">
        <v>102</v>
      </c>
      <c r="C4" s="5" t="s">
        <v>82</v>
      </c>
      <c r="D4" s="193" t="s">
        <v>83</v>
      </c>
      <c r="E4" s="193"/>
      <c r="F4" s="193"/>
      <c r="G4" s="8"/>
      <c r="H4" s="193" t="s">
        <v>84</v>
      </c>
      <c r="I4" s="193"/>
      <c r="J4" s="193"/>
      <c r="K4" s="193" t="s">
        <v>85</v>
      </c>
      <c r="L4" s="193"/>
      <c r="M4" s="193"/>
    </row>
    <row r="5" spans="2:13" x14ac:dyDescent="0.3">
      <c r="B5" s="7">
        <v>1</v>
      </c>
      <c r="C5" s="5"/>
      <c r="D5" s="5" t="s">
        <v>86</v>
      </c>
      <c r="E5" s="5" t="s">
        <v>87</v>
      </c>
      <c r="F5" s="5" t="s">
        <v>88</v>
      </c>
      <c r="G5" s="5"/>
      <c r="H5" s="5" t="s">
        <v>86</v>
      </c>
      <c r="I5" s="5" t="s">
        <v>87</v>
      </c>
      <c r="J5" s="5" t="s">
        <v>88</v>
      </c>
      <c r="K5" s="5" t="s">
        <v>86</v>
      </c>
      <c r="L5" s="5" t="s">
        <v>87</v>
      </c>
      <c r="M5" s="5" t="s">
        <v>88</v>
      </c>
    </row>
    <row r="6" spans="2:13" x14ac:dyDescent="0.3">
      <c r="C6" s="4" t="s">
        <v>89</v>
      </c>
      <c r="D6" s="4"/>
      <c r="E6" s="4"/>
      <c r="F6" s="4">
        <f>D6*E6</f>
        <v>0</v>
      </c>
      <c r="G6" s="4" t="s">
        <v>104</v>
      </c>
      <c r="H6" s="4"/>
      <c r="I6" s="4"/>
      <c r="J6" s="4">
        <f>H6*I6</f>
        <v>0</v>
      </c>
      <c r="K6" s="4"/>
      <c r="L6" s="4"/>
      <c r="M6" s="4">
        <f>K6*L6</f>
        <v>0</v>
      </c>
    </row>
    <row r="7" spans="2:13" x14ac:dyDescent="0.3">
      <c r="C7" s="4"/>
      <c r="D7" s="4"/>
      <c r="E7" s="4"/>
      <c r="F7" s="4">
        <f t="shared" ref="F7:F33" si="0">D7*E7</f>
        <v>0</v>
      </c>
      <c r="G7" s="4" t="s">
        <v>105</v>
      </c>
      <c r="H7" s="4"/>
      <c r="I7" s="4"/>
      <c r="J7" s="4">
        <f t="shared" ref="J7:J29" si="1">H7*I7</f>
        <v>0</v>
      </c>
      <c r="K7" s="4"/>
      <c r="L7" s="4"/>
      <c r="M7" s="4">
        <f t="shared" ref="M7:M29" si="2">K7*L7</f>
        <v>0</v>
      </c>
    </row>
    <row r="8" spans="2:13" x14ac:dyDescent="0.3">
      <c r="C8" s="4"/>
      <c r="D8" s="4"/>
      <c r="E8" s="4"/>
      <c r="F8" s="4">
        <f t="shared" si="0"/>
        <v>0</v>
      </c>
      <c r="G8" s="4"/>
      <c r="H8" s="4"/>
      <c r="I8" s="4"/>
      <c r="J8" s="4">
        <f t="shared" si="1"/>
        <v>0</v>
      </c>
      <c r="K8" s="4"/>
      <c r="L8" s="4"/>
      <c r="M8" s="4">
        <f t="shared" si="2"/>
        <v>0</v>
      </c>
    </row>
    <row r="9" spans="2:13" x14ac:dyDescent="0.3">
      <c r="C9" s="4" t="s">
        <v>92</v>
      </c>
      <c r="D9" s="4"/>
      <c r="E9" s="4"/>
      <c r="F9" s="4">
        <f t="shared" si="0"/>
        <v>0</v>
      </c>
      <c r="G9" s="4" t="s">
        <v>104</v>
      </c>
      <c r="H9" s="4"/>
      <c r="I9" s="4"/>
      <c r="J9" s="4">
        <f t="shared" si="1"/>
        <v>0</v>
      </c>
      <c r="K9" s="4"/>
      <c r="L9" s="4"/>
      <c r="M9" s="4">
        <f t="shared" si="2"/>
        <v>0</v>
      </c>
    </row>
    <row r="10" spans="2:13" x14ac:dyDescent="0.3">
      <c r="C10" s="4"/>
      <c r="D10" s="4"/>
      <c r="E10" s="4"/>
      <c r="F10" s="4">
        <f t="shared" si="0"/>
        <v>0</v>
      </c>
      <c r="G10" s="4" t="s">
        <v>105</v>
      </c>
      <c r="H10" s="4"/>
      <c r="I10" s="4"/>
      <c r="J10" s="4">
        <f t="shared" si="1"/>
        <v>0</v>
      </c>
      <c r="K10" s="4"/>
      <c r="L10" s="4"/>
      <c r="M10" s="4">
        <f t="shared" si="2"/>
        <v>0</v>
      </c>
    </row>
    <row r="11" spans="2:13" x14ac:dyDescent="0.3">
      <c r="C11" s="4"/>
      <c r="D11" s="4"/>
      <c r="E11" s="4"/>
      <c r="F11" s="4">
        <f t="shared" si="0"/>
        <v>0</v>
      </c>
      <c r="G11" s="4"/>
      <c r="H11" s="4"/>
      <c r="I11" s="4"/>
      <c r="J11" s="4">
        <f t="shared" si="1"/>
        <v>0</v>
      </c>
      <c r="K11" s="4"/>
      <c r="L11" s="4"/>
      <c r="M11" s="4">
        <f t="shared" si="2"/>
        <v>0</v>
      </c>
    </row>
    <row r="12" spans="2:13" x14ac:dyDescent="0.3">
      <c r="C12" s="4"/>
      <c r="D12" s="4"/>
      <c r="E12" s="4"/>
      <c r="F12" s="4">
        <f t="shared" si="0"/>
        <v>0</v>
      </c>
      <c r="G12" s="4"/>
      <c r="H12" s="4"/>
      <c r="I12" s="4"/>
      <c r="J12" s="4">
        <f t="shared" si="1"/>
        <v>0</v>
      </c>
      <c r="K12" s="4"/>
      <c r="L12" s="4"/>
      <c r="M12" s="4">
        <f t="shared" si="2"/>
        <v>0</v>
      </c>
    </row>
    <row r="13" spans="2:13" x14ac:dyDescent="0.3">
      <c r="C13" s="4" t="s">
        <v>90</v>
      </c>
      <c r="D13" s="4"/>
      <c r="E13" s="4"/>
      <c r="F13" s="4">
        <f t="shared" si="0"/>
        <v>0</v>
      </c>
      <c r="G13" s="4" t="s">
        <v>104</v>
      </c>
      <c r="H13" s="4"/>
      <c r="I13" s="4"/>
      <c r="J13" s="4">
        <f t="shared" si="1"/>
        <v>0</v>
      </c>
      <c r="K13" s="4"/>
      <c r="L13" s="4"/>
      <c r="M13" s="4">
        <f t="shared" si="2"/>
        <v>0</v>
      </c>
    </row>
    <row r="14" spans="2:13" x14ac:dyDescent="0.3">
      <c r="C14" s="4"/>
      <c r="D14" s="4"/>
      <c r="E14" s="4"/>
      <c r="F14" s="4">
        <f t="shared" si="0"/>
        <v>0</v>
      </c>
      <c r="G14" s="4" t="s">
        <v>105</v>
      </c>
      <c r="H14" s="4"/>
      <c r="I14" s="4"/>
      <c r="J14" s="4">
        <f t="shared" si="1"/>
        <v>0</v>
      </c>
      <c r="K14" s="4"/>
      <c r="L14" s="4"/>
      <c r="M14" s="4">
        <f t="shared" si="2"/>
        <v>0</v>
      </c>
    </row>
    <row r="15" spans="2:13" x14ac:dyDescent="0.3">
      <c r="C15" s="4"/>
      <c r="D15" s="4"/>
      <c r="E15" s="4"/>
      <c r="F15" s="4">
        <f t="shared" si="0"/>
        <v>0</v>
      </c>
      <c r="G15" s="4"/>
      <c r="H15" s="4"/>
      <c r="I15" s="4"/>
      <c r="J15" s="4">
        <f t="shared" si="1"/>
        <v>0</v>
      </c>
      <c r="K15" s="4"/>
      <c r="L15" s="4"/>
      <c r="M15" s="4">
        <f t="shared" si="2"/>
        <v>0</v>
      </c>
    </row>
    <row r="16" spans="2:13" x14ac:dyDescent="0.3">
      <c r="C16" s="4"/>
      <c r="D16" s="4"/>
      <c r="E16" s="4"/>
      <c r="F16" s="4">
        <f t="shared" si="0"/>
        <v>0</v>
      </c>
      <c r="G16" s="4"/>
      <c r="H16" s="4"/>
      <c r="I16" s="4"/>
      <c r="J16" s="4">
        <f t="shared" si="1"/>
        <v>0</v>
      </c>
      <c r="K16" s="4"/>
      <c r="L16" s="4"/>
      <c r="M16" s="4">
        <f t="shared" si="2"/>
        <v>0</v>
      </c>
    </row>
    <row r="17" spans="3:13" x14ac:dyDescent="0.3">
      <c r="C17" s="4" t="s">
        <v>91</v>
      </c>
      <c r="D17" s="4"/>
      <c r="E17" s="4"/>
      <c r="F17" s="4">
        <f t="shared" si="0"/>
        <v>0</v>
      </c>
      <c r="G17" s="4" t="s">
        <v>104</v>
      </c>
      <c r="H17" s="4"/>
      <c r="I17" s="4"/>
      <c r="J17" s="4">
        <f t="shared" si="1"/>
        <v>0</v>
      </c>
      <c r="K17" s="4"/>
      <c r="L17" s="4"/>
      <c r="M17" s="4">
        <f t="shared" si="2"/>
        <v>0</v>
      </c>
    </row>
    <row r="18" spans="3:13" x14ac:dyDescent="0.3">
      <c r="C18" s="4"/>
      <c r="D18" s="4"/>
      <c r="E18" s="4"/>
      <c r="F18" s="4">
        <f t="shared" si="0"/>
        <v>0</v>
      </c>
      <c r="G18" s="4" t="s">
        <v>105</v>
      </c>
      <c r="H18" s="4"/>
      <c r="I18" s="4"/>
      <c r="J18" s="4">
        <f t="shared" si="1"/>
        <v>0</v>
      </c>
      <c r="K18" s="4"/>
      <c r="L18" s="4"/>
      <c r="M18" s="4">
        <f t="shared" si="2"/>
        <v>0</v>
      </c>
    </row>
    <row r="19" spans="3:13" x14ac:dyDescent="0.3">
      <c r="C19" s="4"/>
      <c r="D19" s="4"/>
      <c r="E19" s="4"/>
      <c r="F19" s="4">
        <f t="shared" si="0"/>
        <v>0</v>
      </c>
      <c r="G19" s="4"/>
      <c r="H19" s="4"/>
      <c r="I19" s="4"/>
      <c r="J19" s="4">
        <f t="shared" si="1"/>
        <v>0</v>
      </c>
      <c r="K19" s="4"/>
      <c r="L19" s="4"/>
      <c r="M19" s="4">
        <f t="shared" si="2"/>
        <v>0</v>
      </c>
    </row>
    <row r="20" spans="3:13" x14ac:dyDescent="0.3">
      <c r="C20" s="4" t="s">
        <v>91</v>
      </c>
      <c r="D20" s="4"/>
      <c r="E20" s="4"/>
      <c r="F20" s="4">
        <f t="shared" si="0"/>
        <v>0</v>
      </c>
      <c r="G20" s="4" t="s">
        <v>104</v>
      </c>
      <c r="H20" s="4"/>
      <c r="I20" s="4"/>
      <c r="J20" s="4">
        <f t="shared" si="1"/>
        <v>0</v>
      </c>
      <c r="K20" s="4"/>
      <c r="L20" s="4"/>
      <c r="M20" s="4">
        <f t="shared" si="2"/>
        <v>0</v>
      </c>
    </row>
    <row r="21" spans="3:13" x14ac:dyDescent="0.3">
      <c r="C21" s="4"/>
      <c r="D21" s="4"/>
      <c r="E21" s="4"/>
      <c r="F21" s="4">
        <f t="shared" si="0"/>
        <v>0</v>
      </c>
      <c r="G21" s="4" t="s">
        <v>105</v>
      </c>
      <c r="H21" s="4"/>
      <c r="I21" s="4"/>
      <c r="J21" s="4">
        <f t="shared" si="1"/>
        <v>0</v>
      </c>
      <c r="K21" s="4"/>
      <c r="L21" s="4"/>
      <c r="M21" s="4">
        <f t="shared" si="2"/>
        <v>0</v>
      </c>
    </row>
    <row r="22" spans="3:13" x14ac:dyDescent="0.3">
      <c r="C22" s="4"/>
      <c r="D22" s="4"/>
      <c r="E22" s="4"/>
      <c r="F22" s="4">
        <f t="shared" si="0"/>
        <v>0</v>
      </c>
      <c r="G22" s="4"/>
      <c r="H22" s="4"/>
      <c r="I22" s="4"/>
      <c r="J22" s="4">
        <f t="shared" si="1"/>
        <v>0</v>
      </c>
      <c r="K22" s="4"/>
      <c r="L22" s="4"/>
      <c r="M22" s="4">
        <f t="shared" si="2"/>
        <v>0</v>
      </c>
    </row>
    <row r="23" spans="3:13" x14ac:dyDescent="0.3">
      <c r="C23" s="4" t="s">
        <v>97</v>
      </c>
      <c r="D23" s="4"/>
      <c r="E23" s="4"/>
      <c r="F23" s="4">
        <f t="shared" si="0"/>
        <v>0</v>
      </c>
      <c r="G23" s="4" t="s">
        <v>106</v>
      </c>
      <c r="H23" s="4"/>
      <c r="I23" s="4"/>
      <c r="J23" s="4">
        <f t="shared" si="1"/>
        <v>0</v>
      </c>
      <c r="K23" s="4"/>
      <c r="L23" s="4"/>
      <c r="M23" s="4">
        <f t="shared" si="2"/>
        <v>0</v>
      </c>
    </row>
    <row r="24" spans="3:13" x14ac:dyDescent="0.3">
      <c r="C24" s="4" t="s">
        <v>98</v>
      </c>
      <c r="D24" s="4"/>
      <c r="E24" s="4"/>
      <c r="F24" s="4">
        <f t="shared" si="0"/>
        <v>0</v>
      </c>
      <c r="G24" s="4" t="s">
        <v>106</v>
      </c>
      <c r="H24" s="4"/>
      <c r="I24" s="4"/>
      <c r="J24" s="4">
        <f t="shared" si="1"/>
        <v>0</v>
      </c>
      <c r="K24" s="4"/>
      <c r="L24" s="4"/>
      <c r="M24" s="4">
        <f t="shared" si="2"/>
        <v>0</v>
      </c>
    </row>
    <row r="25" spans="3:13" x14ac:dyDescent="0.3">
      <c r="C25" s="4" t="s">
        <v>99</v>
      </c>
      <c r="D25" s="4"/>
      <c r="E25" s="4"/>
      <c r="F25" s="4">
        <f t="shared" si="0"/>
        <v>0</v>
      </c>
      <c r="G25" s="4" t="s">
        <v>106</v>
      </c>
      <c r="H25" s="4"/>
      <c r="I25" s="4"/>
      <c r="J25" s="4">
        <f t="shared" si="1"/>
        <v>0</v>
      </c>
      <c r="K25" s="4"/>
      <c r="L25" s="4"/>
      <c r="M25" s="4">
        <f t="shared" si="2"/>
        <v>0</v>
      </c>
    </row>
    <row r="26" spans="3:13" x14ac:dyDescent="0.3">
      <c r="C26" s="4"/>
      <c r="D26" s="4"/>
      <c r="E26" s="4"/>
      <c r="F26" s="4">
        <f t="shared" si="0"/>
        <v>0</v>
      </c>
      <c r="G26" s="4"/>
      <c r="H26" s="4"/>
      <c r="I26" s="4"/>
      <c r="J26" s="4">
        <f t="shared" si="1"/>
        <v>0</v>
      </c>
      <c r="K26" s="4"/>
      <c r="L26" s="4"/>
      <c r="M26" s="4">
        <f t="shared" si="2"/>
        <v>0</v>
      </c>
    </row>
    <row r="27" spans="3:13" x14ac:dyDescent="0.3">
      <c r="C27" s="4" t="s">
        <v>93</v>
      </c>
      <c r="D27" s="4"/>
      <c r="E27" s="4"/>
      <c r="F27" s="4">
        <f t="shared" si="0"/>
        <v>0</v>
      </c>
      <c r="G27" s="4"/>
      <c r="H27" s="4"/>
      <c r="I27" s="4"/>
      <c r="J27" s="4">
        <f t="shared" si="1"/>
        <v>0</v>
      </c>
      <c r="K27" s="4"/>
      <c r="L27" s="4"/>
      <c r="M27" s="4">
        <f t="shared" si="2"/>
        <v>0</v>
      </c>
    </row>
    <row r="28" spans="3:13" x14ac:dyDescent="0.3">
      <c r="C28" s="4" t="s">
        <v>94</v>
      </c>
      <c r="D28" s="4"/>
      <c r="E28" s="4"/>
      <c r="F28" s="4">
        <f t="shared" si="0"/>
        <v>0</v>
      </c>
      <c r="G28" s="4"/>
      <c r="H28" s="4"/>
      <c r="I28" s="4"/>
      <c r="J28" s="4">
        <f t="shared" si="1"/>
        <v>0</v>
      </c>
      <c r="K28" s="4"/>
      <c r="L28" s="4"/>
      <c r="M28" s="4">
        <f t="shared" si="2"/>
        <v>0</v>
      </c>
    </row>
    <row r="29" spans="3:13" x14ac:dyDescent="0.3">
      <c r="C29" s="4" t="s">
        <v>95</v>
      </c>
      <c r="D29" s="4"/>
      <c r="E29" s="4"/>
      <c r="F29" s="4">
        <f t="shared" si="0"/>
        <v>0</v>
      </c>
      <c r="G29" s="4"/>
      <c r="H29" s="4"/>
      <c r="I29" s="4"/>
      <c r="J29" s="4">
        <f t="shared" si="1"/>
        <v>0</v>
      </c>
      <c r="K29" s="4"/>
      <c r="L29" s="4"/>
      <c r="M29" s="4">
        <f t="shared" si="2"/>
        <v>0</v>
      </c>
    </row>
    <row r="30" spans="3:13" x14ac:dyDescent="0.3">
      <c r="C30" s="4" t="s">
        <v>96</v>
      </c>
      <c r="D30" s="4"/>
      <c r="E30" s="4"/>
      <c r="F30" s="4">
        <f t="shared" si="0"/>
        <v>0</v>
      </c>
      <c r="G30" s="4"/>
      <c r="H30" s="4"/>
      <c r="I30" s="4"/>
      <c r="J30" s="4">
        <f>H30*I30</f>
        <v>0</v>
      </c>
      <c r="K30" s="4"/>
      <c r="L30" s="4"/>
      <c r="M30" s="4">
        <f>K30*L30</f>
        <v>0</v>
      </c>
    </row>
    <row r="31" spans="3:13" x14ac:dyDescent="0.3">
      <c r="C31" s="4"/>
      <c r="D31" s="4"/>
      <c r="E31" s="4"/>
      <c r="F31" s="4">
        <f t="shared" si="0"/>
        <v>0</v>
      </c>
      <c r="G31" s="4"/>
      <c r="H31" s="4"/>
      <c r="I31" s="4"/>
      <c r="J31" s="4">
        <f>H31*I31</f>
        <v>0</v>
      </c>
      <c r="K31" s="4"/>
      <c r="L31" s="4"/>
      <c r="M31" s="4">
        <f>K31*L31</f>
        <v>0</v>
      </c>
    </row>
    <row r="32" spans="3:13" x14ac:dyDescent="0.3">
      <c r="C32" s="4"/>
      <c r="D32" s="4"/>
      <c r="E32" s="4"/>
      <c r="F32" s="4">
        <f t="shared" si="0"/>
        <v>0</v>
      </c>
      <c r="G32" s="4"/>
      <c r="H32" s="4"/>
      <c r="I32" s="4"/>
      <c r="J32" s="4">
        <f>H32*I32</f>
        <v>0</v>
      </c>
      <c r="K32" s="4"/>
      <c r="L32" s="4"/>
      <c r="M32" s="4">
        <f>K32*L32</f>
        <v>0</v>
      </c>
    </row>
    <row r="33" spans="3:13" x14ac:dyDescent="0.3">
      <c r="C33" s="4"/>
      <c r="D33" s="4"/>
      <c r="E33" s="4"/>
      <c r="F33" s="4">
        <f t="shared" si="0"/>
        <v>0</v>
      </c>
      <c r="G33" s="4"/>
      <c r="H33" s="4"/>
      <c r="I33" s="4"/>
      <c r="J33" s="4">
        <f>H33*I33</f>
        <v>0</v>
      </c>
      <c r="K33" s="4"/>
      <c r="L33" s="4"/>
      <c r="M33" s="4">
        <f>K33*L33</f>
        <v>0</v>
      </c>
    </row>
    <row r="34" spans="3:13" x14ac:dyDescent="0.3">
      <c r="C34" s="4" t="s">
        <v>100</v>
      </c>
      <c r="D34" s="4"/>
      <c r="E34" s="4">
        <f>F34*10.764</f>
        <v>0</v>
      </c>
      <c r="F34" s="4">
        <f>SUM(F6:F33)</f>
        <v>0</v>
      </c>
      <c r="G34" s="4"/>
      <c r="H34" s="4"/>
      <c r="I34" s="4">
        <f>J34*10.764</f>
        <v>0</v>
      </c>
      <c r="J34" s="4">
        <f>SUM(J6:J33)</f>
        <v>0</v>
      </c>
      <c r="K34" s="4"/>
      <c r="L34" s="4">
        <f>M34*10.764</f>
        <v>0</v>
      </c>
      <c r="M34" s="4">
        <f>SUM(M6:M33)</f>
        <v>0</v>
      </c>
    </row>
  </sheetData>
  <mergeCells count="4">
    <mergeCell ref="D2:E2"/>
    <mergeCell ref="D4:F4"/>
    <mergeCell ref="H4:J4"/>
    <mergeCell ref="K4:M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3:M35"/>
  <sheetViews>
    <sheetView workbookViewId="0">
      <selection activeCell="G7" sqref="G7:G8"/>
    </sheetView>
  </sheetViews>
  <sheetFormatPr defaultRowHeight="14.4" x14ac:dyDescent="0.3"/>
  <sheetData>
    <row r="3" spans="2:13" x14ac:dyDescent="0.3">
      <c r="C3" s="7" t="s">
        <v>101</v>
      </c>
      <c r="D3" s="192"/>
      <c r="E3" s="192"/>
    </row>
    <row r="4" spans="2:13" x14ac:dyDescent="0.3">
      <c r="E4" s="6"/>
      <c r="F4" s="6"/>
      <c r="G4" s="6"/>
      <c r="H4" s="6"/>
      <c r="I4" s="6"/>
      <c r="J4" s="6"/>
    </row>
    <row r="5" spans="2:13" x14ac:dyDescent="0.3">
      <c r="B5" s="7" t="s">
        <v>102</v>
      </c>
      <c r="C5" s="5" t="s">
        <v>82</v>
      </c>
      <c r="D5" s="193" t="s">
        <v>83</v>
      </c>
      <c r="E5" s="193"/>
      <c r="F5" s="193"/>
      <c r="G5" s="8"/>
      <c r="H5" s="193" t="s">
        <v>84</v>
      </c>
      <c r="I5" s="193"/>
      <c r="J5" s="193"/>
      <c r="K5" s="193" t="s">
        <v>85</v>
      </c>
      <c r="L5" s="193"/>
      <c r="M5" s="193"/>
    </row>
    <row r="6" spans="2:13" x14ac:dyDescent="0.3">
      <c r="B6" s="7">
        <v>1</v>
      </c>
      <c r="C6" s="5"/>
      <c r="D6" s="5" t="s">
        <v>86</v>
      </c>
      <c r="E6" s="5" t="s">
        <v>87</v>
      </c>
      <c r="F6" s="5" t="s">
        <v>88</v>
      </c>
      <c r="G6" s="5"/>
      <c r="H6" s="5" t="s">
        <v>86</v>
      </c>
      <c r="I6" s="5" t="s">
        <v>87</v>
      </c>
      <c r="J6" s="5" t="s">
        <v>88</v>
      </c>
      <c r="K6" s="5" t="s">
        <v>86</v>
      </c>
      <c r="L6" s="5" t="s">
        <v>87</v>
      </c>
      <c r="M6" s="5" t="s">
        <v>88</v>
      </c>
    </row>
    <row r="7" spans="2:13" x14ac:dyDescent="0.3">
      <c r="C7" s="4" t="s">
        <v>89</v>
      </c>
      <c r="D7" s="4"/>
      <c r="E7" s="4"/>
      <c r="F7" s="4">
        <f>D7*E7</f>
        <v>0</v>
      </c>
      <c r="G7" s="4" t="s">
        <v>104</v>
      </c>
      <c r="H7" s="4"/>
      <c r="I7" s="4"/>
      <c r="J7" s="4">
        <f>H7*I7</f>
        <v>0</v>
      </c>
      <c r="K7" s="4"/>
      <c r="L7" s="4"/>
      <c r="M7" s="4">
        <f>K7*L7</f>
        <v>0</v>
      </c>
    </row>
    <row r="8" spans="2:13" x14ac:dyDescent="0.3">
      <c r="C8" s="4"/>
      <c r="D8" s="4"/>
      <c r="E8" s="4"/>
      <c r="F8" s="4">
        <f t="shared" ref="F8:F34" si="0">D8*E8</f>
        <v>0</v>
      </c>
      <c r="G8" s="4" t="s">
        <v>105</v>
      </c>
      <c r="H8" s="4"/>
      <c r="I8" s="4"/>
      <c r="J8" s="4">
        <f t="shared" ref="J8:J34" si="1">H8*I8</f>
        <v>0</v>
      </c>
      <c r="K8" s="4"/>
      <c r="L8" s="4"/>
      <c r="M8" s="4">
        <f t="shared" ref="M8:M34" si="2">K8*L8</f>
        <v>0</v>
      </c>
    </row>
    <row r="9" spans="2:13" x14ac:dyDescent="0.3">
      <c r="C9" s="4"/>
      <c r="D9" s="4"/>
      <c r="E9" s="4"/>
      <c r="F9" s="4">
        <f t="shared" si="0"/>
        <v>0</v>
      </c>
      <c r="G9" s="4"/>
      <c r="H9" s="4"/>
      <c r="I9" s="4"/>
      <c r="J9" s="4">
        <f t="shared" si="1"/>
        <v>0</v>
      </c>
      <c r="K9" s="4"/>
      <c r="L9" s="4"/>
      <c r="M9" s="4">
        <f t="shared" si="2"/>
        <v>0</v>
      </c>
    </row>
    <row r="10" spans="2:13" x14ac:dyDescent="0.3">
      <c r="C10" s="4" t="s">
        <v>92</v>
      </c>
      <c r="D10" s="4"/>
      <c r="E10" s="4"/>
      <c r="F10" s="4">
        <f t="shared" si="0"/>
        <v>0</v>
      </c>
      <c r="G10" s="4" t="s">
        <v>104</v>
      </c>
      <c r="H10" s="4"/>
      <c r="I10" s="4"/>
      <c r="J10" s="4">
        <f t="shared" si="1"/>
        <v>0</v>
      </c>
      <c r="K10" s="4"/>
      <c r="L10" s="4"/>
      <c r="M10" s="4">
        <f t="shared" si="2"/>
        <v>0</v>
      </c>
    </row>
    <row r="11" spans="2:13" x14ac:dyDescent="0.3">
      <c r="C11" s="4"/>
      <c r="D11" s="4"/>
      <c r="E11" s="4"/>
      <c r="F11" s="4">
        <f t="shared" si="0"/>
        <v>0</v>
      </c>
      <c r="G11" s="4" t="s">
        <v>105</v>
      </c>
      <c r="H11" s="4"/>
      <c r="I11" s="4"/>
      <c r="J11" s="4">
        <f t="shared" si="1"/>
        <v>0</v>
      </c>
      <c r="K11" s="4"/>
      <c r="L11" s="4"/>
      <c r="M11" s="4">
        <f t="shared" si="2"/>
        <v>0</v>
      </c>
    </row>
    <row r="12" spans="2:13" x14ac:dyDescent="0.3">
      <c r="C12" s="4"/>
      <c r="D12" s="4"/>
      <c r="E12" s="4"/>
      <c r="F12" s="4">
        <f t="shared" si="0"/>
        <v>0</v>
      </c>
      <c r="G12" s="4"/>
      <c r="H12" s="4"/>
      <c r="I12" s="4"/>
      <c r="J12" s="4">
        <f t="shared" si="1"/>
        <v>0</v>
      </c>
      <c r="K12" s="4"/>
      <c r="L12" s="4"/>
      <c r="M12" s="4">
        <f t="shared" si="2"/>
        <v>0</v>
      </c>
    </row>
    <row r="13" spans="2:13" x14ac:dyDescent="0.3">
      <c r="C13" s="4"/>
      <c r="D13" s="4"/>
      <c r="E13" s="4"/>
      <c r="F13" s="4">
        <f t="shared" si="0"/>
        <v>0</v>
      </c>
      <c r="G13" s="4"/>
      <c r="H13" s="4"/>
      <c r="I13" s="4"/>
      <c r="J13" s="4">
        <f t="shared" si="1"/>
        <v>0</v>
      </c>
      <c r="K13" s="4"/>
      <c r="L13" s="4"/>
      <c r="M13" s="4">
        <f t="shared" si="2"/>
        <v>0</v>
      </c>
    </row>
    <row r="14" spans="2:13" x14ac:dyDescent="0.3">
      <c r="C14" s="4" t="s">
        <v>90</v>
      </c>
      <c r="D14" s="4"/>
      <c r="E14" s="4"/>
      <c r="F14" s="4">
        <f t="shared" si="0"/>
        <v>0</v>
      </c>
      <c r="G14" s="4" t="s">
        <v>104</v>
      </c>
      <c r="H14" s="4"/>
      <c r="I14" s="4"/>
      <c r="J14" s="4">
        <f t="shared" si="1"/>
        <v>0</v>
      </c>
      <c r="K14" s="4"/>
      <c r="L14" s="4"/>
      <c r="M14" s="4">
        <f t="shared" si="2"/>
        <v>0</v>
      </c>
    </row>
    <row r="15" spans="2:13" x14ac:dyDescent="0.3">
      <c r="C15" s="4"/>
      <c r="D15" s="4"/>
      <c r="E15" s="4"/>
      <c r="F15" s="4">
        <f t="shared" si="0"/>
        <v>0</v>
      </c>
      <c r="G15" s="4" t="s">
        <v>105</v>
      </c>
      <c r="H15" s="4"/>
      <c r="I15" s="4"/>
      <c r="J15" s="4">
        <f t="shared" si="1"/>
        <v>0</v>
      </c>
      <c r="K15" s="4"/>
      <c r="L15" s="4"/>
      <c r="M15" s="4">
        <f t="shared" si="2"/>
        <v>0</v>
      </c>
    </row>
    <row r="16" spans="2:13" x14ac:dyDescent="0.3">
      <c r="C16" s="4"/>
      <c r="D16" s="4"/>
      <c r="E16" s="4"/>
      <c r="F16" s="4">
        <f t="shared" si="0"/>
        <v>0</v>
      </c>
      <c r="G16" s="4"/>
      <c r="H16" s="4"/>
      <c r="I16" s="4"/>
      <c r="J16" s="4">
        <f t="shared" si="1"/>
        <v>0</v>
      </c>
      <c r="K16" s="4"/>
      <c r="L16" s="4"/>
      <c r="M16" s="4">
        <f t="shared" si="2"/>
        <v>0</v>
      </c>
    </row>
    <row r="17" spans="3:13" x14ac:dyDescent="0.3">
      <c r="C17" s="4"/>
      <c r="D17" s="4"/>
      <c r="E17" s="4"/>
      <c r="F17" s="4">
        <f t="shared" si="0"/>
        <v>0</v>
      </c>
      <c r="G17" s="4"/>
      <c r="H17" s="4"/>
      <c r="I17" s="4"/>
      <c r="J17" s="4">
        <f t="shared" si="1"/>
        <v>0</v>
      </c>
      <c r="K17" s="4"/>
      <c r="L17" s="4"/>
      <c r="M17" s="4">
        <f t="shared" si="2"/>
        <v>0</v>
      </c>
    </row>
    <row r="18" spans="3:13" x14ac:dyDescent="0.3">
      <c r="C18" s="4" t="s">
        <v>91</v>
      </c>
      <c r="D18" s="4"/>
      <c r="E18" s="4"/>
      <c r="F18" s="4">
        <f t="shared" si="0"/>
        <v>0</v>
      </c>
      <c r="G18" s="4" t="s">
        <v>104</v>
      </c>
      <c r="H18" s="4"/>
      <c r="I18" s="4"/>
      <c r="J18" s="4">
        <f t="shared" si="1"/>
        <v>0</v>
      </c>
      <c r="K18" s="4"/>
      <c r="L18" s="4"/>
      <c r="M18" s="4">
        <f t="shared" si="2"/>
        <v>0</v>
      </c>
    </row>
    <row r="19" spans="3:13" x14ac:dyDescent="0.3">
      <c r="C19" s="4"/>
      <c r="D19" s="4"/>
      <c r="E19" s="4"/>
      <c r="F19" s="4">
        <f t="shared" si="0"/>
        <v>0</v>
      </c>
      <c r="G19" s="4" t="s">
        <v>105</v>
      </c>
      <c r="H19" s="4"/>
      <c r="I19" s="4"/>
      <c r="J19" s="4">
        <f t="shared" si="1"/>
        <v>0</v>
      </c>
      <c r="K19" s="4"/>
      <c r="L19" s="4"/>
      <c r="M19" s="4">
        <f t="shared" si="2"/>
        <v>0</v>
      </c>
    </row>
    <row r="20" spans="3:13" x14ac:dyDescent="0.3">
      <c r="C20" s="4"/>
      <c r="D20" s="4"/>
      <c r="E20" s="4"/>
      <c r="F20" s="4">
        <f t="shared" si="0"/>
        <v>0</v>
      </c>
      <c r="G20" s="4"/>
      <c r="H20" s="4"/>
      <c r="I20" s="4"/>
      <c r="J20" s="4">
        <f t="shared" si="1"/>
        <v>0</v>
      </c>
      <c r="K20" s="4"/>
      <c r="L20" s="4"/>
      <c r="M20" s="4">
        <f t="shared" si="2"/>
        <v>0</v>
      </c>
    </row>
    <row r="21" spans="3:13" x14ac:dyDescent="0.3">
      <c r="C21" s="4" t="s">
        <v>91</v>
      </c>
      <c r="D21" s="4"/>
      <c r="E21" s="4"/>
      <c r="F21" s="4">
        <f t="shared" si="0"/>
        <v>0</v>
      </c>
      <c r="G21" s="4" t="s">
        <v>104</v>
      </c>
      <c r="H21" s="4"/>
      <c r="I21" s="4"/>
      <c r="J21" s="4">
        <f t="shared" si="1"/>
        <v>0</v>
      </c>
      <c r="K21" s="4"/>
      <c r="L21" s="4"/>
      <c r="M21" s="4">
        <f t="shared" si="2"/>
        <v>0</v>
      </c>
    </row>
    <row r="22" spans="3:13" x14ac:dyDescent="0.3">
      <c r="C22" s="4"/>
      <c r="D22" s="4"/>
      <c r="E22" s="4"/>
      <c r="F22" s="4">
        <f t="shared" si="0"/>
        <v>0</v>
      </c>
      <c r="G22" s="4" t="s">
        <v>105</v>
      </c>
      <c r="H22" s="4"/>
      <c r="I22" s="4"/>
      <c r="J22" s="4">
        <f t="shared" si="1"/>
        <v>0</v>
      </c>
      <c r="K22" s="4"/>
      <c r="L22" s="4"/>
      <c r="M22" s="4">
        <f t="shared" si="2"/>
        <v>0</v>
      </c>
    </row>
    <row r="23" spans="3:13" x14ac:dyDescent="0.3">
      <c r="C23" s="4"/>
      <c r="D23" s="4"/>
      <c r="E23" s="4"/>
      <c r="F23" s="4">
        <f t="shared" si="0"/>
        <v>0</v>
      </c>
      <c r="G23" s="4"/>
      <c r="H23" s="4"/>
      <c r="I23" s="4"/>
      <c r="J23" s="4">
        <f t="shared" si="1"/>
        <v>0</v>
      </c>
      <c r="K23" s="4"/>
      <c r="L23" s="4"/>
      <c r="M23" s="4">
        <f t="shared" si="2"/>
        <v>0</v>
      </c>
    </row>
    <row r="24" spans="3:13" x14ac:dyDescent="0.3">
      <c r="C24" s="4" t="s">
        <v>97</v>
      </c>
      <c r="D24" s="4"/>
      <c r="E24" s="4"/>
      <c r="F24" s="4">
        <f t="shared" si="0"/>
        <v>0</v>
      </c>
      <c r="G24" s="4" t="s">
        <v>106</v>
      </c>
      <c r="H24" s="4"/>
      <c r="I24" s="4"/>
      <c r="J24" s="4">
        <f t="shared" si="1"/>
        <v>0</v>
      </c>
      <c r="K24" s="4"/>
      <c r="L24" s="4"/>
      <c r="M24" s="4">
        <f t="shared" si="2"/>
        <v>0</v>
      </c>
    </row>
    <row r="25" spans="3:13" x14ac:dyDescent="0.3">
      <c r="C25" s="4" t="s">
        <v>98</v>
      </c>
      <c r="D25" s="4"/>
      <c r="E25" s="4"/>
      <c r="F25" s="4">
        <f t="shared" si="0"/>
        <v>0</v>
      </c>
      <c r="G25" s="4" t="s">
        <v>106</v>
      </c>
      <c r="H25" s="4"/>
      <c r="I25" s="4"/>
      <c r="J25" s="4">
        <f t="shared" si="1"/>
        <v>0</v>
      </c>
      <c r="K25" s="4"/>
      <c r="L25" s="4"/>
      <c r="M25" s="4">
        <f t="shared" si="2"/>
        <v>0</v>
      </c>
    </row>
    <row r="26" spans="3:13" x14ac:dyDescent="0.3">
      <c r="C26" s="4" t="s">
        <v>99</v>
      </c>
      <c r="D26" s="4"/>
      <c r="E26" s="4"/>
      <c r="F26" s="4">
        <f t="shared" si="0"/>
        <v>0</v>
      </c>
      <c r="G26" s="4" t="s">
        <v>106</v>
      </c>
      <c r="H26" s="4"/>
      <c r="I26" s="4"/>
      <c r="J26" s="4">
        <f t="shared" si="1"/>
        <v>0</v>
      </c>
      <c r="K26" s="4"/>
      <c r="L26" s="4"/>
      <c r="M26" s="4">
        <f t="shared" si="2"/>
        <v>0</v>
      </c>
    </row>
    <row r="27" spans="3:13" x14ac:dyDescent="0.3">
      <c r="C27" s="4"/>
      <c r="D27" s="4"/>
      <c r="E27" s="4"/>
      <c r="F27" s="4">
        <f t="shared" si="0"/>
        <v>0</v>
      </c>
      <c r="G27" s="4"/>
      <c r="H27" s="4"/>
      <c r="I27" s="4"/>
      <c r="J27" s="4">
        <f t="shared" si="1"/>
        <v>0</v>
      </c>
      <c r="K27" s="4"/>
      <c r="L27" s="4"/>
      <c r="M27" s="4">
        <f t="shared" si="2"/>
        <v>0</v>
      </c>
    </row>
    <row r="28" spans="3:13" x14ac:dyDescent="0.3">
      <c r="C28" s="4" t="s">
        <v>93</v>
      </c>
      <c r="D28" s="4"/>
      <c r="E28" s="4"/>
      <c r="F28" s="4">
        <f t="shared" si="0"/>
        <v>0</v>
      </c>
      <c r="G28" s="4"/>
      <c r="H28" s="4"/>
      <c r="I28" s="4"/>
      <c r="J28" s="4">
        <f t="shared" si="1"/>
        <v>0</v>
      </c>
      <c r="K28" s="4"/>
      <c r="L28" s="4"/>
      <c r="M28" s="4">
        <f t="shared" si="2"/>
        <v>0</v>
      </c>
    </row>
    <row r="29" spans="3:13" x14ac:dyDescent="0.3">
      <c r="C29" s="4" t="s">
        <v>94</v>
      </c>
      <c r="D29" s="4"/>
      <c r="E29" s="4"/>
      <c r="F29" s="4">
        <f t="shared" si="0"/>
        <v>0</v>
      </c>
      <c r="G29" s="4"/>
      <c r="H29" s="4"/>
      <c r="I29" s="4"/>
      <c r="J29" s="4">
        <f t="shared" si="1"/>
        <v>0</v>
      </c>
      <c r="K29" s="4"/>
      <c r="L29" s="4"/>
      <c r="M29" s="4">
        <f t="shared" si="2"/>
        <v>0</v>
      </c>
    </row>
    <row r="30" spans="3:13" x14ac:dyDescent="0.3">
      <c r="C30" s="4" t="s">
        <v>95</v>
      </c>
      <c r="D30" s="4"/>
      <c r="E30" s="4"/>
      <c r="F30" s="4">
        <f t="shared" si="0"/>
        <v>0</v>
      </c>
      <c r="G30" s="4"/>
      <c r="H30" s="4"/>
      <c r="I30" s="4"/>
      <c r="J30" s="4">
        <f t="shared" si="1"/>
        <v>0</v>
      </c>
      <c r="K30" s="4"/>
      <c r="L30" s="4"/>
      <c r="M30" s="4">
        <f t="shared" si="2"/>
        <v>0</v>
      </c>
    </row>
    <row r="31" spans="3:13" x14ac:dyDescent="0.3">
      <c r="C31" s="4" t="s">
        <v>96</v>
      </c>
      <c r="D31" s="4"/>
      <c r="E31" s="4"/>
      <c r="F31" s="4">
        <f t="shared" si="0"/>
        <v>0</v>
      </c>
      <c r="G31" s="4"/>
      <c r="H31" s="4"/>
      <c r="I31" s="4"/>
      <c r="J31" s="4">
        <f t="shared" si="1"/>
        <v>0</v>
      </c>
      <c r="K31" s="4"/>
      <c r="L31" s="4"/>
      <c r="M31" s="4">
        <f t="shared" si="2"/>
        <v>0</v>
      </c>
    </row>
    <row r="32" spans="3:13" x14ac:dyDescent="0.3">
      <c r="C32" s="4"/>
      <c r="D32" s="4"/>
      <c r="E32" s="4"/>
      <c r="F32" s="4">
        <f t="shared" si="0"/>
        <v>0</v>
      </c>
      <c r="G32" s="4"/>
      <c r="H32" s="4"/>
      <c r="I32" s="4"/>
      <c r="J32" s="4">
        <f t="shared" si="1"/>
        <v>0</v>
      </c>
      <c r="K32" s="4"/>
      <c r="L32" s="4"/>
      <c r="M32" s="4">
        <f t="shared" si="2"/>
        <v>0</v>
      </c>
    </row>
    <row r="33" spans="3:13" x14ac:dyDescent="0.3">
      <c r="C33" s="4"/>
      <c r="D33" s="4"/>
      <c r="E33" s="4"/>
      <c r="F33" s="4">
        <f t="shared" si="0"/>
        <v>0</v>
      </c>
      <c r="G33" s="4"/>
      <c r="H33" s="4"/>
      <c r="I33" s="4"/>
      <c r="J33" s="4">
        <f t="shared" si="1"/>
        <v>0</v>
      </c>
      <c r="K33" s="4"/>
      <c r="L33" s="4"/>
      <c r="M33" s="4">
        <f t="shared" si="2"/>
        <v>0</v>
      </c>
    </row>
    <row r="34" spans="3:13" x14ac:dyDescent="0.3">
      <c r="C34" s="4"/>
      <c r="D34" s="4"/>
      <c r="E34" s="4"/>
      <c r="F34" s="4">
        <f t="shared" si="0"/>
        <v>0</v>
      </c>
      <c r="G34" s="4"/>
      <c r="H34" s="4"/>
      <c r="I34" s="4"/>
      <c r="J34" s="4">
        <f t="shared" si="1"/>
        <v>0</v>
      </c>
      <c r="K34" s="4"/>
      <c r="L34" s="4"/>
      <c r="M34" s="4">
        <f t="shared" si="2"/>
        <v>0</v>
      </c>
    </row>
    <row r="35" spans="3:13" x14ac:dyDescent="0.3">
      <c r="C35" s="4" t="s">
        <v>100</v>
      </c>
      <c r="D35" s="4"/>
      <c r="E35" s="4">
        <f>F35*10.764</f>
        <v>0</v>
      </c>
      <c r="F35" s="4">
        <f>SUM(F7:F34)</f>
        <v>0</v>
      </c>
      <c r="G35" s="4"/>
      <c r="H35" s="4"/>
      <c r="I35" s="4">
        <f>J35*10.764</f>
        <v>0</v>
      </c>
      <c r="J35" s="4">
        <f>SUM(J7:J34)</f>
        <v>0</v>
      </c>
      <c r="K35" s="4"/>
      <c r="L35" s="4">
        <f>M35*10.764</f>
        <v>0</v>
      </c>
      <c r="M35" s="4">
        <f>SUM(M7:M34)</f>
        <v>0</v>
      </c>
    </row>
  </sheetData>
  <mergeCells count="4">
    <mergeCell ref="D3:E3"/>
    <mergeCell ref="D5:F5"/>
    <mergeCell ref="H5:J5"/>
    <mergeCell ref="K5:M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3:N35"/>
  <sheetViews>
    <sheetView workbookViewId="0">
      <selection activeCell="G17" sqref="G17"/>
    </sheetView>
  </sheetViews>
  <sheetFormatPr defaultRowHeight="14.4" x14ac:dyDescent="0.3"/>
  <sheetData>
    <row r="3" spans="3:14" x14ac:dyDescent="0.3">
      <c r="D3" s="7" t="s">
        <v>101</v>
      </c>
      <c r="E3" s="192"/>
      <c r="F3" s="192"/>
    </row>
    <row r="4" spans="3:14" x14ac:dyDescent="0.3">
      <c r="F4" s="6"/>
      <c r="G4" s="6"/>
      <c r="H4" s="6"/>
      <c r="I4" s="6"/>
      <c r="J4" s="6"/>
      <c r="K4" s="6"/>
    </row>
    <row r="5" spans="3:14" x14ac:dyDescent="0.3">
      <c r="C5" s="7" t="s">
        <v>102</v>
      </c>
      <c r="D5" s="5" t="s">
        <v>82</v>
      </c>
      <c r="E5" s="193" t="s">
        <v>83</v>
      </c>
      <c r="F5" s="193"/>
      <c r="G5" s="193"/>
      <c r="H5" s="8"/>
      <c r="I5" s="193" t="s">
        <v>84</v>
      </c>
      <c r="J5" s="193"/>
      <c r="K5" s="193"/>
      <c r="L5" s="193" t="s">
        <v>85</v>
      </c>
      <c r="M5" s="193"/>
      <c r="N5" s="193"/>
    </row>
    <row r="6" spans="3:14" x14ac:dyDescent="0.3">
      <c r="C6" s="7">
        <v>1</v>
      </c>
      <c r="D6" s="5"/>
      <c r="E6" s="5" t="s">
        <v>86</v>
      </c>
      <c r="F6" s="5" t="s">
        <v>87</v>
      </c>
      <c r="G6" s="5" t="s">
        <v>88</v>
      </c>
      <c r="H6" s="5"/>
      <c r="I6" s="5" t="s">
        <v>86</v>
      </c>
      <c r="J6" s="5" t="s">
        <v>87</v>
      </c>
      <c r="K6" s="5" t="s">
        <v>88</v>
      </c>
      <c r="L6" s="5" t="s">
        <v>86</v>
      </c>
      <c r="M6" s="5" t="s">
        <v>87</v>
      </c>
      <c r="N6" s="5" t="s">
        <v>88</v>
      </c>
    </row>
    <row r="7" spans="3:14" x14ac:dyDescent="0.3">
      <c r="D7" s="4" t="s">
        <v>89</v>
      </c>
      <c r="E7" s="4"/>
      <c r="F7" s="4"/>
      <c r="G7" s="4">
        <f>E7*F7</f>
        <v>0</v>
      </c>
      <c r="H7" s="4" t="s">
        <v>104</v>
      </c>
      <c r="I7" s="4"/>
      <c r="J7" s="4"/>
      <c r="K7" s="4">
        <f>I7*J7</f>
        <v>0</v>
      </c>
      <c r="L7" s="4"/>
      <c r="M7" s="4"/>
      <c r="N7" s="4">
        <f>L7*M7</f>
        <v>0</v>
      </c>
    </row>
    <row r="8" spans="3:14" x14ac:dyDescent="0.3">
      <c r="D8" s="4"/>
      <c r="E8" s="4"/>
      <c r="F8" s="4"/>
      <c r="G8" s="4">
        <f t="shared" ref="G8:G34" si="0">E8*F8</f>
        <v>0</v>
      </c>
      <c r="H8" s="4" t="s">
        <v>105</v>
      </c>
      <c r="I8" s="4"/>
      <c r="J8" s="4"/>
      <c r="K8" s="4">
        <f t="shared" ref="K8:K34" si="1">I8*J8</f>
        <v>0</v>
      </c>
      <c r="L8" s="4"/>
      <c r="M8" s="4"/>
      <c r="N8" s="4">
        <f t="shared" ref="N8:N34" si="2">L8*M8</f>
        <v>0</v>
      </c>
    </row>
    <row r="9" spans="3:14" x14ac:dyDescent="0.3">
      <c r="D9" s="4"/>
      <c r="E9" s="4"/>
      <c r="F9" s="4"/>
      <c r="G9" s="4">
        <f t="shared" si="0"/>
        <v>0</v>
      </c>
      <c r="H9" s="4"/>
      <c r="I9" s="4"/>
      <c r="J9" s="4"/>
      <c r="K9" s="4">
        <f t="shared" si="1"/>
        <v>0</v>
      </c>
      <c r="L9" s="4"/>
      <c r="M9" s="4"/>
      <c r="N9" s="4">
        <f t="shared" si="2"/>
        <v>0</v>
      </c>
    </row>
    <row r="10" spans="3:14" x14ac:dyDescent="0.3">
      <c r="D10" s="4" t="s">
        <v>92</v>
      </c>
      <c r="E10" s="4"/>
      <c r="F10" s="4"/>
      <c r="G10" s="4">
        <f t="shared" si="0"/>
        <v>0</v>
      </c>
      <c r="H10" s="4" t="s">
        <v>104</v>
      </c>
      <c r="I10" s="4"/>
      <c r="J10" s="4"/>
      <c r="K10" s="4">
        <f t="shared" si="1"/>
        <v>0</v>
      </c>
      <c r="L10" s="4"/>
      <c r="M10" s="4"/>
      <c r="N10" s="4">
        <f t="shared" si="2"/>
        <v>0</v>
      </c>
    </row>
    <row r="11" spans="3:14" x14ac:dyDescent="0.3">
      <c r="D11" s="4"/>
      <c r="E11" s="4"/>
      <c r="F11" s="4"/>
      <c r="G11" s="4">
        <f t="shared" si="0"/>
        <v>0</v>
      </c>
      <c r="H11" s="4" t="s">
        <v>105</v>
      </c>
      <c r="I11" s="4"/>
      <c r="J11" s="4"/>
      <c r="K11" s="4">
        <f t="shared" si="1"/>
        <v>0</v>
      </c>
      <c r="L11" s="4"/>
      <c r="M11" s="4"/>
      <c r="N11" s="4">
        <f t="shared" si="2"/>
        <v>0</v>
      </c>
    </row>
    <row r="12" spans="3:14" x14ac:dyDescent="0.3">
      <c r="D12" s="4"/>
      <c r="E12" s="4"/>
      <c r="F12" s="4"/>
      <c r="G12" s="4">
        <f t="shared" si="0"/>
        <v>0</v>
      </c>
      <c r="H12" s="4"/>
      <c r="I12" s="4"/>
      <c r="J12" s="4"/>
      <c r="K12" s="4">
        <f t="shared" si="1"/>
        <v>0</v>
      </c>
      <c r="L12" s="4"/>
      <c r="M12" s="4"/>
      <c r="N12" s="4">
        <f t="shared" si="2"/>
        <v>0</v>
      </c>
    </row>
    <row r="13" spans="3:14" x14ac:dyDescent="0.3">
      <c r="D13" s="4"/>
      <c r="E13" s="4"/>
      <c r="F13" s="4"/>
      <c r="G13" s="4">
        <f t="shared" si="0"/>
        <v>0</v>
      </c>
      <c r="H13" s="4"/>
      <c r="I13" s="4"/>
      <c r="J13" s="4"/>
      <c r="K13" s="4">
        <f t="shared" si="1"/>
        <v>0</v>
      </c>
      <c r="L13" s="4"/>
      <c r="M13" s="4"/>
      <c r="N13" s="4">
        <f t="shared" si="2"/>
        <v>0</v>
      </c>
    </row>
    <row r="14" spans="3:14" x14ac:dyDescent="0.3">
      <c r="D14" s="4" t="s">
        <v>90</v>
      </c>
      <c r="E14" s="4"/>
      <c r="F14" s="4"/>
      <c r="G14" s="4">
        <f t="shared" si="0"/>
        <v>0</v>
      </c>
      <c r="H14" s="4" t="s">
        <v>104</v>
      </c>
      <c r="I14" s="4"/>
      <c r="J14" s="4"/>
      <c r="K14" s="4">
        <f t="shared" si="1"/>
        <v>0</v>
      </c>
      <c r="L14" s="4"/>
      <c r="M14" s="4"/>
      <c r="N14" s="4">
        <f t="shared" si="2"/>
        <v>0</v>
      </c>
    </row>
    <row r="15" spans="3:14" x14ac:dyDescent="0.3">
      <c r="D15" s="4"/>
      <c r="E15" s="4"/>
      <c r="F15" s="4"/>
      <c r="G15" s="4">
        <f t="shared" si="0"/>
        <v>0</v>
      </c>
      <c r="H15" s="4" t="s">
        <v>105</v>
      </c>
      <c r="I15" s="4"/>
      <c r="J15" s="4"/>
      <c r="K15" s="4">
        <f t="shared" si="1"/>
        <v>0</v>
      </c>
      <c r="L15" s="4"/>
      <c r="M15" s="4"/>
      <c r="N15" s="4">
        <f t="shared" si="2"/>
        <v>0</v>
      </c>
    </row>
    <row r="16" spans="3:14" x14ac:dyDescent="0.3">
      <c r="D16" s="4"/>
      <c r="E16" s="4"/>
      <c r="F16" s="4"/>
      <c r="G16" s="4">
        <f t="shared" si="0"/>
        <v>0</v>
      </c>
      <c r="H16" s="4"/>
      <c r="I16" s="4"/>
      <c r="J16" s="4"/>
      <c r="K16" s="4">
        <f t="shared" si="1"/>
        <v>0</v>
      </c>
      <c r="L16" s="4"/>
      <c r="M16" s="4"/>
      <c r="N16" s="4">
        <f t="shared" si="2"/>
        <v>0</v>
      </c>
    </row>
    <row r="17" spans="4:14" x14ac:dyDescent="0.3">
      <c r="D17" s="4"/>
      <c r="E17" s="4"/>
      <c r="F17" s="4"/>
      <c r="G17" s="4">
        <f t="shared" si="0"/>
        <v>0</v>
      </c>
      <c r="H17" s="4"/>
      <c r="I17" s="4"/>
      <c r="J17" s="4"/>
      <c r="K17" s="4">
        <f t="shared" si="1"/>
        <v>0</v>
      </c>
      <c r="L17" s="4"/>
      <c r="M17" s="4"/>
      <c r="N17" s="4">
        <f t="shared" si="2"/>
        <v>0</v>
      </c>
    </row>
    <row r="18" spans="4:14" x14ac:dyDescent="0.3">
      <c r="D18" s="4" t="s">
        <v>91</v>
      </c>
      <c r="E18" s="4"/>
      <c r="F18" s="4"/>
      <c r="G18" s="4">
        <f t="shared" si="0"/>
        <v>0</v>
      </c>
      <c r="H18" s="4" t="s">
        <v>104</v>
      </c>
      <c r="I18" s="4"/>
      <c r="J18" s="4"/>
      <c r="K18" s="4">
        <f t="shared" si="1"/>
        <v>0</v>
      </c>
      <c r="L18" s="4"/>
      <c r="M18" s="4"/>
      <c r="N18" s="4">
        <f t="shared" si="2"/>
        <v>0</v>
      </c>
    </row>
    <row r="19" spans="4:14" x14ac:dyDescent="0.3">
      <c r="D19" s="4"/>
      <c r="E19" s="4"/>
      <c r="F19" s="4"/>
      <c r="G19" s="4">
        <f t="shared" si="0"/>
        <v>0</v>
      </c>
      <c r="H19" s="4" t="s">
        <v>105</v>
      </c>
      <c r="I19" s="4"/>
      <c r="J19" s="4"/>
      <c r="K19" s="4">
        <f t="shared" si="1"/>
        <v>0</v>
      </c>
      <c r="L19" s="4"/>
      <c r="M19" s="4"/>
      <c r="N19" s="4">
        <f t="shared" si="2"/>
        <v>0</v>
      </c>
    </row>
    <row r="20" spans="4:14" x14ac:dyDescent="0.3">
      <c r="D20" s="4"/>
      <c r="E20" s="4"/>
      <c r="F20" s="4"/>
      <c r="G20" s="4">
        <f t="shared" si="0"/>
        <v>0</v>
      </c>
      <c r="H20" s="4"/>
      <c r="I20" s="4"/>
      <c r="J20" s="4"/>
      <c r="K20" s="4">
        <f t="shared" si="1"/>
        <v>0</v>
      </c>
      <c r="L20" s="4"/>
      <c r="M20" s="4"/>
      <c r="N20" s="4">
        <f t="shared" si="2"/>
        <v>0</v>
      </c>
    </row>
    <row r="21" spans="4:14" x14ac:dyDescent="0.3">
      <c r="D21" s="4" t="s">
        <v>91</v>
      </c>
      <c r="E21" s="4"/>
      <c r="F21" s="4"/>
      <c r="G21" s="4">
        <f t="shared" si="0"/>
        <v>0</v>
      </c>
      <c r="H21" s="4" t="s">
        <v>104</v>
      </c>
      <c r="I21" s="4"/>
      <c r="J21" s="4"/>
      <c r="K21" s="4">
        <f t="shared" si="1"/>
        <v>0</v>
      </c>
      <c r="L21" s="4"/>
      <c r="M21" s="4"/>
      <c r="N21" s="4">
        <f t="shared" si="2"/>
        <v>0</v>
      </c>
    </row>
    <row r="22" spans="4:14" x14ac:dyDescent="0.3">
      <c r="D22" s="4"/>
      <c r="E22" s="4"/>
      <c r="F22" s="4"/>
      <c r="G22" s="4">
        <f t="shared" si="0"/>
        <v>0</v>
      </c>
      <c r="H22" s="4" t="s">
        <v>105</v>
      </c>
      <c r="I22" s="4"/>
      <c r="J22" s="4"/>
      <c r="K22" s="4">
        <f t="shared" si="1"/>
        <v>0</v>
      </c>
      <c r="L22" s="4"/>
      <c r="M22" s="4"/>
      <c r="N22" s="4">
        <f t="shared" si="2"/>
        <v>0</v>
      </c>
    </row>
    <row r="23" spans="4:14" x14ac:dyDescent="0.3">
      <c r="D23" s="4"/>
      <c r="E23" s="4"/>
      <c r="F23" s="4"/>
      <c r="G23" s="4">
        <f t="shared" si="0"/>
        <v>0</v>
      </c>
      <c r="H23" s="4"/>
      <c r="I23" s="4"/>
      <c r="J23" s="4"/>
      <c r="K23" s="4">
        <f t="shared" si="1"/>
        <v>0</v>
      </c>
      <c r="L23" s="4"/>
      <c r="M23" s="4"/>
      <c r="N23" s="4">
        <f t="shared" si="2"/>
        <v>0</v>
      </c>
    </row>
    <row r="24" spans="4:14" x14ac:dyDescent="0.3">
      <c r="D24" s="4" t="s">
        <v>97</v>
      </c>
      <c r="E24" s="4"/>
      <c r="F24" s="4"/>
      <c r="G24" s="4">
        <f t="shared" si="0"/>
        <v>0</v>
      </c>
      <c r="H24" s="4" t="s">
        <v>106</v>
      </c>
      <c r="I24" s="4"/>
      <c r="J24" s="4"/>
      <c r="K24" s="4">
        <f t="shared" si="1"/>
        <v>0</v>
      </c>
      <c r="L24" s="4"/>
      <c r="M24" s="4"/>
      <c r="N24" s="4">
        <f t="shared" si="2"/>
        <v>0</v>
      </c>
    </row>
    <row r="25" spans="4:14" x14ac:dyDescent="0.3">
      <c r="D25" s="4" t="s">
        <v>98</v>
      </c>
      <c r="E25" s="4"/>
      <c r="F25" s="4"/>
      <c r="G25" s="4">
        <f t="shared" si="0"/>
        <v>0</v>
      </c>
      <c r="H25" s="4" t="s">
        <v>106</v>
      </c>
      <c r="I25" s="4"/>
      <c r="J25" s="4"/>
      <c r="K25" s="4">
        <f t="shared" si="1"/>
        <v>0</v>
      </c>
      <c r="L25" s="4"/>
      <c r="M25" s="4"/>
      <c r="N25" s="4">
        <f t="shared" si="2"/>
        <v>0</v>
      </c>
    </row>
    <row r="26" spans="4:14" x14ac:dyDescent="0.3">
      <c r="D26" s="4" t="s">
        <v>99</v>
      </c>
      <c r="E26" s="4"/>
      <c r="F26" s="4"/>
      <c r="G26" s="4">
        <f t="shared" si="0"/>
        <v>0</v>
      </c>
      <c r="H26" s="4" t="s">
        <v>106</v>
      </c>
      <c r="I26" s="4"/>
      <c r="J26" s="4"/>
      <c r="K26" s="4">
        <f t="shared" si="1"/>
        <v>0</v>
      </c>
      <c r="L26" s="4"/>
      <c r="M26" s="4"/>
      <c r="N26" s="4">
        <f t="shared" si="2"/>
        <v>0</v>
      </c>
    </row>
    <row r="27" spans="4:14" x14ac:dyDescent="0.3">
      <c r="D27" s="4"/>
      <c r="E27" s="4"/>
      <c r="F27" s="4"/>
      <c r="G27" s="4">
        <f t="shared" si="0"/>
        <v>0</v>
      </c>
      <c r="H27" s="4"/>
      <c r="I27" s="4"/>
      <c r="J27" s="4"/>
      <c r="K27" s="4">
        <f t="shared" si="1"/>
        <v>0</v>
      </c>
      <c r="L27" s="4"/>
      <c r="M27" s="4"/>
      <c r="N27" s="4">
        <f t="shared" si="2"/>
        <v>0</v>
      </c>
    </row>
    <row r="28" spans="4:14" x14ac:dyDescent="0.3">
      <c r="D28" s="4" t="s">
        <v>93</v>
      </c>
      <c r="E28" s="4"/>
      <c r="F28" s="4"/>
      <c r="G28" s="4">
        <f t="shared" si="0"/>
        <v>0</v>
      </c>
      <c r="H28" s="4"/>
      <c r="I28" s="4"/>
      <c r="J28" s="4"/>
      <c r="K28" s="4">
        <f t="shared" si="1"/>
        <v>0</v>
      </c>
      <c r="L28" s="4"/>
      <c r="M28" s="4"/>
      <c r="N28" s="4">
        <f t="shared" si="2"/>
        <v>0</v>
      </c>
    </row>
    <row r="29" spans="4:14" x14ac:dyDescent="0.3">
      <c r="D29" s="4" t="s">
        <v>94</v>
      </c>
      <c r="E29" s="4"/>
      <c r="F29" s="4"/>
      <c r="G29" s="4">
        <f t="shared" si="0"/>
        <v>0</v>
      </c>
      <c r="H29" s="4"/>
      <c r="I29" s="4"/>
      <c r="J29" s="4"/>
      <c r="K29" s="4">
        <f t="shared" si="1"/>
        <v>0</v>
      </c>
      <c r="L29" s="4"/>
      <c r="M29" s="4"/>
      <c r="N29" s="4">
        <f t="shared" si="2"/>
        <v>0</v>
      </c>
    </row>
    <row r="30" spans="4:14" x14ac:dyDescent="0.3">
      <c r="D30" s="4" t="s">
        <v>95</v>
      </c>
      <c r="E30" s="4"/>
      <c r="F30" s="4"/>
      <c r="G30" s="4">
        <f t="shared" si="0"/>
        <v>0</v>
      </c>
      <c r="H30" s="4"/>
      <c r="I30" s="4"/>
      <c r="J30" s="4"/>
      <c r="K30" s="4">
        <f t="shared" si="1"/>
        <v>0</v>
      </c>
      <c r="L30" s="4"/>
      <c r="M30" s="4"/>
      <c r="N30" s="4">
        <f t="shared" si="2"/>
        <v>0</v>
      </c>
    </row>
    <row r="31" spans="4:14" x14ac:dyDescent="0.3">
      <c r="D31" s="4" t="s">
        <v>96</v>
      </c>
      <c r="E31" s="4"/>
      <c r="F31" s="4"/>
      <c r="G31" s="4">
        <f t="shared" si="0"/>
        <v>0</v>
      </c>
      <c r="H31" s="4"/>
      <c r="I31" s="4"/>
      <c r="J31" s="4"/>
      <c r="K31" s="4">
        <f t="shared" si="1"/>
        <v>0</v>
      </c>
      <c r="L31" s="4"/>
      <c r="M31" s="4"/>
      <c r="N31" s="4">
        <f t="shared" si="2"/>
        <v>0</v>
      </c>
    </row>
    <row r="32" spans="4:14" x14ac:dyDescent="0.3">
      <c r="D32" s="4"/>
      <c r="E32" s="4"/>
      <c r="F32" s="4"/>
      <c r="G32" s="4">
        <f t="shared" si="0"/>
        <v>0</v>
      </c>
      <c r="H32" s="4"/>
      <c r="I32" s="4"/>
      <c r="J32" s="4"/>
      <c r="K32" s="4">
        <f t="shared" si="1"/>
        <v>0</v>
      </c>
      <c r="L32" s="4"/>
      <c r="M32" s="4"/>
      <c r="N32" s="4">
        <f t="shared" si="2"/>
        <v>0</v>
      </c>
    </row>
    <row r="33" spans="4:14" x14ac:dyDescent="0.3">
      <c r="D33" s="4"/>
      <c r="E33" s="4"/>
      <c r="F33" s="4"/>
      <c r="G33" s="4">
        <f t="shared" si="0"/>
        <v>0</v>
      </c>
      <c r="H33" s="4"/>
      <c r="I33" s="4"/>
      <c r="J33" s="4"/>
      <c r="K33" s="4">
        <f t="shared" si="1"/>
        <v>0</v>
      </c>
      <c r="L33" s="4"/>
      <c r="M33" s="4"/>
      <c r="N33" s="4">
        <f t="shared" si="2"/>
        <v>0</v>
      </c>
    </row>
    <row r="34" spans="4:14" x14ac:dyDescent="0.3">
      <c r="D34" s="4"/>
      <c r="E34" s="4"/>
      <c r="F34" s="4"/>
      <c r="G34" s="4">
        <f t="shared" si="0"/>
        <v>0</v>
      </c>
      <c r="H34" s="4"/>
      <c r="I34" s="4"/>
      <c r="J34" s="4"/>
      <c r="K34" s="4">
        <f t="shared" si="1"/>
        <v>0</v>
      </c>
      <c r="L34" s="4"/>
      <c r="M34" s="4"/>
      <c r="N34" s="4">
        <f t="shared" si="2"/>
        <v>0</v>
      </c>
    </row>
    <row r="35" spans="4:14" x14ac:dyDescent="0.3">
      <c r="D35" s="4" t="s">
        <v>100</v>
      </c>
      <c r="E35" s="4"/>
      <c r="F35" s="4">
        <f>G35*10.764</f>
        <v>0</v>
      </c>
      <c r="G35" s="4">
        <f>SUM(G7:G34)</f>
        <v>0</v>
      </c>
      <c r="H35" s="4"/>
      <c r="I35" s="4"/>
      <c r="J35" s="4">
        <f>K35*10.764</f>
        <v>0</v>
      </c>
      <c r="K35" s="4">
        <f>SUM(K7:K34)</f>
        <v>0</v>
      </c>
      <c r="L35" s="4"/>
      <c r="M35" s="4">
        <f>N35*10.764</f>
        <v>0</v>
      </c>
      <c r="N35" s="4">
        <f>SUM(N7:N34)</f>
        <v>0</v>
      </c>
    </row>
  </sheetData>
  <mergeCells count="4">
    <mergeCell ref="E3:F3"/>
    <mergeCell ref="E5:G5"/>
    <mergeCell ref="I5:K5"/>
    <mergeCell ref="L5:N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Sheet1</vt:lpstr>
      <vt:lpstr>Note</vt:lpstr>
      <vt:lpstr>Valuation</vt:lpstr>
      <vt:lpstr>Construction %</vt:lpstr>
      <vt:lpstr>Wing A</vt:lpstr>
      <vt:lpstr>Wing B</vt:lpstr>
      <vt:lpstr>Wing C</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USER</cp:lastModifiedBy>
  <cp:lastPrinted>2025-08-12T09:42:20Z</cp:lastPrinted>
  <dcterms:created xsi:type="dcterms:W3CDTF">2013-11-23T05:32:33Z</dcterms:created>
  <dcterms:modified xsi:type="dcterms:W3CDTF">2025-08-12T09:42:53Z</dcterms:modified>
</cp:coreProperties>
</file>