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K:\VSJ Work\Aug 25\Axis Dump\"/>
    </mc:Choice>
  </mc:AlternateContent>
  <xr:revisionPtr revIDLastSave="0" documentId="13_ncr:1_{5305846C-553E-415A-B45A-46D615140729}" xr6:coauthVersionLast="47" xr6:coauthVersionMax="47" xr10:uidLastSave="{00000000-0000-0000-0000-000000000000}"/>
  <bookViews>
    <workbookView xWindow="-108" yWindow="-108" windowWidth="23256" windowHeight="12456" tabRatio="724" xr2:uid="{00000000-000D-0000-FFFF-FFFF00000000}"/>
  </bookViews>
  <sheets>
    <sheet name="Sheet1" sheetId="1" r:id="rId1"/>
    <sheet name="VALUATION" sheetId="21" r:id="rId2"/>
    <sheet name="Wing A" sheetId="11" r:id="rId3"/>
    <sheet name="Construction %" sheetId="14" r:id="rId4"/>
    <sheet name="Construction % (4)" sheetId="20" r:id="rId5"/>
    <sheet name="Construction % (2)" sheetId="18" state="hidden" r:id="rId6"/>
    <sheet name="Construction % (3)" sheetId="19" state="hidden" r:id="rId7"/>
  </sheets>
  <definedNames>
    <definedName name="_xlnm.Print_Area" localSheetId="0">Sheet1!$A$1:$J$253</definedName>
  </definedNames>
  <calcPr calcId="191029"/>
</workbook>
</file>

<file path=xl/calcChain.xml><?xml version="1.0" encoding="utf-8"?>
<calcChain xmlns="http://schemas.openxmlformats.org/spreadsheetml/2006/main">
  <c r="F3" i="1" l="1"/>
  <c r="K148" i="1" l="1"/>
  <c r="K147" i="1"/>
  <c r="K146" i="1"/>
  <c r="K145" i="1"/>
  <c r="K144" i="1"/>
  <c r="K143" i="1"/>
  <c r="K142" i="1"/>
  <c r="K141" i="1"/>
  <c r="K140" i="1"/>
  <c r="K139" i="1"/>
  <c r="K138" i="1"/>
  <c r="K137" i="1"/>
  <c r="K136" i="1"/>
  <c r="K130" i="1"/>
  <c r="K129" i="1"/>
  <c r="K128" i="1"/>
  <c r="K127" i="1"/>
  <c r="K126" i="1"/>
  <c r="K125" i="1"/>
  <c r="K121" i="1"/>
  <c r="K120" i="1"/>
  <c r="K119" i="1"/>
  <c r="K118" i="1"/>
  <c r="K117" i="1"/>
  <c r="K116" i="1"/>
  <c r="L121" i="1"/>
  <c r="L120" i="1"/>
  <c r="L119" i="1"/>
  <c r="L118" i="1"/>
  <c r="L117" i="1"/>
  <c r="K112" i="1"/>
  <c r="K111" i="1"/>
  <c r="K110" i="1"/>
  <c r="K109" i="1"/>
  <c r="K108" i="1"/>
  <c r="K107" i="1"/>
  <c r="K106" i="1"/>
  <c r="K105" i="1"/>
  <c r="K104" i="1"/>
  <c r="D80" i="1" l="1"/>
  <c r="M79" i="1"/>
  <c r="C72" i="1" s="1"/>
  <c r="D72" i="1" s="1"/>
  <c r="D79" i="1"/>
  <c r="M78" i="1"/>
  <c r="D78" i="1"/>
  <c r="M77" i="1"/>
  <c r="D77" i="1"/>
  <c r="M76" i="1"/>
  <c r="D76" i="1"/>
  <c r="D75" i="1"/>
  <c r="M74" i="1"/>
  <c r="C71" i="1" s="1"/>
  <c r="D74" i="1"/>
  <c r="M73" i="1"/>
  <c r="D73" i="1"/>
  <c r="D66" i="1"/>
  <c r="M65" i="1"/>
  <c r="C58" i="1" s="1"/>
  <c r="D65" i="1"/>
  <c r="M64" i="1"/>
  <c r="D64" i="1"/>
  <c r="M63" i="1"/>
  <c r="D63" i="1"/>
  <c r="M62" i="1"/>
  <c r="D62" i="1"/>
  <c r="D61" i="1"/>
  <c r="M60" i="1"/>
  <c r="C57" i="1" s="1"/>
  <c r="D57" i="1" s="1"/>
  <c r="D60" i="1"/>
  <c r="M59" i="1"/>
  <c r="D59" i="1"/>
  <c r="F6" i="21"/>
  <c r="G6" i="21" s="1"/>
  <c r="F7" i="21"/>
  <c r="G7" i="21" s="1"/>
  <c r="F5" i="21"/>
  <c r="G5" i="21" s="1"/>
  <c r="B16" i="20"/>
  <c r="P6" i="20" s="1"/>
  <c r="K19" i="20" s="1"/>
  <c r="B14" i="20"/>
  <c r="O6" i="20" s="1"/>
  <c r="K18" i="20" s="1"/>
  <c r="B12" i="20"/>
  <c r="N6" i="20" s="1"/>
  <c r="K17" i="20" s="1"/>
  <c r="E12" i="20"/>
  <c r="B10" i="20"/>
  <c r="M6" i="20" s="1"/>
  <c r="K16" i="20" s="1"/>
  <c r="B8" i="20"/>
  <c r="L6" i="20" s="1"/>
  <c r="K15" i="20" s="1"/>
  <c r="J6" i="20"/>
  <c r="K13" i="20" s="1"/>
  <c r="B6" i="20"/>
  <c r="K7" i="20" s="1"/>
  <c r="L14" i="20" s="1"/>
  <c r="E6" i="20"/>
  <c r="E4" i="20"/>
  <c r="C125" i="1"/>
  <c r="D125" i="1" s="1"/>
  <c r="C124" i="1"/>
  <c r="D124" i="1" s="1"/>
  <c r="C123" i="1"/>
  <c r="D123" i="1" s="1"/>
  <c r="C122" i="1"/>
  <c r="D122" i="1" s="1"/>
  <c r="C121" i="1"/>
  <c r="D121" i="1" s="1"/>
  <c r="C120" i="1"/>
  <c r="D120" i="1" s="1"/>
  <c r="C119" i="1"/>
  <c r="D119" i="1" s="1"/>
  <c r="C150" i="1"/>
  <c r="D150" i="1" s="1"/>
  <c r="C149" i="1"/>
  <c r="D149" i="1" s="1"/>
  <c r="C148" i="1"/>
  <c r="D148" i="1" s="1"/>
  <c r="C147" i="1"/>
  <c r="D147" i="1" s="1"/>
  <c r="C146" i="1"/>
  <c r="D146" i="1" s="1"/>
  <c r="C145" i="1"/>
  <c r="D145" i="1" s="1"/>
  <c r="C144" i="1"/>
  <c r="D144" i="1" s="1"/>
  <c r="C143" i="1"/>
  <c r="D143" i="1" s="1"/>
  <c r="C142" i="1"/>
  <c r="D142" i="1" s="1"/>
  <c r="C141" i="1"/>
  <c r="D141" i="1" s="1"/>
  <c r="C140" i="1"/>
  <c r="D140" i="1" s="1"/>
  <c r="C138" i="1"/>
  <c r="D138" i="1" s="1"/>
  <c r="C137" i="1"/>
  <c r="D137" i="1" s="1"/>
  <c r="C136" i="1"/>
  <c r="D136" i="1" s="1"/>
  <c r="C135" i="1"/>
  <c r="D135" i="1" s="1"/>
  <c r="C134" i="1"/>
  <c r="D134" i="1" s="1"/>
  <c r="C133" i="1"/>
  <c r="D133" i="1" s="1"/>
  <c r="C132" i="1"/>
  <c r="D132" i="1" s="1"/>
  <c r="C131" i="1"/>
  <c r="D131" i="1" s="1"/>
  <c r="C130" i="1"/>
  <c r="D130" i="1" s="1"/>
  <c r="C129" i="1"/>
  <c r="D129" i="1" s="1"/>
  <c r="C128" i="1"/>
  <c r="D128" i="1" s="1"/>
  <c r="C118" i="1"/>
  <c r="D118" i="1" s="1"/>
  <c r="C113" i="1"/>
  <c r="D113" i="1" s="1"/>
  <c r="C112" i="1"/>
  <c r="D112" i="1" s="1"/>
  <c r="C111" i="1"/>
  <c r="D111" i="1" s="1"/>
  <c r="C110" i="1"/>
  <c r="D110" i="1" s="1"/>
  <c r="C109" i="1"/>
  <c r="D109" i="1" s="1"/>
  <c r="C108" i="1"/>
  <c r="D108" i="1" s="1"/>
  <c r="C107" i="1"/>
  <c r="D107" i="1" s="1"/>
  <c r="C106" i="1"/>
  <c r="D106" i="1" s="1"/>
  <c r="C105" i="1"/>
  <c r="D105" i="1" s="1"/>
  <c r="C104" i="1"/>
  <c r="D104" i="1" s="1"/>
  <c r="C103" i="1"/>
  <c r="D103" i="1"/>
  <c r="C115" i="1"/>
  <c r="D115" i="1" s="1"/>
  <c r="C116" i="1"/>
  <c r="D116" i="1" s="1"/>
  <c r="C117" i="1"/>
  <c r="D117" i="1" s="1"/>
  <c r="D47" i="1"/>
  <c r="B16" i="19"/>
  <c r="P6" i="19" s="1"/>
  <c r="K19" i="19" s="1"/>
  <c r="B14" i="19"/>
  <c r="O6" i="19" s="1"/>
  <c r="K18" i="19" s="1"/>
  <c r="B12" i="19"/>
  <c r="N6" i="19" s="1"/>
  <c r="K17" i="19" s="1"/>
  <c r="B10" i="19"/>
  <c r="E10" i="19" s="1"/>
  <c r="B8" i="19"/>
  <c r="L7" i="19" s="1"/>
  <c r="L15" i="19" s="1"/>
  <c r="J6" i="19"/>
  <c r="K13" i="19" s="1"/>
  <c r="B6" i="19"/>
  <c r="K7" i="19" s="1"/>
  <c r="L14" i="19" s="1"/>
  <c r="E4" i="19"/>
  <c r="F39" i="1"/>
  <c r="F40" i="1" s="1"/>
  <c r="D49" i="1" s="1"/>
  <c r="G96" i="1"/>
  <c r="F165" i="1"/>
  <c r="B16" i="18"/>
  <c r="P7" i="18" s="1"/>
  <c r="L19" i="18" s="1"/>
  <c r="B14" i="18"/>
  <c r="E14" i="18" s="1"/>
  <c r="B12" i="18"/>
  <c r="N7" i="18" s="1"/>
  <c r="L17" i="18" s="1"/>
  <c r="B10" i="18"/>
  <c r="M7" i="18" s="1"/>
  <c r="L16" i="18" s="1"/>
  <c r="B8" i="18"/>
  <c r="L7" i="18" s="1"/>
  <c r="L15" i="18" s="1"/>
  <c r="J6" i="18"/>
  <c r="K13" i="18" s="1"/>
  <c r="B6" i="18"/>
  <c r="E6" i="18" s="1"/>
  <c r="K6" i="18"/>
  <c r="K14" i="18" s="1"/>
  <c r="E4" i="18"/>
  <c r="E4" i="14"/>
  <c r="M6" i="18"/>
  <c r="K16" i="18" s="1"/>
  <c r="B16" i="14"/>
  <c r="E16" i="14" s="1"/>
  <c r="B14" i="14"/>
  <c r="E14" i="14" s="1"/>
  <c r="B12" i="14"/>
  <c r="E12" i="14" s="1"/>
  <c r="B10" i="14"/>
  <c r="E10" i="14" s="1"/>
  <c r="M7" i="14"/>
  <c r="L16" i="14" s="1"/>
  <c r="B8" i="14"/>
  <c r="L7" i="14" s="1"/>
  <c r="L15" i="14" s="1"/>
  <c r="J6" i="14"/>
  <c r="K13" i="14" s="1"/>
  <c r="B6" i="14"/>
  <c r="K6" i="14" s="1"/>
  <c r="K14" i="14" s="1"/>
  <c r="H44" i="1"/>
  <c r="C44" i="1"/>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M6" i="14"/>
  <c r="K16" i="14" s="1"/>
  <c r="O6" i="14"/>
  <c r="K18" i="14" s="1"/>
  <c r="L6" i="14"/>
  <c r="K15" i="14"/>
  <c r="E8" i="14"/>
  <c r="E12" i="19"/>
  <c r="N7" i="19"/>
  <c r="L17" i="19" s="1"/>
  <c r="L6" i="18"/>
  <c r="K15" i="18" s="1"/>
  <c r="L7" i="20"/>
  <c r="L15" i="20" s="1"/>
  <c r="N7" i="20"/>
  <c r="L17" i="20" s="1"/>
  <c r="K7" i="18" l="1"/>
  <c r="L14" i="18" s="1"/>
  <c r="M7" i="20"/>
  <c r="L16" i="20" s="1"/>
  <c r="E16" i="20"/>
  <c r="E6" i="14"/>
  <c r="J7" i="18"/>
  <c r="L13" i="18" s="1"/>
  <c r="P6" i="18"/>
  <c r="K19" i="18" s="1"/>
  <c r="O7" i="19"/>
  <c r="L18" i="19" s="1"/>
  <c r="J7" i="20"/>
  <c r="L13" i="20" s="1"/>
  <c r="E14" i="19"/>
  <c r="J7" i="19"/>
  <c r="L13" i="19" s="1"/>
  <c r="O7" i="20"/>
  <c r="L18" i="20" s="1"/>
  <c r="E16" i="18"/>
  <c r="E8" i="20"/>
  <c r="E12" i="18"/>
  <c r="K6" i="20"/>
  <c r="K14" i="20" s="1"/>
  <c r="K20" i="20" s="1"/>
  <c r="O7" i="18"/>
  <c r="L18" i="18" s="1"/>
  <c r="L20" i="18" s="1"/>
  <c r="K7" i="14"/>
  <c r="L14" i="14" s="1"/>
  <c r="O6" i="18"/>
  <c r="K18" i="18" s="1"/>
  <c r="N6" i="18"/>
  <c r="K17" i="18" s="1"/>
  <c r="J34" i="11"/>
  <c r="I34" i="11" s="1"/>
  <c r="E6" i="19"/>
  <c r="F34" i="11"/>
  <c r="E34" i="11" s="1"/>
  <c r="O7" i="14"/>
  <c r="L18" i="14" s="1"/>
  <c r="E10" i="18"/>
  <c r="M34" i="11"/>
  <c r="L34" i="11" s="1"/>
  <c r="E10" i="20"/>
  <c r="N6" i="14"/>
  <c r="K17" i="14" s="1"/>
  <c r="N7" i="14"/>
  <c r="L17" i="14" s="1"/>
  <c r="K6" i="19"/>
  <c r="K14" i="19" s="1"/>
  <c r="E14" i="20"/>
  <c r="P6" i="14"/>
  <c r="K19" i="14" s="1"/>
  <c r="E8" i="19"/>
  <c r="M7" i="19"/>
  <c r="L16" i="19" s="1"/>
  <c r="P7" i="20"/>
  <c r="L19" i="20" s="1"/>
  <c r="E8" i="18"/>
  <c r="P7" i="14"/>
  <c r="L19" i="14" s="1"/>
  <c r="P7" i="19"/>
  <c r="L19" i="19" s="1"/>
  <c r="J7" i="14"/>
  <c r="L13" i="14" s="1"/>
  <c r="L6" i="19"/>
  <c r="K15" i="19" s="1"/>
  <c r="M6" i="19"/>
  <c r="K16" i="19" s="1"/>
  <c r="E16" i="19"/>
  <c r="H57" i="1"/>
  <c r="D71" i="1"/>
  <c r="K67" i="1" s="1"/>
  <c r="C69" i="1" s="1"/>
  <c r="F71" i="1" s="1"/>
  <c r="H71" i="1"/>
  <c r="D58" i="1"/>
  <c r="K53" i="1"/>
  <c r="C55" i="1" s="1"/>
  <c r="F57" i="1" s="1"/>
  <c r="L20" i="20" l="1"/>
  <c r="K20" i="18"/>
  <c r="K20" i="19"/>
  <c r="K20" i="14"/>
  <c r="L20" i="14"/>
  <c r="L20" i="19"/>
</calcChain>
</file>

<file path=xl/sharedStrings.xml><?xml version="1.0" encoding="utf-8"?>
<sst xmlns="http://schemas.openxmlformats.org/spreadsheetml/2006/main" count="597" uniqueCount="239">
  <si>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</si>
  <si>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</si>
  <si>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</si>
  <si>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</si>
  <si>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</si>
  <si>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</si>
  <si>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</si>
  <si>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</si>
  <si>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</si>
  <si>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</si>
  <si>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</si>
  <si>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</si>
  <si>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</si>
  <si>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</si>
  <si>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</si>
  <si>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</si>
  <si>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</si>
  <si>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</si>
  <si>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</si>
  <si>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</si>
  <si>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</si>
  <si>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</si>
  <si>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</si>
  <si>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</si>
  <si>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</si>
  <si>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</si>
  <si>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</si>
  <si>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</si>
  <si>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</si>
  <si>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</si>
  <si>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</si>
  <si>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</si>
  <si>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</si>
  <si>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</si>
  <si>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</si>
  <si>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</si>
  <si>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</si>
  <si>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</si>
  <si>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</si>
  <si>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</si>
  <si>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</si>
  <si>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</si>
  <si>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</si>
  <si>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</si>
  <si>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</si>
  <si>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</si>
  <si>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</si>
  <si>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</si>
  <si>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</si>
  <si>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</si>
  <si>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</si>
  <si>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</si>
  <si>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</si>
  <si>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</si>
  <si>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</si>
  <si>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</si>
  <si>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</si>
  <si>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</si>
  <si>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</si>
  <si>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</si>
  <si>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</si>
  <si>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</si>
  <si>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</si>
  <si>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</si>
  <si>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</si>
  <si>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</si>
  <si>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</si>
  <si>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</si>
  <si>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</si>
  <si>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</si>
  <si>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</si>
  <si>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</si>
  <si>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</si>
  <si>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t>Floor rise rate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</si>
  <si>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</si>
  <si>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</si>
  <si>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</si>
  <si>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</si>
  <si>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</si>
  <si>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</si>
  <si>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</si>
  <si>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</si>
  <si>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</si>
  <si>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</si>
  <si>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</si>
  <si>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</si>
  <si>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</si>
  <si>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</si>
  <si>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</si>
  <si>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</si>
  <si>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</si>
  <si>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</si>
  <si>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</si>
  <si>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</si>
  <si>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</si>
  <si>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</si>
  <si>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</si>
  <si>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</si>
  <si>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</si>
  <si>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</si>
  <si>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</si>
  <si>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Date of approval: </t>
  </si>
  <si>
    <t>Contect Details ( Name &amp; Contect No.)</t>
  </si>
  <si>
    <t>Name / no of the Building</t>
  </si>
  <si>
    <t>Plot No</t>
  </si>
  <si>
    <t>Accessibility to the Project from the City:
(Proximity to civic amenities like school, hospital, market, etc.)</t>
  </si>
  <si>
    <t>Does property have Electricity / Water / Drainage Connection</t>
  </si>
  <si>
    <t>PLC charges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</si>
  <si>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</si>
  <si>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</si>
  <si>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</si>
  <si>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</si>
  <si>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</si>
  <si>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</si>
  <si>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</si>
  <si>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</si>
  <si>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</si>
  <si>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</si>
  <si>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</si>
  <si>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</si>
  <si>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</si>
  <si>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</si>
  <si>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</si>
  <si>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</si>
  <si>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</si>
  <si>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</si>
  <si>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</si>
  <si>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</si>
  <si>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</si>
  <si>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</si>
  <si>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</si>
  <si>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</si>
  <si>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Name of the builder </t>
  </si>
  <si>
    <t>Middle Class</t>
  </si>
  <si>
    <t>Developing</t>
  </si>
  <si>
    <t>1 BHK</t>
  </si>
  <si>
    <t>Google Map :</t>
  </si>
  <si>
    <t>Type of Structure : RCC Framed Structure</t>
  </si>
  <si>
    <t>Gross Carpet area</t>
  </si>
  <si>
    <t>Built-up Area</t>
  </si>
  <si>
    <t>S No /G. No</t>
  </si>
  <si>
    <t>Axis Goregaon</t>
  </si>
  <si>
    <t>Palghar</t>
  </si>
  <si>
    <t>Boisar</t>
  </si>
  <si>
    <t>all available at  1 to 5 km.</t>
  </si>
  <si>
    <t>Recommended rate of the Shop Per Sq. Ft. ( on Carpet area)</t>
  </si>
  <si>
    <t>Ground</t>
  </si>
  <si>
    <t>M/s.Jollity Infracon</t>
  </si>
  <si>
    <t>Boisar Road</t>
  </si>
  <si>
    <t>Near Theem Engineering Collage</t>
  </si>
  <si>
    <t>About 5.1 KM from Boisar Railway Station</t>
  </si>
  <si>
    <t xml:space="preserve">Approved usage of the Property: Residential
(Restrictive Covenants in regard to Land Use, if any) : No                                                                                                                                         </t>
  </si>
  <si>
    <t>G.No. 101/1 142/1</t>
  </si>
  <si>
    <t>Warangade</t>
  </si>
  <si>
    <t>BS/BP/Warangade/Palghar/1269</t>
  </si>
  <si>
    <t>27/10/2016.</t>
  </si>
  <si>
    <t>21/12/2016.</t>
  </si>
  <si>
    <t>Open Plot</t>
  </si>
  <si>
    <t>Building</t>
  </si>
  <si>
    <t>Ground Floor For Parking</t>
  </si>
  <si>
    <t>Recommended rate of the Flat Per Sq. Ft. ( on Saleable area)</t>
  </si>
  <si>
    <t>Builder Saleable area</t>
  </si>
  <si>
    <t>1st &amp; 2nd Floor</t>
  </si>
  <si>
    <t>1st &amp; 2nd</t>
  </si>
  <si>
    <t>4)  The Saleable Area is as per builder Area statement.</t>
  </si>
  <si>
    <t>Jollity Olive (Building no.6 - A &amp; B Wings), G.No. 101/1 142/1, Village-Warangade, Near Theem Engineering Collage, Boisar East, Palghar.</t>
  </si>
  <si>
    <t xml:space="preserve"> Building no.6</t>
  </si>
  <si>
    <t>1 RK</t>
  </si>
  <si>
    <t>B Wing -Type 6</t>
  </si>
  <si>
    <t>A Wing - Type 6</t>
  </si>
  <si>
    <t>Flats = 66</t>
  </si>
  <si>
    <t>Building no.6 - A &amp; B Wings</t>
  </si>
  <si>
    <t>Jollity Olive</t>
  </si>
  <si>
    <t>NA Order cum Commencement of Construction No.</t>
  </si>
  <si>
    <t>Approved Layout, Approved Building Plan, NA Order cum CC.</t>
  </si>
  <si>
    <t>O. Certificate No.:</t>
  </si>
  <si>
    <t>Society Maintain Charges</t>
  </si>
  <si>
    <t>51000/-</t>
  </si>
  <si>
    <t>Society Formation Charges</t>
  </si>
  <si>
    <t>62186/-</t>
  </si>
  <si>
    <t>Water/Electricity connection</t>
  </si>
  <si>
    <t>49064/-</t>
  </si>
  <si>
    <t xml:space="preserve">PHOTOGRAPHS OF PROPERTY : 
</t>
  </si>
  <si>
    <t>Market Research Data</t>
  </si>
  <si>
    <t>Source</t>
  </si>
  <si>
    <t>Distance from proposed property</t>
  </si>
  <si>
    <t>Net Carpet</t>
  </si>
  <si>
    <t>Saleable Area</t>
  </si>
  <si>
    <t>Rate on Saleable</t>
  </si>
  <si>
    <t>Market Value</t>
  </si>
  <si>
    <t>Average</t>
  </si>
  <si>
    <t xml:space="preserve">Valuation Adopted </t>
  </si>
  <si>
    <t>roofandfloor.</t>
  </si>
  <si>
    <t>1BHK</t>
  </si>
  <si>
    <t>Avani Hill View</t>
  </si>
  <si>
    <t>MHSUL/CLASS.1/T.1/NAP/SR-67/2016.
Valid upto : G + 1st to 2nd Floor</t>
  </si>
  <si>
    <t xml:space="preserve">G + 1st to 2nd Floor
</t>
  </si>
  <si>
    <t>Podium</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</si>
  <si>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</si>
  <si>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</si>
  <si>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</si>
  <si>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</si>
  <si>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</si>
  <si>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</si>
  <si>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</si>
  <si>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</si>
  <si>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</si>
  <si>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</si>
  <si>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</si>
  <si>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</si>
  <si>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</si>
  <si>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</si>
  <si>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</si>
  <si>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</si>
  <si>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</si>
  <si>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</si>
  <si>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</si>
  <si>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</si>
  <si>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</si>
  <si>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</si>
  <si>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</si>
  <si>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</si>
  <si>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</si>
  <si>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Construction details: Building no.6 - B Wing = G + 1st to 2nd Floor</t>
  </si>
  <si>
    <t>Construction details: Building no.6 - A Wing = G + 1st to 2nd Floor</t>
  </si>
  <si>
    <t>Recommended rate for Parking</t>
  </si>
  <si>
    <t>100000/-</t>
  </si>
  <si>
    <t>RERA No.</t>
  </si>
  <si>
    <t>P99000017374</t>
  </si>
  <si>
    <t>Projected life : 60 Years After Completion</t>
  </si>
  <si>
    <t>Development charges</t>
  </si>
  <si>
    <t>1,00,000/-</t>
  </si>
  <si>
    <t>2 Wing</t>
  </si>
  <si>
    <t>Office No. 1031, Wing J, Akshar Business Park, Plot No. 03 Sector 25, Near APMC Market,
 Vashi, Navi Mumbai, Maharashtra 400703 TEL: 022-46090378/79/80                                                                      
 E mail : vsjcapf@gmail.com. Web site : www.vsjadon.com</t>
  </si>
  <si>
    <t>Location Link</t>
  </si>
  <si>
    <t>https://goo.gl/maps/2CgthBZqif8Dde816?coh=178572&amp;entry=tt</t>
  </si>
  <si>
    <t>19.78790835, 72.80223630</t>
  </si>
  <si>
    <t>Constrction work was stopped at the time of visit. Work was same as visit (07/02/2021.)</t>
  </si>
  <si>
    <t>Remarks:  
1. Construction work increased as compared to last visit dtd 08/05/2025. No labour or Official site person found on site at the time of visit.
2. We have considered rate by verifying it from market inquire.
3. We have considered Other charges from cost sheet.
4. We adopted Carpet Area &amp; Built-up area as per Approved Plan.
5. The Saleable Area is adopted as per builder Area statement.  
6. Car parking is subjected to authentic documentation.
7. Since the project has received first CC on 21/12/2016, but still project is under construction.
8. As checked on RERA portal on dated 14/08/2025, we have observed that above project is kept under abeyance.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</si>
</sst>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F800]dddd\,\ mmmm\ dd\,\ yyyy"/>
  </numFmts>
  <fonts count="26"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b/>
      <sz val="10"/>
      <color indexed="8"/>
      <name val="Times New Roman"/>
      <family val="1"/>
    </font>
    <font>
      <sz val="12"/>
      <name val="Times New Roman"/>
      <family val="1"/>
    </font>
    <font>
      <b/>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1"/>
      <color theme="1"/>
      <name val="Times New Roman"/>
      <family val="1"/>
    </font>
    <font>
      <sz val="12"/>
      <color theme="1"/>
      <name val="Times New Roman"/>
      <family val="1"/>
    </font>
    <font>
      <sz val="11"/>
      <color rgb="FF000000"/>
      <name val="Times New Roman"/>
      <family val="1"/>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6" fillId="0" borderId="0"/>
    <xf numFmtId="0" fontId="16" fillId="0" borderId="0"/>
    <xf numFmtId="0" fontId="25" fillId="0" borderId="0" applyNumberFormat="0" applyFill="0" applyBorder="0" applyAlignment="0" applyProtection="0"/>
  </cellStyleXfs>
  <cellXfs count="209">
    <xf numFmtId="0" fontId="0" fillId="0" borderId="0" xfId="0"/>
    <xf numFmtId="0" fontId="2" fillId="0" borderId="0" xfId="2"/>
    <xf numFmtId="0" fontId="4" fillId="0" borderId="1" xfId="0" applyFont="1" applyBorder="1" applyAlignment="1">
      <alignment vertical="top"/>
    </xf>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7" fillId="0" borderId="2" xfId="0" applyFont="1" applyBorder="1"/>
    <xf numFmtId="0" fontId="0" fillId="0" borderId="3" xfId="0" applyBorder="1"/>
    <xf numFmtId="0" fontId="0" fillId="3" borderId="2" xfId="0" applyFill="1" applyBorder="1"/>
    <xf numFmtId="0" fontId="17" fillId="0" borderId="2" xfId="0" applyFont="1" applyBorder="1" applyAlignment="1">
      <alignment horizontal="center"/>
    </xf>
    <xf numFmtId="1" fontId="10" fillId="0" borderId="2" xfId="0" applyNumberFormat="1" applyFont="1" applyBorder="1" applyAlignment="1">
      <alignment horizontal="center" vertical="center" wrapText="1"/>
    </xf>
    <xf numFmtId="0" fontId="17"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3" fillId="0" borderId="0" xfId="0" applyFont="1" applyAlignment="1">
      <alignment vertical="top" wrapText="1"/>
    </xf>
    <xf numFmtId="0" fontId="13" fillId="0" borderId="0" xfId="0" applyFont="1" applyAlignment="1">
      <alignment vertical="top"/>
    </xf>
    <xf numFmtId="1" fontId="6" fillId="0" borderId="1" xfId="0" applyNumberFormat="1" applyFont="1" applyBorder="1" applyAlignment="1">
      <alignment horizontal="center" vertical="top" wrapText="1"/>
    </xf>
    <xf numFmtId="0" fontId="17" fillId="2" borderId="2" xfId="0" applyFont="1" applyFill="1" applyBorder="1"/>
    <xf numFmtId="0" fontId="0" fillId="4" borderId="2" xfId="0" applyFill="1" applyBorder="1"/>
    <xf numFmtId="0" fontId="19" fillId="0" borderId="0" xfId="0" applyFont="1"/>
    <xf numFmtId="1" fontId="0" fillId="0" borderId="0" xfId="0" applyNumberFormat="1"/>
    <xf numFmtId="0" fontId="2" fillId="0" borderId="0" xfId="2" applyAlignment="1">
      <alignment vertical="center"/>
    </xf>
    <xf numFmtId="0" fontId="0" fillId="0" borderId="0" xfId="0" applyAlignment="1">
      <alignment horizontal="left" vertical="center"/>
    </xf>
    <xf numFmtId="0" fontId="3" fillId="0" borderId="0" xfId="0" applyFont="1" applyAlignment="1">
      <alignment vertical="top"/>
    </xf>
    <xf numFmtId="1" fontId="6" fillId="0" borderId="2" xfId="0" applyNumberFormat="1" applyFont="1" applyBorder="1" applyAlignment="1">
      <alignment horizontal="center" vertical="top"/>
    </xf>
    <xf numFmtId="1" fontId="3" fillId="0" borderId="2" xfId="0" applyNumberFormat="1" applyFont="1" applyBorder="1" applyAlignment="1">
      <alignment horizontal="center" vertical="center" wrapText="1"/>
    </xf>
    <xf numFmtId="0" fontId="1" fillId="0" borderId="0" xfId="3"/>
    <xf numFmtId="0" fontId="16" fillId="0" borderId="0" xfId="5"/>
    <xf numFmtId="0" fontId="17" fillId="0" borderId="2" xfId="5" applyFont="1" applyBorder="1" applyAlignment="1">
      <alignment horizontal="center" vertical="top" wrapText="1"/>
    </xf>
    <xf numFmtId="0" fontId="16" fillId="0" borderId="2" xfId="5" applyBorder="1" applyAlignment="1">
      <alignment horizontal="center" vertical="center"/>
    </xf>
    <xf numFmtId="1" fontId="16" fillId="0" borderId="2" xfId="5" applyNumberFormat="1" applyBorder="1" applyAlignment="1">
      <alignment horizontal="center" vertical="center"/>
    </xf>
    <xf numFmtId="166" fontId="16" fillId="0" borderId="2" xfId="1" applyNumberFormat="1" applyFont="1" applyBorder="1" applyAlignment="1">
      <alignment horizontal="right" vertical="center"/>
    </xf>
    <xf numFmtId="0" fontId="17" fillId="0" borderId="2" xfId="5" applyFont="1" applyBorder="1" applyAlignment="1">
      <alignment horizontal="center" vertical="center"/>
    </xf>
    <xf numFmtId="1" fontId="18" fillId="0" borderId="2" xfId="5" applyNumberFormat="1" applyFont="1" applyBorder="1" applyAlignment="1">
      <alignment horizontal="center" vertical="center"/>
    </xf>
    <xf numFmtId="0" fontId="1" fillId="0" borderId="2" xfId="3" applyBorder="1" applyAlignment="1">
      <alignment horizontal="center" vertical="center"/>
    </xf>
    <xf numFmtId="0" fontId="20" fillId="0" borderId="0" xfId="3" applyFont="1"/>
    <xf numFmtId="0" fontId="16" fillId="0" borderId="2" xfId="5" applyBorder="1" applyAlignment="1">
      <alignment horizontal="left" vertical="center"/>
    </xf>
    <xf numFmtId="0" fontId="16" fillId="0" borderId="2" xfId="5" applyBorder="1" applyAlignment="1">
      <alignment horizontal="left" vertical="center" wrapText="1"/>
    </xf>
    <xf numFmtId="0" fontId="22" fillId="0" borderId="14" xfId="4" applyFont="1" applyBorder="1" applyProtection="1">
      <protection hidden="1"/>
    </xf>
    <xf numFmtId="0" fontId="22" fillId="0" borderId="15" xfId="4" applyFont="1" applyBorder="1" applyProtection="1">
      <protection hidden="1"/>
    </xf>
    <xf numFmtId="0" fontId="14" fillId="0" borderId="2" xfId="4" applyFont="1" applyBorder="1" applyAlignment="1" applyProtection="1">
      <alignment horizontal="center" vertical="top"/>
      <protection locked="0"/>
    </xf>
    <xf numFmtId="0" fontId="22" fillId="0" borderId="0" xfId="4" applyFont="1" applyProtection="1">
      <protection hidden="1"/>
    </xf>
    <xf numFmtId="0" fontId="22" fillId="0" borderId="16" xfId="4" applyFont="1" applyBorder="1" applyProtection="1">
      <protection hidden="1"/>
    </xf>
    <xf numFmtId="0" fontId="22" fillId="0" borderId="0" xfId="4" applyFont="1"/>
    <xf numFmtId="0" fontId="22" fillId="0" borderId="16" xfId="4" applyFont="1" applyBorder="1"/>
    <xf numFmtId="0" fontId="23" fillId="0" borderId="0" xfId="0" applyFont="1" applyProtection="1">
      <protection hidden="1"/>
    </xf>
    <xf numFmtId="9" fontId="23" fillId="0" borderId="0" xfId="0" applyNumberFormat="1" applyFont="1" applyProtection="1">
      <protection hidden="1"/>
    </xf>
    <xf numFmtId="0" fontId="23" fillId="0" borderId="16" xfId="0" applyFont="1" applyBorder="1" applyProtection="1">
      <protection hidden="1"/>
    </xf>
    <xf numFmtId="0" fontId="0" fillId="0" borderId="19" xfId="0" applyBorder="1"/>
    <xf numFmtId="0" fontId="0" fillId="0" borderId="20" xfId="0" applyBorder="1"/>
    <xf numFmtId="0" fontId="14" fillId="0" borderId="2" xfId="4" applyFont="1" applyBorder="1" applyAlignment="1" applyProtection="1">
      <alignment horizontal="center" vertical="top" wrapText="1"/>
      <protection locked="0"/>
    </xf>
    <xf numFmtId="0" fontId="14" fillId="0" borderId="2" xfId="4" applyFont="1" applyBorder="1" applyAlignment="1" applyProtection="1">
      <alignment horizontal="center" wrapText="1"/>
      <protection locked="0"/>
    </xf>
    <xf numFmtId="1" fontId="14" fillId="0" borderId="2" xfId="4" applyNumberFormat="1" applyFont="1" applyBorder="1" applyAlignment="1" applyProtection="1">
      <alignment horizontal="center" wrapText="1"/>
      <protection locked="0"/>
    </xf>
    <xf numFmtId="0" fontId="14" fillId="0" borderId="26" xfId="4" applyFont="1" applyBorder="1" applyAlignment="1" applyProtection="1">
      <alignment horizontal="center" wrapText="1"/>
      <protection locked="0"/>
    </xf>
    <xf numFmtId="165" fontId="14" fillId="0" borderId="2" xfId="4" applyNumberFormat="1" applyFont="1" applyBorder="1" applyAlignment="1" applyProtection="1">
      <alignment horizontal="center" wrapText="1"/>
      <protection locked="0"/>
    </xf>
    <xf numFmtId="167" fontId="24" fillId="0" borderId="0" xfId="0" applyNumberFormat="1" applyFont="1" applyAlignment="1">
      <alignment horizontal="left" vertical="center" wrapText="1" indent="1"/>
    </xf>
    <xf numFmtId="1" fontId="10" fillId="0" borderId="1"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4" fillId="0" borderId="1" xfId="0" applyFont="1" applyBorder="1" applyAlignment="1">
      <alignment horizontal="left" vertical="top"/>
    </xf>
    <xf numFmtId="0" fontId="4" fillId="0" borderId="9" xfId="0" applyFont="1" applyBorder="1" applyAlignment="1">
      <alignment horizontal="left" vertical="top"/>
    </xf>
    <xf numFmtId="0" fontId="4" fillId="0" borderId="5" xfId="0" applyFont="1" applyBorder="1" applyAlignment="1">
      <alignment horizontal="left" vertical="top"/>
    </xf>
    <xf numFmtId="0" fontId="8" fillId="0" borderId="2" xfId="0" applyFont="1" applyBorder="1" applyAlignment="1">
      <alignment vertical="top" wrapText="1"/>
    </xf>
    <xf numFmtId="0" fontId="4" fillId="0" borderId="2" xfId="0" applyFont="1" applyBorder="1" applyAlignment="1">
      <alignment horizontal="left" vertical="top"/>
    </xf>
    <xf numFmtId="0" fontId="5" fillId="0" borderId="2" xfId="0" applyFont="1" applyBorder="1" applyAlignment="1">
      <alignment horizontal="left" vertical="top"/>
    </xf>
    <xf numFmtId="0" fontId="4" fillId="2" borderId="2" xfId="0" applyFont="1" applyFill="1" applyBorder="1" applyAlignment="1">
      <alignment horizontal="left" vertical="top"/>
    </xf>
    <xf numFmtId="0" fontId="4" fillId="2" borderId="2" xfId="0" applyFont="1" applyFill="1" applyBorder="1" applyAlignment="1">
      <alignment horizontal="left" vertical="top" wrapText="1"/>
    </xf>
    <xf numFmtId="0" fontId="4" fillId="0" borderId="2" xfId="0" applyFont="1" applyBorder="1" applyAlignment="1">
      <alignment horizontal="left" vertical="top" wrapText="1"/>
    </xf>
    <xf numFmtId="1" fontId="6" fillId="0" borderId="1"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9" fillId="0" borderId="9" xfId="0" applyFont="1" applyBorder="1" applyAlignment="1">
      <alignment horizontal="left" vertical="top" wrapText="1"/>
    </xf>
    <xf numFmtId="0" fontId="9" fillId="0" borderId="5" xfId="0" applyFont="1" applyBorder="1" applyAlignment="1">
      <alignment horizontal="left" vertical="top" wrapText="1"/>
    </xf>
    <xf numFmtId="0" fontId="5" fillId="0" borderId="1" xfId="0" applyFont="1" applyBorder="1" applyAlignment="1">
      <alignment horizontal="center" vertical="top"/>
    </xf>
    <xf numFmtId="0" fontId="5" fillId="0" borderId="5" xfId="0" applyFont="1" applyBorder="1" applyAlignment="1">
      <alignment horizontal="center" vertical="top"/>
    </xf>
    <xf numFmtId="0" fontId="4" fillId="0" borderId="1" xfId="0" applyFont="1" applyBorder="1" applyAlignment="1">
      <alignment vertical="top"/>
    </xf>
    <xf numFmtId="0" fontId="4" fillId="0" borderId="9" xfId="0" applyFont="1" applyBorder="1" applyAlignment="1">
      <alignment vertical="top"/>
    </xf>
    <xf numFmtId="0" fontId="4" fillId="0" borderId="5" xfId="0" applyFont="1" applyBorder="1" applyAlignment="1">
      <alignment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9" fillId="0" borderId="1" xfId="0" applyFont="1" applyBorder="1" applyAlignment="1">
      <alignment horizontal="center" vertical="top"/>
    </xf>
    <xf numFmtId="0" fontId="9" fillId="0" borderId="5" xfId="0" applyFont="1" applyBorder="1" applyAlignment="1">
      <alignment horizontal="center" vertical="top"/>
    </xf>
    <xf numFmtId="0" fontId="9" fillId="0" borderId="1" xfId="0" applyFont="1" applyBorder="1" applyAlignment="1">
      <alignment horizontal="left" vertical="top"/>
    </xf>
    <xf numFmtId="0" fontId="9" fillId="0" borderId="9" xfId="0" applyFont="1" applyBorder="1" applyAlignment="1">
      <alignment horizontal="left" vertical="top"/>
    </xf>
    <xf numFmtId="0" fontId="9" fillId="0" borderId="5" xfId="0" applyFont="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25" fillId="0" borderId="1" xfId="6" applyFill="1" applyBorder="1" applyAlignment="1">
      <alignment horizontal="left" vertical="top"/>
    </xf>
    <xf numFmtId="0" fontId="3" fillId="0" borderId="1" xfId="0" applyFont="1" applyBorder="1" applyAlignment="1">
      <alignment horizontal="center" vertical="top"/>
    </xf>
    <xf numFmtId="0" fontId="3" fillId="0" borderId="9" xfId="0" applyFont="1" applyBorder="1" applyAlignment="1">
      <alignment horizontal="center" vertical="top"/>
    </xf>
    <xf numFmtId="0" fontId="3" fillId="0" borderId="5" xfId="0" applyFont="1" applyBorder="1" applyAlignment="1">
      <alignment horizontal="center" vertical="top"/>
    </xf>
    <xf numFmtId="0" fontId="5" fillId="0" borderId="1" xfId="0" applyFont="1" applyBorder="1" applyAlignment="1">
      <alignment horizontal="left" vertical="top"/>
    </xf>
    <xf numFmtId="0" fontId="5" fillId="0" borderId="9" xfId="0" applyFont="1" applyBorder="1" applyAlignment="1">
      <alignment horizontal="left" vertical="top"/>
    </xf>
    <xf numFmtId="0" fontId="5" fillId="0" borderId="5" xfId="0" applyFont="1" applyBorder="1" applyAlignment="1">
      <alignment horizontal="left" vertical="top"/>
    </xf>
    <xf numFmtId="14" fontId="9" fillId="0" borderId="1" xfId="0" applyNumberFormat="1" applyFont="1" applyBorder="1" applyAlignment="1">
      <alignment horizontal="left" vertical="top"/>
    </xf>
    <xf numFmtId="14" fontId="9" fillId="0" borderId="9" xfId="0" applyNumberFormat="1" applyFont="1" applyBorder="1" applyAlignment="1">
      <alignment horizontal="left" vertical="top"/>
    </xf>
    <xf numFmtId="14" fontId="9" fillId="0" borderId="5" xfId="0" applyNumberFormat="1" applyFont="1" applyBorder="1" applyAlignment="1">
      <alignment horizontal="left" vertical="top"/>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21" fillId="0" borderId="1" xfId="0" applyFont="1" applyBorder="1" applyAlignment="1">
      <alignment horizontal="left" vertical="top" wrapText="1"/>
    </xf>
    <xf numFmtId="0" fontId="21" fillId="0" borderId="9" xfId="0" applyFont="1" applyBorder="1" applyAlignment="1">
      <alignment horizontal="left" vertical="top" wrapText="1"/>
    </xf>
    <xf numFmtId="0" fontId="21" fillId="0" borderId="5" xfId="0" applyFont="1" applyBorder="1" applyAlignment="1">
      <alignment horizontal="left" vertical="top" wrapText="1"/>
    </xf>
    <xf numFmtId="0" fontId="3" fillId="0" borderId="9" xfId="0" applyFont="1" applyBorder="1" applyAlignment="1">
      <alignment horizontal="left" vertical="top"/>
    </xf>
    <xf numFmtId="0" fontId="5" fillId="0" borderId="9" xfId="0" applyFont="1" applyBorder="1" applyAlignment="1">
      <alignment vertical="top"/>
    </xf>
    <xf numFmtId="0" fontId="5" fillId="0" borderId="5" xfId="0" applyFont="1" applyBorder="1" applyAlignment="1">
      <alignment vertical="top"/>
    </xf>
    <xf numFmtId="0" fontId="4"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13"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9" fillId="2" borderId="2" xfId="0" applyFont="1" applyFill="1" applyBorder="1" applyAlignment="1">
      <alignment horizontal="left" vertical="top"/>
    </xf>
    <xf numFmtId="0" fontId="4" fillId="0" borderId="1" xfId="0" applyFont="1" applyBorder="1" applyAlignment="1">
      <alignment vertical="top" wrapText="1"/>
    </xf>
    <xf numFmtId="0" fontId="4" fillId="0" borderId="9" xfId="0" applyFont="1" applyBorder="1" applyAlignment="1">
      <alignment vertical="top" wrapText="1"/>
    </xf>
    <xf numFmtId="0" fontId="4" fillId="0" borderId="5" xfId="0" applyFont="1" applyBorder="1" applyAlignment="1">
      <alignment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xf>
    <xf numFmtId="0" fontId="4" fillId="2" borderId="1"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9" xfId="0" applyFont="1" applyFill="1" applyBorder="1" applyAlignment="1">
      <alignment horizontal="left" vertical="top"/>
    </xf>
    <xf numFmtId="0" fontId="4" fillId="2" borderId="5" xfId="0" applyFont="1" applyFill="1" applyBorder="1" applyAlignment="1">
      <alignment horizontal="left" vertical="top"/>
    </xf>
    <xf numFmtId="2" fontId="4" fillId="0" borderId="2" xfId="0" applyNumberFormat="1" applyFont="1" applyBorder="1" applyAlignment="1">
      <alignment horizontal="left" vertical="top"/>
    </xf>
    <xf numFmtId="0" fontId="5" fillId="0" borderId="1" xfId="0" applyFont="1" applyBorder="1" applyAlignment="1">
      <alignment vertical="top"/>
    </xf>
    <xf numFmtId="14" fontId="4" fillId="0" borderId="1" xfId="0" applyNumberFormat="1" applyFont="1" applyBorder="1" applyAlignment="1">
      <alignment horizontal="left" vertical="top"/>
    </xf>
    <xf numFmtId="0" fontId="0" fillId="0" borderId="5" xfId="0" applyBorder="1" applyAlignment="1">
      <alignment horizontal="left"/>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3" fillId="0" borderId="2" xfId="0" applyFont="1" applyBorder="1" applyAlignment="1">
      <alignment horizontal="left" vertical="center"/>
    </xf>
    <xf numFmtId="0" fontId="7" fillId="0" borderId="2" xfId="0" applyFont="1" applyBorder="1" applyAlignment="1">
      <alignment horizontal="left" vertical="center"/>
    </xf>
    <xf numFmtId="0" fontId="4" fillId="2" borderId="2" xfId="0" applyFont="1" applyFill="1" applyBorder="1" applyAlignment="1">
      <alignment horizontal="left" vertical="center"/>
    </xf>
    <xf numFmtId="0" fontId="12" fillId="0" borderId="1" xfId="0" applyFont="1" applyBorder="1" applyAlignment="1">
      <alignment horizontal="center" vertical="top"/>
    </xf>
    <xf numFmtId="0" fontId="12" fillId="0" borderId="9" xfId="0" applyFont="1" applyBorder="1" applyAlignment="1">
      <alignment horizontal="center" vertical="top"/>
    </xf>
    <xf numFmtId="0" fontId="12" fillId="0" borderId="5" xfId="0" applyFont="1" applyBorder="1" applyAlignment="1">
      <alignment horizontal="center" vertical="top"/>
    </xf>
    <xf numFmtId="0" fontId="6" fillId="0" borderId="1" xfId="0" applyFont="1" applyBorder="1" applyAlignment="1">
      <alignment horizontal="center" vertical="top"/>
    </xf>
    <xf numFmtId="0" fontId="6" fillId="0" borderId="9" xfId="0" applyFont="1" applyBorder="1" applyAlignment="1">
      <alignment horizontal="center" vertical="top"/>
    </xf>
    <xf numFmtId="0" fontId="6" fillId="0" borderId="5" xfId="0" applyFont="1" applyBorder="1" applyAlignment="1">
      <alignment horizontal="center" vertical="top"/>
    </xf>
    <xf numFmtId="0" fontId="9" fillId="0" borderId="1" xfId="0" applyFont="1" applyBorder="1" applyAlignment="1">
      <alignment horizontal="left" vertical="top" wrapText="1"/>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1" xfId="0" applyNumberFormat="1" applyFont="1" applyBorder="1" applyAlignment="1">
      <alignment horizontal="center" vertical="top"/>
    </xf>
    <xf numFmtId="1" fontId="6" fillId="0" borderId="5" xfId="0" applyNumberFormat="1" applyFont="1" applyBorder="1" applyAlignment="1">
      <alignment horizontal="center" vertical="top"/>
    </xf>
    <xf numFmtId="0" fontId="3" fillId="0" borderId="6" xfId="2" applyFont="1" applyBorder="1" applyAlignment="1">
      <alignment horizontal="left" vertical="top" wrapText="1"/>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12" xfId="2" applyFont="1" applyBorder="1" applyAlignment="1">
      <alignment horizontal="left" vertical="top" wrapText="1"/>
    </xf>
    <xf numFmtId="0" fontId="3" fillId="0" borderId="3" xfId="2" applyFont="1" applyBorder="1" applyAlignment="1">
      <alignment horizontal="left" vertical="top" wrapText="1"/>
    </xf>
    <xf numFmtId="0" fontId="3" fillId="0" borderId="13" xfId="2" applyFont="1" applyBorder="1" applyAlignment="1">
      <alignment horizontal="left" vertical="top" wrapText="1"/>
    </xf>
    <xf numFmtId="0" fontId="3" fillId="0" borderId="1" xfId="0" applyFont="1" applyBorder="1" applyAlignment="1">
      <alignment horizontal="center" vertical="top" wrapText="1"/>
    </xf>
    <xf numFmtId="0" fontId="3" fillId="0" borderId="9"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vertical="top"/>
    </xf>
    <xf numFmtId="0" fontId="3" fillId="0" borderId="9" xfId="0" applyFont="1" applyBorder="1" applyAlignment="1">
      <alignment vertical="top"/>
    </xf>
    <xf numFmtId="0" fontId="3" fillId="0" borderId="5" xfId="0" applyFont="1" applyBorder="1" applyAlignment="1">
      <alignment vertical="top"/>
    </xf>
    <xf numFmtId="0" fontId="9" fillId="0" borderId="2" xfId="0" applyFont="1" applyBorder="1" applyAlignment="1">
      <alignment horizontal="left" vertical="top" wrapText="1"/>
    </xf>
    <xf numFmtId="0" fontId="9" fillId="0" borderId="2" xfId="0" applyFont="1" applyBorder="1" applyAlignment="1">
      <alignment horizontal="center" vertical="top" wrapText="1"/>
    </xf>
    <xf numFmtId="0" fontId="3" fillId="0" borderId="2" xfId="0" applyFont="1" applyBorder="1" applyAlignment="1">
      <alignment horizontal="left" vertical="top"/>
    </xf>
    <xf numFmtId="0" fontId="14" fillId="0" borderId="17" xfId="4" applyFont="1" applyBorder="1" applyAlignment="1" applyProtection="1">
      <alignment horizontal="center" vertical="top" wrapText="1"/>
      <protection locked="0"/>
    </xf>
    <xf numFmtId="0" fontId="14" fillId="0" borderId="2" xfId="4" applyFont="1" applyBorder="1" applyAlignment="1" applyProtection="1">
      <alignment horizontal="center" vertical="top" wrapText="1"/>
      <protection locked="0"/>
    </xf>
    <xf numFmtId="9" fontId="14" fillId="2" borderId="2" xfId="4" applyNumberFormat="1" applyFont="1" applyFill="1" applyBorder="1" applyAlignment="1" applyProtection="1">
      <alignment horizontal="center" vertical="center" wrapText="1"/>
      <protection hidden="1"/>
    </xf>
    <xf numFmtId="9" fontId="14" fillId="2" borderId="26" xfId="4" applyNumberFormat="1" applyFont="1" applyFill="1" applyBorder="1" applyAlignment="1" applyProtection="1">
      <alignment horizontal="center" vertical="center" wrapText="1"/>
      <protection hidden="1"/>
    </xf>
    <xf numFmtId="0" fontId="14" fillId="0" borderId="2" xfId="4" applyFont="1" applyBorder="1" applyAlignment="1" applyProtection="1">
      <alignment horizontal="center" vertical="top"/>
      <protection locked="0"/>
    </xf>
    <xf numFmtId="0" fontId="14" fillId="0" borderId="24" xfId="4" applyFont="1" applyBorder="1" applyAlignment="1" applyProtection="1">
      <alignment horizontal="center" vertical="top"/>
      <protection locked="0"/>
    </xf>
    <xf numFmtId="0" fontId="15" fillId="0" borderId="17" xfId="4" applyFont="1" applyBorder="1" applyAlignment="1" applyProtection="1">
      <alignment horizontal="left" vertical="top"/>
      <protection locked="0"/>
    </xf>
    <xf numFmtId="0" fontId="15" fillId="0" borderId="2" xfId="4" applyFont="1" applyBorder="1" applyAlignment="1" applyProtection="1">
      <alignment horizontal="left" vertical="top"/>
      <protection locked="0"/>
    </xf>
    <xf numFmtId="0" fontId="15" fillId="0" borderId="1" xfId="4" applyFont="1" applyBorder="1" applyAlignment="1" applyProtection="1">
      <alignment horizontal="left" vertical="top" wrapText="1"/>
      <protection locked="0"/>
    </xf>
    <xf numFmtId="0" fontId="15" fillId="0" borderId="9" xfId="4" applyFont="1" applyBorder="1" applyAlignment="1" applyProtection="1">
      <alignment horizontal="left" vertical="top" wrapText="1"/>
      <protection locked="0"/>
    </xf>
    <xf numFmtId="0" fontId="15" fillId="0" borderId="18" xfId="4" applyFont="1" applyBorder="1" applyAlignment="1" applyProtection="1">
      <alignment horizontal="left" vertical="top" wrapText="1"/>
      <protection locked="0"/>
    </xf>
    <xf numFmtId="0" fontId="14" fillId="0" borderId="24" xfId="4" applyFont="1" applyBorder="1" applyAlignment="1" applyProtection="1">
      <alignment horizontal="center" vertical="top" wrapText="1"/>
      <protection locked="0"/>
    </xf>
    <xf numFmtId="0" fontId="14" fillId="0" borderId="17" xfId="4" applyFont="1" applyBorder="1" applyAlignment="1" applyProtection="1">
      <alignment horizontal="center" vertical="top"/>
      <protection locked="0"/>
    </xf>
    <xf numFmtId="0" fontId="15" fillId="0" borderId="21" xfId="4" applyFont="1" applyBorder="1" applyAlignment="1" applyProtection="1">
      <alignment horizontal="left" vertical="top" wrapText="1"/>
      <protection locked="0"/>
    </xf>
    <xf numFmtId="0" fontId="15" fillId="0" borderId="22" xfId="4" applyFont="1" applyBorder="1" applyAlignment="1" applyProtection="1">
      <alignment horizontal="left" vertical="top" wrapText="1"/>
      <protection locked="0"/>
    </xf>
    <xf numFmtId="0" fontId="15" fillId="0" borderId="23" xfId="4" applyFont="1" applyBorder="1" applyAlignment="1" applyProtection="1">
      <alignment horizontal="left" vertical="top" wrapText="1"/>
      <protection locked="0"/>
    </xf>
    <xf numFmtId="9" fontId="14" fillId="2" borderId="24" xfId="4" applyNumberFormat="1" applyFont="1" applyFill="1" applyBorder="1" applyAlignment="1" applyProtection="1">
      <alignment horizontal="center" vertical="center" wrapText="1"/>
      <protection hidden="1"/>
    </xf>
    <xf numFmtId="9" fontId="14" fillId="2" borderId="27" xfId="4" applyNumberFormat="1" applyFont="1" applyFill="1" applyBorder="1" applyAlignment="1" applyProtection="1">
      <alignment horizontal="center" vertical="center" wrapText="1"/>
      <protection hidden="1"/>
    </xf>
    <xf numFmtId="0" fontId="14" fillId="0" borderId="25" xfId="4" applyFont="1" applyBorder="1" applyAlignment="1" applyProtection="1">
      <alignment horizontal="center" vertical="top" wrapText="1"/>
      <protection locked="0"/>
    </xf>
    <xf numFmtId="0" fontId="14" fillId="0" borderId="26" xfId="4" applyFont="1" applyBorder="1" applyAlignment="1" applyProtection="1">
      <alignment horizontal="center" vertical="top" wrapText="1"/>
      <protection locked="0"/>
    </xf>
    <xf numFmtId="0" fontId="17" fillId="0" borderId="2" xfId="5" applyFont="1" applyBorder="1" applyAlignment="1">
      <alignment horizontal="left"/>
    </xf>
    <xf numFmtId="0" fontId="0" fillId="3" borderId="2" xfId="0" applyFill="1" applyBorder="1" applyAlignment="1">
      <alignment horizontal="center" wrapText="1"/>
    </xf>
    <xf numFmtId="0" fontId="17" fillId="0" borderId="2" xfId="0" applyFont="1" applyBorder="1" applyAlignment="1">
      <alignment horizontal="center"/>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6" builtinId="8"/>
    <cellStyle name="Normal" xfId="0" builtinId="0"/>
    <cellStyle name="Normal 3" xfId="4" xr:uid="{00000000-0005-0000-0000-000005000000}"/>
    <cellStyle name="Normal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511362</xdr:colOff>
      <xdr:row>212</xdr:row>
      <xdr:rowOff>0</xdr:rowOff>
    </xdr:from>
    <xdr:to>
      <xdr:col>9</xdr:col>
      <xdr:colOff>424704</xdr:colOff>
      <xdr:row>231</xdr:row>
      <xdr:rowOff>19050</xdr:rowOff>
    </xdr:to>
    <xdr:pic>
      <xdr:nvPicPr>
        <xdr:cNvPr id="5577" name="Picture 1">
          <a:extLst>
            <a:ext uri="{FF2B5EF4-FFF2-40B4-BE49-F238E27FC236}">
              <a16:creationId xmlns:a16="http://schemas.microsoft.com/office/drawing/2014/main" id="{00000000-0008-0000-0000-0000C915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11362" y="41744900"/>
          <a:ext cx="5990292" cy="3517900"/>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513294</xdr:colOff>
      <xdr:row>231</xdr:row>
      <xdr:rowOff>125895</xdr:rowOff>
    </xdr:from>
    <xdr:to>
      <xdr:col>9</xdr:col>
      <xdr:colOff>430744</xdr:colOff>
      <xdr:row>250</xdr:row>
      <xdr:rowOff>87795</xdr:rowOff>
    </xdr:to>
    <xdr:pic>
      <xdr:nvPicPr>
        <xdr:cNvPr id="5578" name="Picture 2">
          <a:extLst>
            <a:ext uri="{FF2B5EF4-FFF2-40B4-BE49-F238E27FC236}">
              <a16:creationId xmlns:a16="http://schemas.microsoft.com/office/drawing/2014/main" id="{00000000-0008-0000-0000-0000CA15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13294" y="45369645"/>
          <a:ext cx="5994400" cy="3460750"/>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461010</xdr:colOff>
      <xdr:row>163</xdr:row>
      <xdr:rowOff>147320</xdr:rowOff>
    </xdr:from>
    <xdr:to>
      <xdr:col>21</xdr:col>
      <xdr:colOff>39621</xdr:colOff>
      <xdr:row>204</xdr:row>
      <xdr:rowOff>164667</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8004810" y="33256220"/>
          <a:ext cx="6390891" cy="7515427"/>
          <a:chOff x="247650" y="33153350"/>
          <a:chExt cx="6509001" cy="7567497"/>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558960" y="39280847"/>
            <a:ext cx="3197691" cy="1440000"/>
          </a:xfrm>
          <a:prstGeom prst="rect">
            <a:avLst/>
          </a:prstGeom>
          <a:ln>
            <a:solidFill>
              <a:schemeClr val="tx1"/>
            </a:solidFill>
          </a:ln>
        </xdr:spPr>
      </xdr:pic>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1123114" y="33153350"/>
            <a:ext cx="4796536" cy="2160000"/>
          </a:xfrm>
          <a:prstGeom prst="rect">
            <a:avLst/>
          </a:prstGeom>
          <a:ln>
            <a:solidFill>
              <a:schemeClr val="tx1"/>
            </a:solidFill>
          </a:ln>
        </xdr:spPr>
      </xdr:pic>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1123114" y="35435849"/>
            <a:ext cx="4796536" cy="2160000"/>
          </a:xfrm>
          <a:prstGeom prst="rect">
            <a:avLst/>
          </a:prstGeom>
          <a:ln>
            <a:solidFill>
              <a:schemeClr val="tx1"/>
            </a:solidFill>
          </a:ln>
        </xdr:spPr>
      </xdr:pic>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7650" y="37718348"/>
            <a:ext cx="3197691" cy="1440000"/>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47650" y="39280847"/>
            <a:ext cx="3190472" cy="1440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558960" y="37718348"/>
            <a:ext cx="3197691" cy="1440000"/>
          </a:xfrm>
          <a:prstGeom prst="rect">
            <a:avLst/>
          </a:prstGeom>
          <a:ln>
            <a:solidFill>
              <a:schemeClr val="tx1"/>
            </a:solidFill>
          </a:ln>
        </xdr:spPr>
      </xdr:pic>
    </xdr:grpSp>
    <xdr:clientData/>
  </xdr:twoCellAnchor>
  <xdr:twoCellAnchor editAs="oneCell">
    <xdr:from>
      <xdr:col>12</xdr:col>
      <xdr:colOff>0</xdr:colOff>
      <xdr:row>151</xdr:row>
      <xdr:rowOff>0</xdr:rowOff>
    </xdr:from>
    <xdr:to>
      <xdr:col>17</xdr:col>
      <xdr:colOff>552000</xdr:colOff>
      <xdr:row>154</xdr:row>
      <xdr:rowOff>36180</xdr:rowOff>
    </xdr:to>
    <xdr:pic>
      <xdr:nvPicPr>
        <xdr:cNvPr id="12" name="Picture 11">
          <a:extLst>
            <a:ext uri="{FF2B5EF4-FFF2-40B4-BE49-F238E27FC236}">
              <a16:creationId xmlns:a16="http://schemas.microsoft.com/office/drawing/2014/main" id="{51E6A8C0-3998-249D-F84B-46AF9A1D2C38}"/>
            </a:ext>
          </a:extLst>
        </xdr:cNvPr>
        <xdr:cNvPicPr>
          <a:picLocks noChangeAspect="1"/>
        </xdr:cNvPicPr>
      </xdr:nvPicPr>
      <xdr:blipFill>
        <a:blip xmlns:r="http://schemas.openxmlformats.org/officeDocument/2006/relationships" r:embed="rId9"/>
        <a:stretch>
          <a:fillRect/>
        </a:stretch>
      </xdr:blipFill>
      <xdr:spPr>
        <a:xfrm>
          <a:off x="8465820" y="29999940"/>
          <a:ext cx="3600000" cy="2025000"/>
        </a:xfrm>
        <a:prstGeom prst="rect">
          <a:avLst/>
        </a:prstGeom>
      </xdr:spPr>
    </xdr:pic>
    <xdr:clientData/>
  </xdr:twoCellAnchor>
  <xdr:twoCellAnchor>
    <xdr:from>
      <xdr:col>1</xdr:col>
      <xdr:colOff>190500</xdr:colOff>
      <xdr:row>166</xdr:row>
      <xdr:rowOff>38100</xdr:rowOff>
    </xdr:from>
    <xdr:to>
      <xdr:col>9</xdr:col>
      <xdr:colOff>265277</xdr:colOff>
      <xdr:row>206</xdr:row>
      <xdr:rowOff>6152</xdr:rowOff>
    </xdr:to>
    <xdr:grpSp>
      <xdr:nvGrpSpPr>
        <xdr:cNvPr id="18" name="Group 17">
          <a:extLst>
            <a:ext uri="{FF2B5EF4-FFF2-40B4-BE49-F238E27FC236}">
              <a16:creationId xmlns:a16="http://schemas.microsoft.com/office/drawing/2014/main" id="{A8E92290-F9E1-166D-2A11-6D76C9C0B073}"/>
            </a:ext>
          </a:extLst>
        </xdr:cNvPr>
        <xdr:cNvGrpSpPr/>
      </xdr:nvGrpSpPr>
      <xdr:grpSpPr>
        <a:xfrm>
          <a:off x="792480" y="33695640"/>
          <a:ext cx="5431637" cy="7283252"/>
          <a:chOff x="143902" y="53826"/>
          <a:chExt cx="5431637" cy="7283252"/>
        </a:xfrm>
      </xdr:grpSpPr>
      <xdr:grpSp>
        <xdr:nvGrpSpPr>
          <xdr:cNvPr id="19" name="Group 18">
            <a:extLst>
              <a:ext uri="{FF2B5EF4-FFF2-40B4-BE49-F238E27FC236}">
                <a16:creationId xmlns:a16="http://schemas.microsoft.com/office/drawing/2014/main" id="{E4252067-4324-0DFC-CCFB-01E2BDF7A921}"/>
              </a:ext>
            </a:extLst>
          </xdr:cNvPr>
          <xdr:cNvGrpSpPr/>
        </xdr:nvGrpSpPr>
        <xdr:grpSpPr>
          <a:xfrm>
            <a:off x="143902" y="53826"/>
            <a:ext cx="5431637" cy="5261626"/>
            <a:chOff x="274322" y="53826"/>
            <a:chExt cx="5431637" cy="5261626"/>
          </a:xfrm>
        </xdr:grpSpPr>
        <xdr:pic>
          <xdr:nvPicPr>
            <xdr:cNvPr id="25" name="Picture 24">
              <a:extLst>
                <a:ext uri="{FF2B5EF4-FFF2-40B4-BE49-F238E27FC236}">
                  <a16:creationId xmlns:a16="http://schemas.microsoft.com/office/drawing/2014/main" id="{16D31972-4CFF-0CE2-8B40-E62E75C7C34C}"/>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3817928" y="53826"/>
              <a:ext cx="1888031" cy="2520000"/>
            </a:xfrm>
            <a:prstGeom prst="rect">
              <a:avLst/>
            </a:prstGeom>
            <a:ln>
              <a:solidFill>
                <a:schemeClr val="tx1"/>
              </a:solidFill>
            </a:ln>
          </xdr:spPr>
        </xdr:pic>
        <xdr:pic>
          <xdr:nvPicPr>
            <xdr:cNvPr id="26" name="Picture 25">
              <a:extLst>
                <a:ext uri="{FF2B5EF4-FFF2-40B4-BE49-F238E27FC236}">
                  <a16:creationId xmlns:a16="http://schemas.microsoft.com/office/drawing/2014/main" id="{F00F77FB-3AB8-CF53-41FF-AB4BEDC2C240}"/>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274322" y="2795452"/>
              <a:ext cx="3357291" cy="2520000"/>
            </a:xfrm>
            <a:prstGeom prst="rect">
              <a:avLst/>
            </a:prstGeom>
            <a:ln>
              <a:solidFill>
                <a:schemeClr val="tx1"/>
              </a:solidFill>
            </a:ln>
          </xdr:spPr>
        </xdr:pic>
        <xdr:pic>
          <xdr:nvPicPr>
            <xdr:cNvPr id="27" name="Picture 26">
              <a:extLst>
                <a:ext uri="{FF2B5EF4-FFF2-40B4-BE49-F238E27FC236}">
                  <a16:creationId xmlns:a16="http://schemas.microsoft.com/office/drawing/2014/main" id="{B8FBAE43-E02C-B203-6102-E2B522D9E47F}"/>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3817927" y="2795452"/>
              <a:ext cx="1888031" cy="2520000"/>
            </a:xfrm>
            <a:prstGeom prst="rect">
              <a:avLst/>
            </a:prstGeom>
            <a:ln>
              <a:solidFill>
                <a:schemeClr val="tx1"/>
              </a:solidFill>
            </a:ln>
          </xdr:spPr>
        </xdr:pic>
        <xdr:pic>
          <xdr:nvPicPr>
            <xdr:cNvPr id="28" name="Picture 27">
              <a:extLst>
                <a:ext uri="{FF2B5EF4-FFF2-40B4-BE49-F238E27FC236}">
                  <a16:creationId xmlns:a16="http://schemas.microsoft.com/office/drawing/2014/main" id="{30403407-7A38-5463-EC2C-68B90F2826C5}"/>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74322" y="53826"/>
              <a:ext cx="3357291" cy="2520000"/>
            </a:xfrm>
            <a:prstGeom prst="rect">
              <a:avLst/>
            </a:prstGeom>
            <a:ln>
              <a:solidFill>
                <a:schemeClr val="tx1"/>
              </a:solidFill>
            </a:ln>
          </xdr:spPr>
        </xdr:pic>
      </xdr:grpSp>
      <xdr:grpSp>
        <xdr:nvGrpSpPr>
          <xdr:cNvPr id="20" name="Group 19">
            <a:extLst>
              <a:ext uri="{FF2B5EF4-FFF2-40B4-BE49-F238E27FC236}">
                <a16:creationId xmlns:a16="http://schemas.microsoft.com/office/drawing/2014/main" id="{9F8DEC12-16EB-2139-5FB8-002801586F5C}"/>
              </a:ext>
            </a:extLst>
          </xdr:cNvPr>
          <xdr:cNvGrpSpPr/>
        </xdr:nvGrpSpPr>
        <xdr:grpSpPr>
          <a:xfrm>
            <a:off x="650515" y="5537078"/>
            <a:ext cx="4418410" cy="1800000"/>
            <a:chOff x="13481" y="5537078"/>
            <a:chExt cx="4418410" cy="1800000"/>
          </a:xfrm>
        </xdr:grpSpPr>
        <xdr:pic>
          <xdr:nvPicPr>
            <xdr:cNvPr id="21" name="Picture 20">
              <a:extLst>
                <a:ext uri="{FF2B5EF4-FFF2-40B4-BE49-F238E27FC236}">
                  <a16:creationId xmlns:a16="http://schemas.microsoft.com/office/drawing/2014/main" id="{6C55A24E-517E-EB50-4C28-6A656FFCD362}"/>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083297" y="5537078"/>
              <a:ext cx="1348594" cy="1800000"/>
            </a:xfrm>
            <a:prstGeom prst="rect">
              <a:avLst/>
            </a:prstGeom>
            <a:ln>
              <a:solidFill>
                <a:schemeClr val="tx1"/>
              </a:solidFill>
            </a:ln>
          </xdr:spPr>
        </xdr:pic>
        <xdr:pic>
          <xdr:nvPicPr>
            <xdr:cNvPr id="23" name="Picture 22">
              <a:extLst>
                <a:ext uri="{FF2B5EF4-FFF2-40B4-BE49-F238E27FC236}">
                  <a16:creationId xmlns:a16="http://schemas.microsoft.com/office/drawing/2014/main" id="{E25B1314-69C5-1520-4ED5-8AE96D06CBF8}"/>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1548389" y="5537078"/>
              <a:ext cx="1348594"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7961EBC6-6EDB-5732-4F0D-2E5BCFF23801}"/>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13481" y="5537078"/>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368300</xdr:colOff>
      <xdr:row>28</xdr:row>
      <xdr:rowOff>165100</xdr:rowOff>
    </xdr:to>
    <xdr:pic>
      <xdr:nvPicPr>
        <xdr:cNvPr id="4173" name="Picture 1">
          <a:extLst>
            <a:ext uri="{FF2B5EF4-FFF2-40B4-BE49-F238E27FC236}">
              <a16:creationId xmlns:a16="http://schemas.microsoft.com/office/drawing/2014/main" id="{00000000-0008-0000-0100-00004D1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09600" y="1898650"/>
          <a:ext cx="7080250" cy="3492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50800</xdr:colOff>
      <xdr:row>30</xdr:row>
      <xdr:rowOff>76200</xdr:rowOff>
    </xdr:from>
    <xdr:to>
      <xdr:col>6</xdr:col>
      <xdr:colOff>419100</xdr:colOff>
      <xdr:row>49</xdr:row>
      <xdr:rowOff>57150</xdr:rowOff>
    </xdr:to>
    <xdr:pic>
      <xdr:nvPicPr>
        <xdr:cNvPr id="4174" name="Picture 2">
          <a:extLst>
            <a:ext uri="{FF2B5EF4-FFF2-40B4-BE49-F238E27FC236}">
              <a16:creationId xmlns:a16="http://schemas.microsoft.com/office/drawing/2014/main" id="{00000000-0008-0000-0100-00004E1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60400" y="5670550"/>
          <a:ext cx="70802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10</xdr:row>
      <xdr:rowOff>0</xdr:rowOff>
    </xdr:from>
    <xdr:to>
      <xdr:col>15</xdr:col>
      <xdr:colOff>400050</xdr:colOff>
      <xdr:row>19</xdr:row>
      <xdr:rowOff>63500</xdr:rowOff>
    </xdr:to>
    <xdr:pic>
      <xdr:nvPicPr>
        <xdr:cNvPr id="3174" name="Picture 1">
          <a:extLst>
            <a:ext uri="{FF2B5EF4-FFF2-40B4-BE49-F238E27FC236}">
              <a16:creationId xmlns:a16="http://schemas.microsoft.com/office/drawing/2014/main" id="{00000000-0008-0000-0300-0000660C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134350" y="1841500"/>
          <a:ext cx="16192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22</xdr:row>
      <xdr:rowOff>0</xdr:rowOff>
    </xdr:from>
    <xdr:to>
      <xdr:col>11</xdr:col>
      <xdr:colOff>400050</xdr:colOff>
      <xdr:row>33</xdr:row>
      <xdr:rowOff>63500</xdr:rowOff>
    </xdr:to>
    <xdr:pic>
      <xdr:nvPicPr>
        <xdr:cNvPr id="3175" name="Picture 2">
          <a:extLst>
            <a:ext uri="{FF2B5EF4-FFF2-40B4-BE49-F238E27FC236}">
              <a16:creationId xmlns:a16="http://schemas.microsoft.com/office/drawing/2014/main" id="{00000000-0008-0000-0300-0000670C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695950" y="4419600"/>
          <a:ext cx="16192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2CgthBZqif8Dde816?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1"/>
  <sheetViews>
    <sheetView tabSelected="1" view="pageBreakPreview" topLeftCell="A242" zoomScaleNormal="100" zoomScaleSheetLayoutView="100" zoomScalePageLayoutView="85" workbookViewId="0">
      <selection activeCell="M7" sqref="M7"/>
    </sheetView>
  </sheetViews>
  <sheetFormatPr defaultRowHeight="14.4" x14ac:dyDescent="0.3"/>
  <cols>
    <col min="1" max="1" width="8.77734375" customWidth="1"/>
    <col min="2" max="2" width="12.77734375" bestFit="1" customWidth="1"/>
    <col min="3" max="3" width="13.77734375" customWidth="1"/>
    <col min="4" max="4" width="7.21875" customWidth="1"/>
    <col min="5" max="5" width="5.5546875" customWidth="1"/>
    <col min="6" max="6" width="8.77734375" customWidth="1"/>
    <col min="7" max="8" width="9.77734375" customWidth="1"/>
    <col min="9" max="9" width="10.44140625" customWidth="1"/>
    <col min="10" max="10" width="14.21875" customWidth="1"/>
    <col min="12" max="12" width="13.44140625" bestFit="1" customWidth="1"/>
    <col min="19" max="19" width="14.77734375" customWidth="1"/>
  </cols>
  <sheetData>
    <row r="1" spans="1:10" ht="43.95" customHeight="1" x14ac:dyDescent="0.3">
      <c r="A1" s="177" t="s">
        <v>233</v>
      </c>
      <c r="B1" s="178"/>
      <c r="C1" s="178"/>
      <c r="D1" s="178"/>
      <c r="E1" s="178"/>
      <c r="F1" s="178"/>
      <c r="G1" s="178"/>
      <c r="H1" s="178"/>
      <c r="I1" s="178"/>
      <c r="J1" s="179"/>
    </row>
    <row r="2" spans="1:10" x14ac:dyDescent="0.3">
      <c r="A2" s="102" t="s">
        <v>45</v>
      </c>
      <c r="B2" s="103"/>
      <c r="C2" s="103"/>
      <c r="D2" s="103"/>
      <c r="E2" s="103"/>
      <c r="F2" s="103"/>
      <c r="G2" s="103"/>
      <c r="H2" s="103"/>
      <c r="I2" s="103"/>
      <c r="J2" s="104"/>
    </row>
    <row r="3" spans="1:10" x14ac:dyDescent="0.3">
      <c r="A3" s="105" t="s">
        <v>0</v>
      </c>
      <c r="B3" s="106"/>
      <c r="C3" s="106"/>
      <c r="D3" s="106"/>
      <c r="E3" s="107"/>
      <c r="F3" s="108" t="str">
        <f ca="1">TEXT(TODAY(),"DD/MM/YYYY")</f>
        <v>14/08/2025</v>
      </c>
      <c r="G3" s="109"/>
      <c r="H3" s="109"/>
      <c r="I3" s="109"/>
      <c r="J3" s="110"/>
    </row>
    <row r="4" spans="1:10" x14ac:dyDescent="0.3">
      <c r="A4" s="105" t="s">
        <v>1</v>
      </c>
      <c r="B4" s="106"/>
      <c r="C4" s="106"/>
      <c r="D4" s="106"/>
      <c r="E4" s="107"/>
      <c r="F4" s="96" t="s">
        <v>141</v>
      </c>
      <c r="G4" s="97"/>
      <c r="H4" s="97"/>
      <c r="I4" s="97"/>
      <c r="J4" s="98"/>
    </row>
    <row r="5" spans="1:10" x14ac:dyDescent="0.3">
      <c r="A5" s="105" t="s">
        <v>2</v>
      </c>
      <c r="B5" s="106"/>
      <c r="C5" s="106"/>
      <c r="D5" s="106"/>
      <c r="E5" s="107"/>
      <c r="F5" s="108">
        <v>45881</v>
      </c>
      <c r="G5" s="109"/>
      <c r="H5" s="109"/>
      <c r="I5" s="109"/>
      <c r="J5" s="110"/>
    </row>
    <row r="6" spans="1:10" ht="16.5" customHeight="1" x14ac:dyDescent="0.3">
      <c r="A6" s="65" t="s">
        <v>132</v>
      </c>
      <c r="B6" s="106"/>
      <c r="C6" s="106"/>
      <c r="D6" s="106"/>
      <c r="E6" s="107"/>
      <c r="F6" s="111" t="s">
        <v>147</v>
      </c>
      <c r="G6" s="112"/>
      <c r="H6" s="112"/>
      <c r="I6" s="112"/>
      <c r="J6" s="113"/>
    </row>
    <row r="7" spans="1:10" ht="15" customHeight="1" x14ac:dyDescent="0.3">
      <c r="A7" s="105" t="s">
        <v>3</v>
      </c>
      <c r="B7" s="106"/>
      <c r="C7" s="106"/>
      <c r="D7" s="106"/>
      <c r="E7" s="107"/>
      <c r="F7" s="111" t="s">
        <v>147</v>
      </c>
      <c r="G7" s="112"/>
      <c r="H7" s="112"/>
      <c r="I7" s="112"/>
      <c r="J7" s="113"/>
    </row>
    <row r="8" spans="1:10" x14ac:dyDescent="0.3">
      <c r="A8" s="105" t="s">
        <v>4</v>
      </c>
      <c r="B8" s="106"/>
      <c r="C8" s="106"/>
      <c r="D8" s="106"/>
      <c r="E8" s="107"/>
      <c r="F8" s="99" t="s">
        <v>172</v>
      </c>
      <c r="G8" s="117"/>
      <c r="H8" s="117"/>
      <c r="I8" s="117"/>
      <c r="J8" s="100"/>
    </row>
    <row r="9" spans="1:10" x14ac:dyDescent="0.3">
      <c r="A9" s="65" t="s">
        <v>102</v>
      </c>
      <c r="B9" s="106"/>
      <c r="C9" s="106"/>
      <c r="D9" s="106"/>
      <c r="E9" s="107"/>
      <c r="F9" s="65">
        <v>91250407024</v>
      </c>
      <c r="G9" s="66"/>
      <c r="H9" s="66"/>
      <c r="I9" s="66"/>
      <c r="J9" s="67"/>
    </row>
    <row r="10" spans="1:10" x14ac:dyDescent="0.3">
      <c r="A10" s="65" t="s">
        <v>103</v>
      </c>
      <c r="B10" s="66"/>
      <c r="C10" s="66"/>
      <c r="D10" s="66"/>
      <c r="E10" s="67"/>
      <c r="F10" s="65" t="s">
        <v>171</v>
      </c>
      <c r="G10" s="66"/>
      <c r="H10" s="66"/>
      <c r="I10" s="66"/>
      <c r="J10" s="67"/>
    </row>
    <row r="11" spans="1:10" x14ac:dyDescent="0.3">
      <c r="A11" s="105" t="s">
        <v>5</v>
      </c>
      <c r="B11" s="106"/>
      <c r="C11" s="106"/>
      <c r="D11" s="106"/>
      <c r="E11" s="107"/>
      <c r="F11" s="111" t="s">
        <v>174</v>
      </c>
      <c r="G11" s="112"/>
      <c r="H11" s="112"/>
      <c r="I11" s="112"/>
      <c r="J11" s="113"/>
    </row>
    <row r="12" spans="1:10" x14ac:dyDescent="0.3">
      <c r="A12" s="65" t="s">
        <v>227</v>
      </c>
      <c r="B12" s="106"/>
      <c r="C12" s="106"/>
      <c r="D12" s="106"/>
      <c r="E12" s="107"/>
      <c r="F12" s="111" t="s">
        <v>228</v>
      </c>
      <c r="G12" s="112"/>
      <c r="H12" s="112"/>
      <c r="I12" s="112"/>
      <c r="J12" s="113"/>
    </row>
    <row r="13" spans="1:10" ht="30.75" customHeight="1" x14ac:dyDescent="0.3">
      <c r="A13" s="69" t="s">
        <v>59</v>
      </c>
      <c r="B13" s="69"/>
      <c r="C13" s="111" t="s">
        <v>165</v>
      </c>
      <c r="D13" s="112"/>
      <c r="E13" s="112"/>
      <c r="F13" s="112"/>
      <c r="G13" s="112"/>
      <c r="H13" s="112"/>
      <c r="I13" s="112"/>
      <c r="J13" s="113"/>
    </row>
    <row r="14" spans="1:10" x14ac:dyDescent="0.3">
      <c r="A14" s="2" t="s">
        <v>104</v>
      </c>
      <c r="B14" s="2" t="s">
        <v>50</v>
      </c>
      <c r="C14" s="77" t="s">
        <v>140</v>
      </c>
      <c r="D14" s="78"/>
      <c r="E14" s="114" t="s">
        <v>152</v>
      </c>
      <c r="F14" s="115"/>
      <c r="G14" s="116"/>
      <c r="H14" s="5" t="s">
        <v>60</v>
      </c>
      <c r="I14" s="135" t="s">
        <v>153</v>
      </c>
      <c r="J14" s="136"/>
    </row>
    <row r="15" spans="1:10" x14ac:dyDescent="0.3">
      <c r="A15" s="3" t="s">
        <v>6</v>
      </c>
      <c r="B15" s="96" t="s">
        <v>148</v>
      </c>
      <c r="C15" s="97"/>
      <c r="D15" s="97"/>
      <c r="E15" s="98"/>
      <c r="F15" s="4" t="s">
        <v>61</v>
      </c>
      <c r="G15" s="65" t="s">
        <v>142</v>
      </c>
      <c r="H15" s="66"/>
      <c r="I15" s="66"/>
      <c r="J15" s="67"/>
    </row>
    <row r="16" spans="1:10" x14ac:dyDescent="0.3">
      <c r="A16" s="3" t="s">
        <v>7</v>
      </c>
      <c r="B16" s="65" t="s">
        <v>143</v>
      </c>
      <c r="C16" s="66"/>
      <c r="D16" s="66"/>
      <c r="E16" s="67"/>
      <c r="F16" s="4" t="s">
        <v>62</v>
      </c>
      <c r="G16" s="65">
        <v>401501</v>
      </c>
      <c r="H16" s="66"/>
      <c r="I16" s="66"/>
      <c r="J16" s="67"/>
    </row>
    <row r="17" spans="1:10" ht="32.25" customHeight="1" x14ac:dyDescent="0.3">
      <c r="A17" s="69" t="s">
        <v>63</v>
      </c>
      <c r="B17" s="69"/>
      <c r="C17" s="131" t="s">
        <v>149</v>
      </c>
      <c r="D17" s="131"/>
      <c r="E17" s="131"/>
      <c r="F17" s="73" t="s">
        <v>52</v>
      </c>
      <c r="G17" s="73"/>
      <c r="H17" s="79" t="s">
        <v>150</v>
      </c>
      <c r="I17" s="79"/>
      <c r="J17" s="80"/>
    </row>
    <row r="18" spans="1:10" ht="15" customHeight="1" x14ac:dyDescent="0.3">
      <c r="A18" s="120" t="s">
        <v>105</v>
      </c>
      <c r="B18" s="126"/>
      <c r="C18" s="126"/>
      <c r="D18" s="126"/>
      <c r="E18" s="127"/>
      <c r="F18" s="88" t="s">
        <v>144</v>
      </c>
      <c r="G18" s="89"/>
      <c r="H18" s="89"/>
      <c r="I18" s="89"/>
      <c r="J18" s="90"/>
    </row>
    <row r="19" spans="1:10" ht="15" customHeight="1" x14ac:dyDescent="0.3">
      <c r="A19" s="128"/>
      <c r="B19" s="129"/>
      <c r="C19" s="129"/>
      <c r="D19" s="129"/>
      <c r="E19" s="130"/>
      <c r="F19" s="91"/>
      <c r="G19" s="92"/>
      <c r="H19" s="92"/>
      <c r="I19" s="92"/>
      <c r="J19" s="93"/>
    </row>
    <row r="20" spans="1:10" ht="15" customHeight="1" x14ac:dyDescent="0.3">
      <c r="A20" s="120" t="s">
        <v>106</v>
      </c>
      <c r="B20" s="121"/>
      <c r="C20" s="121"/>
      <c r="D20" s="121"/>
      <c r="E20" s="122"/>
      <c r="F20" s="120" t="s">
        <v>47</v>
      </c>
      <c r="G20" s="126"/>
      <c r="H20" s="126"/>
      <c r="I20" s="126"/>
      <c r="J20" s="127"/>
    </row>
    <row r="21" spans="1:10" x14ac:dyDescent="0.3">
      <c r="A21" s="123"/>
      <c r="B21" s="124"/>
      <c r="C21" s="124"/>
      <c r="D21" s="124"/>
      <c r="E21" s="125"/>
      <c r="F21" s="128"/>
      <c r="G21" s="129"/>
      <c r="H21" s="129"/>
      <c r="I21" s="129"/>
      <c r="J21" s="130"/>
    </row>
    <row r="22" spans="1:10" x14ac:dyDescent="0.3">
      <c r="A22" s="105" t="s">
        <v>8</v>
      </c>
      <c r="B22" s="106"/>
      <c r="C22" s="106"/>
      <c r="D22" s="106"/>
      <c r="E22" s="107"/>
      <c r="F22" s="132" t="s">
        <v>133</v>
      </c>
      <c r="G22" s="133"/>
      <c r="H22" s="133"/>
      <c r="I22" s="133"/>
      <c r="J22" s="134"/>
    </row>
    <row r="23" spans="1:10" x14ac:dyDescent="0.3">
      <c r="A23" s="105" t="s">
        <v>9</v>
      </c>
      <c r="B23" s="106"/>
      <c r="C23" s="106"/>
      <c r="D23" s="106"/>
      <c r="E23" s="107"/>
      <c r="F23" s="83" t="s">
        <v>53</v>
      </c>
      <c r="G23" s="84"/>
      <c r="H23" s="84"/>
      <c r="I23" s="84"/>
      <c r="J23" s="85"/>
    </row>
    <row r="24" spans="1:10" x14ac:dyDescent="0.3">
      <c r="A24" s="105" t="s">
        <v>10</v>
      </c>
      <c r="B24" s="106"/>
      <c r="C24" s="106"/>
      <c r="D24" s="106"/>
      <c r="E24" s="107"/>
      <c r="F24" s="132" t="s">
        <v>134</v>
      </c>
      <c r="G24" s="133"/>
      <c r="H24" s="133"/>
      <c r="I24" s="133"/>
      <c r="J24" s="134"/>
    </row>
    <row r="25" spans="1:10" x14ac:dyDescent="0.3">
      <c r="A25" s="105" t="s">
        <v>28</v>
      </c>
      <c r="B25" s="106"/>
      <c r="C25" s="106"/>
      <c r="D25" s="106"/>
      <c r="E25" s="107"/>
      <c r="F25" s="83" t="s">
        <v>64</v>
      </c>
      <c r="G25" s="118"/>
      <c r="H25" s="118"/>
      <c r="I25" s="118"/>
      <c r="J25" s="119"/>
    </row>
    <row r="26" spans="1:10" x14ac:dyDescent="0.3">
      <c r="A26" s="81" t="s">
        <v>11</v>
      </c>
      <c r="B26" s="82"/>
      <c r="C26" s="81" t="s">
        <v>12</v>
      </c>
      <c r="D26" s="82"/>
      <c r="E26" s="86" t="s">
        <v>13</v>
      </c>
      <c r="F26" s="82"/>
      <c r="G26" s="86" t="s">
        <v>51</v>
      </c>
      <c r="H26" s="87"/>
      <c r="I26" s="81" t="s">
        <v>14</v>
      </c>
      <c r="J26" s="82"/>
    </row>
    <row r="27" spans="1:10" x14ac:dyDescent="0.3">
      <c r="A27" s="86" t="s">
        <v>15</v>
      </c>
      <c r="B27" s="87"/>
      <c r="C27" s="86" t="s">
        <v>50</v>
      </c>
      <c r="D27" s="87"/>
      <c r="E27" s="86" t="s">
        <v>50</v>
      </c>
      <c r="F27" s="87"/>
      <c r="G27" s="86" t="s">
        <v>50</v>
      </c>
      <c r="H27" s="87"/>
      <c r="I27" s="86" t="s">
        <v>50</v>
      </c>
      <c r="J27" s="87"/>
    </row>
    <row r="28" spans="1:10" x14ac:dyDescent="0.3">
      <c r="A28" s="81" t="s">
        <v>16</v>
      </c>
      <c r="B28" s="82"/>
      <c r="C28" s="94" t="s">
        <v>157</v>
      </c>
      <c r="D28" s="95"/>
      <c r="E28" s="94" t="s">
        <v>157</v>
      </c>
      <c r="F28" s="95"/>
      <c r="G28" s="94" t="s">
        <v>6</v>
      </c>
      <c r="H28" s="95"/>
      <c r="I28" s="94" t="s">
        <v>158</v>
      </c>
      <c r="J28" s="95"/>
    </row>
    <row r="29" spans="1:10" x14ac:dyDescent="0.3">
      <c r="A29" s="65" t="s">
        <v>57</v>
      </c>
      <c r="B29" s="66"/>
      <c r="C29" s="66"/>
      <c r="D29" s="66"/>
      <c r="E29" s="66"/>
      <c r="F29" s="66"/>
      <c r="G29" s="66"/>
      <c r="H29" s="66"/>
      <c r="I29" s="66"/>
      <c r="J29" s="67"/>
    </row>
    <row r="30" spans="1:10" x14ac:dyDescent="0.3">
      <c r="A30" s="65" t="s">
        <v>137</v>
      </c>
      <c r="B30" s="66"/>
      <c r="C30" s="66"/>
      <c r="D30" s="66"/>
      <c r="E30" s="66"/>
      <c r="F30" s="66"/>
      <c r="G30" s="66"/>
      <c r="H30" s="66"/>
      <c r="I30" s="66"/>
      <c r="J30" s="67"/>
    </row>
    <row r="31" spans="1:10" x14ac:dyDescent="0.3">
      <c r="A31" s="99" t="s">
        <v>42</v>
      </c>
      <c r="B31" s="100"/>
      <c r="C31" s="96" t="s">
        <v>236</v>
      </c>
      <c r="D31" s="97"/>
      <c r="E31" s="97"/>
      <c r="F31" s="97"/>
      <c r="G31" s="97"/>
      <c r="H31" s="97"/>
      <c r="I31" s="97"/>
      <c r="J31" s="98"/>
    </row>
    <row r="32" spans="1:10" x14ac:dyDescent="0.3">
      <c r="A32" s="99" t="s">
        <v>234</v>
      </c>
      <c r="B32" s="100"/>
      <c r="C32" s="101" t="s">
        <v>235</v>
      </c>
      <c r="D32" s="97"/>
      <c r="E32" s="97"/>
      <c r="F32" s="97"/>
      <c r="G32" s="97"/>
      <c r="H32" s="97"/>
      <c r="I32" s="97"/>
      <c r="J32" s="98"/>
    </row>
    <row r="33" spans="1:10" x14ac:dyDescent="0.3">
      <c r="A33" s="99" t="s">
        <v>17</v>
      </c>
      <c r="B33" s="117"/>
      <c r="C33" s="117"/>
      <c r="D33" s="117"/>
      <c r="E33" s="117"/>
      <c r="F33" s="117"/>
      <c r="G33" s="117"/>
      <c r="H33" s="117"/>
      <c r="I33" s="117"/>
      <c r="J33" s="100"/>
    </row>
    <row r="34" spans="1:10" ht="15" customHeight="1" x14ac:dyDescent="0.3">
      <c r="A34" s="73" t="s">
        <v>151</v>
      </c>
      <c r="B34" s="73"/>
      <c r="C34" s="73"/>
      <c r="D34" s="73"/>
      <c r="E34" s="73"/>
      <c r="F34" s="73"/>
      <c r="G34" s="73"/>
      <c r="H34" s="73"/>
      <c r="I34" s="73"/>
      <c r="J34" s="73"/>
    </row>
    <row r="35" spans="1:10" x14ac:dyDescent="0.3">
      <c r="A35" s="73"/>
      <c r="B35" s="73"/>
      <c r="C35" s="73"/>
      <c r="D35" s="73"/>
      <c r="E35" s="73"/>
      <c r="F35" s="73"/>
      <c r="G35" s="73"/>
      <c r="H35" s="73"/>
      <c r="I35" s="73"/>
      <c r="J35" s="73"/>
    </row>
    <row r="36" spans="1:10" ht="16.5" customHeight="1" x14ac:dyDescent="0.3">
      <c r="A36" s="69" t="s">
        <v>65</v>
      </c>
      <c r="B36" s="70"/>
      <c r="C36" s="70"/>
      <c r="D36" s="70"/>
      <c r="E36" s="70"/>
      <c r="F36" s="73">
        <v>14170</v>
      </c>
      <c r="G36" s="73"/>
      <c r="H36" s="73"/>
      <c r="I36" s="73"/>
      <c r="J36" s="73"/>
    </row>
    <row r="37" spans="1:10" x14ac:dyDescent="0.3">
      <c r="A37" s="70" t="s">
        <v>18</v>
      </c>
      <c r="B37" s="70"/>
      <c r="C37" s="70"/>
      <c r="D37" s="70"/>
      <c r="E37" s="70"/>
      <c r="F37" s="69">
        <v>0.75</v>
      </c>
      <c r="G37" s="69"/>
      <c r="H37" s="69"/>
      <c r="I37" s="69"/>
      <c r="J37" s="69"/>
    </row>
    <row r="38" spans="1:10" x14ac:dyDescent="0.3">
      <c r="A38" s="70" t="s">
        <v>19</v>
      </c>
      <c r="B38" s="70"/>
      <c r="C38" s="70"/>
      <c r="D38" s="70"/>
      <c r="E38" s="70"/>
      <c r="F38" s="69">
        <v>0</v>
      </c>
      <c r="G38" s="69"/>
      <c r="H38" s="69"/>
      <c r="I38" s="69"/>
      <c r="J38" s="69"/>
    </row>
    <row r="39" spans="1:10" x14ac:dyDescent="0.3">
      <c r="A39" s="70" t="s">
        <v>20</v>
      </c>
      <c r="B39" s="70"/>
      <c r="C39" s="70"/>
      <c r="D39" s="70"/>
      <c r="E39" s="70"/>
      <c r="F39" s="69">
        <f>F37+F38</f>
        <v>0.75</v>
      </c>
      <c r="G39" s="69"/>
      <c r="H39" s="69"/>
      <c r="I39" s="69"/>
      <c r="J39" s="69"/>
    </row>
    <row r="40" spans="1:10" x14ac:dyDescent="0.3">
      <c r="A40" s="69" t="s">
        <v>66</v>
      </c>
      <c r="B40" s="70"/>
      <c r="C40" s="70"/>
      <c r="D40" s="70"/>
      <c r="E40" s="70"/>
      <c r="F40" s="144">
        <f>F36*F39</f>
        <v>10627.5</v>
      </c>
      <c r="G40" s="144"/>
      <c r="H40" s="144"/>
      <c r="I40" s="144"/>
      <c r="J40" s="144"/>
    </row>
    <row r="41" spans="1:10" x14ac:dyDescent="0.3">
      <c r="A41" s="70" t="s">
        <v>21</v>
      </c>
      <c r="B41" s="70"/>
      <c r="C41" s="70"/>
      <c r="D41" s="70"/>
      <c r="E41" s="70"/>
      <c r="F41" s="69" t="s">
        <v>232</v>
      </c>
      <c r="G41" s="69"/>
      <c r="H41" s="69"/>
      <c r="I41" s="69"/>
      <c r="J41" s="69"/>
    </row>
    <row r="42" spans="1:10" x14ac:dyDescent="0.3">
      <c r="A42" s="185" t="s">
        <v>68</v>
      </c>
      <c r="B42" s="185"/>
      <c r="C42" s="185"/>
      <c r="D42" s="185"/>
      <c r="E42" s="185"/>
      <c r="F42" s="185"/>
      <c r="G42" s="185"/>
      <c r="H42" s="185"/>
      <c r="I42" s="185"/>
      <c r="J42" s="185"/>
    </row>
    <row r="43" spans="1:10" x14ac:dyDescent="0.3">
      <c r="A43" s="73" t="s">
        <v>67</v>
      </c>
      <c r="B43" s="73"/>
      <c r="C43" s="72" t="s">
        <v>154</v>
      </c>
      <c r="D43" s="72"/>
      <c r="E43" s="72"/>
      <c r="F43" s="72"/>
      <c r="G43" s="6" t="s">
        <v>58</v>
      </c>
      <c r="H43" s="71" t="s">
        <v>155</v>
      </c>
      <c r="I43" s="71"/>
      <c r="J43" s="71"/>
    </row>
    <row r="44" spans="1:10" x14ac:dyDescent="0.3">
      <c r="A44" s="73" t="s">
        <v>69</v>
      </c>
      <c r="B44" s="73"/>
      <c r="C44" s="72" t="str">
        <f>C43</f>
        <v>BS/BP/Warangade/Palghar/1269</v>
      </c>
      <c r="D44" s="72"/>
      <c r="E44" s="72"/>
      <c r="F44" s="72"/>
      <c r="G44" s="6" t="s">
        <v>58</v>
      </c>
      <c r="H44" s="71" t="str">
        <f>H43</f>
        <v>27/10/2016.</v>
      </c>
      <c r="I44" s="71"/>
      <c r="J44" s="71"/>
    </row>
    <row r="45" spans="1:10" ht="49.5" customHeight="1" x14ac:dyDescent="0.3">
      <c r="A45" s="73" t="s">
        <v>173</v>
      </c>
      <c r="B45" s="73"/>
      <c r="C45" s="72" t="s">
        <v>195</v>
      </c>
      <c r="D45" s="72"/>
      <c r="E45" s="72"/>
      <c r="F45" s="72"/>
      <c r="G45" s="6" t="s">
        <v>58</v>
      </c>
      <c r="H45" s="71" t="s">
        <v>156</v>
      </c>
      <c r="I45" s="71"/>
      <c r="J45" s="71"/>
    </row>
    <row r="46" spans="1:10" x14ac:dyDescent="0.3">
      <c r="A46" s="111" t="s">
        <v>175</v>
      </c>
      <c r="B46" s="113"/>
      <c r="C46" s="138" t="s">
        <v>50</v>
      </c>
      <c r="D46" s="139"/>
      <c r="E46" s="139"/>
      <c r="F46" s="140" t="s">
        <v>101</v>
      </c>
      <c r="G46" s="6" t="s">
        <v>58</v>
      </c>
      <c r="H46" s="141" t="s">
        <v>50</v>
      </c>
      <c r="I46" s="142"/>
      <c r="J46" s="143"/>
    </row>
    <row r="47" spans="1:10" x14ac:dyDescent="0.3">
      <c r="A47" s="69" t="s">
        <v>75</v>
      </c>
      <c r="B47" s="69"/>
      <c r="C47" s="69"/>
      <c r="D47" s="137" t="str">
        <f>H45</f>
        <v>21/12/2016.</v>
      </c>
      <c r="E47" s="137"/>
      <c r="F47" s="65" t="s">
        <v>70</v>
      </c>
      <c r="G47" s="147"/>
      <c r="H47" s="146">
        <v>46387</v>
      </c>
      <c r="I47" s="66"/>
      <c r="J47" s="67"/>
    </row>
    <row r="48" spans="1:10" x14ac:dyDescent="0.3">
      <c r="A48" s="180" t="s">
        <v>22</v>
      </c>
      <c r="B48" s="181"/>
      <c r="C48" s="181"/>
      <c r="D48" s="181"/>
      <c r="E48" s="181"/>
      <c r="F48" s="181"/>
      <c r="G48" s="181"/>
      <c r="H48" s="181"/>
      <c r="I48" s="181"/>
      <c r="J48" s="182"/>
    </row>
    <row r="49" spans="1:13" x14ac:dyDescent="0.3">
      <c r="A49" s="65" t="s">
        <v>100</v>
      </c>
      <c r="B49" s="66"/>
      <c r="C49" s="67"/>
      <c r="D49" s="86">
        <f>F40</f>
        <v>10627.5</v>
      </c>
      <c r="E49" s="87"/>
      <c r="F49" s="183" t="s">
        <v>71</v>
      </c>
      <c r="G49" s="183"/>
      <c r="H49" s="183"/>
      <c r="I49" s="184" t="s">
        <v>170</v>
      </c>
      <c r="J49" s="184"/>
    </row>
    <row r="50" spans="1:13" ht="15" customHeight="1" x14ac:dyDescent="0.3">
      <c r="A50" s="73" t="s">
        <v>72</v>
      </c>
      <c r="B50" s="73"/>
      <c r="C50" s="183" t="s">
        <v>196</v>
      </c>
      <c r="D50" s="183"/>
      <c r="E50" s="183"/>
      <c r="F50" s="65" t="s">
        <v>55</v>
      </c>
      <c r="G50" s="66"/>
      <c r="H50" s="66"/>
      <c r="I50" s="66"/>
      <c r="J50" s="67"/>
    </row>
    <row r="51" spans="1:13" x14ac:dyDescent="0.3">
      <c r="A51" s="65" t="s">
        <v>48</v>
      </c>
      <c r="B51" s="66"/>
      <c r="C51" s="66"/>
      <c r="D51" s="66"/>
      <c r="E51" s="67"/>
      <c r="F51" s="111" t="s">
        <v>229</v>
      </c>
      <c r="G51" s="112"/>
      <c r="H51" s="112"/>
      <c r="I51" s="112"/>
      <c r="J51" s="113"/>
    </row>
    <row r="52" spans="1:13" ht="15" thickBot="1" x14ac:dyDescent="0.35">
      <c r="A52" s="65" t="s">
        <v>54</v>
      </c>
      <c r="B52" s="66"/>
      <c r="C52" s="66"/>
      <c r="D52" s="66"/>
      <c r="E52" s="66"/>
      <c r="F52" s="66"/>
      <c r="G52" s="66"/>
      <c r="H52" s="66"/>
      <c r="I52" s="66"/>
      <c r="J52" s="67"/>
    </row>
    <row r="53" spans="1:13" ht="16.5" customHeight="1" x14ac:dyDescent="0.3">
      <c r="A53" s="199" t="s">
        <v>224</v>
      </c>
      <c r="B53" s="200"/>
      <c r="C53" s="200"/>
      <c r="D53" s="200"/>
      <c r="E53" s="200"/>
      <c r="F53" s="200"/>
      <c r="G53" s="200"/>
      <c r="H53" s="200"/>
      <c r="I53" s="200"/>
      <c r="J53" s="201"/>
      <c r="K53" s="42" t="str">
        <f>(IF(C57=0,"Work not yet Started.",IF(D57=50%,"Excavation work in process",IF(D57=100%,"Excavation work completed, ","0")))&amp;(IF(C58=0%,"",IF(D58=25%,"Footing work is process",IF(D58=50%,"Footing work Completed",IF(D58=75%,"Plinth work is process",IF(D58=100%,"Plinth work completed","0"))))))&amp;(IF(C59&gt;0,", RCC upto "&amp;C59&amp;" Slab completed",""))&amp;(IF(C60&gt;0,", Brickwork upto "&amp;C60&amp;" Floor completed"," "))&amp;(IF(C61&gt;0,", Internal Plaster upto "&amp;C61&amp;" Floor completed"," "))&amp;(IF(C62&gt;0,", External Plaster upto "&amp;C62&amp;" Floor completed"," "))&amp;(IF(C63&gt;0,", Flooring upto "&amp;C63&amp;" Floor completed"," "))&amp;(IF(C64&gt;0,", Painting upto "&amp;C64&amp;" Floor completed"," "))&amp;(IF(C65&gt;0,", Finishing upto "&amp;C65&amp;" Floor completed"," ")))</f>
        <v xml:space="preserve">Excavation work completed, Plinth work completed, RCC upto 0.5 Slab completed      </v>
      </c>
      <c r="L53" s="42"/>
      <c r="M53" s="43"/>
    </row>
    <row r="54" spans="1:13" ht="18" customHeight="1" x14ac:dyDescent="0.3">
      <c r="A54" s="198" t="s">
        <v>146</v>
      </c>
      <c r="B54" s="190"/>
      <c r="C54" s="44">
        <v>1</v>
      </c>
      <c r="D54" s="190" t="s">
        <v>197</v>
      </c>
      <c r="E54" s="190"/>
      <c r="F54" s="190">
        <v>0</v>
      </c>
      <c r="G54" s="190"/>
      <c r="H54" s="44" t="s">
        <v>198</v>
      </c>
      <c r="I54" s="190">
        <v>2</v>
      </c>
      <c r="J54" s="191"/>
      <c r="K54" s="45" t="s">
        <v>199</v>
      </c>
      <c r="L54" s="45"/>
      <c r="M54" s="46"/>
    </row>
    <row r="55" spans="1:13" ht="15.6" x14ac:dyDescent="0.3">
      <c r="A55" s="192" t="s">
        <v>200</v>
      </c>
      <c r="B55" s="193"/>
      <c r="C55" s="194" t="str">
        <f>K53</f>
        <v xml:space="preserve">Excavation work completed, Plinth work completed, RCC upto 0.5 Slab completed      </v>
      </c>
      <c r="D55" s="195"/>
      <c r="E55" s="195"/>
      <c r="F55" s="195"/>
      <c r="G55" s="195"/>
      <c r="H55" s="195"/>
      <c r="I55" s="195"/>
      <c r="J55" s="196"/>
      <c r="K55" s="45" t="s">
        <v>201</v>
      </c>
      <c r="L55" s="45"/>
      <c r="M55" s="46"/>
    </row>
    <row r="56" spans="1:13" ht="15.6" x14ac:dyDescent="0.3">
      <c r="A56" s="186" t="s">
        <v>34</v>
      </c>
      <c r="B56" s="187"/>
      <c r="C56" s="54" t="s">
        <v>202</v>
      </c>
      <c r="D56" s="187" t="s">
        <v>203</v>
      </c>
      <c r="E56" s="187"/>
      <c r="F56" s="187" t="s">
        <v>204</v>
      </c>
      <c r="G56" s="187"/>
      <c r="H56" s="187" t="s">
        <v>205</v>
      </c>
      <c r="I56" s="187"/>
      <c r="J56" s="197"/>
      <c r="K56" s="45" t="s">
        <v>206</v>
      </c>
      <c r="L56" s="47"/>
      <c r="M56" s="48"/>
    </row>
    <row r="57" spans="1:13" ht="15.6" x14ac:dyDescent="0.3">
      <c r="A57" s="186" t="s">
        <v>207</v>
      </c>
      <c r="B57" s="187"/>
      <c r="C57" s="55">
        <f>M60</f>
        <v>2</v>
      </c>
      <c r="D57" s="188">
        <f>((100/I54)*C57)/100</f>
        <v>1</v>
      </c>
      <c r="E57" s="188"/>
      <c r="F57" s="188">
        <f>(IF(C55=K55,"100%",IF(C55=K56,"100%",(((C58/I54*10)+(40/(C54+F54+I54)*C59)+(7.5/(I54)*C60)+(7.5/(I54)*C61)+(10/I54*C62)+(10/I54*C63)+(5/I54*C64)+(5/I54*C65)+(5/I54*C66))/100))))</f>
        <v>0.16666666666666669</v>
      </c>
      <c r="G57" s="188"/>
      <c r="H57" s="188">
        <f>((((C57/I54)*20)+((C58/I54)*25)+(30/(I54+F54+C54)*C59)+(5/I54*C60)+(5/I54*C61)+(5/I54*C62)+(5/I54*C63)+(0/I54*C64)+(0/I54*C65)+(5/I54*C66))/100)</f>
        <v>0.5</v>
      </c>
      <c r="I57" s="188"/>
      <c r="J57" s="202"/>
      <c r="K57" s="45"/>
      <c r="L57" s="47"/>
      <c r="M57" s="48"/>
    </row>
    <row r="58" spans="1:13" ht="15.6" x14ac:dyDescent="0.3">
      <c r="A58" s="186" t="s">
        <v>35</v>
      </c>
      <c r="B58" s="187"/>
      <c r="C58" s="55">
        <f>M65</f>
        <v>2</v>
      </c>
      <c r="D58" s="188">
        <f>((100/I54)*C58)/100</f>
        <v>1</v>
      </c>
      <c r="E58" s="188"/>
      <c r="F58" s="188"/>
      <c r="G58" s="188"/>
      <c r="H58" s="188"/>
      <c r="I58" s="188"/>
      <c r="J58" s="202"/>
      <c r="K58" s="47"/>
      <c r="L58" s="47"/>
      <c r="M58" s="48"/>
    </row>
    <row r="59" spans="1:13" ht="15.6" x14ac:dyDescent="0.3">
      <c r="A59" s="186" t="s">
        <v>36</v>
      </c>
      <c r="B59" s="187"/>
      <c r="C59" s="58">
        <v>0.5</v>
      </c>
      <c r="D59" s="188">
        <f>((100/(C54+F54+I54))*C59)/100</f>
        <v>0.16666666666666669</v>
      </c>
      <c r="E59" s="188"/>
      <c r="F59" s="188"/>
      <c r="G59" s="188"/>
      <c r="H59" s="188"/>
      <c r="I59" s="188"/>
      <c r="J59" s="202"/>
      <c r="K59" s="49" t="s">
        <v>208</v>
      </c>
      <c r="L59" s="50"/>
      <c r="M59" s="51">
        <f>I54*50%</f>
        <v>1</v>
      </c>
    </row>
    <row r="60" spans="1:13" ht="15.6" x14ac:dyDescent="0.3">
      <c r="A60" s="186" t="s">
        <v>209</v>
      </c>
      <c r="B60" s="187" t="s">
        <v>210</v>
      </c>
      <c r="C60" s="55">
        <v>0</v>
      </c>
      <c r="D60" s="188">
        <f>((100/I54)*C60)/100</f>
        <v>0</v>
      </c>
      <c r="E60" s="188"/>
      <c r="F60" s="188"/>
      <c r="G60" s="188"/>
      <c r="H60" s="188"/>
      <c r="I60" s="188"/>
      <c r="J60" s="202"/>
      <c r="K60" s="49" t="s">
        <v>211</v>
      </c>
      <c r="L60" s="50"/>
      <c r="M60" s="51">
        <f>I54</f>
        <v>2</v>
      </c>
    </row>
    <row r="61" spans="1:13" ht="15" customHeight="1" x14ac:dyDescent="0.3">
      <c r="A61" s="186" t="s">
        <v>212</v>
      </c>
      <c r="B61" s="187" t="s">
        <v>210</v>
      </c>
      <c r="C61" s="55">
        <v>0</v>
      </c>
      <c r="D61" s="188">
        <f>((100/I54)*C61)/100</f>
        <v>0</v>
      </c>
      <c r="E61" s="188"/>
      <c r="F61" s="188"/>
      <c r="G61" s="188"/>
      <c r="H61" s="188"/>
      <c r="I61" s="188"/>
      <c r="J61" s="202"/>
      <c r="K61" s="49"/>
      <c r="L61" s="50"/>
      <c r="M61" s="51"/>
    </row>
    <row r="62" spans="1:13" ht="15.6" x14ac:dyDescent="0.3">
      <c r="A62" s="198" t="s">
        <v>213</v>
      </c>
      <c r="B62" s="190" t="s">
        <v>214</v>
      </c>
      <c r="C62" s="55">
        <v>0</v>
      </c>
      <c r="D62" s="188">
        <f>((100/(I54))*C62)/100</f>
        <v>0</v>
      </c>
      <c r="E62" s="188"/>
      <c r="F62" s="188"/>
      <c r="G62" s="188"/>
      <c r="H62" s="188"/>
      <c r="I62" s="188"/>
      <c r="J62" s="202"/>
      <c r="K62" s="49" t="s">
        <v>215</v>
      </c>
      <c r="L62" s="50"/>
      <c r="M62" s="51">
        <f>I54*25%</f>
        <v>0.5</v>
      </c>
    </row>
    <row r="63" spans="1:13" ht="15.6" x14ac:dyDescent="0.3">
      <c r="A63" s="186" t="s">
        <v>216</v>
      </c>
      <c r="B63" s="187" t="s">
        <v>216</v>
      </c>
      <c r="C63" s="55">
        <v>0</v>
      </c>
      <c r="D63" s="188">
        <f>((100/I54)*C63)/100</f>
        <v>0</v>
      </c>
      <c r="E63" s="188"/>
      <c r="F63" s="188"/>
      <c r="G63" s="188"/>
      <c r="H63" s="188"/>
      <c r="I63" s="188"/>
      <c r="J63" s="202"/>
      <c r="K63" s="49" t="s">
        <v>217</v>
      </c>
      <c r="L63" s="50"/>
      <c r="M63" s="51">
        <f>I54*50%</f>
        <v>1</v>
      </c>
    </row>
    <row r="64" spans="1:13" ht="15.6" x14ac:dyDescent="0.3">
      <c r="A64" s="186" t="s">
        <v>218</v>
      </c>
      <c r="B64" s="187"/>
      <c r="C64" s="55">
        <v>0</v>
      </c>
      <c r="D64" s="188">
        <f>((100/I54)*C64)/100</f>
        <v>0</v>
      </c>
      <c r="E64" s="188"/>
      <c r="F64" s="188"/>
      <c r="G64" s="188"/>
      <c r="H64" s="188"/>
      <c r="I64" s="188"/>
      <c r="J64" s="202"/>
      <c r="K64" s="49" t="s">
        <v>219</v>
      </c>
      <c r="L64" s="50"/>
      <c r="M64" s="51">
        <f>I54*75%</f>
        <v>1.5</v>
      </c>
    </row>
    <row r="65" spans="1:13" ht="15" customHeight="1" x14ac:dyDescent="0.3">
      <c r="A65" s="186" t="s">
        <v>220</v>
      </c>
      <c r="B65" s="187" t="s">
        <v>220</v>
      </c>
      <c r="C65" s="55">
        <v>0</v>
      </c>
      <c r="D65" s="188">
        <f>((100/(I54))*C65)/100</f>
        <v>0</v>
      </c>
      <c r="E65" s="188"/>
      <c r="F65" s="188"/>
      <c r="G65" s="188"/>
      <c r="H65" s="188"/>
      <c r="I65" s="188"/>
      <c r="J65" s="202"/>
      <c r="K65" s="49" t="s">
        <v>221</v>
      </c>
      <c r="L65" s="50"/>
      <c r="M65" s="51">
        <f>I54</f>
        <v>2</v>
      </c>
    </row>
    <row r="66" spans="1:13" ht="16.2" thickBot="1" x14ac:dyDescent="0.35">
      <c r="A66" s="204" t="s">
        <v>222</v>
      </c>
      <c r="B66" s="205"/>
      <c r="C66" s="57">
        <v>0</v>
      </c>
      <c r="D66" s="189">
        <f>((100/(I54))*C66)/100</f>
        <v>0</v>
      </c>
      <c r="E66" s="189"/>
      <c r="F66" s="189"/>
      <c r="G66" s="189"/>
      <c r="H66" s="189"/>
      <c r="I66" s="189"/>
      <c r="J66" s="203"/>
      <c r="K66" s="52"/>
      <c r="L66" s="52"/>
      <c r="M66" s="53"/>
    </row>
    <row r="67" spans="1:13" ht="15" customHeight="1" x14ac:dyDescent="0.3">
      <c r="A67" s="199" t="s">
        <v>223</v>
      </c>
      <c r="B67" s="200"/>
      <c r="C67" s="200"/>
      <c r="D67" s="200"/>
      <c r="E67" s="200"/>
      <c r="F67" s="200"/>
      <c r="G67" s="200"/>
      <c r="H67" s="200"/>
      <c r="I67" s="200"/>
      <c r="J67" s="201"/>
      <c r="K67" s="42" t="str">
        <f>(IF(C71=0,"Work not yet Started.",IF(D71=50%,"Excavation work in process",IF(D71=100%,"Excavation work completed, ","0")))&amp;(IF(C72=0%,"",IF(D72=25%,"Footing work is process",IF(D72=50%,"Footing work Completed",IF(D72=75%,"Plinth work is process",IF(D72=100%,"Plinth work completed","0"))))))&amp;(IF(C73&gt;0,", RCC upto "&amp;C73&amp;" Slab completed",""))&amp;(IF(C74&gt;0,", Brickwork upto "&amp;C74&amp;" Floor completed"," "))&amp;(IF(C75&gt;0,", Internal Plaster upto "&amp;C75&amp;" Floor completed"," "))&amp;(IF(C76&gt;0,", External Plaster upto "&amp;C76&amp;" Floor completed"," "))&amp;(IF(C77&gt;0,", Flooring upto "&amp;C77&amp;" Floor completed"," "))&amp;(IF(C78&gt;0,", Painting upto "&amp;C78&amp;" Floor completed"," "))&amp;(IF(C79&gt;0,", Finishing upto "&amp;C79&amp;" Floor completed"," ")))</f>
        <v xml:space="preserve">Excavation work completed, Plinth work completed, RCC upto 3 Slab completed      </v>
      </c>
      <c r="L67" s="42"/>
      <c r="M67" s="43"/>
    </row>
    <row r="68" spans="1:13" ht="15" customHeight="1" x14ac:dyDescent="0.3">
      <c r="A68" s="198" t="s">
        <v>146</v>
      </c>
      <c r="B68" s="190"/>
      <c r="C68" s="44">
        <v>1</v>
      </c>
      <c r="D68" s="190" t="s">
        <v>197</v>
      </c>
      <c r="E68" s="190"/>
      <c r="F68" s="190">
        <v>0</v>
      </c>
      <c r="G68" s="190"/>
      <c r="H68" s="44" t="s">
        <v>198</v>
      </c>
      <c r="I68" s="190">
        <v>2</v>
      </c>
      <c r="J68" s="191"/>
      <c r="K68" s="45" t="s">
        <v>199</v>
      </c>
      <c r="L68" s="45"/>
      <c r="M68" s="46"/>
    </row>
    <row r="69" spans="1:13" ht="15.6" x14ac:dyDescent="0.3">
      <c r="A69" s="192" t="s">
        <v>200</v>
      </c>
      <c r="B69" s="193"/>
      <c r="C69" s="194" t="str">
        <f>K67</f>
        <v xml:space="preserve">Excavation work completed, Plinth work completed, RCC upto 3 Slab completed      </v>
      </c>
      <c r="D69" s="195"/>
      <c r="E69" s="195"/>
      <c r="F69" s="195"/>
      <c r="G69" s="195"/>
      <c r="H69" s="195"/>
      <c r="I69" s="195"/>
      <c r="J69" s="196"/>
      <c r="K69" s="45" t="s">
        <v>201</v>
      </c>
      <c r="L69" s="45"/>
      <c r="M69" s="46"/>
    </row>
    <row r="70" spans="1:13" ht="15.6" x14ac:dyDescent="0.3">
      <c r="A70" s="186" t="s">
        <v>34</v>
      </c>
      <c r="B70" s="187"/>
      <c r="C70" s="54" t="s">
        <v>202</v>
      </c>
      <c r="D70" s="187" t="s">
        <v>203</v>
      </c>
      <c r="E70" s="187"/>
      <c r="F70" s="187" t="s">
        <v>204</v>
      </c>
      <c r="G70" s="187"/>
      <c r="H70" s="187" t="s">
        <v>205</v>
      </c>
      <c r="I70" s="187"/>
      <c r="J70" s="197"/>
      <c r="K70" s="45" t="s">
        <v>206</v>
      </c>
      <c r="L70" s="47"/>
      <c r="M70" s="48"/>
    </row>
    <row r="71" spans="1:13" ht="15.6" x14ac:dyDescent="0.3">
      <c r="A71" s="186" t="s">
        <v>207</v>
      </c>
      <c r="B71" s="187"/>
      <c r="C71" s="55">
        <f>M74</f>
        <v>2</v>
      </c>
      <c r="D71" s="188">
        <f>((100/I68)*C71)/100</f>
        <v>1</v>
      </c>
      <c r="E71" s="188"/>
      <c r="F71" s="188">
        <f>(IF(C69=K69,"100%",IF(C69=K70,"100%",(((C72/I68*10)+(40/(C68+F68+I68)*C73)+(7.5/(I68)*C74)+(7.5/(I68)*C75)+(10/I68*C76)+(10/I68*C77)+(5/I68*C78)+(5/I68*C79)+(5/I68*C80))/100))))</f>
        <v>0.5</v>
      </c>
      <c r="G71" s="188"/>
      <c r="H71" s="188">
        <f>((((C71/I68)*20)+((C72/I68)*25)+(30/(I68+F68+C68)*C73)+(5/I68*C74)+(5/I68*C75)+(5/I68*C76)+(5/I68*C77)+(0/I68*C78)+(0/I68*C79)+(5/I68*C80))/100)</f>
        <v>0.75</v>
      </c>
      <c r="I71" s="188"/>
      <c r="J71" s="202"/>
      <c r="K71" s="45"/>
      <c r="L71" s="47"/>
      <c r="M71" s="48"/>
    </row>
    <row r="72" spans="1:13" ht="15.6" x14ac:dyDescent="0.3">
      <c r="A72" s="186" t="s">
        <v>35</v>
      </c>
      <c r="B72" s="187"/>
      <c r="C72" s="55">
        <f>M79</f>
        <v>2</v>
      </c>
      <c r="D72" s="188">
        <f>((100/I68)*C72)/100</f>
        <v>1</v>
      </c>
      <c r="E72" s="188"/>
      <c r="F72" s="188"/>
      <c r="G72" s="188"/>
      <c r="H72" s="188"/>
      <c r="I72" s="188"/>
      <c r="J72" s="202"/>
      <c r="K72" s="47"/>
      <c r="L72" s="47"/>
      <c r="M72" s="48"/>
    </row>
    <row r="73" spans="1:13" ht="15.6" x14ac:dyDescent="0.3">
      <c r="A73" s="186" t="s">
        <v>36</v>
      </c>
      <c r="B73" s="187"/>
      <c r="C73" s="56">
        <v>3</v>
      </c>
      <c r="D73" s="188">
        <f>((100/(C68+F68+I68))*C73)/100</f>
        <v>1</v>
      </c>
      <c r="E73" s="188"/>
      <c r="F73" s="188"/>
      <c r="G73" s="188"/>
      <c r="H73" s="188"/>
      <c r="I73" s="188"/>
      <c r="J73" s="202"/>
      <c r="K73" s="49" t="s">
        <v>208</v>
      </c>
      <c r="L73" s="50"/>
      <c r="M73" s="51">
        <f>I68*50%</f>
        <v>1</v>
      </c>
    </row>
    <row r="74" spans="1:13" ht="15.6" x14ac:dyDescent="0.3">
      <c r="A74" s="186" t="s">
        <v>209</v>
      </c>
      <c r="B74" s="187" t="s">
        <v>210</v>
      </c>
      <c r="C74" s="55">
        <v>0</v>
      </c>
      <c r="D74" s="188">
        <f>((100/I68)*C74)/100</f>
        <v>0</v>
      </c>
      <c r="E74" s="188"/>
      <c r="F74" s="188"/>
      <c r="G74" s="188"/>
      <c r="H74" s="188"/>
      <c r="I74" s="188"/>
      <c r="J74" s="202"/>
      <c r="K74" s="49" t="s">
        <v>211</v>
      </c>
      <c r="L74" s="50"/>
      <c r="M74" s="51">
        <f>I68</f>
        <v>2</v>
      </c>
    </row>
    <row r="75" spans="1:13" ht="15" customHeight="1" x14ac:dyDescent="0.3">
      <c r="A75" s="186" t="s">
        <v>212</v>
      </c>
      <c r="B75" s="187" t="s">
        <v>210</v>
      </c>
      <c r="C75" s="55">
        <v>0</v>
      </c>
      <c r="D75" s="188">
        <f>((100/I68)*C75)/100</f>
        <v>0</v>
      </c>
      <c r="E75" s="188"/>
      <c r="F75" s="188"/>
      <c r="G75" s="188"/>
      <c r="H75" s="188"/>
      <c r="I75" s="188"/>
      <c r="J75" s="202"/>
      <c r="K75" s="49"/>
      <c r="L75" s="50"/>
      <c r="M75" s="51"/>
    </row>
    <row r="76" spans="1:13" ht="15.6" x14ac:dyDescent="0.3">
      <c r="A76" s="198" t="s">
        <v>213</v>
      </c>
      <c r="B76" s="190" t="s">
        <v>214</v>
      </c>
      <c r="C76" s="55">
        <v>0</v>
      </c>
      <c r="D76" s="188">
        <f>((100/(I68))*C76)/100</f>
        <v>0</v>
      </c>
      <c r="E76" s="188"/>
      <c r="F76" s="188"/>
      <c r="G76" s="188"/>
      <c r="H76" s="188"/>
      <c r="I76" s="188"/>
      <c r="J76" s="202"/>
      <c r="K76" s="49" t="s">
        <v>215</v>
      </c>
      <c r="L76" s="50"/>
      <c r="M76" s="51">
        <f>I68*25%</f>
        <v>0.5</v>
      </c>
    </row>
    <row r="77" spans="1:13" ht="15.6" x14ac:dyDescent="0.3">
      <c r="A77" s="186" t="s">
        <v>216</v>
      </c>
      <c r="B77" s="187" t="s">
        <v>216</v>
      </c>
      <c r="C77" s="55">
        <v>0</v>
      </c>
      <c r="D77" s="188">
        <f>((100/I68)*C77)/100</f>
        <v>0</v>
      </c>
      <c r="E77" s="188"/>
      <c r="F77" s="188"/>
      <c r="G77" s="188"/>
      <c r="H77" s="188"/>
      <c r="I77" s="188"/>
      <c r="J77" s="202"/>
      <c r="K77" s="49" t="s">
        <v>217</v>
      </c>
      <c r="L77" s="50"/>
      <c r="M77" s="51">
        <f>I68*50%</f>
        <v>1</v>
      </c>
    </row>
    <row r="78" spans="1:13" ht="15.6" x14ac:dyDescent="0.3">
      <c r="A78" s="186" t="s">
        <v>218</v>
      </c>
      <c r="B78" s="187"/>
      <c r="C78" s="55">
        <v>0</v>
      </c>
      <c r="D78" s="188">
        <f>((100/I68)*C78)/100</f>
        <v>0</v>
      </c>
      <c r="E78" s="188"/>
      <c r="F78" s="188"/>
      <c r="G78" s="188"/>
      <c r="H78" s="188"/>
      <c r="I78" s="188"/>
      <c r="J78" s="202"/>
      <c r="K78" s="49" t="s">
        <v>219</v>
      </c>
      <c r="L78" s="50"/>
      <c r="M78" s="51">
        <f>I68*75%</f>
        <v>1.5</v>
      </c>
    </row>
    <row r="79" spans="1:13" ht="15" customHeight="1" x14ac:dyDescent="0.3">
      <c r="A79" s="186" t="s">
        <v>220</v>
      </c>
      <c r="B79" s="187" t="s">
        <v>220</v>
      </c>
      <c r="C79" s="55">
        <v>0</v>
      </c>
      <c r="D79" s="188">
        <f>((100/(I68))*C79)/100</f>
        <v>0</v>
      </c>
      <c r="E79" s="188"/>
      <c r="F79" s="188"/>
      <c r="G79" s="188"/>
      <c r="H79" s="188"/>
      <c r="I79" s="188"/>
      <c r="J79" s="202"/>
      <c r="K79" s="49" t="s">
        <v>221</v>
      </c>
      <c r="L79" s="50"/>
      <c r="M79" s="51">
        <f>I68</f>
        <v>2</v>
      </c>
    </row>
    <row r="80" spans="1:13" ht="16.2" thickBot="1" x14ac:dyDescent="0.35">
      <c r="A80" s="204" t="s">
        <v>222</v>
      </c>
      <c r="B80" s="205"/>
      <c r="C80" s="57">
        <v>0</v>
      </c>
      <c r="D80" s="189">
        <f>((100/(I68))*C80)/100</f>
        <v>0</v>
      </c>
      <c r="E80" s="189"/>
      <c r="F80" s="189"/>
      <c r="G80" s="189"/>
      <c r="H80" s="189"/>
      <c r="I80" s="189"/>
      <c r="J80" s="203"/>
      <c r="K80" s="52"/>
      <c r="L80" s="52"/>
      <c r="M80" s="53"/>
    </row>
    <row r="81" spans="1:10" x14ac:dyDescent="0.3">
      <c r="A81" s="65" t="s">
        <v>56</v>
      </c>
      <c r="B81" s="66"/>
      <c r="C81" s="66"/>
      <c r="D81" s="66"/>
      <c r="E81" s="66"/>
      <c r="F81" s="66"/>
      <c r="G81" s="66"/>
      <c r="H81" s="66"/>
      <c r="I81" s="66"/>
      <c r="J81" s="67"/>
    </row>
    <row r="82" spans="1:10" x14ac:dyDescent="0.3">
      <c r="A82" s="65" t="s">
        <v>49</v>
      </c>
      <c r="B82" s="66"/>
      <c r="C82" s="66"/>
      <c r="D82" s="66"/>
      <c r="E82" s="66"/>
      <c r="F82" s="66"/>
      <c r="G82" s="66"/>
      <c r="H82" s="66"/>
      <c r="I82" s="66"/>
      <c r="J82" s="67"/>
    </row>
    <row r="83" spans="1:10" ht="15" customHeight="1" x14ac:dyDescent="0.3">
      <c r="A83" s="68" t="s">
        <v>74</v>
      </c>
      <c r="B83" s="68"/>
      <c r="C83" s="68"/>
      <c r="D83" s="68"/>
      <c r="E83" s="68"/>
      <c r="F83" s="68"/>
      <c r="G83" s="68"/>
      <c r="H83" s="68"/>
      <c r="I83" s="68"/>
      <c r="J83" s="68"/>
    </row>
    <row r="84" spans="1:10" x14ac:dyDescent="0.3">
      <c r="A84" s="68"/>
      <c r="B84" s="68"/>
      <c r="C84" s="68"/>
      <c r="D84" s="68"/>
      <c r="E84" s="68"/>
      <c r="F84" s="68"/>
      <c r="G84" s="68"/>
      <c r="H84" s="68"/>
      <c r="I84" s="68"/>
      <c r="J84" s="68"/>
    </row>
    <row r="85" spans="1:10" s="26" customFormat="1" x14ac:dyDescent="0.3">
      <c r="A85" s="157" t="s">
        <v>23</v>
      </c>
      <c r="B85" s="158"/>
      <c r="C85" s="158"/>
      <c r="D85" s="158"/>
      <c r="E85" s="158"/>
      <c r="F85" s="158"/>
      <c r="G85" s="158"/>
      <c r="H85" s="158"/>
      <c r="I85" s="158"/>
      <c r="J85" s="158"/>
    </row>
    <row r="86" spans="1:10" x14ac:dyDescent="0.3">
      <c r="A86" s="69" t="s">
        <v>160</v>
      </c>
      <c r="B86" s="70"/>
      <c r="C86" s="70"/>
      <c r="D86" s="70"/>
      <c r="E86" s="70"/>
      <c r="F86" s="70"/>
      <c r="G86" s="71">
        <v>2650</v>
      </c>
      <c r="H86" s="71"/>
      <c r="I86" s="71"/>
      <c r="J86" s="71"/>
    </row>
    <row r="87" spans="1:10" hidden="1" x14ac:dyDescent="0.3">
      <c r="A87" s="69" t="s">
        <v>145</v>
      </c>
      <c r="B87" s="70"/>
      <c r="C87" s="70"/>
      <c r="D87" s="70"/>
      <c r="E87" s="70"/>
      <c r="F87" s="70"/>
      <c r="G87" s="71">
        <v>6000</v>
      </c>
      <c r="H87" s="71"/>
      <c r="I87" s="71"/>
      <c r="J87" s="71"/>
    </row>
    <row r="88" spans="1:10" hidden="1" x14ac:dyDescent="0.3">
      <c r="A88" s="69" t="s">
        <v>73</v>
      </c>
      <c r="B88" s="70"/>
      <c r="C88" s="70"/>
      <c r="D88" s="70"/>
      <c r="E88" s="70"/>
      <c r="F88" s="70"/>
      <c r="G88" s="72" t="s">
        <v>50</v>
      </c>
      <c r="H88" s="72"/>
      <c r="I88" s="72"/>
      <c r="J88" s="72"/>
    </row>
    <row r="89" spans="1:10" hidden="1" x14ac:dyDescent="0.3">
      <c r="A89" s="69" t="s">
        <v>107</v>
      </c>
      <c r="B89" s="69"/>
      <c r="C89" s="69"/>
      <c r="D89" s="69"/>
      <c r="E89" s="69"/>
      <c r="F89" s="69"/>
      <c r="G89" s="72" t="s">
        <v>50</v>
      </c>
      <c r="H89" s="72"/>
      <c r="I89" s="72"/>
      <c r="J89" s="72"/>
    </row>
    <row r="90" spans="1:10" x14ac:dyDescent="0.3">
      <c r="A90" s="73" t="s">
        <v>180</v>
      </c>
      <c r="B90" s="73"/>
      <c r="C90" s="73"/>
      <c r="D90" s="73"/>
      <c r="E90" s="73"/>
      <c r="F90" s="73"/>
      <c r="G90" s="72" t="s">
        <v>181</v>
      </c>
      <c r="H90" s="72"/>
      <c r="I90" s="72"/>
      <c r="J90" s="72"/>
    </row>
    <row r="91" spans="1:10" ht="15" customHeight="1" x14ac:dyDescent="0.3">
      <c r="A91" s="69" t="s">
        <v>176</v>
      </c>
      <c r="B91" s="69"/>
      <c r="C91" s="69"/>
      <c r="D91" s="69"/>
      <c r="E91" s="69"/>
      <c r="F91" s="69"/>
      <c r="G91" s="72" t="s">
        <v>177</v>
      </c>
      <c r="H91" s="72"/>
      <c r="I91" s="72"/>
      <c r="J91" s="72"/>
    </row>
    <row r="92" spans="1:10" x14ac:dyDescent="0.3">
      <c r="A92" s="69" t="s">
        <v>178</v>
      </c>
      <c r="B92" s="69"/>
      <c r="C92" s="69"/>
      <c r="D92" s="69"/>
      <c r="E92" s="69"/>
      <c r="F92" s="69"/>
      <c r="G92" s="72" t="s">
        <v>179</v>
      </c>
      <c r="H92" s="72"/>
      <c r="I92" s="72"/>
      <c r="J92" s="72"/>
    </row>
    <row r="93" spans="1:10" ht="15" customHeight="1" x14ac:dyDescent="0.3">
      <c r="A93" s="69" t="s">
        <v>230</v>
      </c>
      <c r="B93" s="69"/>
      <c r="C93" s="69"/>
      <c r="D93" s="69"/>
      <c r="E93" s="69"/>
      <c r="F93" s="69"/>
      <c r="G93" s="72" t="s">
        <v>231</v>
      </c>
      <c r="H93" s="72"/>
      <c r="I93" s="72"/>
      <c r="J93" s="72"/>
    </row>
    <row r="94" spans="1:10" hidden="1" x14ac:dyDescent="0.3">
      <c r="A94" s="69" t="s">
        <v>24</v>
      </c>
      <c r="B94" s="69"/>
      <c r="C94" s="69"/>
      <c r="D94" s="69"/>
      <c r="E94" s="69"/>
      <c r="F94" s="69"/>
      <c r="G94" s="72" t="s">
        <v>50</v>
      </c>
      <c r="H94" s="72"/>
      <c r="I94" s="72"/>
      <c r="J94" s="72"/>
    </row>
    <row r="95" spans="1:10" ht="15" customHeight="1" x14ac:dyDescent="0.3">
      <c r="A95" s="69" t="s">
        <v>225</v>
      </c>
      <c r="B95" s="69"/>
      <c r="C95" s="69"/>
      <c r="D95" s="69"/>
      <c r="E95" s="69"/>
      <c r="F95" s="69"/>
      <c r="G95" s="72" t="s">
        <v>226</v>
      </c>
      <c r="H95" s="72"/>
      <c r="I95" s="72"/>
      <c r="J95" s="72"/>
    </row>
    <row r="96" spans="1:10" s="25" customFormat="1" x14ac:dyDescent="0.3">
      <c r="A96" s="157" t="s">
        <v>108</v>
      </c>
      <c r="B96" s="158"/>
      <c r="C96" s="158"/>
      <c r="D96" s="158"/>
      <c r="E96" s="158"/>
      <c r="F96" s="158"/>
      <c r="G96" s="159">
        <f>G86*0.8</f>
        <v>2120</v>
      </c>
      <c r="H96" s="159"/>
      <c r="I96" s="159"/>
      <c r="J96" s="159"/>
    </row>
    <row r="97" spans="1:11" s="1" customFormat="1" ht="17.399999999999999" x14ac:dyDescent="0.3">
      <c r="A97" s="160" t="s">
        <v>109</v>
      </c>
      <c r="B97" s="161"/>
      <c r="C97" s="161"/>
      <c r="D97" s="161"/>
      <c r="E97" s="161"/>
      <c r="F97" s="161"/>
      <c r="G97" s="161"/>
      <c r="H97" s="161"/>
      <c r="I97" s="161"/>
      <c r="J97" s="162"/>
    </row>
    <row r="98" spans="1:11" ht="15.6" x14ac:dyDescent="0.3">
      <c r="A98" s="163" t="s">
        <v>46</v>
      </c>
      <c r="B98" s="164"/>
      <c r="C98" s="164"/>
      <c r="D98" s="164"/>
      <c r="E98" s="164"/>
      <c r="F98" s="164"/>
      <c r="G98" s="164"/>
      <c r="H98" s="164"/>
      <c r="I98" s="164"/>
      <c r="J98" s="165"/>
    </row>
    <row r="99" spans="1:11" ht="51" customHeight="1" x14ac:dyDescent="0.3">
      <c r="A99" s="20" t="s">
        <v>32</v>
      </c>
      <c r="B99" s="28" t="s">
        <v>29</v>
      </c>
      <c r="C99" s="7" t="s">
        <v>138</v>
      </c>
      <c r="D99" s="169" t="s">
        <v>139</v>
      </c>
      <c r="E99" s="170"/>
      <c r="F99" s="29" t="s">
        <v>30</v>
      </c>
      <c r="G99" s="7" t="s">
        <v>161</v>
      </c>
      <c r="H99" s="7" t="s">
        <v>31</v>
      </c>
      <c r="I99" s="167" t="s">
        <v>110</v>
      </c>
      <c r="J99" s="168"/>
    </row>
    <row r="100" spans="1:11" ht="15.6" x14ac:dyDescent="0.3">
      <c r="A100" s="74" t="s">
        <v>166</v>
      </c>
      <c r="B100" s="75"/>
      <c r="C100" s="75"/>
      <c r="D100" s="75"/>
      <c r="E100" s="75"/>
      <c r="F100" s="75"/>
      <c r="G100" s="75"/>
      <c r="H100" s="75"/>
      <c r="I100" s="75"/>
      <c r="J100" s="76"/>
    </row>
    <row r="101" spans="1:11" ht="15.6" x14ac:dyDescent="0.3">
      <c r="A101" s="62" t="s">
        <v>169</v>
      </c>
      <c r="B101" s="63"/>
      <c r="C101" s="63"/>
      <c r="D101" s="63"/>
      <c r="E101" s="63"/>
      <c r="F101" s="63"/>
      <c r="G101" s="63"/>
      <c r="H101" s="63"/>
      <c r="I101" s="63"/>
      <c r="J101" s="64"/>
    </row>
    <row r="102" spans="1:11" ht="15.6" x14ac:dyDescent="0.3">
      <c r="A102" s="62" t="s">
        <v>159</v>
      </c>
      <c r="B102" s="63"/>
      <c r="C102" s="63"/>
      <c r="D102" s="63"/>
      <c r="E102" s="63"/>
      <c r="F102" s="63"/>
      <c r="G102" s="63"/>
      <c r="H102" s="63"/>
      <c r="I102" s="63"/>
      <c r="J102" s="64"/>
    </row>
    <row r="103" spans="1:11" ht="15.6" x14ac:dyDescent="0.3">
      <c r="A103" s="13">
        <v>1</v>
      </c>
      <c r="B103" s="13" t="s">
        <v>135</v>
      </c>
      <c r="C103" s="13">
        <f>25.54*10.764</f>
        <v>274.91255999999998</v>
      </c>
      <c r="D103" s="60">
        <f t="shared" ref="D103:D113" si="0">C103*1.2</f>
        <v>329.89507199999997</v>
      </c>
      <c r="E103" s="61"/>
      <c r="F103" s="13">
        <v>0</v>
      </c>
      <c r="G103" s="13">
        <v>455</v>
      </c>
      <c r="H103" s="13" t="s">
        <v>50</v>
      </c>
      <c r="I103" s="60" t="s">
        <v>146</v>
      </c>
      <c r="J103" s="61"/>
    </row>
    <row r="104" spans="1:11" ht="15.6" x14ac:dyDescent="0.3">
      <c r="A104" s="13">
        <v>2</v>
      </c>
      <c r="B104" s="13" t="s">
        <v>135</v>
      </c>
      <c r="C104" s="13">
        <f>25.54*10.764</f>
        <v>274.91255999999998</v>
      </c>
      <c r="D104" s="60">
        <f t="shared" si="0"/>
        <v>329.89507199999997</v>
      </c>
      <c r="E104" s="61"/>
      <c r="F104" s="13">
        <v>0</v>
      </c>
      <c r="G104" s="13">
        <v>455</v>
      </c>
      <c r="H104" s="13" t="s">
        <v>50</v>
      </c>
      <c r="I104" s="60" t="s">
        <v>146</v>
      </c>
      <c r="J104" s="61"/>
      <c r="K104">
        <f>300*G103</f>
        <v>136500</v>
      </c>
    </row>
    <row r="105" spans="1:11" ht="15.6" x14ac:dyDescent="0.3">
      <c r="A105" s="13">
        <v>3</v>
      </c>
      <c r="B105" s="13" t="s">
        <v>135</v>
      </c>
      <c r="C105" s="13">
        <f>25.54*10.764</f>
        <v>274.91255999999998</v>
      </c>
      <c r="D105" s="60">
        <f t="shared" si="0"/>
        <v>329.89507199999997</v>
      </c>
      <c r="E105" s="61"/>
      <c r="F105" s="13">
        <v>0</v>
      </c>
      <c r="G105" s="13">
        <v>455</v>
      </c>
      <c r="H105" s="13" t="s">
        <v>50</v>
      </c>
      <c r="I105" s="60" t="s">
        <v>146</v>
      </c>
      <c r="J105" s="61"/>
      <c r="K105">
        <f t="shared" ref="K105:K112" si="1">300*G104</f>
        <v>136500</v>
      </c>
    </row>
    <row r="106" spans="1:11" ht="15.6" x14ac:dyDescent="0.3">
      <c r="A106" s="13">
        <v>4</v>
      </c>
      <c r="B106" s="13" t="s">
        <v>135</v>
      </c>
      <c r="C106" s="13">
        <f>25.54*10.764</f>
        <v>274.91255999999998</v>
      </c>
      <c r="D106" s="60">
        <f t="shared" si="0"/>
        <v>329.89507199999997</v>
      </c>
      <c r="E106" s="61"/>
      <c r="F106" s="13">
        <v>0</v>
      </c>
      <c r="G106" s="13">
        <v>455</v>
      </c>
      <c r="H106" s="13" t="s">
        <v>50</v>
      </c>
      <c r="I106" s="60" t="s">
        <v>146</v>
      </c>
      <c r="J106" s="61"/>
      <c r="K106">
        <f t="shared" si="1"/>
        <v>136500</v>
      </c>
    </row>
    <row r="107" spans="1:11" ht="15.6" x14ac:dyDescent="0.3">
      <c r="A107" s="13">
        <v>5</v>
      </c>
      <c r="B107" s="13" t="s">
        <v>167</v>
      </c>
      <c r="C107" s="13">
        <f>16.32*10.764</f>
        <v>175.66847999999999</v>
      </c>
      <c r="D107" s="60">
        <f t="shared" si="0"/>
        <v>210.80217599999997</v>
      </c>
      <c r="E107" s="61"/>
      <c r="F107" s="13">
        <v>0</v>
      </c>
      <c r="G107" s="13">
        <v>300</v>
      </c>
      <c r="H107" s="13" t="s">
        <v>50</v>
      </c>
      <c r="I107" s="60" t="s">
        <v>146</v>
      </c>
      <c r="J107" s="61"/>
      <c r="K107">
        <f t="shared" si="1"/>
        <v>136500</v>
      </c>
    </row>
    <row r="108" spans="1:11" ht="15.6" x14ac:dyDescent="0.3">
      <c r="A108" s="13">
        <v>6</v>
      </c>
      <c r="B108" s="13" t="s">
        <v>167</v>
      </c>
      <c r="C108" s="13">
        <f t="shared" ref="C108:C113" si="2">16.32*10.764</f>
        <v>175.66847999999999</v>
      </c>
      <c r="D108" s="60">
        <f t="shared" si="0"/>
        <v>210.80217599999997</v>
      </c>
      <c r="E108" s="61"/>
      <c r="F108" s="13">
        <v>0</v>
      </c>
      <c r="G108" s="13">
        <v>300</v>
      </c>
      <c r="H108" s="13" t="s">
        <v>50</v>
      </c>
      <c r="I108" s="60" t="s">
        <v>146</v>
      </c>
      <c r="J108" s="61"/>
      <c r="K108">
        <f t="shared" si="1"/>
        <v>90000</v>
      </c>
    </row>
    <row r="109" spans="1:11" ht="15.6" x14ac:dyDescent="0.3">
      <c r="A109" s="13">
        <v>7</v>
      </c>
      <c r="B109" s="13" t="s">
        <v>167</v>
      </c>
      <c r="C109" s="13">
        <f t="shared" si="2"/>
        <v>175.66847999999999</v>
      </c>
      <c r="D109" s="60">
        <f t="shared" si="0"/>
        <v>210.80217599999997</v>
      </c>
      <c r="E109" s="61"/>
      <c r="F109" s="13">
        <v>0</v>
      </c>
      <c r="G109" s="13">
        <v>300</v>
      </c>
      <c r="H109" s="13" t="s">
        <v>50</v>
      </c>
      <c r="I109" s="60" t="s">
        <v>146</v>
      </c>
      <c r="J109" s="61"/>
      <c r="K109">
        <f t="shared" si="1"/>
        <v>90000</v>
      </c>
    </row>
    <row r="110" spans="1:11" ht="15.6" x14ac:dyDescent="0.3">
      <c r="A110" s="13">
        <v>8</v>
      </c>
      <c r="B110" s="13" t="s">
        <v>167</v>
      </c>
      <c r="C110" s="13">
        <f t="shared" si="2"/>
        <v>175.66847999999999</v>
      </c>
      <c r="D110" s="60">
        <f t="shared" si="0"/>
        <v>210.80217599999997</v>
      </c>
      <c r="E110" s="61"/>
      <c r="F110" s="13">
        <v>0</v>
      </c>
      <c r="G110" s="13">
        <v>300</v>
      </c>
      <c r="H110" s="13" t="s">
        <v>50</v>
      </c>
      <c r="I110" s="60" t="s">
        <v>146</v>
      </c>
      <c r="J110" s="61"/>
      <c r="K110">
        <f t="shared" si="1"/>
        <v>90000</v>
      </c>
    </row>
    <row r="111" spans="1:11" ht="15.6" x14ac:dyDescent="0.3">
      <c r="A111" s="13">
        <v>9</v>
      </c>
      <c r="B111" s="13" t="s">
        <v>167</v>
      </c>
      <c r="C111" s="13">
        <f t="shared" si="2"/>
        <v>175.66847999999999</v>
      </c>
      <c r="D111" s="60">
        <f t="shared" si="0"/>
        <v>210.80217599999997</v>
      </c>
      <c r="E111" s="61"/>
      <c r="F111" s="13">
        <v>0</v>
      </c>
      <c r="G111" s="13">
        <v>300</v>
      </c>
      <c r="H111" s="13" t="s">
        <v>50</v>
      </c>
      <c r="I111" s="60" t="s">
        <v>146</v>
      </c>
      <c r="J111" s="61"/>
      <c r="K111">
        <f t="shared" si="1"/>
        <v>90000</v>
      </c>
    </row>
    <row r="112" spans="1:11" ht="15.6" x14ac:dyDescent="0.3">
      <c r="A112" s="13">
        <v>10</v>
      </c>
      <c r="B112" s="13" t="s">
        <v>167</v>
      </c>
      <c r="C112" s="13">
        <f t="shared" si="2"/>
        <v>175.66847999999999</v>
      </c>
      <c r="D112" s="60">
        <f t="shared" si="0"/>
        <v>210.80217599999997</v>
      </c>
      <c r="E112" s="61"/>
      <c r="F112" s="13">
        <v>0</v>
      </c>
      <c r="G112" s="13">
        <v>300</v>
      </c>
      <c r="H112" s="13" t="s">
        <v>50</v>
      </c>
      <c r="I112" s="60" t="s">
        <v>146</v>
      </c>
      <c r="J112" s="61"/>
      <c r="K112">
        <f t="shared" si="1"/>
        <v>90000</v>
      </c>
    </row>
    <row r="113" spans="1:12" ht="15.6" x14ac:dyDescent="0.3">
      <c r="A113" s="13">
        <v>11</v>
      </c>
      <c r="B113" s="13" t="s">
        <v>167</v>
      </c>
      <c r="C113" s="13">
        <f t="shared" si="2"/>
        <v>175.66847999999999</v>
      </c>
      <c r="D113" s="60">
        <f t="shared" si="0"/>
        <v>210.80217599999997</v>
      </c>
      <c r="E113" s="61"/>
      <c r="F113" s="13">
        <v>0</v>
      </c>
      <c r="G113" s="13">
        <v>300</v>
      </c>
      <c r="H113" s="13" t="s">
        <v>50</v>
      </c>
      <c r="I113" s="60" t="s">
        <v>146</v>
      </c>
      <c r="J113" s="61"/>
    </row>
    <row r="114" spans="1:12" ht="15.6" x14ac:dyDescent="0.3">
      <c r="A114" s="62" t="s">
        <v>162</v>
      </c>
      <c r="B114" s="63"/>
      <c r="C114" s="63"/>
      <c r="D114" s="63"/>
      <c r="E114" s="63"/>
      <c r="F114" s="63"/>
      <c r="G114" s="63"/>
      <c r="H114" s="63"/>
      <c r="I114" s="63"/>
      <c r="J114" s="64"/>
    </row>
    <row r="115" spans="1:12" ht="15.6" x14ac:dyDescent="0.3">
      <c r="A115" s="13">
        <v>1</v>
      </c>
      <c r="B115" s="13" t="s">
        <v>135</v>
      </c>
      <c r="C115" s="13">
        <f>25.54*10.764</f>
        <v>274.91255999999998</v>
      </c>
      <c r="D115" s="60">
        <f t="shared" ref="D115:D125" si="3">C115*1.2</f>
        <v>329.89507199999997</v>
      </c>
      <c r="E115" s="61"/>
      <c r="F115" s="13">
        <v>0</v>
      </c>
      <c r="G115" s="13">
        <v>455</v>
      </c>
      <c r="H115" s="13" t="s">
        <v>50</v>
      </c>
      <c r="I115" s="60" t="s">
        <v>163</v>
      </c>
      <c r="J115" s="61"/>
    </row>
    <row r="116" spans="1:12" ht="15.6" x14ac:dyDescent="0.3">
      <c r="A116" s="13">
        <v>2</v>
      </c>
      <c r="B116" s="13" t="s">
        <v>135</v>
      </c>
      <c r="C116" s="13">
        <f>25.54*10.764</f>
        <v>274.91255999999998</v>
      </c>
      <c r="D116" s="60">
        <f t="shared" si="3"/>
        <v>329.89507199999997</v>
      </c>
      <c r="E116" s="61"/>
      <c r="F116" s="13">
        <v>0</v>
      </c>
      <c r="G116" s="13">
        <v>455</v>
      </c>
      <c r="H116" s="13" t="s">
        <v>50</v>
      </c>
      <c r="I116" s="60" t="s">
        <v>163</v>
      </c>
      <c r="J116" s="61"/>
      <c r="K116">
        <f t="shared" ref="K116:K121" si="4">300*G115</f>
        <v>136500</v>
      </c>
    </row>
    <row r="117" spans="1:12" ht="15.6" x14ac:dyDescent="0.3">
      <c r="A117" s="13">
        <v>3</v>
      </c>
      <c r="B117" s="13" t="s">
        <v>135</v>
      </c>
      <c r="C117" s="13">
        <f>25.54*10.764</f>
        <v>274.91255999999998</v>
      </c>
      <c r="D117" s="60">
        <f t="shared" si="3"/>
        <v>329.89507199999997</v>
      </c>
      <c r="E117" s="61"/>
      <c r="F117" s="13">
        <v>0</v>
      </c>
      <c r="G117" s="13">
        <v>455</v>
      </c>
      <c r="H117" s="13" t="s">
        <v>50</v>
      </c>
      <c r="I117" s="60" t="s">
        <v>163</v>
      </c>
      <c r="J117" s="61"/>
      <c r="K117">
        <f t="shared" si="4"/>
        <v>136500</v>
      </c>
      <c r="L117" t="e">
        <f t="shared" ref="L117:L121" si="5">300*H116</f>
        <v>#VALUE!</v>
      </c>
    </row>
    <row r="118" spans="1:12" ht="15.6" x14ac:dyDescent="0.3">
      <c r="A118" s="13">
        <v>4</v>
      </c>
      <c r="B118" s="13" t="s">
        <v>135</v>
      </c>
      <c r="C118" s="13">
        <f>25.54*10.764</f>
        <v>274.91255999999998</v>
      </c>
      <c r="D118" s="60">
        <f t="shared" si="3"/>
        <v>329.89507199999997</v>
      </c>
      <c r="E118" s="61"/>
      <c r="F118" s="13">
        <v>0</v>
      </c>
      <c r="G118" s="13">
        <v>455</v>
      </c>
      <c r="H118" s="13" t="s">
        <v>50</v>
      </c>
      <c r="I118" s="60" t="s">
        <v>163</v>
      </c>
      <c r="J118" s="61"/>
      <c r="K118">
        <f t="shared" si="4"/>
        <v>136500</v>
      </c>
      <c r="L118" t="e">
        <f t="shared" si="5"/>
        <v>#VALUE!</v>
      </c>
    </row>
    <row r="119" spans="1:12" ht="15.6" x14ac:dyDescent="0.3">
      <c r="A119" s="13">
        <v>5</v>
      </c>
      <c r="B119" s="13" t="s">
        <v>167</v>
      </c>
      <c r="C119" s="13">
        <f>19.77*10.764</f>
        <v>212.80427999999998</v>
      </c>
      <c r="D119" s="60">
        <f t="shared" si="3"/>
        <v>255.36513599999995</v>
      </c>
      <c r="E119" s="61"/>
      <c r="F119" s="13">
        <v>0</v>
      </c>
      <c r="G119" s="13">
        <v>360</v>
      </c>
      <c r="H119" s="13" t="s">
        <v>50</v>
      </c>
      <c r="I119" s="60" t="s">
        <v>163</v>
      </c>
      <c r="J119" s="61"/>
      <c r="K119">
        <f t="shared" si="4"/>
        <v>136500</v>
      </c>
      <c r="L119" t="e">
        <f t="shared" si="5"/>
        <v>#VALUE!</v>
      </c>
    </row>
    <row r="120" spans="1:12" ht="15.6" x14ac:dyDescent="0.3">
      <c r="A120" s="13">
        <v>6</v>
      </c>
      <c r="B120" s="13" t="s">
        <v>167</v>
      </c>
      <c r="C120" s="13">
        <f t="shared" ref="C120:C125" si="6">19.77*10.764</f>
        <v>212.80427999999998</v>
      </c>
      <c r="D120" s="60">
        <f t="shared" si="3"/>
        <v>255.36513599999995</v>
      </c>
      <c r="E120" s="61"/>
      <c r="F120" s="13">
        <v>0</v>
      </c>
      <c r="G120" s="13">
        <v>360</v>
      </c>
      <c r="H120" s="13" t="s">
        <v>50</v>
      </c>
      <c r="I120" s="60" t="s">
        <v>163</v>
      </c>
      <c r="J120" s="61"/>
      <c r="K120">
        <f t="shared" si="4"/>
        <v>108000</v>
      </c>
      <c r="L120" t="e">
        <f t="shared" si="5"/>
        <v>#VALUE!</v>
      </c>
    </row>
    <row r="121" spans="1:12" ht="15.6" x14ac:dyDescent="0.3">
      <c r="A121" s="13">
        <v>7</v>
      </c>
      <c r="B121" s="13" t="s">
        <v>167</v>
      </c>
      <c r="C121" s="13">
        <f t="shared" si="6"/>
        <v>212.80427999999998</v>
      </c>
      <c r="D121" s="60">
        <f t="shared" si="3"/>
        <v>255.36513599999995</v>
      </c>
      <c r="E121" s="61"/>
      <c r="F121" s="13">
        <v>0</v>
      </c>
      <c r="G121" s="13">
        <v>360</v>
      </c>
      <c r="H121" s="13" t="s">
        <v>50</v>
      </c>
      <c r="I121" s="60" t="s">
        <v>163</v>
      </c>
      <c r="J121" s="61"/>
      <c r="K121">
        <f t="shared" si="4"/>
        <v>108000</v>
      </c>
      <c r="L121" t="e">
        <f t="shared" si="5"/>
        <v>#VALUE!</v>
      </c>
    </row>
    <row r="122" spans="1:12" ht="15.6" x14ac:dyDescent="0.3">
      <c r="A122" s="13">
        <v>8</v>
      </c>
      <c r="B122" s="13" t="s">
        <v>167</v>
      </c>
      <c r="C122" s="13">
        <f t="shared" si="6"/>
        <v>212.80427999999998</v>
      </c>
      <c r="D122" s="60">
        <f t="shared" si="3"/>
        <v>255.36513599999995</v>
      </c>
      <c r="E122" s="61"/>
      <c r="F122" s="13">
        <v>0</v>
      </c>
      <c r="G122" s="13">
        <v>360</v>
      </c>
      <c r="H122" s="13" t="s">
        <v>50</v>
      </c>
      <c r="I122" s="60" t="s">
        <v>163</v>
      </c>
      <c r="J122" s="61"/>
    </row>
    <row r="123" spans="1:12" ht="15.6" x14ac:dyDescent="0.3">
      <c r="A123" s="13">
        <v>9</v>
      </c>
      <c r="B123" s="13" t="s">
        <v>167</v>
      </c>
      <c r="C123" s="13">
        <f t="shared" si="6"/>
        <v>212.80427999999998</v>
      </c>
      <c r="D123" s="60">
        <f t="shared" si="3"/>
        <v>255.36513599999995</v>
      </c>
      <c r="E123" s="61"/>
      <c r="F123" s="13">
        <v>0</v>
      </c>
      <c r="G123" s="13">
        <v>360</v>
      </c>
      <c r="H123" s="13" t="s">
        <v>50</v>
      </c>
      <c r="I123" s="60" t="s">
        <v>163</v>
      </c>
      <c r="J123" s="61"/>
    </row>
    <row r="124" spans="1:12" ht="15.6" x14ac:dyDescent="0.3">
      <c r="A124" s="13">
        <v>10</v>
      </c>
      <c r="B124" s="13" t="s">
        <v>167</v>
      </c>
      <c r="C124" s="13">
        <f t="shared" si="6"/>
        <v>212.80427999999998</v>
      </c>
      <c r="D124" s="60">
        <f t="shared" si="3"/>
        <v>255.36513599999995</v>
      </c>
      <c r="E124" s="61"/>
      <c r="F124" s="13">
        <v>0</v>
      </c>
      <c r="G124" s="13">
        <v>360</v>
      </c>
      <c r="H124" s="13" t="s">
        <v>50</v>
      </c>
      <c r="I124" s="60" t="s">
        <v>163</v>
      </c>
      <c r="J124" s="61"/>
    </row>
    <row r="125" spans="1:12" ht="15.6" x14ac:dyDescent="0.3">
      <c r="A125" s="13">
        <v>11</v>
      </c>
      <c r="B125" s="13" t="s">
        <v>167</v>
      </c>
      <c r="C125" s="13">
        <f t="shared" si="6"/>
        <v>212.80427999999998</v>
      </c>
      <c r="D125" s="60">
        <f t="shared" si="3"/>
        <v>255.36513599999995</v>
      </c>
      <c r="E125" s="61"/>
      <c r="F125" s="13">
        <v>0</v>
      </c>
      <c r="G125" s="13">
        <v>360</v>
      </c>
      <c r="H125" s="13" t="s">
        <v>50</v>
      </c>
      <c r="I125" s="60" t="s">
        <v>163</v>
      </c>
      <c r="J125" s="61"/>
      <c r="K125">
        <f t="shared" ref="K125:K130" si="7">300*G124</f>
        <v>108000</v>
      </c>
    </row>
    <row r="126" spans="1:12" ht="16.5" customHeight="1" x14ac:dyDescent="0.3">
      <c r="A126" s="62" t="s">
        <v>168</v>
      </c>
      <c r="B126" s="63"/>
      <c r="C126" s="63"/>
      <c r="D126" s="63"/>
      <c r="E126" s="63"/>
      <c r="F126" s="63"/>
      <c r="G126" s="63"/>
      <c r="H126" s="63"/>
      <c r="I126" s="63"/>
      <c r="J126" s="64"/>
      <c r="K126">
        <f t="shared" si="7"/>
        <v>108000</v>
      </c>
    </row>
    <row r="127" spans="1:12" ht="15.6" x14ac:dyDescent="0.3">
      <c r="A127" s="62" t="s">
        <v>159</v>
      </c>
      <c r="B127" s="63"/>
      <c r="C127" s="63"/>
      <c r="D127" s="63"/>
      <c r="E127" s="63"/>
      <c r="F127" s="63"/>
      <c r="G127" s="63"/>
      <c r="H127" s="63"/>
      <c r="I127" s="63"/>
      <c r="J127" s="64"/>
      <c r="K127">
        <f t="shared" si="7"/>
        <v>0</v>
      </c>
    </row>
    <row r="128" spans="1:12" ht="15.6" x14ac:dyDescent="0.3">
      <c r="A128" s="13">
        <v>1</v>
      </c>
      <c r="B128" s="13" t="s">
        <v>135</v>
      </c>
      <c r="C128" s="13">
        <f>25.54*10.764</f>
        <v>274.91255999999998</v>
      </c>
      <c r="D128" s="60">
        <f t="shared" ref="D128:D138" si="8">C128*1.2</f>
        <v>329.89507199999997</v>
      </c>
      <c r="E128" s="61"/>
      <c r="F128" s="13">
        <v>0</v>
      </c>
      <c r="G128" s="13">
        <v>455</v>
      </c>
      <c r="H128" s="13" t="s">
        <v>50</v>
      </c>
      <c r="I128" s="60" t="s">
        <v>146</v>
      </c>
      <c r="J128" s="61"/>
      <c r="K128">
        <f t="shared" si="7"/>
        <v>0</v>
      </c>
    </row>
    <row r="129" spans="1:11" ht="15.6" x14ac:dyDescent="0.3">
      <c r="A129" s="13">
        <v>2</v>
      </c>
      <c r="B129" s="13" t="s">
        <v>135</v>
      </c>
      <c r="C129" s="13">
        <f>25.54*10.764</f>
        <v>274.91255999999998</v>
      </c>
      <c r="D129" s="60">
        <f t="shared" si="8"/>
        <v>329.89507199999997</v>
      </c>
      <c r="E129" s="61"/>
      <c r="F129" s="13">
        <v>0</v>
      </c>
      <c r="G129" s="13">
        <v>455</v>
      </c>
      <c r="H129" s="13" t="s">
        <v>50</v>
      </c>
      <c r="I129" s="60" t="s">
        <v>146</v>
      </c>
      <c r="J129" s="61"/>
      <c r="K129">
        <f t="shared" si="7"/>
        <v>136500</v>
      </c>
    </row>
    <row r="130" spans="1:11" ht="15.6" x14ac:dyDescent="0.3">
      <c r="A130" s="13">
        <v>3</v>
      </c>
      <c r="B130" s="13" t="s">
        <v>135</v>
      </c>
      <c r="C130" s="13">
        <f>25.54*10.764</f>
        <v>274.91255999999998</v>
      </c>
      <c r="D130" s="60">
        <f t="shared" si="8"/>
        <v>329.89507199999997</v>
      </c>
      <c r="E130" s="61"/>
      <c r="F130" s="13">
        <v>0</v>
      </c>
      <c r="G130" s="13">
        <v>455</v>
      </c>
      <c r="H130" s="13" t="s">
        <v>50</v>
      </c>
      <c r="I130" s="60" t="s">
        <v>146</v>
      </c>
      <c r="J130" s="61"/>
      <c r="K130">
        <f t="shared" si="7"/>
        <v>136500</v>
      </c>
    </row>
    <row r="131" spans="1:11" ht="15.6" x14ac:dyDescent="0.3">
      <c r="A131" s="13">
        <v>4</v>
      </c>
      <c r="B131" s="13" t="s">
        <v>135</v>
      </c>
      <c r="C131" s="13">
        <f>25.54*10.764</f>
        <v>274.91255999999998</v>
      </c>
      <c r="D131" s="60">
        <f t="shared" si="8"/>
        <v>329.89507199999997</v>
      </c>
      <c r="E131" s="61"/>
      <c r="F131" s="13">
        <v>0</v>
      </c>
      <c r="G131" s="13">
        <v>455</v>
      </c>
      <c r="H131" s="13" t="s">
        <v>50</v>
      </c>
      <c r="I131" s="60" t="s">
        <v>146</v>
      </c>
      <c r="J131" s="61"/>
    </row>
    <row r="132" spans="1:11" ht="15.6" x14ac:dyDescent="0.3">
      <c r="A132" s="13">
        <v>5</v>
      </c>
      <c r="B132" s="13" t="s">
        <v>167</v>
      </c>
      <c r="C132" s="13">
        <f>16.32*10.764</f>
        <v>175.66847999999999</v>
      </c>
      <c r="D132" s="60">
        <f t="shared" si="8"/>
        <v>210.80217599999997</v>
      </c>
      <c r="E132" s="61"/>
      <c r="F132" s="13">
        <v>0</v>
      </c>
      <c r="G132" s="13">
        <v>300</v>
      </c>
      <c r="H132" s="13" t="s">
        <v>50</v>
      </c>
      <c r="I132" s="60" t="s">
        <v>146</v>
      </c>
      <c r="J132" s="61"/>
    </row>
    <row r="133" spans="1:11" ht="15.6" x14ac:dyDescent="0.3">
      <c r="A133" s="13">
        <v>6</v>
      </c>
      <c r="B133" s="13" t="s">
        <v>167</v>
      </c>
      <c r="C133" s="13">
        <f t="shared" ref="C133:C138" si="9">16.32*10.764</f>
        <v>175.66847999999999</v>
      </c>
      <c r="D133" s="60">
        <f t="shared" si="8"/>
        <v>210.80217599999997</v>
      </c>
      <c r="E133" s="61"/>
      <c r="F133" s="13">
        <v>0</v>
      </c>
      <c r="G133" s="13">
        <v>300</v>
      </c>
      <c r="H133" s="13" t="s">
        <v>50</v>
      </c>
      <c r="I133" s="60" t="s">
        <v>146</v>
      </c>
      <c r="J133" s="61"/>
    </row>
    <row r="134" spans="1:11" ht="15.6" x14ac:dyDescent="0.3">
      <c r="A134" s="13">
        <v>7</v>
      </c>
      <c r="B134" s="13" t="s">
        <v>167</v>
      </c>
      <c r="C134" s="13">
        <f t="shared" si="9"/>
        <v>175.66847999999999</v>
      </c>
      <c r="D134" s="60">
        <f t="shared" si="8"/>
        <v>210.80217599999997</v>
      </c>
      <c r="E134" s="61"/>
      <c r="F134" s="13">
        <v>0</v>
      </c>
      <c r="G134" s="13">
        <v>300</v>
      </c>
      <c r="H134" s="13" t="s">
        <v>50</v>
      </c>
      <c r="I134" s="60" t="s">
        <v>146</v>
      </c>
      <c r="J134" s="61"/>
    </row>
    <row r="135" spans="1:11" ht="15.6" x14ac:dyDescent="0.3">
      <c r="A135" s="13">
        <v>8</v>
      </c>
      <c r="B135" s="13" t="s">
        <v>167</v>
      </c>
      <c r="C135" s="13">
        <f t="shared" si="9"/>
        <v>175.66847999999999</v>
      </c>
      <c r="D135" s="60">
        <f t="shared" si="8"/>
        <v>210.80217599999997</v>
      </c>
      <c r="E135" s="61"/>
      <c r="F135" s="13">
        <v>0</v>
      </c>
      <c r="G135" s="13">
        <v>300</v>
      </c>
      <c r="H135" s="13" t="s">
        <v>50</v>
      </c>
      <c r="I135" s="60" t="s">
        <v>146</v>
      </c>
      <c r="J135" s="61"/>
    </row>
    <row r="136" spans="1:11" ht="15.6" x14ac:dyDescent="0.3">
      <c r="A136" s="13">
        <v>9</v>
      </c>
      <c r="B136" s="13" t="s">
        <v>167</v>
      </c>
      <c r="C136" s="13">
        <f t="shared" si="9"/>
        <v>175.66847999999999</v>
      </c>
      <c r="D136" s="60">
        <f t="shared" si="8"/>
        <v>210.80217599999997</v>
      </c>
      <c r="E136" s="61"/>
      <c r="F136" s="13">
        <v>0</v>
      </c>
      <c r="G136" s="13">
        <v>300</v>
      </c>
      <c r="H136" s="13" t="s">
        <v>50</v>
      </c>
      <c r="I136" s="60" t="s">
        <v>146</v>
      </c>
      <c r="J136" s="61"/>
      <c r="K136">
        <f t="shared" ref="K136:K148" si="10">300*G135</f>
        <v>90000</v>
      </c>
    </row>
    <row r="137" spans="1:11" ht="15.6" x14ac:dyDescent="0.3">
      <c r="A137" s="13">
        <v>10</v>
      </c>
      <c r="B137" s="13" t="s">
        <v>167</v>
      </c>
      <c r="C137" s="13">
        <f t="shared" si="9"/>
        <v>175.66847999999999</v>
      </c>
      <c r="D137" s="60">
        <f t="shared" si="8"/>
        <v>210.80217599999997</v>
      </c>
      <c r="E137" s="61"/>
      <c r="F137" s="13">
        <v>0</v>
      </c>
      <c r="G137" s="13">
        <v>300</v>
      </c>
      <c r="H137" s="13" t="s">
        <v>50</v>
      </c>
      <c r="I137" s="60" t="s">
        <v>146</v>
      </c>
      <c r="J137" s="61"/>
      <c r="K137">
        <f t="shared" si="10"/>
        <v>90000</v>
      </c>
    </row>
    <row r="138" spans="1:11" ht="15.6" x14ac:dyDescent="0.3">
      <c r="A138" s="13">
        <v>11</v>
      </c>
      <c r="B138" s="13" t="s">
        <v>167</v>
      </c>
      <c r="C138" s="13">
        <f t="shared" si="9"/>
        <v>175.66847999999999</v>
      </c>
      <c r="D138" s="60">
        <f t="shared" si="8"/>
        <v>210.80217599999997</v>
      </c>
      <c r="E138" s="61"/>
      <c r="F138" s="13">
        <v>0</v>
      </c>
      <c r="G138" s="13">
        <v>300</v>
      </c>
      <c r="H138" s="13" t="s">
        <v>50</v>
      </c>
      <c r="I138" s="60" t="s">
        <v>146</v>
      </c>
      <c r="J138" s="61"/>
      <c r="K138">
        <f t="shared" si="10"/>
        <v>90000</v>
      </c>
    </row>
    <row r="139" spans="1:11" ht="15.6" x14ac:dyDescent="0.3">
      <c r="A139" s="62" t="s">
        <v>162</v>
      </c>
      <c r="B139" s="63"/>
      <c r="C139" s="63"/>
      <c r="D139" s="63"/>
      <c r="E139" s="63"/>
      <c r="F139" s="63"/>
      <c r="G139" s="63"/>
      <c r="H139" s="63"/>
      <c r="I139" s="63"/>
      <c r="J139" s="64"/>
      <c r="K139">
        <f t="shared" si="10"/>
        <v>90000</v>
      </c>
    </row>
    <row r="140" spans="1:11" ht="15.6" x14ac:dyDescent="0.3">
      <c r="A140" s="13">
        <v>1</v>
      </c>
      <c r="B140" s="13" t="s">
        <v>135</v>
      </c>
      <c r="C140" s="13">
        <f>25.54*10.764</f>
        <v>274.91255999999998</v>
      </c>
      <c r="D140" s="60">
        <f t="shared" ref="D140:D150" si="11">C140*1.2</f>
        <v>329.89507199999997</v>
      </c>
      <c r="E140" s="61"/>
      <c r="F140" s="13">
        <v>0</v>
      </c>
      <c r="G140" s="13">
        <v>455</v>
      </c>
      <c r="H140" s="13" t="s">
        <v>50</v>
      </c>
      <c r="I140" s="60" t="s">
        <v>163</v>
      </c>
      <c r="J140" s="61"/>
      <c r="K140">
        <f t="shared" si="10"/>
        <v>0</v>
      </c>
    </row>
    <row r="141" spans="1:11" ht="15.6" x14ac:dyDescent="0.3">
      <c r="A141" s="13">
        <v>2</v>
      </c>
      <c r="B141" s="13" t="s">
        <v>135</v>
      </c>
      <c r="C141" s="13">
        <f>25.54*10.764</f>
        <v>274.91255999999998</v>
      </c>
      <c r="D141" s="60">
        <f t="shared" si="11"/>
        <v>329.89507199999997</v>
      </c>
      <c r="E141" s="61"/>
      <c r="F141" s="13">
        <v>0</v>
      </c>
      <c r="G141" s="13">
        <v>455</v>
      </c>
      <c r="H141" s="13" t="s">
        <v>50</v>
      </c>
      <c r="I141" s="60" t="s">
        <v>163</v>
      </c>
      <c r="J141" s="61"/>
      <c r="K141">
        <f t="shared" si="10"/>
        <v>136500</v>
      </c>
    </row>
    <row r="142" spans="1:11" ht="15.6" x14ac:dyDescent="0.3">
      <c r="A142" s="13">
        <v>3</v>
      </c>
      <c r="B142" s="13" t="s">
        <v>135</v>
      </c>
      <c r="C142" s="13">
        <f>25.54*10.764</f>
        <v>274.91255999999998</v>
      </c>
      <c r="D142" s="60">
        <f t="shared" si="11"/>
        <v>329.89507199999997</v>
      </c>
      <c r="E142" s="61"/>
      <c r="F142" s="13">
        <v>0</v>
      </c>
      <c r="G142" s="13">
        <v>455</v>
      </c>
      <c r="H142" s="13" t="s">
        <v>50</v>
      </c>
      <c r="I142" s="60" t="s">
        <v>163</v>
      </c>
      <c r="J142" s="61"/>
      <c r="K142">
        <f t="shared" si="10"/>
        <v>136500</v>
      </c>
    </row>
    <row r="143" spans="1:11" ht="15.6" x14ac:dyDescent="0.3">
      <c r="A143" s="13">
        <v>4</v>
      </c>
      <c r="B143" s="13" t="s">
        <v>135</v>
      </c>
      <c r="C143" s="13">
        <f>25.54*10.764</f>
        <v>274.91255999999998</v>
      </c>
      <c r="D143" s="60">
        <f t="shared" si="11"/>
        <v>329.89507199999997</v>
      </c>
      <c r="E143" s="61"/>
      <c r="F143" s="13">
        <v>0</v>
      </c>
      <c r="G143" s="13">
        <v>455</v>
      </c>
      <c r="H143" s="13" t="s">
        <v>50</v>
      </c>
      <c r="I143" s="60" t="s">
        <v>163</v>
      </c>
      <c r="J143" s="61"/>
      <c r="K143">
        <f t="shared" si="10"/>
        <v>136500</v>
      </c>
    </row>
    <row r="144" spans="1:11" ht="15.6" x14ac:dyDescent="0.3">
      <c r="A144" s="13">
        <v>5</v>
      </c>
      <c r="B144" s="13" t="s">
        <v>167</v>
      </c>
      <c r="C144" s="13">
        <f>19.77*10.764</f>
        <v>212.80427999999998</v>
      </c>
      <c r="D144" s="60">
        <f t="shared" si="11"/>
        <v>255.36513599999995</v>
      </c>
      <c r="E144" s="61"/>
      <c r="F144" s="13">
        <v>0</v>
      </c>
      <c r="G144" s="13">
        <v>360</v>
      </c>
      <c r="H144" s="13" t="s">
        <v>50</v>
      </c>
      <c r="I144" s="60" t="s">
        <v>163</v>
      </c>
      <c r="J144" s="61"/>
      <c r="K144">
        <f t="shared" si="10"/>
        <v>136500</v>
      </c>
    </row>
    <row r="145" spans="1:12" ht="15.6" x14ac:dyDescent="0.3">
      <c r="A145" s="13">
        <v>6</v>
      </c>
      <c r="B145" s="13" t="s">
        <v>167</v>
      </c>
      <c r="C145" s="13">
        <f t="shared" ref="C145:C150" si="12">19.77*10.764</f>
        <v>212.80427999999998</v>
      </c>
      <c r="D145" s="60">
        <f t="shared" si="11"/>
        <v>255.36513599999995</v>
      </c>
      <c r="E145" s="61"/>
      <c r="F145" s="13">
        <v>0</v>
      </c>
      <c r="G145" s="13">
        <v>360</v>
      </c>
      <c r="H145" s="13" t="s">
        <v>50</v>
      </c>
      <c r="I145" s="60" t="s">
        <v>163</v>
      </c>
      <c r="J145" s="61"/>
      <c r="K145">
        <f t="shared" si="10"/>
        <v>108000</v>
      </c>
    </row>
    <row r="146" spans="1:12" ht="15.6" x14ac:dyDescent="0.3">
      <c r="A146" s="13">
        <v>7</v>
      </c>
      <c r="B146" s="13" t="s">
        <v>167</v>
      </c>
      <c r="C146" s="13">
        <f t="shared" si="12"/>
        <v>212.80427999999998</v>
      </c>
      <c r="D146" s="60">
        <f t="shared" si="11"/>
        <v>255.36513599999995</v>
      </c>
      <c r="E146" s="61"/>
      <c r="F146" s="13">
        <v>0</v>
      </c>
      <c r="G146" s="13">
        <v>360</v>
      </c>
      <c r="H146" s="13" t="s">
        <v>50</v>
      </c>
      <c r="I146" s="60" t="s">
        <v>163</v>
      </c>
      <c r="J146" s="61"/>
      <c r="K146">
        <f t="shared" si="10"/>
        <v>108000</v>
      </c>
    </row>
    <row r="147" spans="1:12" ht="15.6" x14ac:dyDescent="0.3">
      <c r="A147" s="13">
        <v>8</v>
      </c>
      <c r="B147" s="13" t="s">
        <v>167</v>
      </c>
      <c r="C147" s="13">
        <f t="shared" si="12"/>
        <v>212.80427999999998</v>
      </c>
      <c r="D147" s="60">
        <f t="shared" si="11"/>
        <v>255.36513599999995</v>
      </c>
      <c r="E147" s="61"/>
      <c r="F147" s="13">
        <v>0</v>
      </c>
      <c r="G147" s="13">
        <v>360</v>
      </c>
      <c r="H147" s="13" t="s">
        <v>50</v>
      </c>
      <c r="I147" s="60" t="s">
        <v>163</v>
      </c>
      <c r="J147" s="61"/>
      <c r="K147">
        <f t="shared" si="10"/>
        <v>108000</v>
      </c>
    </row>
    <row r="148" spans="1:12" ht="15.6" x14ac:dyDescent="0.3">
      <c r="A148" s="13">
        <v>9</v>
      </c>
      <c r="B148" s="13" t="s">
        <v>167</v>
      </c>
      <c r="C148" s="13">
        <f t="shared" si="12"/>
        <v>212.80427999999998</v>
      </c>
      <c r="D148" s="60">
        <f t="shared" si="11"/>
        <v>255.36513599999995</v>
      </c>
      <c r="E148" s="61"/>
      <c r="F148" s="13">
        <v>0</v>
      </c>
      <c r="G148" s="13">
        <v>360</v>
      </c>
      <c r="H148" s="13" t="s">
        <v>50</v>
      </c>
      <c r="I148" s="60" t="s">
        <v>163</v>
      </c>
      <c r="J148" s="61"/>
      <c r="K148">
        <f t="shared" si="10"/>
        <v>108000</v>
      </c>
    </row>
    <row r="149" spans="1:12" ht="15.6" x14ac:dyDescent="0.3">
      <c r="A149" s="13">
        <v>10</v>
      </c>
      <c r="B149" s="13" t="s">
        <v>167</v>
      </c>
      <c r="C149" s="13">
        <f t="shared" si="12"/>
        <v>212.80427999999998</v>
      </c>
      <c r="D149" s="60">
        <f t="shared" si="11"/>
        <v>255.36513599999995</v>
      </c>
      <c r="E149" s="61"/>
      <c r="F149" s="13">
        <v>0</v>
      </c>
      <c r="G149" s="13">
        <v>360</v>
      </c>
      <c r="H149" s="13" t="s">
        <v>50</v>
      </c>
      <c r="I149" s="60" t="s">
        <v>163</v>
      </c>
      <c r="J149" s="61"/>
    </row>
    <row r="150" spans="1:12" ht="15.6" x14ac:dyDescent="0.3">
      <c r="A150" s="13">
        <v>11</v>
      </c>
      <c r="B150" s="13" t="s">
        <v>167</v>
      </c>
      <c r="C150" s="13">
        <f t="shared" si="12"/>
        <v>212.80427999999998</v>
      </c>
      <c r="D150" s="60">
        <f t="shared" si="11"/>
        <v>255.36513599999995</v>
      </c>
      <c r="E150" s="61"/>
      <c r="F150" s="13">
        <v>0</v>
      </c>
      <c r="G150" s="13">
        <v>360</v>
      </c>
      <c r="H150" s="13" t="s">
        <v>50</v>
      </c>
      <c r="I150" s="60" t="s">
        <v>163</v>
      </c>
      <c r="J150" s="61"/>
    </row>
    <row r="151" spans="1:12" ht="15" customHeight="1" x14ac:dyDescent="0.3">
      <c r="A151" s="171" t="s">
        <v>238</v>
      </c>
      <c r="B151" s="172"/>
      <c r="C151" s="172"/>
      <c r="D151" s="172"/>
      <c r="E151" s="172"/>
      <c r="F151" s="172"/>
      <c r="G151" s="172"/>
      <c r="H151" s="172"/>
      <c r="I151" s="172"/>
      <c r="J151" s="173"/>
      <c r="L151" t="s">
        <v>237</v>
      </c>
    </row>
    <row r="152" spans="1:12" ht="127.8" customHeight="1" x14ac:dyDescent="0.3">
      <c r="A152" s="174"/>
      <c r="B152" s="175"/>
      <c r="C152" s="175"/>
      <c r="D152" s="175"/>
      <c r="E152" s="175"/>
      <c r="F152" s="175"/>
      <c r="G152" s="175"/>
      <c r="H152" s="175"/>
      <c r="I152" s="175"/>
      <c r="J152" s="176"/>
      <c r="L152" s="59">
        <v>44800</v>
      </c>
    </row>
    <row r="153" spans="1:12" x14ac:dyDescent="0.3">
      <c r="A153" s="145" t="s">
        <v>25</v>
      </c>
      <c r="B153" s="118"/>
      <c r="C153" s="118"/>
      <c r="D153" s="118"/>
      <c r="E153" s="118"/>
      <c r="F153" s="118"/>
      <c r="G153" s="118"/>
      <c r="H153" s="118"/>
      <c r="I153" s="118"/>
      <c r="J153" s="119"/>
    </row>
    <row r="154" spans="1:12" x14ac:dyDescent="0.3">
      <c r="A154" s="105" t="s">
        <v>33</v>
      </c>
      <c r="B154" s="106"/>
      <c r="C154" s="106"/>
      <c r="D154" s="106"/>
      <c r="E154" s="106"/>
      <c r="F154" s="106"/>
      <c r="G154" s="106"/>
      <c r="H154" s="106"/>
      <c r="I154" s="106"/>
      <c r="J154" s="107"/>
    </row>
    <row r="155" spans="1:12" x14ac:dyDescent="0.3">
      <c r="A155" s="145" t="s">
        <v>27</v>
      </c>
      <c r="B155" s="118"/>
      <c r="C155" s="118"/>
      <c r="D155" s="118"/>
      <c r="E155" s="118"/>
      <c r="F155" s="118"/>
      <c r="G155" s="118"/>
      <c r="H155" s="118"/>
      <c r="I155" s="118"/>
      <c r="J155" s="119"/>
    </row>
    <row r="156" spans="1:12" ht="16.5" customHeight="1" x14ac:dyDescent="0.3">
      <c r="A156" s="65" t="s">
        <v>38</v>
      </c>
      <c r="B156" s="66"/>
      <c r="C156" s="66"/>
      <c r="D156" s="66"/>
      <c r="E156" s="66"/>
      <c r="F156" s="66"/>
      <c r="G156" s="66"/>
      <c r="H156" s="66"/>
      <c r="I156" s="66"/>
      <c r="J156" s="67"/>
    </row>
    <row r="157" spans="1:12" x14ac:dyDescent="0.3">
      <c r="A157" s="166" t="s">
        <v>164</v>
      </c>
      <c r="B157" s="79"/>
      <c r="C157" s="79"/>
      <c r="D157" s="79"/>
      <c r="E157" s="79"/>
      <c r="F157" s="79"/>
      <c r="G157" s="79"/>
      <c r="H157" s="79"/>
      <c r="I157" s="79"/>
      <c r="J157" s="80"/>
    </row>
    <row r="158" spans="1:12" hidden="1" x14ac:dyDescent="0.3">
      <c r="A158" s="65" t="s">
        <v>39</v>
      </c>
      <c r="B158" s="66"/>
      <c r="C158" s="66"/>
      <c r="D158" s="66"/>
      <c r="E158" s="66"/>
      <c r="F158" s="66"/>
      <c r="G158" s="66"/>
      <c r="H158" s="66"/>
      <c r="I158" s="66"/>
      <c r="J158" s="67"/>
    </row>
    <row r="159" spans="1:12" hidden="1" x14ac:dyDescent="0.3">
      <c r="A159" s="65" t="s">
        <v>40</v>
      </c>
      <c r="B159" s="66"/>
      <c r="C159" s="66"/>
      <c r="D159" s="66"/>
      <c r="E159" s="66"/>
      <c r="F159" s="66"/>
      <c r="G159" s="66"/>
      <c r="H159" s="66"/>
      <c r="I159" s="66"/>
      <c r="J159" s="67"/>
    </row>
    <row r="160" spans="1:12" ht="15" hidden="1" customHeight="1" x14ac:dyDescent="0.3">
      <c r="A160" s="111" t="s">
        <v>41</v>
      </c>
      <c r="B160" s="112"/>
      <c r="C160" s="112"/>
      <c r="D160" s="112"/>
      <c r="E160" s="112"/>
      <c r="F160" s="112"/>
      <c r="G160" s="112"/>
      <c r="H160" s="112"/>
      <c r="I160" s="112"/>
      <c r="J160" s="113"/>
    </row>
    <row r="161" spans="1:10" x14ac:dyDescent="0.3">
      <c r="A161" s="148" t="s">
        <v>26</v>
      </c>
      <c r="B161" s="149"/>
      <c r="C161" s="149"/>
      <c r="D161" s="149"/>
      <c r="E161" s="149"/>
      <c r="F161" s="149"/>
      <c r="G161" s="149"/>
      <c r="H161" s="149"/>
      <c r="I161" s="149"/>
      <c r="J161" s="150"/>
    </row>
    <row r="162" spans="1:10" x14ac:dyDescent="0.3">
      <c r="A162" s="151"/>
      <c r="B162" s="152"/>
      <c r="C162" s="152"/>
      <c r="D162" s="152"/>
      <c r="E162" s="152"/>
      <c r="F162" s="152"/>
      <c r="G162" s="152"/>
      <c r="H162" s="152"/>
      <c r="I162" s="152"/>
      <c r="J162" s="153"/>
    </row>
    <row r="163" spans="1:10" x14ac:dyDescent="0.3">
      <c r="A163" s="151"/>
      <c r="B163" s="152"/>
      <c r="C163" s="152"/>
      <c r="D163" s="152"/>
      <c r="E163" s="152"/>
      <c r="F163" s="152"/>
      <c r="G163" s="152"/>
      <c r="H163" s="152"/>
      <c r="I163" s="152"/>
      <c r="J163" s="153"/>
    </row>
    <row r="164" spans="1:10" x14ac:dyDescent="0.3">
      <c r="A164" s="154"/>
      <c r="B164" s="155"/>
      <c r="C164" s="155"/>
      <c r="D164" s="155"/>
      <c r="E164" s="155"/>
      <c r="F164" s="155"/>
      <c r="G164" s="155"/>
      <c r="H164" s="155"/>
      <c r="I164" s="155"/>
      <c r="J164" s="156"/>
    </row>
    <row r="165" spans="1:10" x14ac:dyDescent="0.3">
      <c r="A165" s="19" t="s">
        <v>182</v>
      </c>
      <c r="B165" s="18"/>
      <c r="C165" s="18"/>
      <c r="D165" s="18"/>
      <c r="F165" s="27" t="str">
        <f>F8</f>
        <v>Jollity Olive</v>
      </c>
      <c r="G165" s="18"/>
      <c r="H165" s="18"/>
      <c r="I165" s="18"/>
      <c r="J165" s="18"/>
    </row>
    <row r="166" spans="1:10" x14ac:dyDescent="0.3">
      <c r="A166" s="18"/>
      <c r="B166" s="18"/>
      <c r="C166" s="18"/>
      <c r="D166" s="18"/>
      <c r="E166" s="18"/>
      <c r="F166" s="18"/>
      <c r="G166" s="18"/>
      <c r="H166" s="18"/>
      <c r="I166" s="18"/>
      <c r="J166" s="18"/>
    </row>
    <row r="167" spans="1:10" x14ac:dyDescent="0.3">
      <c r="A167" s="18"/>
      <c r="B167" s="18"/>
      <c r="C167" s="18"/>
      <c r="D167" s="18"/>
      <c r="E167" s="18"/>
      <c r="F167" s="18"/>
      <c r="G167" s="18"/>
      <c r="H167" s="18"/>
      <c r="I167" s="18"/>
      <c r="J167" s="18"/>
    </row>
    <row r="211" spans="1:1" x14ac:dyDescent="0.3">
      <c r="A211" s="23" t="s">
        <v>136</v>
      </c>
    </row>
  </sheetData>
  <mergeCells count="311">
    <mergeCell ref="A80:B80"/>
    <mergeCell ref="D80:E80"/>
    <mergeCell ref="A95:F95"/>
    <mergeCell ref="G95:J95"/>
    <mergeCell ref="A91:F91"/>
    <mergeCell ref="A85:J85"/>
    <mergeCell ref="A86:F86"/>
    <mergeCell ref="G86:J86"/>
    <mergeCell ref="A70:B70"/>
    <mergeCell ref="D70:E70"/>
    <mergeCell ref="F70:G70"/>
    <mergeCell ref="H70:J70"/>
    <mergeCell ref="A71:B71"/>
    <mergeCell ref="D71:E71"/>
    <mergeCell ref="F71:G80"/>
    <mergeCell ref="H71:J80"/>
    <mergeCell ref="A72:B72"/>
    <mergeCell ref="D72:E72"/>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66:B66"/>
    <mergeCell ref="D66:E66"/>
    <mergeCell ref="A68:B68"/>
    <mergeCell ref="D68:E68"/>
    <mergeCell ref="D59:E59"/>
    <mergeCell ref="A60:B60"/>
    <mergeCell ref="D63:E63"/>
    <mergeCell ref="F68:G68"/>
    <mergeCell ref="I68:J68"/>
    <mergeCell ref="A69:B69"/>
    <mergeCell ref="C69:J69"/>
    <mergeCell ref="D60:E60"/>
    <mergeCell ref="A61:B61"/>
    <mergeCell ref="D61:E61"/>
    <mergeCell ref="A62:B62"/>
    <mergeCell ref="A63:B63"/>
    <mergeCell ref="A64:B64"/>
    <mergeCell ref="D64:E64"/>
    <mergeCell ref="A65:B65"/>
    <mergeCell ref="D65:E65"/>
    <mergeCell ref="A67:J67"/>
    <mergeCell ref="I103:J103"/>
    <mergeCell ref="D109:E109"/>
    <mergeCell ref="I109:J109"/>
    <mergeCell ref="A57:B57"/>
    <mergeCell ref="D57:E57"/>
    <mergeCell ref="F57:G66"/>
    <mergeCell ref="D62:E62"/>
    <mergeCell ref="C50:E50"/>
    <mergeCell ref="A50:B50"/>
    <mergeCell ref="F56:G56"/>
    <mergeCell ref="I54:J54"/>
    <mergeCell ref="A55:B55"/>
    <mergeCell ref="C55:J55"/>
    <mergeCell ref="A56:B56"/>
    <mergeCell ref="D56:E56"/>
    <mergeCell ref="H56:J56"/>
    <mergeCell ref="A54:B54"/>
    <mergeCell ref="D54:E54"/>
    <mergeCell ref="A53:J53"/>
    <mergeCell ref="F54:G54"/>
    <mergeCell ref="H57:J66"/>
    <mergeCell ref="A58:B58"/>
    <mergeCell ref="D58:E58"/>
    <mergeCell ref="A59:B59"/>
    <mergeCell ref="A1:J1"/>
    <mergeCell ref="A51:E51"/>
    <mergeCell ref="F51:J51"/>
    <mergeCell ref="F37:J37"/>
    <mergeCell ref="A13:B13"/>
    <mergeCell ref="C13:J13"/>
    <mergeCell ref="C45:F45"/>
    <mergeCell ref="F50:J50"/>
    <mergeCell ref="A48:J48"/>
    <mergeCell ref="C43:F43"/>
    <mergeCell ref="F38:J38"/>
    <mergeCell ref="A28:B28"/>
    <mergeCell ref="C28:D28"/>
    <mergeCell ref="A31:B31"/>
    <mergeCell ref="E28:F28"/>
    <mergeCell ref="F49:H49"/>
    <mergeCell ref="I49:J49"/>
    <mergeCell ref="D49:E49"/>
    <mergeCell ref="A37:E37"/>
    <mergeCell ref="F39:J39"/>
    <mergeCell ref="A40:E40"/>
    <mergeCell ref="A42:J42"/>
    <mergeCell ref="F12:J12"/>
    <mergeCell ref="H45:J45"/>
    <mergeCell ref="A161:J164"/>
    <mergeCell ref="A96:F96"/>
    <mergeCell ref="G96:J96"/>
    <mergeCell ref="A97:J97"/>
    <mergeCell ref="A98:J98"/>
    <mergeCell ref="A157:J157"/>
    <mergeCell ref="A158:J158"/>
    <mergeCell ref="A159:J159"/>
    <mergeCell ref="A160:J160"/>
    <mergeCell ref="A154:J154"/>
    <mergeCell ref="D107:E107"/>
    <mergeCell ref="I107:J107"/>
    <mergeCell ref="I99:J99"/>
    <mergeCell ref="I104:J104"/>
    <mergeCell ref="D104:E104"/>
    <mergeCell ref="D99:E99"/>
    <mergeCell ref="D115:E115"/>
    <mergeCell ref="D120:E120"/>
    <mergeCell ref="I120:J120"/>
    <mergeCell ref="A114:J114"/>
    <mergeCell ref="I115:J115"/>
    <mergeCell ref="D116:E116"/>
    <mergeCell ref="A155:J155"/>
    <mergeCell ref="A151:J152"/>
    <mergeCell ref="A156:J156"/>
    <mergeCell ref="A153:J153"/>
    <mergeCell ref="D117:E117"/>
    <mergeCell ref="I117:J117"/>
    <mergeCell ref="D121:E121"/>
    <mergeCell ref="I121:J121"/>
    <mergeCell ref="A27:B27"/>
    <mergeCell ref="A36:E36"/>
    <mergeCell ref="A39:E39"/>
    <mergeCell ref="A44:B44"/>
    <mergeCell ref="H47:J47"/>
    <mergeCell ref="A45:B45"/>
    <mergeCell ref="F47:G47"/>
    <mergeCell ref="A92:F92"/>
    <mergeCell ref="D108:E108"/>
    <mergeCell ref="I108:J108"/>
    <mergeCell ref="D105:E105"/>
    <mergeCell ref="G91:J91"/>
    <mergeCell ref="D111:E111"/>
    <mergeCell ref="I111:J111"/>
    <mergeCell ref="D118:E118"/>
    <mergeCell ref="A81:J81"/>
    <mergeCell ref="A52:J52"/>
    <mergeCell ref="A49:C49"/>
    <mergeCell ref="A41:E41"/>
    <mergeCell ref="A33:J33"/>
    <mergeCell ref="A38:E38"/>
    <mergeCell ref="F41:J41"/>
    <mergeCell ref="A47:C47"/>
    <mergeCell ref="D47:E47"/>
    <mergeCell ref="C44:F44"/>
    <mergeCell ref="F36:J36"/>
    <mergeCell ref="C46:F46"/>
    <mergeCell ref="A43:B43"/>
    <mergeCell ref="H46:J46"/>
    <mergeCell ref="A46:B46"/>
    <mergeCell ref="F40:J40"/>
    <mergeCell ref="H43:J43"/>
    <mergeCell ref="H44:J44"/>
    <mergeCell ref="A11:E11"/>
    <mergeCell ref="E14:G14"/>
    <mergeCell ref="A9:E9"/>
    <mergeCell ref="F8:J8"/>
    <mergeCell ref="F11:J11"/>
    <mergeCell ref="B15:E15"/>
    <mergeCell ref="A8:E8"/>
    <mergeCell ref="F25:J25"/>
    <mergeCell ref="A20:E21"/>
    <mergeCell ref="F20:J21"/>
    <mergeCell ref="G15:J15"/>
    <mergeCell ref="F17:G17"/>
    <mergeCell ref="C17:E17"/>
    <mergeCell ref="A18:E19"/>
    <mergeCell ref="F22:J22"/>
    <mergeCell ref="A24:E24"/>
    <mergeCell ref="A25:E25"/>
    <mergeCell ref="F24:J24"/>
    <mergeCell ref="A22:E22"/>
    <mergeCell ref="A23:E23"/>
    <mergeCell ref="A10:E10"/>
    <mergeCell ref="F10:J10"/>
    <mergeCell ref="I14:J14"/>
    <mergeCell ref="A12:E12"/>
    <mergeCell ref="A2:J2"/>
    <mergeCell ref="A3:E3"/>
    <mergeCell ref="F3:J3"/>
    <mergeCell ref="A4:E4"/>
    <mergeCell ref="F4:J4"/>
    <mergeCell ref="A6:E6"/>
    <mergeCell ref="A5:E5"/>
    <mergeCell ref="F9:J9"/>
    <mergeCell ref="F5:J5"/>
    <mergeCell ref="A7:E7"/>
    <mergeCell ref="F7:J7"/>
    <mergeCell ref="F6:J6"/>
    <mergeCell ref="C14:D14"/>
    <mergeCell ref="H17:J17"/>
    <mergeCell ref="B16:E16"/>
    <mergeCell ref="A17:B17"/>
    <mergeCell ref="A26:B26"/>
    <mergeCell ref="F23:J23"/>
    <mergeCell ref="A34:J35"/>
    <mergeCell ref="I26:J26"/>
    <mergeCell ref="I27:J27"/>
    <mergeCell ref="F18:J19"/>
    <mergeCell ref="G16:J16"/>
    <mergeCell ref="G26:H26"/>
    <mergeCell ref="C27:D27"/>
    <mergeCell ref="I28:J28"/>
    <mergeCell ref="A29:J29"/>
    <mergeCell ref="A30:J30"/>
    <mergeCell ref="G28:H28"/>
    <mergeCell ref="E27:F27"/>
    <mergeCell ref="G27:H27"/>
    <mergeCell ref="C26:D26"/>
    <mergeCell ref="E26:F26"/>
    <mergeCell ref="C31:J31"/>
    <mergeCell ref="A32:B32"/>
    <mergeCell ref="C32:J32"/>
    <mergeCell ref="A82:J82"/>
    <mergeCell ref="A83:J84"/>
    <mergeCell ref="A87:F87"/>
    <mergeCell ref="G87:J87"/>
    <mergeCell ref="I110:J110"/>
    <mergeCell ref="A101:J101"/>
    <mergeCell ref="G89:J89"/>
    <mergeCell ref="A90:F90"/>
    <mergeCell ref="A93:F93"/>
    <mergeCell ref="G94:J94"/>
    <mergeCell ref="A102:J102"/>
    <mergeCell ref="G90:J90"/>
    <mergeCell ref="G92:J92"/>
    <mergeCell ref="D110:E110"/>
    <mergeCell ref="G88:J88"/>
    <mergeCell ref="A88:F88"/>
    <mergeCell ref="I105:J105"/>
    <mergeCell ref="D106:E106"/>
    <mergeCell ref="I106:J106"/>
    <mergeCell ref="A89:F89"/>
    <mergeCell ref="G93:J93"/>
    <mergeCell ref="A94:F94"/>
    <mergeCell ref="A100:J100"/>
    <mergeCell ref="D103:E103"/>
    <mergeCell ref="A126:J126"/>
    <mergeCell ref="A127:J127"/>
    <mergeCell ref="D123:E123"/>
    <mergeCell ref="I123:J123"/>
    <mergeCell ref="D124:E124"/>
    <mergeCell ref="I124:J124"/>
    <mergeCell ref="D125:E125"/>
    <mergeCell ref="I125:J125"/>
    <mergeCell ref="D112:E112"/>
    <mergeCell ref="I112:J112"/>
    <mergeCell ref="D113:E113"/>
    <mergeCell ref="I113:J113"/>
    <mergeCell ref="D122:E122"/>
    <mergeCell ref="I122:J122"/>
    <mergeCell ref="I116:J116"/>
    <mergeCell ref="I118:J118"/>
    <mergeCell ref="D119:E119"/>
    <mergeCell ref="I119:J119"/>
    <mergeCell ref="D130:E130"/>
    <mergeCell ref="I130:J130"/>
    <mergeCell ref="D131:E131"/>
    <mergeCell ref="I131:J131"/>
    <mergeCell ref="D132:E132"/>
    <mergeCell ref="I132:J132"/>
    <mergeCell ref="D128:E128"/>
    <mergeCell ref="I128:J128"/>
    <mergeCell ref="D129:E129"/>
    <mergeCell ref="I129:J129"/>
    <mergeCell ref="D136:E136"/>
    <mergeCell ref="I136:J136"/>
    <mergeCell ref="D137:E137"/>
    <mergeCell ref="I137:J137"/>
    <mergeCell ref="D138:E138"/>
    <mergeCell ref="I138:J138"/>
    <mergeCell ref="D133:E133"/>
    <mergeCell ref="I133:J133"/>
    <mergeCell ref="D134:E134"/>
    <mergeCell ref="I134:J134"/>
    <mergeCell ref="D135:E135"/>
    <mergeCell ref="I135:J135"/>
    <mergeCell ref="D149:E149"/>
    <mergeCell ref="I149:J149"/>
    <mergeCell ref="D150:E150"/>
    <mergeCell ref="I150:J150"/>
    <mergeCell ref="D146:E146"/>
    <mergeCell ref="I146:J146"/>
    <mergeCell ref="D147:E147"/>
    <mergeCell ref="I147:J147"/>
    <mergeCell ref="D148:E148"/>
    <mergeCell ref="I148:J148"/>
    <mergeCell ref="D143:E143"/>
    <mergeCell ref="I143:J143"/>
    <mergeCell ref="D144:E144"/>
    <mergeCell ref="I144:J144"/>
    <mergeCell ref="D145:E145"/>
    <mergeCell ref="I145:J145"/>
    <mergeCell ref="A139:J139"/>
    <mergeCell ref="D140:E140"/>
    <mergeCell ref="I140:J140"/>
    <mergeCell ref="D141:E141"/>
    <mergeCell ref="I141:J141"/>
    <mergeCell ref="D142:E142"/>
    <mergeCell ref="I142:J142"/>
  </mergeCells>
  <phoneticPr fontId="0" type="noConversion"/>
  <hyperlinks>
    <hyperlink ref="C32" r:id="rId1" xr:uid="{00000000-0004-0000-0000-000000000000}"/>
  </hyperlinks>
  <pageMargins left="0.70866141732283472" right="0.70866141732283472" top="0.78740157480314965" bottom="1.1811023622047245" header="0.19685039370078741" footer="0.19685039370078741"/>
  <pageSetup scale="89" fitToHeight="0" orientation="portrait" r:id="rId2"/>
  <headerFooter>
    <oddHeader>&amp;C&amp;G</oddHeader>
    <oddFooter>&amp;L&amp;"Times New Roman,Bold"Ref No: &amp;F&amp;C&amp;G&amp;R&amp;P</oddFooter>
  </headerFooter>
  <rowBreaks count="2" manualBreakCount="2">
    <brk id="164" max="16383" man="1"/>
    <brk id="21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H16" sqref="H16"/>
    </sheetView>
  </sheetViews>
  <sheetFormatPr defaultColWidth="8.77734375" defaultRowHeight="14.4" x14ac:dyDescent="0.3"/>
  <cols>
    <col min="1" max="1" width="8.77734375" style="30"/>
    <col min="2" max="2" width="22.21875" style="30" customWidth="1"/>
    <col min="3" max="3" width="37" style="30" customWidth="1"/>
    <col min="4" max="5" width="11.44140625" style="30" customWidth="1"/>
    <col min="6" max="6" width="14" style="30" customWidth="1"/>
    <col min="7" max="7" width="20" style="30" customWidth="1"/>
    <col min="8" max="8" width="16.44140625" style="30" customWidth="1"/>
    <col min="9" max="16384" width="8.77734375" style="30"/>
  </cols>
  <sheetData>
    <row r="1" spans="1:9" ht="15" customHeight="1" x14ac:dyDescent="0.3"/>
    <row r="2" spans="1:9" ht="15" customHeight="1" x14ac:dyDescent="0.3">
      <c r="A2" s="31"/>
      <c r="B2" s="31"/>
      <c r="C2" s="31"/>
      <c r="D2" s="31"/>
      <c r="E2" s="31"/>
      <c r="F2" s="31"/>
      <c r="G2" s="31"/>
      <c r="H2" s="31"/>
    </row>
    <row r="3" spans="1:9" ht="15.75" customHeight="1" x14ac:dyDescent="0.3">
      <c r="A3" s="31"/>
      <c r="B3" s="206" t="s">
        <v>183</v>
      </c>
      <c r="C3" s="206"/>
      <c r="D3" s="206"/>
      <c r="E3" s="206"/>
      <c r="F3" s="206"/>
      <c r="G3" s="206"/>
      <c r="H3" s="206"/>
    </row>
    <row r="4" spans="1:9" x14ac:dyDescent="0.3">
      <c r="A4" s="31"/>
      <c r="B4" s="32" t="s">
        <v>184</v>
      </c>
      <c r="C4" s="32" t="s">
        <v>185</v>
      </c>
      <c r="D4" s="32" t="s">
        <v>96</v>
      </c>
      <c r="E4" s="32" t="s">
        <v>186</v>
      </c>
      <c r="F4" s="32" t="s">
        <v>187</v>
      </c>
      <c r="G4" s="32" t="s">
        <v>188</v>
      </c>
      <c r="H4" s="32" t="s">
        <v>189</v>
      </c>
    </row>
    <row r="5" spans="1:9" ht="15" customHeight="1" x14ac:dyDescent="0.3">
      <c r="A5" s="31"/>
      <c r="B5" s="33" t="s">
        <v>192</v>
      </c>
      <c r="C5" s="40" t="s">
        <v>172</v>
      </c>
      <c r="D5" s="33" t="s">
        <v>193</v>
      </c>
      <c r="E5" s="33">
        <v>287</v>
      </c>
      <c r="F5" s="34">
        <f>E5*1.45</f>
        <v>416.15</v>
      </c>
      <c r="G5" s="34">
        <f>H5/F5</f>
        <v>1828.6675477592216</v>
      </c>
      <c r="H5" s="35">
        <v>761000</v>
      </c>
    </row>
    <row r="6" spans="1:9" x14ac:dyDescent="0.3">
      <c r="A6" s="31"/>
      <c r="B6" s="33" t="s">
        <v>192</v>
      </c>
      <c r="C6" s="41" t="s">
        <v>194</v>
      </c>
      <c r="D6" s="33" t="s">
        <v>193</v>
      </c>
      <c r="E6" s="33">
        <v>250</v>
      </c>
      <c r="F6" s="34">
        <f>E6*1.45</f>
        <v>362.5</v>
      </c>
      <c r="G6" s="34">
        <f>H6/F6</f>
        <v>4179.3103448275861</v>
      </c>
      <c r="H6" s="35">
        <v>1515000</v>
      </c>
    </row>
    <row r="7" spans="1:9" ht="15" customHeight="1" x14ac:dyDescent="0.3">
      <c r="A7" s="31"/>
      <c r="B7" s="33" t="s">
        <v>192</v>
      </c>
      <c r="C7" s="41" t="s">
        <v>194</v>
      </c>
      <c r="D7" s="33" t="s">
        <v>193</v>
      </c>
      <c r="E7" s="33">
        <v>287</v>
      </c>
      <c r="F7" s="34">
        <f>E7*1.45</f>
        <v>416.15</v>
      </c>
      <c r="G7" s="34">
        <f>H7/F7</f>
        <v>4178.7816892947258</v>
      </c>
      <c r="H7" s="35">
        <v>1739000</v>
      </c>
    </row>
    <row r="8" spans="1:9" ht="15" customHeight="1" x14ac:dyDescent="0.3">
      <c r="A8" s="31"/>
      <c r="B8" s="36" t="s">
        <v>190</v>
      </c>
      <c r="C8" s="33"/>
      <c r="D8" s="33"/>
      <c r="E8" s="33"/>
      <c r="F8" s="33"/>
      <c r="G8" s="37">
        <v>3400</v>
      </c>
      <c r="H8" s="33"/>
    </row>
    <row r="9" spans="1:9" ht="15" customHeight="1" x14ac:dyDescent="0.3">
      <c r="B9" s="36" t="s">
        <v>191</v>
      </c>
      <c r="C9" s="33"/>
      <c r="D9" s="33"/>
      <c r="E9" s="33"/>
      <c r="F9" s="38"/>
      <c r="G9" s="36"/>
      <c r="H9" s="36"/>
      <c r="I9" s="39"/>
    </row>
    <row r="10" spans="1:9" ht="15" customHeight="1" x14ac:dyDescent="0.3"/>
    <row r="11" spans="1:9" ht="15" customHeight="1" x14ac:dyDescent="0.3"/>
    <row r="12" spans="1:9" ht="15" customHeight="1" x14ac:dyDescent="0.3"/>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34"/>
  <sheetViews>
    <sheetView topLeftCell="A10" workbookViewId="0">
      <selection activeCell="A63" sqref="A63:J63"/>
    </sheetView>
  </sheetViews>
  <sheetFormatPr defaultRowHeight="14.4" x14ac:dyDescent="0.3"/>
  <sheetData>
    <row r="2" spans="2:13" x14ac:dyDescent="0.3">
      <c r="C2" s="11" t="s">
        <v>95</v>
      </c>
      <c r="D2" s="207"/>
      <c r="E2" s="207"/>
    </row>
    <row r="3" spans="2:13" x14ac:dyDescent="0.3">
      <c r="E3" s="10"/>
      <c r="F3" s="10"/>
      <c r="G3" s="10"/>
      <c r="H3" s="10"/>
      <c r="I3" s="10"/>
      <c r="J3" s="10"/>
    </row>
    <row r="4" spans="2:13" x14ac:dyDescent="0.3">
      <c r="B4" s="11" t="s">
        <v>96</v>
      </c>
      <c r="C4" s="9" t="s">
        <v>76</v>
      </c>
      <c r="D4" s="208" t="s">
        <v>77</v>
      </c>
      <c r="E4" s="208"/>
      <c r="F4" s="208"/>
      <c r="G4" s="12"/>
      <c r="H4" s="208" t="s">
        <v>78</v>
      </c>
      <c r="I4" s="208"/>
      <c r="J4" s="208"/>
      <c r="K4" s="208" t="s">
        <v>79</v>
      </c>
      <c r="L4" s="208"/>
      <c r="M4" s="208"/>
    </row>
    <row r="5" spans="2:13" x14ac:dyDescent="0.3">
      <c r="B5" s="11">
        <v>1</v>
      </c>
      <c r="C5" s="9"/>
      <c r="D5" s="9" t="s">
        <v>80</v>
      </c>
      <c r="E5" s="9" t="s">
        <v>81</v>
      </c>
      <c r="F5" s="9" t="s">
        <v>82</v>
      </c>
      <c r="G5" s="9"/>
      <c r="H5" s="9" t="s">
        <v>80</v>
      </c>
      <c r="I5" s="9" t="s">
        <v>81</v>
      </c>
      <c r="J5" s="9" t="s">
        <v>82</v>
      </c>
      <c r="K5" s="9" t="s">
        <v>80</v>
      </c>
      <c r="L5" s="9" t="s">
        <v>81</v>
      </c>
      <c r="M5" s="9" t="s">
        <v>82</v>
      </c>
    </row>
    <row r="6" spans="2:13" x14ac:dyDescent="0.3">
      <c r="C6" s="8" t="s">
        <v>83</v>
      </c>
      <c r="D6" s="8">
        <v>3</v>
      </c>
      <c r="E6" s="8">
        <v>4.5</v>
      </c>
      <c r="F6" s="8">
        <f>D6*E6</f>
        <v>13.5</v>
      </c>
      <c r="G6" s="8" t="s">
        <v>97</v>
      </c>
      <c r="H6" s="8"/>
      <c r="I6" s="8"/>
      <c r="J6" s="8">
        <f>H6*I6</f>
        <v>0</v>
      </c>
      <c r="K6" s="8"/>
      <c r="L6" s="8"/>
      <c r="M6" s="8">
        <f>K6*L6</f>
        <v>0</v>
      </c>
    </row>
    <row r="7" spans="2:13" x14ac:dyDescent="0.3">
      <c r="C7" s="8"/>
      <c r="D7" s="8"/>
      <c r="E7" s="8"/>
      <c r="F7" s="8">
        <f t="shared" ref="F7:F33" si="0">D7*E7</f>
        <v>0</v>
      </c>
      <c r="G7" s="8" t="s">
        <v>98</v>
      </c>
      <c r="H7" s="8"/>
      <c r="I7" s="8"/>
      <c r="J7" s="8">
        <f t="shared" ref="J7:J29" si="1">H7*I7</f>
        <v>0</v>
      </c>
      <c r="K7" s="8"/>
      <c r="L7" s="8"/>
      <c r="M7" s="8">
        <f t="shared" ref="M7:M29" si="2">K7*L7</f>
        <v>0</v>
      </c>
    </row>
    <row r="8" spans="2:13" x14ac:dyDescent="0.3">
      <c r="C8" s="8"/>
      <c r="D8" s="8"/>
      <c r="E8" s="8"/>
      <c r="F8" s="8">
        <f t="shared" si="0"/>
        <v>0</v>
      </c>
      <c r="G8" s="8"/>
      <c r="H8" s="8"/>
      <c r="I8" s="8"/>
      <c r="J8" s="8">
        <f t="shared" si="1"/>
        <v>0</v>
      </c>
      <c r="K8" s="8"/>
      <c r="L8" s="8"/>
      <c r="M8" s="8">
        <f t="shared" si="2"/>
        <v>0</v>
      </c>
    </row>
    <row r="9" spans="2:13" x14ac:dyDescent="0.3">
      <c r="C9" s="8" t="s">
        <v>86</v>
      </c>
      <c r="D9" s="8">
        <v>2.1</v>
      </c>
      <c r="E9" s="8">
        <v>1.9</v>
      </c>
      <c r="F9" s="8">
        <f t="shared" si="0"/>
        <v>3.9899999999999998</v>
      </c>
      <c r="G9" s="8" t="s">
        <v>97</v>
      </c>
      <c r="H9" s="8"/>
      <c r="I9" s="8"/>
      <c r="J9" s="8">
        <f t="shared" si="1"/>
        <v>0</v>
      </c>
      <c r="K9" s="8"/>
      <c r="L9" s="8"/>
      <c r="M9" s="8">
        <f t="shared" si="2"/>
        <v>0</v>
      </c>
    </row>
    <row r="10" spans="2:13" x14ac:dyDescent="0.3">
      <c r="C10" s="8"/>
      <c r="D10" s="8"/>
      <c r="E10" s="8"/>
      <c r="F10" s="8">
        <f t="shared" si="0"/>
        <v>0</v>
      </c>
      <c r="G10" s="8" t="s">
        <v>98</v>
      </c>
      <c r="H10" s="8"/>
      <c r="I10" s="8"/>
      <c r="J10" s="8">
        <f t="shared" si="1"/>
        <v>0</v>
      </c>
      <c r="K10" s="8"/>
      <c r="L10" s="8"/>
      <c r="M10" s="8">
        <f t="shared" si="2"/>
        <v>0</v>
      </c>
    </row>
    <row r="11" spans="2:13" x14ac:dyDescent="0.3">
      <c r="C11" s="8"/>
      <c r="D11" s="8"/>
      <c r="E11" s="8"/>
      <c r="F11" s="8">
        <f t="shared" si="0"/>
        <v>0</v>
      </c>
      <c r="G11" s="8"/>
      <c r="H11" s="8"/>
      <c r="I11" s="8"/>
      <c r="J11" s="8">
        <f t="shared" si="1"/>
        <v>0</v>
      </c>
      <c r="K11" s="8"/>
      <c r="L11" s="8"/>
      <c r="M11" s="8">
        <f t="shared" si="2"/>
        <v>0</v>
      </c>
    </row>
    <row r="12" spans="2:13" x14ac:dyDescent="0.3">
      <c r="C12" s="8"/>
      <c r="D12" s="8"/>
      <c r="E12" s="8"/>
      <c r="F12" s="8">
        <f t="shared" si="0"/>
        <v>0</v>
      </c>
      <c r="G12" s="8"/>
      <c r="H12" s="8"/>
      <c r="I12" s="8"/>
      <c r="J12" s="8">
        <f t="shared" si="1"/>
        <v>0</v>
      </c>
      <c r="K12" s="8"/>
      <c r="L12" s="8"/>
      <c r="M12" s="8">
        <f t="shared" si="2"/>
        <v>0</v>
      </c>
    </row>
    <row r="13" spans="2:13" x14ac:dyDescent="0.3">
      <c r="C13" s="8" t="s">
        <v>84</v>
      </c>
      <c r="D13" s="8">
        <v>2.75</v>
      </c>
      <c r="E13" s="8">
        <v>2.75</v>
      </c>
      <c r="F13" s="8">
        <f t="shared" si="0"/>
        <v>7.5625</v>
      </c>
      <c r="G13" s="8" t="s">
        <v>97</v>
      </c>
      <c r="H13" s="8"/>
      <c r="I13" s="8"/>
      <c r="J13" s="8">
        <f t="shared" si="1"/>
        <v>0</v>
      </c>
      <c r="K13" s="8"/>
      <c r="L13" s="8"/>
      <c r="M13" s="8">
        <f t="shared" si="2"/>
        <v>0</v>
      </c>
    </row>
    <row r="14" spans="2:13" x14ac:dyDescent="0.3">
      <c r="C14" s="8"/>
      <c r="D14" s="8"/>
      <c r="E14" s="8"/>
      <c r="F14" s="8">
        <f t="shared" si="0"/>
        <v>0</v>
      </c>
      <c r="G14" s="8" t="s">
        <v>98</v>
      </c>
      <c r="H14" s="8"/>
      <c r="I14" s="8"/>
      <c r="J14" s="8">
        <f t="shared" si="1"/>
        <v>0</v>
      </c>
      <c r="K14" s="8"/>
      <c r="L14" s="8"/>
      <c r="M14" s="8">
        <f t="shared" si="2"/>
        <v>0</v>
      </c>
    </row>
    <row r="15" spans="2:13" x14ac:dyDescent="0.3">
      <c r="C15" s="8"/>
      <c r="D15" s="8"/>
      <c r="E15" s="8"/>
      <c r="F15" s="8">
        <f t="shared" si="0"/>
        <v>0</v>
      </c>
      <c r="G15" s="8"/>
      <c r="H15" s="8"/>
      <c r="I15" s="8"/>
      <c r="J15" s="8">
        <f t="shared" si="1"/>
        <v>0</v>
      </c>
      <c r="K15" s="8"/>
      <c r="L15" s="8"/>
      <c r="M15" s="8">
        <f t="shared" si="2"/>
        <v>0</v>
      </c>
    </row>
    <row r="16" spans="2:13" x14ac:dyDescent="0.3">
      <c r="C16" s="8"/>
      <c r="D16" s="8"/>
      <c r="E16" s="8"/>
      <c r="F16" s="8">
        <f t="shared" si="0"/>
        <v>0</v>
      </c>
      <c r="G16" s="8"/>
      <c r="H16" s="8"/>
      <c r="I16" s="8"/>
      <c r="J16" s="8">
        <f t="shared" si="1"/>
        <v>0</v>
      </c>
      <c r="K16" s="8"/>
      <c r="L16" s="8"/>
      <c r="M16" s="8">
        <f t="shared" si="2"/>
        <v>0</v>
      </c>
    </row>
    <row r="17" spans="3:13" x14ac:dyDescent="0.3">
      <c r="C17" s="8" t="s">
        <v>85</v>
      </c>
      <c r="D17" s="8"/>
      <c r="E17" s="8"/>
      <c r="F17" s="8">
        <f t="shared" si="0"/>
        <v>0</v>
      </c>
      <c r="G17" s="8" t="s">
        <v>97</v>
      </c>
      <c r="H17" s="8"/>
      <c r="I17" s="8"/>
      <c r="J17" s="8">
        <f t="shared" si="1"/>
        <v>0</v>
      </c>
      <c r="K17" s="8"/>
      <c r="L17" s="8"/>
      <c r="M17" s="8">
        <f t="shared" si="2"/>
        <v>0</v>
      </c>
    </row>
    <row r="18" spans="3:13" x14ac:dyDescent="0.3">
      <c r="C18" s="8"/>
      <c r="D18" s="8"/>
      <c r="E18" s="8"/>
      <c r="F18" s="8">
        <f t="shared" si="0"/>
        <v>0</v>
      </c>
      <c r="G18" s="8" t="s">
        <v>98</v>
      </c>
      <c r="H18" s="8"/>
      <c r="I18" s="8"/>
      <c r="J18" s="8">
        <f t="shared" si="1"/>
        <v>0</v>
      </c>
      <c r="K18" s="8"/>
      <c r="L18" s="8"/>
      <c r="M18" s="8">
        <f t="shared" si="2"/>
        <v>0</v>
      </c>
    </row>
    <row r="19" spans="3:13" x14ac:dyDescent="0.3">
      <c r="C19" s="8"/>
      <c r="D19" s="8"/>
      <c r="E19" s="8"/>
      <c r="F19" s="8">
        <f t="shared" si="0"/>
        <v>0</v>
      </c>
      <c r="G19" s="8"/>
      <c r="H19" s="8"/>
      <c r="I19" s="8"/>
      <c r="J19" s="8">
        <f t="shared" si="1"/>
        <v>0</v>
      </c>
      <c r="K19" s="8"/>
      <c r="L19" s="8"/>
      <c r="M19" s="8">
        <f t="shared" si="2"/>
        <v>0</v>
      </c>
    </row>
    <row r="20" spans="3:13" x14ac:dyDescent="0.3">
      <c r="C20" s="8" t="s">
        <v>85</v>
      </c>
      <c r="D20" s="8"/>
      <c r="E20" s="8"/>
      <c r="F20" s="8">
        <f t="shared" si="0"/>
        <v>0</v>
      </c>
      <c r="G20" s="8" t="s">
        <v>97</v>
      </c>
      <c r="H20" s="8"/>
      <c r="I20" s="8"/>
      <c r="J20" s="8">
        <f t="shared" si="1"/>
        <v>0</v>
      </c>
      <c r="K20" s="8"/>
      <c r="L20" s="8"/>
      <c r="M20" s="8">
        <f t="shared" si="2"/>
        <v>0</v>
      </c>
    </row>
    <row r="21" spans="3:13" x14ac:dyDescent="0.3">
      <c r="C21" s="8"/>
      <c r="D21" s="8"/>
      <c r="E21" s="8"/>
      <c r="F21" s="8">
        <f t="shared" si="0"/>
        <v>0</v>
      </c>
      <c r="G21" s="8" t="s">
        <v>98</v>
      </c>
      <c r="H21" s="8"/>
      <c r="I21" s="8"/>
      <c r="J21" s="8">
        <f t="shared" si="1"/>
        <v>0</v>
      </c>
      <c r="K21" s="8"/>
      <c r="L21" s="8"/>
      <c r="M21" s="8">
        <f t="shared" si="2"/>
        <v>0</v>
      </c>
    </row>
    <row r="22" spans="3:13" x14ac:dyDescent="0.3">
      <c r="C22" s="8"/>
      <c r="D22" s="8"/>
      <c r="E22" s="8"/>
      <c r="F22" s="8">
        <f t="shared" si="0"/>
        <v>0</v>
      </c>
      <c r="G22" s="8"/>
      <c r="H22" s="8"/>
      <c r="I22" s="8"/>
      <c r="J22" s="8">
        <f t="shared" si="1"/>
        <v>0</v>
      </c>
      <c r="K22" s="8"/>
      <c r="L22" s="8"/>
      <c r="M22" s="8">
        <f t="shared" si="2"/>
        <v>0</v>
      </c>
    </row>
    <row r="23" spans="3:13" x14ac:dyDescent="0.3">
      <c r="C23" s="8" t="s">
        <v>91</v>
      </c>
      <c r="D23" s="8">
        <v>1.2</v>
      </c>
      <c r="E23" s="8">
        <v>0.9</v>
      </c>
      <c r="F23" s="8">
        <f t="shared" si="0"/>
        <v>1.08</v>
      </c>
      <c r="G23" s="8" t="s">
        <v>99</v>
      </c>
      <c r="H23" s="8"/>
      <c r="I23" s="8"/>
      <c r="J23" s="8">
        <f t="shared" si="1"/>
        <v>0</v>
      </c>
      <c r="K23" s="8"/>
      <c r="L23" s="8"/>
      <c r="M23" s="8">
        <f t="shared" si="2"/>
        <v>0</v>
      </c>
    </row>
    <row r="24" spans="3:13" x14ac:dyDescent="0.3">
      <c r="C24" s="8" t="s">
        <v>92</v>
      </c>
      <c r="D24" s="8">
        <v>2.1</v>
      </c>
      <c r="E24" s="8">
        <v>1.2</v>
      </c>
      <c r="F24" s="8">
        <f t="shared" si="0"/>
        <v>2.52</v>
      </c>
      <c r="G24" s="8" t="s">
        <v>99</v>
      </c>
      <c r="H24" s="8"/>
      <c r="I24" s="8"/>
      <c r="J24" s="8">
        <f t="shared" si="1"/>
        <v>0</v>
      </c>
      <c r="K24" s="8"/>
      <c r="L24" s="8"/>
      <c r="M24" s="8">
        <f t="shared" si="2"/>
        <v>0</v>
      </c>
    </row>
    <row r="25" spans="3:13" x14ac:dyDescent="0.3">
      <c r="C25" s="8" t="s">
        <v>93</v>
      </c>
      <c r="D25" s="8"/>
      <c r="E25" s="8"/>
      <c r="F25" s="8">
        <f t="shared" si="0"/>
        <v>0</v>
      </c>
      <c r="G25" s="8" t="s">
        <v>99</v>
      </c>
      <c r="H25" s="8"/>
      <c r="I25" s="8"/>
      <c r="J25" s="8">
        <f t="shared" si="1"/>
        <v>0</v>
      </c>
      <c r="K25" s="8"/>
      <c r="L25" s="8"/>
      <c r="M25" s="8">
        <f t="shared" si="2"/>
        <v>0</v>
      </c>
    </row>
    <row r="26" spans="3:13" x14ac:dyDescent="0.3">
      <c r="C26" s="8"/>
      <c r="D26" s="8"/>
      <c r="E26" s="8"/>
      <c r="F26" s="8">
        <f t="shared" si="0"/>
        <v>0</v>
      </c>
      <c r="G26" s="8"/>
      <c r="H26" s="8"/>
      <c r="I26" s="8"/>
      <c r="J26" s="8">
        <f t="shared" si="1"/>
        <v>0</v>
      </c>
      <c r="K26" s="8"/>
      <c r="L26" s="8"/>
      <c r="M26" s="8">
        <f t="shared" si="2"/>
        <v>0</v>
      </c>
    </row>
    <row r="27" spans="3:13" x14ac:dyDescent="0.3">
      <c r="C27" s="8" t="s">
        <v>87</v>
      </c>
      <c r="D27" s="8">
        <v>0.9</v>
      </c>
      <c r="E27" s="8">
        <v>2.9</v>
      </c>
      <c r="F27" s="8">
        <f t="shared" si="0"/>
        <v>2.61</v>
      </c>
      <c r="G27" s="8"/>
      <c r="H27" s="8"/>
      <c r="I27" s="8"/>
      <c r="J27" s="8">
        <f t="shared" si="1"/>
        <v>0</v>
      </c>
      <c r="K27" s="8"/>
      <c r="L27" s="8"/>
      <c r="M27" s="8">
        <f t="shared" si="2"/>
        <v>0</v>
      </c>
    </row>
    <row r="28" spans="3:13" x14ac:dyDescent="0.3">
      <c r="C28" s="8" t="s">
        <v>88</v>
      </c>
      <c r="D28" s="8">
        <v>1.1000000000000001</v>
      </c>
      <c r="E28" s="8">
        <v>0.8</v>
      </c>
      <c r="F28" s="8">
        <f t="shared" si="0"/>
        <v>0.88000000000000012</v>
      </c>
      <c r="G28" s="8"/>
      <c r="H28" s="8"/>
      <c r="I28" s="8"/>
      <c r="J28" s="8">
        <f t="shared" si="1"/>
        <v>0</v>
      </c>
      <c r="K28" s="8"/>
      <c r="L28" s="8"/>
      <c r="M28" s="8">
        <f t="shared" si="2"/>
        <v>0</v>
      </c>
    </row>
    <row r="29" spans="3:13" x14ac:dyDescent="0.3">
      <c r="C29" s="8" t="s">
        <v>89</v>
      </c>
      <c r="D29" s="8"/>
      <c r="E29" s="8"/>
      <c r="F29" s="8">
        <f t="shared" si="0"/>
        <v>0</v>
      </c>
      <c r="G29" s="8"/>
      <c r="H29" s="8"/>
      <c r="I29" s="8"/>
      <c r="J29" s="8">
        <f t="shared" si="1"/>
        <v>0</v>
      </c>
      <c r="K29" s="8"/>
      <c r="L29" s="8"/>
      <c r="M29" s="8">
        <f t="shared" si="2"/>
        <v>0</v>
      </c>
    </row>
    <row r="30" spans="3:13" x14ac:dyDescent="0.3">
      <c r="C30" s="8" t="s">
        <v>90</v>
      </c>
      <c r="D30" s="8"/>
      <c r="E30" s="8"/>
      <c r="F30" s="8">
        <f t="shared" si="0"/>
        <v>0</v>
      </c>
      <c r="G30" s="8"/>
      <c r="H30" s="8"/>
      <c r="I30" s="8"/>
      <c r="J30" s="8">
        <f>H30*I30</f>
        <v>0</v>
      </c>
      <c r="K30" s="8"/>
      <c r="L30" s="8"/>
      <c r="M30" s="8">
        <f>K30*L30</f>
        <v>0</v>
      </c>
    </row>
    <row r="31" spans="3:13" x14ac:dyDescent="0.3">
      <c r="C31" s="8"/>
      <c r="D31" s="8"/>
      <c r="E31" s="8"/>
      <c r="F31" s="8">
        <f t="shared" si="0"/>
        <v>0</v>
      </c>
      <c r="G31" s="8"/>
      <c r="H31" s="8"/>
      <c r="I31" s="8"/>
      <c r="J31" s="8">
        <f>H31*I31</f>
        <v>0</v>
      </c>
      <c r="K31" s="8"/>
      <c r="L31" s="8"/>
      <c r="M31" s="8">
        <f>K31*L31</f>
        <v>0</v>
      </c>
    </row>
    <row r="32" spans="3:13" x14ac:dyDescent="0.3">
      <c r="C32" s="8"/>
      <c r="D32" s="8"/>
      <c r="E32" s="8"/>
      <c r="F32" s="8">
        <f t="shared" si="0"/>
        <v>0</v>
      </c>
      <c r="G32" s="8"/>
      <c r="H32" s="8"/>
      <c r="I32" s="8"/>
      <c r="J32" s="8">
        <f>H32*I32</f>
        <v>0</v>
      </c>
      <c r="K32" s="8"/>
      <c r="L32" s="8"/>
      <c r="M32" s="8">
        <f>K32*L32</f>
        <v>0</v>
      </c>
    </row>
    <row r="33" spans="3:13" x14ac:dyDescent="0.3">
      <c r="C33" s="8"/>
      <c r="D33" s="8"/>
      <c r="E33" s="8"/>
      <c r="F33" s="8">
        <f t="shared" si="0"/>
        <v>0</v>
      </c>
      <c r="G33" s="8"/>
      <c r="H33" s="8"/>
      <c r="I33" s="8"/>
      <c r="J33" s="8">
        <f>H33*I33</f>
        <v>0</v>
      </c>
      <c r="K33" s="8"/>
      <c r="L33" s="8"/>
      <c r="M33" s="8">
        <f>K33*L33</f>
        <v>0</v>
      </c>
    </row>
    <row r="34" spans="3:13" x14ac:dyDescent="0.3">
      <c r="C34" s="8" t="s">
        <v>94</v>
      </c>
      <c r="D34" s="8"/>
      <c r="E34" s="8">
        <f>F34*10.764</f>
        <v>345.98186999999996</v>
      </c>
      <c r="F34" s="8">
        <f>SUM(F6:F33)</f>
        <v>32.142499999999998</v>
      </c>
      <c r="G34" s="8"/>
      <c r="H34" s="8"/>
      <c r="I34" s="8">
        <f>J34*10.764</f>
        <v>0</v>
      </c>
      <c r="J34" s="8">
        <f>SUM(J6:J33)</f>
        <v>0</v>
      </c>
      <c r="K34" s="8"/>
      <c r="L34" s="8">
        <f>M34*10.764</f>
        <v>0</v>
      </c>
      <c r="M34" s="8">
        <f>SUM(M6:M33)</f>
        <v>0</v>
      </c>
    </row>
  </sheetData>
  <mergeCells count="4">
    <mergeCell ref="D2:E2"/>
    <mergeCell ref="D4:F4"/>
    <mergeCell ref="H4:J4"/>
    <mergeCell ref="K4:M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20"/>
  <sheetViews>
    <sheetView topLeftCell="A13" workbookViewId="0">
      <selection activeCell="D24" sqref="D24"/>
    </sheetView>
  </sheetViews>
  <sheetFormatPr defaultRowHeight="14.4" x14ac:dyDescent="0.3"/>
  <cols>
    <col min="2" max="2" width="11.77734375" customWidth="1"/>
  </cols>
  <sheetData>
    <row r="2" spans="1:16" x14ac:dyDescent="0.3">
      <c r="A2" t="s">
        <v>111</v>
      </c>
      <c r="B2" s="14" t="s">
        <v>131</v>
      </c>
      <c r="C2" s="14">
        <v>2</v>
      </c>
    </row>
    <row r="3" spans="1:16" x14ac:dyDescent="0.3">
      <c r="B3" t="s">
        <v>112</v>
      </c>
      <c r="C3" t="s">
        <v>113</v>
      </c>
    </row>
    <row r="4" spans="1:16" x14ac:dyDescent="0.3">
      <c r="A4" t="s">
        <v>114</v>
      </c>
      <c r="B4" s="8">
        <v>10</v>
      </c>
      <c r="C4" s="22">
        <v>10</v>
      </c>
      <c r="E4">
        <f>C4*10</f>
        <v>100</v>
      </c>
    </row>
    <row r="5" spans="1:16" x14ac:dyDescent="0.3">
      <c r="A5" t="s">
        <v>115</v>
      </c>
      <c r="B5" t="s">
        <v>116</v>
      </c>
      <c r="C5" t="s">
        <v>117</v>
      </c>
      <c r="J5" s="8" t="s">
        <v>118</v>
      </c>
      <c r="K5" s="8" t="s">
        <v>119</v>
      </c>
      <c r="L5" s="8" t="s">
        <v>120</v>
      </c>
      <c r="M5" s="8" t="s">
        <v>37</v>
      </c>
      <c r="N5" s="8" t="s">
        <v>43</v>
      </c>
      <c r="O5" s="8" t="s">
        <v>121</v>
      </c>
      <c r="P5" s="8" t="s">
        <v>44</v>
      </c>
    </row>
    <row r="6" spans="1:16" x14ac:dyDescent="0.3">
      <c r="B6" s="8">
        <f>C2+1</f>
        <v>3</v>
      </c>
      <c r="C6" s="22">
        <v>0.5</v>
      </c>
      <c r="E6">
        <f>(100/B6)*C6</f>
        <v>16.666666666666668</v>
      </c>
      <c r="G6" s="15" t="s">
        <v>122</v>
      </c>
      <c r="J6" s="15">
        <f>C4</f>
        <v>10</v>
      </c>
      <c r="K6" s="15">
        <f>40/B6*C6</f>
        <v>6.666666666666667</v>
      </c>
      <c r="L6" s="15">
        <f>15/B8*C8</f>
        <v>0</v>
      </c>
      <c r="M6" s="15">
        <f>10/B10*C10</f>
        <v>0</v>
      </c>
      <c r="N6" s="15">
        <f>10/B12*C12</f>
        <v>0</v>
      </c>
      <c r="O6" s="15">
        <f>5/B14*C14</f>
        <v>0</v>
      </c>
      <c r="P6" s="15">
        <f>5/B16*C16</f>
        <v>0</v>
      </c>
    </row>
    <row r="7" spans="1:16" x14ac:dyDescent="0.3">
      <c r="A7" t="s">
        <v>123</v>
      </c>
      <c r="B7" t="s">
        <v>124</v>
      </c>
      <c r="C7" t="s">
        <v>125</v>
      </c>
      <c r="G7" s="8" t="s">
        <v>126</v>
      </c>
      <c r="H7" s="8"/>
      <c r="I7" s="8"/>
      <c r="J7" s="8">
        <f>J6+20</f>
        <v>30</v>
      </c>
      <c r="K7" s="8">
        <f>30/B6*C6</f>
        <v>5</v>
      </c>
      <c r="L7" s="8">
        <f>15/B8*C8</f>
        <v>0</v>
      </c>
      <c r="M7" s="8">
        <f>10/B10*C10</f>
        <v>0</v>
      </c>
      <c r="N7" s="8">
        <f>5/B12*C12</f>
        <v>0</v>
      </c>
      <c r="O7" s="8">
        <f>5/B14*C14</f>
        <v>0</v>
      </c>
      <c r="P7" s="8">
        <f>5/B16*C16</f>
        <v>0</v>
      </c>
    </row>
    <row r="8" spans="1:16" x14ac:dyDescent="0.3">
      <c r="B8" s="8">
        <f>C2</f>
        <v>2</v>
      </c>
      <c r="C8" s="22">
        <v>0</v>
      </c>
      <c r="E8">
        <f>(100/B8)*C8</f>
        <v>0</v>
      </c>
    </row>
    <row r="9" spans="1:16" x14ac:dyDescent="0.3">
      <c r="A9" t="s">
        <v>127</v>
      </c>
      <c r="B9" t="s">
        <v>124</v>
      </c>
      <c r="C9" t="s">
        <v>125</v>
      </c>
    </row>
    <row r="10" spans="1:16" x14ac:dyDescent="0.3">
      <c r="B10" s="8">
        <f>C2</f>
        <v>2</v>
      </c>
      <c r="C10" s="22">
        <v>0</v>
      </c>
      <c r="E10">
        <f>(100/B10)*C10</f>
        <v>0</v>
      </c>
    </row>
    <row r="11" spans="1:16" x14ac:dyDescent="0.3">
      <c r="A11" t="s">
        <v>43</v>
      </c>
      <c r="B11" t="s">
        <v>124</v>
      </c>
      <c r="C11" t="s">
        <v>125</v>
      </c>
    </row>
    <row r="12" spans="1:16" x14ac:dyDescent="0.3">
      <c r="B12" s="8">
        <f>C2</f>
        <v>2</v>
      </c>
      <c r="C12" s="22">
        <v>0</v>
      </c>
      <c r="E12">
        <f>(100/B12)*C12</f>
        <v>0</v>
      </c>
      <c r="J12" s="8"/>
      <c r="K12" s="8" t="s">
        <v>122</v>
      </c>
      <c r="L12" s="8" t="s">
        <v>128</v>
      </c>
      <c r="M12" t="s">
        <v>129</v>
      </c>
    </row>
    <row r="13" spans="1:16" ht="28.8" x14ac:dyDescent="0.3">
      <c r="A13" s="16" t="s">
        <v>121</v>
      </c>
      <c r="B13" t="s">
        <v>124</v>
      </c>
      <c r="C13" t="s">
        <v>125</v>
      </c>
      <c r="J13" s="8" t="s">
        <v>35</v>
      </c>
      <c r="K13" s="8">
        <f>J6</f>
        <v>10</v>
      </c>
      <c r="L13" s="8">
        <f>J7</f>
        <v>30</v>
      </c>
      <c r="M13" t="s">
        <v>129</v>
      </c>
    </row>
    <row r="14" spans="1:16" x14ac:dyDescent="0.3">
      <c r="B14" s="8">
        <f>C2</f>
        <v>2</v>
      </c>
      <c r="C14" s="22">
        <v>0</v>
      </c>
      <c r="E14">
        <f>(100/B14)*C14</f>
        <v>0</v>
      </c>
      <c r="J14" s="8" t="s">
        <v>36</v>
      </c>
      <c r="K14" s="8">
        <f>K6</f>
        <v>6.666666666666667</v>
      </c>
      <c r="L14" s="8">
        <f>K7</f>
        <v>5</v>
      </c>
    </row>
    <row r="15" spans="1:16" x14ac:dyDescent="0.3">
      <c r="A15" t="s">
        <v>44</v>
      </c>
      <c r="B15" t="s">
        <v>124</v>
      </c>
      <c r="C15" t="s">
        <v>125</v>
      </c>
      <c r="J15" s="8" t="s">
        <v>120</v>
      </c>
      <c r="K15" s="8">
        <f>L6</f>
        <v>0</v>
      </c>
      <c r="L15" s="8">
        <f>L7</f>
        <v>0</v>
      </c>
    </row>
    <row r="16" spans="1:16" x14ac:dyDescent="0.3">
      <c r="B16" s="8">
        <f>C2</f>
        <v>2</v>
      </c>
      <c r="C16" s="22">
        <v>0</v>
      </c>
      <c r="E16">
        <f>(100/B16)*C16</f>
        <v>0</v>
      </c>
      <c r="J16" s="8" t="s">
        <v>37</v>
      </c>
      <c r="K16" s="8">
        <f>M6</f>
        <v>0</v>
      </c>
      <c r="L16" s="8">
        <f>M7</f>
        <v>0</v>
      </c>
    </row>
    <row r="17" spans="10:12" x14ac:dyDescent="0.3">
      <c r="J17" s="8" t="s">
        <v>43</v>
      </c>
      <c r="K17" s="8">
        <f>N6</f>
        <v>0</v>
      </c>
      <c r="L17" s="8">
        <f>N7</f>
        <v>0</v>
      </c>
    </row>
    <row r="18" spans="10:12" ht="28.8" x14ac:dyDescent="0.3">
      <c r="J18" s="17" t="s">
        <v>121</v>
      </c>
      <c r="K18" s="8">
        <f>O6</f>
        <v>0</v>
      </c>
      <c r="L18" s="8">
        <f>O7</f>
        <v>0</v>
      </c>
    </row>
    <row r="19" spans="10:12" x14ac:dyDescent="0.3">
      <c r="J19" s="8" t="s">
        <v>44</v>
      </c>
      <c r="K19" s="8">
        <f>P6</f>
        <v>0</v>
      </c>
      <c r="L19" s="8">
        <f>P7</f>
        <v>0</v>
      </c>
    </row>
    <row r="20" spans="10:12" x14ac:dyDescent="0.3">
      <c r="J20" s="8" t="s">
        <v>130</v>
      </c>
      <c r="K20" s="8">
        <f>K13+K14+K15+K16+K17+K18+K19</f>
        <v>16.666666666666668</v>
      </c>
      <c r="L20" s="8">
        <f>L13+L14+L15+L16+L17+L18+L19</f>
        <v>35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20"/>
  <sheetViews>
    <sheetView topLeftCell="A37" workbookViewId="0">
      <selection activeCell="C7" sqref="C7"/>
    </sheetView>
  </sheetViews>
  <sheetFormatPr defaultRowHeight="14.4" x14ac:dyDescent="0.3"/>
  <cols>
    <col min="2" max="2" width="11.77734375" customWidth="1"/>
  </cols>
  <sheetData>
    <row r="2" spans="1:16" x14ac:dyDescent="0.3">
      <c r="A2" t="s">
        <v>111</v>
      </c>
      <c r="B2" s="14" t="s">
        <v>131</v>
      </c>
      <c r="C2" s="14">
        <v>2</v>
      </c>
    </row>
    <row r="3" spans="1:16" x14ac:dyDescent="0.3">
      <c r="B3" t="s">
        <v>112</v>
      </c>
      <c r="C3" t="s">
        <v>113</v>
      </c>
    </row>
    <row r="4" spans="1:16" x14ac:dyDescent="0.3">
      <c r="A4" t="s">
        <v>114</v>
      </c>
      <c r="B4" s="8">
        <v>10</v>
      </c>
      <c r="C4" s="22">
        <v>10</v>
      </c>
      <c r="E4">
        <f>C4*10</f>
        <v>100</v>
      </c>
    </row>
    <row r="5" spans="1:16" x14ac:dyDescent="0.3">
      <c r="A5" t="s">
        <v>115</v>
      </c>
      <c r="B5" t="s">
        <v>116</v>
      </c>
      <c r="C5" t="s">
        <v>117</v>
      </c>
      <c r="J5" s="8" t="s">
        <v>118</v>
      </c>
      <c r="K5" s="8" t="s">
        <v>119</v>
      </c>
      <c r="L5" s="8" t="s">
        <v>120</v>
      </c>
      <c r="M5" s="8" t="s">
        <v>37</v>
      </c>
      <c r="N5" s="8" t="s">
        <v>43</v>
      </c>
      <c r="O5" s="8" t="s">
        <v>121</v>
      </c>
      <c r="P5" s="8" t="s">
        <v>44</v>
      </c>
    </row>
    <row r="6" spans="1:16" x14ac:dyDescent="0.3">
      <c r="B6" s="8">
        <f>C2+1</f>
        <v>3</v>
      </c>
      <c r="C6" s="22">
        <v>3</v>
      </c>
      <c r="E6">
        <f>(100/B6)*C6</f>
        <v>100</v>
      </c>
      <c r="G6" s="15" t="s">
        <v>122</v>
      </c>
      <c r="J6" s="15">
        <f>C4</f>
        <v>10</v>
      </c>
      <c r="K6" s="15">
        <f>40/B6*C6</f>
        <v>40</v>
      </c>
      <c r="L6" s="15">
        <f>15/B8*C8</f>
        <v>0</v>
      </c>
      <c r="M6" s="15">
        <f>10/B10*C10</f>
        <v>0</v>
      </c>
      <c r="N6" s="15">
        <f>10/B12*C12</f>
        <v>0</v>
      </c>
      <c r="O6" s="15">
        <f>5/B14*C14</f>
        <v>0</v>
      </c>
      <c r="P6" s="15">
        <f>5/B16*C16</f>
        <v>0</v>
      </c>
    </row>
    <row r="7" spans="1:16" x14ac:dyDescent="0.3">
      <c r="A7" t="s">
        <v>123</v>
      </c>
      <c r="B7" t="s">
        <v>124</v>
      </c>
      <c r="C7" t="s">
        <v>125</v>
      </c>
      <c r="G7" s="8" t="s">
        <v>126</v>
      </c>
      <c r="H7" s="8"/>
      <c r="I7" s="8"/>
      <c r="J7" s="8">
        <f>J6+20</f>
        <v>30</v>
      </c>
      <c r="K7" s="8">
        <f>30/B6*C6</f>
        <v>30</v>
      </c>
      <c r="L7" s="8">
        <f>15/B8*C8</f>
        <v>0</v>
      </c>
      <c r="M7" s="8">
        <f>10/B10*C10</f>
        <v>0</v>
      </c>
      <c r="N7" s="8">
        <f>5/B12*C12</f>
        <v>0</v>
      </c>
      <c r="O7" s="8">
        <f>5/B14*C14</f>
        <v>0</v>
      </c>
      <c r="P7" s="8">
        <f>5/B16*C16</f>
        <v>0</v>
      </c>
    </row>
    <row r="8" spans="1:16" x14ac:dyDescent="0.3">
      <c r="B8" s="8">
        <f>C2</f>
        <v>2</v>
      </c>
      <c r="C8" s="22">
        <v>0</v>
      </c>
      <c r="E8">
        <f>(100/B8)*C8</f>
        <v>0</v>
      </c>
    </row>
    <row r="9" spans="1:16" x14ac:dyDescent="0.3">
      <c r="A9" t="s">
        <v>127</v>
      </c>
      <c r="B9" t="s">
        <v>124</v>
      </c>
      <c r="C9" t="s">
        <v>125</v>
      </c>
    </row>
    <row r="10" spans="1:16" x14ac:dyDescent="0.3">
      <c r="B10" s="8">
        <f>C2</f>
        <v>2</v>
      </c>
      <c r="C10" s="22">
        <v>0</v>
      </c>
      <c r="E10">
        <f>(100/B10)*C10</f>
        <v>0</v>
      </c>
    </row>
    <row r="11" spans="1:16" x14ac:dyDescent="0.3">
      <c r="A11" t="s">
        <v>43</v>
      </c>
      <c r="B11" t="s">
        <v>124</v>
      </c>
      <c r="C11" t="s">
        <v>125</v>
      </c>
    </row>
    <row r="12" spans="1:16" x14ac:dyDescent="0.3">
      <c r="B12" s="8">
        <f>C2</f>
        <v>2</v>
      </c>
      <c r="C12" s="22">
        <v>0</v>
      </c>
      <c r="E12">
        <f>(100/B12)*C12</f>
        <v>0</v>
      </c>
      <c r="J12" s="8"/>
      <c r="K12" s="8" t="s">
        <v>122</v>
      </c>
      <c r="L12" s="8" t="s">
        <v>128</v>
      </c>
      <c r="M12" t="s">
        <v>129</v>
      </c>
    </row>
    <row r="13" spans="1:16" ht="28.8" x14ac:dyDescent="0.3">
      <c r="A13" s="16" t="s">
        <v>121</v>
      </c>
      <c r="B13" t="s">
        <v>124</v>
      </c>
      <c r="C13" t="s">
        <v>125</v>
      </c>
      <c r="J13" s="8" t="s">
        <v>35</v>
      </c>
      <c r="K13" s="8">
        <f>J6</f>
        <v>10</v>
      </c>
      <c r="L13" s="8">
        <f>J7</f>
        <v>30</v>
      </c>
      <c r="M13" t="s">
        <v>129</v>
      </c>
    </row>
    <row r="14" spans="1:16" x14ac:dyDescent="0.3">
      <c r="B14" s="8">
        <f>C2</f>
        <v>2</v>
      </c>
      <c r="C14" s="22">
        <v>0</v>
      </c>
      <c r="E14">
        <f>(100/B14)*C14</f>
        <v>0</v>
      </c>
      <c r="J14" s="8" t="s">
        <v>36</v>
      </c>
      <c r="K14" s="8">
        <f>K6</f>
        <v>40</v>
      </c>
      <c r="L14" s="8">
        <f>K7</f>
        <v>30</v>
      </c>
    </row>
    <row r="15" spans="1:16" x14ac:dyDescent="0.3">
      <c r="A15" t="s">
        <v>44</v>
      </c>
      <c r="B15" t="s">
        <v>124</v>
      </c>
      <c r="C15" t="s">
        <v>125</v>
      </c>
      <c r="J15" s="8" t="s">
        <v>120</v>
      </c>
      <c r="K15" s="8">
        <f>L6</f>
        <v>0</v>
      </c>
      <c r="L15" s="8">
        <f>L7</f>
        <v>0</v>
      </c>
    </row>
    <row r="16" spans="1:16" x14ac:dyDescent="0.3">
      <c r="B16" s="8">
        <f>C2</f>
        <v>2</v>
      </c>
      <c r="C16" s="22">
        <v>0</v>
      </c>
      <c r="E16">
        <f>(100/B16)*C16</f>
        <v>0</v>
      </c>
      <c r="J16" s="8" t="s">
        <v>37</v>
      </c>
      <c r="K16" s="8">
        <f>M6</f>
        <v>0</v>
      </c>
      <c r="L16" s="8">
        <f>M7</f>
        <v>0</v>
      </c>
    </row>
    <row r="17" spans="10:12" x14ac:dyDescent="0.3">
      <c r="J17" s="8" t="s">
        <v>43</v>
      </c>
      <c r="K17" s="8">
        <f>N6</f>
        <v>0</v>
      </c>
      <c r="L17" s="8">
        <f>N7</f>
        <v>0</v>
      </c>
    </row>
    <row r="18" spans="10:12" ht="28.8" x14ac:dyDescent="0.3">
      <c r="J18" s="17" t="s">
        <v>121</v>
      </c>
      <c r="K18" s="8">
        <f>O6</f>
        <v>0</v>
      </c>
      <c r="L18" s="8">
        <f>O7</f>
        <v>0</v>
      </c>
    </row>
    <row r="19" spans="10:12" x14ac:dyDescent="0.3">
      <c r="J19" s="8" t="s">
        <v>44</v>
      </c>
      <c r="K19" s="8">
        <f>P6</f>
        <v>0</v>
      </c>
      <c r="L19" s="8">
        <f>P7</f>
        <v>0</v>
      </c>
    </row>
    <row r="20" spans="10:12" x14ac:dyDescent="0.3">
      <c r="J20" s="8" t="s">
        <v>130</v>
      </c>
      <c r="K20" s="8">
        <f>K13+K14+K15+K16+K17+K18+K19</f>
        <v>50</v>
      </c>
      <c r="L20" s="8">
        <f>L13+L14+L15+L16+L17+L18+L19</f>
        <v>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20"/>
  <sheetViews>
    <sheetView workbookViewId="0">
      <selection activeCell="A63" sqref="A63:J63"/>
    </sheetView>
  </sheetViews>
  <sheetFormatPr defaultRowHeight="14.4" x14ac:dyDescent="0.3"/>
  <cols>
    <col min="2" max="2" width="11.77734375" customWidth="1"/>
  </cols>
  <sheetData>
    <row r="2" spans="1:16" x14ac:dyDescent="0.3">
      <c r="A2" t="s">
        <v>111</v>
      </c>
      <c r="B2" s="21" t="s">
        <v>131</v>
      </c>
      <c r="C2" s="14">
        <v>7</v>
      </c>
    </row>
    <row r="3" spans="1:16" x14ac:dyDescent="0.3">
      <c r="B3" t="s">
        <v>112</v>
      </c>
      <c r="C3" t="s">
        <v>113</v>
      </c>
    </row>
    <row r="4" spans="1:16" x14ac:dyDescent="0.3">
      <c r="A4" t="s">
        <v>114</v>
      </c>
      <c r="B4" s="8">
        <v>10</v>
      </c>
      <c r="C4" s="22">
        <v>10</v>
      </c>
      <c r="E4">
        <f>C4*10</f>
        <v>100</v>
      </c>
    </row>
    <row r="5" spans="1:16" x14ac:dyDescent="0.3">
      <c r="A5" t="s">
        <v>115</v>
      </c>
      <c r="B5" t="s">
        <v>116</v>
      </c>
      <c r="C5" t="s">
        <v>117</v>
      </c>
      <c r="J5" s="8" t="s">
        <v>118</v>
      </c>
      <c r="K5" s="8" t="s">
        <v>119</v>
      </c>
      <c r="L5" s="8" t="s">
        <v>120</v>
      </c>
      <c r="M5" s="8" t="s">
        <v>37</v>
      </c>
      <c r="N5" s="8" t="s">
        <v>43</v>
      </c>
      <c r="O5" s="8" t="s">
        <v>121</v>
      </c>
      <c r="P5" s="8" t="s">
        <v>44</v>
      </c>
    </row>
    <row r="6" spans="1:16" x14ac:dyDescent="0.3">
      <c r="B6" s="8">
        <f>C2+1</f>
        <v>8</v>
      </c>
      <c r="C6" s="22">
        <v>8</v>
      </c>
      <c r="E6">
        <f>(100/B6)*C6</f>
        <v>100</v>
      </c>
      <c r="G6" s="15" t="s">
        <v>122</v>
      </c>
      <c r="J6" s="15">
        <f>C4</f>
        <v>10</v>
      </c>
      <c r="K6" s="15">
        <f>40/B6*C6</f>
        <v>40</v>
      </c>
      <c r="L6" s="15">
        <f>15/B8*C8</f>
        <v>15</v>
      </c>
      <c r="M6" s="15">
        <f>10/B10*C10</f>
        <v>10</v>
      </c>
      <c r="N6" s="15">
        <f>10/B12*C12</f>
        <v>1.4285714285714286</v>
      </c>
      <c r="O6" s="15">
        <f>5/B14*C14</f>
        <v>0</v>
      </c>
      <c r="P6" s="15">
        <f>5/B16*C16</f>
        <v>0</v>
      </c>
    </row>
    <row r="7" spans="1:16" x14ac:dyDescent="0.3">
      <c r="A7" t="s">
        <v>123</v>
      </c>
      <c r="B7" t="s">
        <v>124</v>
      </c>
      <c r="C7" t="s">
        <v>125</v>
      </c>
      <c r="G7" s="8" t="s">
        <v>126</v>
      </c>
      <c r="H7" s="8"/>
      <c r="I7" s="8"/>
      <c r="J7" s="8">
        <f>J6+20</f>
        <v>30</v>
      </c>
      <c r="K7" s="8">
        <f>30/B6*C6</f>
        <v>30</v>
      </c>
      <c r="L7" s="8">
        <f>15/B8*C8</f>
        <v>15</v>
      </c>
      <c r="M7" s="8">
        <f>10/B10*C10</f>
        <v>10</v>
      </c>
      <c r="N7" s="8">
        <f>5/B12*C12</f>
        <v>0.7142857142857143</v>
      </c>
      <c r="O7" s="8">
        <f>5/B14*C14</f>
        <v>0</v>
      </c>
      <c r="P7" s="8">
        <f>5/B16*C16</f>
        <v>0</v>
      </c>
    </row>
    <row r="8" spans="1:16" x14ac:dyDescent="0.3">
      <c r="B8" s="8">
        <f>C2</f>
        <v>7</v>
      </c>
      <c r="C8" s="22">
        <v>7</v>
      </c>
      <c r="E8">
        <f>(100/B8)*C8</f>
        <v>100</v>
      </c>
    </row>
    <row r="9" spans="1:16" x14ac:dyDescent="0.3">
      <c r="A9" t="s">
        <v>127</v>
      </c>
      <c r="B9" t="s">
        <v>124</v>
      </c>
      <c r="C9" t="s">
        <v>125</v>
      </c>
    </row>
    <row r="10" spans="1:16" x14ac:dyDescent="0.3">
      <c r="B10" s="8">
        <f>C2</f>
        <v>7</v>
      </c>
      <c r="C10" s="22">
        <v>7</v>
      </c>
      <c r="E10">
        <f>(100/B10)*C10</f>
        <v>100</v>
      </c>
    </row>
    <row r="11" spans="1:16" x14ac:dyDescent="0.3">
      <c r="A11" t="s">
        <v>43</v>
      </c>
      <c r="B11" t="s">
        <v>124</v>
      </c>
      <c r="C11" t="s">
        <v>125</v>
      </c>
    </row>
    <row r="12" spans="1:16" x14ac:dyDescent="0.3">
      <c r="B12" s="8">
        <f>C2</f>
        <v>7</v>
      </c>
      <c r="C12" s="22">
        <v>1</v>
      </c>
      <c r="E12" s="24">
        <f>(100/B12)*C12</f>
        <v>14.285714285714286</v>
      </c>
      <c r="J12" s="8"/>
      <c r="K12" s="8" t="s">
        <v>122</v>
      </c>
      <c r="L12" s="8" t="s">
        <v>128</v>
      </c>
      <c r="M12" t="s">
        <v>129</v>
      </c>
    </row>
    <row r="13" spans="1:16" ht="28.8" x14ac:dyDescent="0.3">
      <c r="A13" s="16" t="s">
        <v>121</v>
      </c>
      <c r="B13" t="s">
        <v>124</v>
      </c>
      <c r="C13" t="s">
        <v>125</v>
      </c>
      <c r="J13" s="8" t="s">
        <v>35</v>
      </c>
      <c r="K13" s="8">
        <f>J6</f>
        <v>10</v>
      </c>
      <c r="L13" s="8">
        <f>J7</f>
        <v>30</v>
      </c>
      <c r="M13" t="s">
        <v>129</v>
      </c>
    </row>
    <row r="14" spans="1:16" x14ac:dyDescent="0.3">
      <c r="B14" s="8">
        <f>C2</f>
        <v>7</v>
      </c>
      <c r="C14" s="22">
        <v>0</v>
      </c>
      <c r="E14">
        <f>(100/B14)*C14</f>
        <v>0</v>
      </c>
      <c r="J14" s="8" t="s">
        <v>36</v>
      </c>
      <c r="K14" s="8">
        <f>K6</f>
        <v>40</v>
      </c>
      <c r="L14" s="8">
        <f>K7</f>
        <v>30</v>
      </c>
    </row>
    <row r="15" spans="1:16" x14ac:dyDescent="0.3">
      <c r="A15" t="s">
        <v>44</v>
      </c>
      <c r="B15" t="s">
        <v>124</v>
      </c>
      <c r="C15" t="s">
        <v>125</v>
      </c>
      <c r="J15" s="8" t="s">
        <v>120</v>
      </c>
      <c r="K15" s="8">
        <f>L6</f>
        <v>15</v>
      </c>
      <c r="L15" s="8">
        <f>L7</f>
        <v>15</v>
      </c>
    </row>
    <row r="16" spans="1:16" x14ac:dyDescent="0.3">
      <c r="B16" s="8">
        <f>C2</f>
        <v>7</v>
      </c>
      <c r="C16" s="22">
        <v>0</v>
      </c>
      <c r="E16">
        <f>(100/B16)*C16</f>
        <v>0</v>
      </c>
      <c r="J16" s="8" t="s">
        <v>37</v>
      </c>
      <c r="K16" s="8">
        <f>M6</f>
        <v>10</v>
      </c>
      <c r="L16" s="8">
        <f>M7</f>
        <v>10</v>
      </c>
    </row>
    <row r="17" spans="10:12" x14ac:dyDescent="0.3">
      <c r="J17" s="8" t="s">
        <v>43</v>
      </c>
      <c r="K17" s="8">
        <f>N6</f>
        <v>1.4285714285714286</v>
      </c>
      <c r="L17" s="8">
        <f>N7</f>
        <v>0.7142857142857143</v>
      </c>
    </row>
    <row r="18" spans="10:12" ht="28.8" x14ac:dyDescent="0.3">
      <c r="J18" s="17" t="s">
        <v>121</v>
      </c>
      <c r="K18" s="8">
        <f>O6</f>
        <v>0</v>
      </c>
      <c r="L18" s="8">
        <f>O7</f>
        <v>0</v>
      </c>
    </row>
    <row r="19" spans="10:12" x14ac:dyDescent="0.3">
      <c r="J19" s="8" t="s">
        <v>44</v>
      </c>
      <c r="K19" s="8">
        <f>P6</f>
        <v>0</v>
      </c>
      <c r="L19" s="8">
        <f>P7</f>
        <v>0</v>
      </c>
    </row>
    <row r="20" spans="10:12" x14ac:dyDescent="0.3">
      <c r="J20" s="8" t="s">
        <v>130</v>
      </c>
      <c r="K20" s="8">
        <f>K13+K14+K15+K16+K17+K18+K19</f>
        <v>76.428571428571431</v>
      </c>
      <c r="L20" s="8">
        <f>L13+L14+L15+L16+L17+L18+L19</f>
        <v>85.714285714285708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20"/>
  <sheetViews>
    <sheetView workbookViewId="0">
      <selection activeCell="A63" sqref="A63:J63"/>
    </sheetView>
  </sheetViews>
  <sheetFormatPr defaultRowHeight="14.4" x14ac:dyDescent="0.3"/>
  <cols>
    <col min="2" max="2" width="11.77734375" customWidth="1"/>
  </cols>
  <sheetData>
    <row r="2" spans="1:16" x14ac:dyDescent="0.3">
      <c r="A2" t="s">
        <v>111</v>
      </c>
      <c r="B2" s="14" t="s">
        <v>131</v>
      </c>
      <c r="C2" s="14">
        <v>4</v>
      </c>
    </row>
    <row r="3" spans="1:16" x14ac:dyDescent="0.3">
      <c r="B3" t="s">
        <v>112</v>
      </c>
      <c r="C3" t="s">
        <v>113</v>
      </c>
    </row>
    <row r="4" spans="1:16" x14ac:dyDescent="0.3">
      <c r="A4" t="s">
        <v>114</v>
      </c>
      <c r="B4" s="8">
        <v>10</v>
      </c>
      <c r="C4" s="22">
        <v>0</v>
      </c>
      <c r="E4">
        <f>C4*10</f>
        <v>0</v>
      </c>
    </row>
    <row r="5" spans="1:16" x14ac:dyDescent="0.3">
      <c r="A5" t="s">
        <v>115</v>
      </c>
      <c r="B5" t="s">
        <v>116</v>
      </c>
      <c r="C5" t="s">
        <v>117</v>
      </c>
      <c r="J5" s="8" t="s">
        <v>118</v>
      </c>
      <c r="K5" s="8" t="s">
        <v>119</v>
      </c>
      <c r="L5" s="8" t="s">
        <v>120</v>
      </c>
      <c r="M5" s="8" t="s">
        <v>37</v>
      </c>
      <c r="N5" s="8" t="s">
        <v>43</v>
      </c>
      <c r="O5" s="8" t="s">
        <v>121</v>
      </c>
      <c r="P5" s="8" t="s">
        <v>44</v>
      </c>
    </row>
    <row r="6" spans="1:16" x14ac:dyDescent="0.3">
      <c r="B6" s="8">
        <f>C2+1</f>
        <v>5</v>
      </c>
      <c r="C6" s="22">
        <v>0</v>
      </c>
      <c r="E6">
        <f>(100/B6)*C6</f>
        <v>0</v>
      </c>
      <c r="G6" s="15" t="s">
        <v>122</v>
      </c>
      <c r="J6" s="15">
        <f>C4</f>
        <v>0</v>
      </c>
      <c r="K6" s="15">
        <f>40/B6*C6</f>
        <v>0</v>
      </c>
      <c r="L6" s="15">
        <f>15/B8*C8</f>
        <v>0</v>
      </c>
      <c r="M6" s="15">
        <f>10/B10*C10</f>
        <v>0</v>
      </c>
      <c r="N6" s="15">
        <f>10/B12*C12</f>
        <v>0</v>
      </c>
      <c r="O6" s="15">
        <f>5/B14*C14</f>
        <v>0</v>
      </c>
      <c r="P6" s="15">
        <f>5/B16*C16</f>
        <v>0</v>
      </c>
    </row>
    <row r="7" spans="1:16" x14ac:dyDescent="0.3">
      <c r="A7" t="s">
        <v>123</v>
      </c>
      <c r="B7" t="s">
        <v>124</v>
      </c>
      <c r="C7" t="s">
        <v>125</v>
      </c>
      <c r="G7" s="8" t="s">
        <v>126</v>
      </c>
      <c r="H7" s="8"/>
      <c r="I7" s="8"/>
      <c r="J7" s="8">
        <f>J6+20</f>
        <v>20</v>
      </c>
      <c r="K7" s="8">
        <f>30/B6*C6</f>
        <v>0</v>
      </c>
      <c r="L7" s="8">
        <f>15/B8*C8</f>
        <v>0</v>
      </c>
      <c r="M7" s="8">
        <f>10/B10*C10</f>
        <v>0</v>
      </c>
      <c r="N7" s="8">
        <f>5/B12*C12</f>
        <v>0</v>
      </c>
      <c r="O7" s="8">
        <f>5/B14*C14</f>
        <v>0</v>
      </c>
      <c r="P7" s="8">
        <f>5/B16*C16</f>
        <v>0</v>
      </c>
    </row>
    <row r="8" spans="1:16" x14ac:dyDescent="0.3">
      <c r="B8" s="8">
        <f>C2</f>
        <v>4</v>
      </c>
      <c r="C8" s="22">
        <v>0</v>
      </c>
      <c r="E8">
        <f>(100/B8)*C8</f>
        <v>0</v>
      </c>
    </row>
    <row r="9" spans="1:16" x14ac:dyDescent="0.3">
      <c r="A9" t="s">
        <v>127</v>
      </c>
      <c r="B9" t="s">
        <v>124</v>
      </c>
      <c r="C9" t="s">
        <v>125</v>
      </c>
    </row>
    <row r="10" spans="1:16" x14ac:dyDescent="0.3">
      <c r="B10" s="8">
        <f>C2</f>
        <v>4</v>
      </c>
      <c r="C10" s="22">
        <v>0</v>
      </c>
      <c r="E10">
        <f>(100/B10)*C10</f>
        <v>0</v>
      </c>
    </row>
    <row r="11" spans="1:16" x14ac:dyDescent="0.3">
      <c r="A11" t="s">
        <v>43</v>
      </c>
      <c r="B11" t="s">
        <v>124</v>
      </c>
      <c r="C11" t="s">
        <v>125</v>
      </c>
    </row>
    <row r="12" spans="1:16" x14ac:dyDescent="0.3">
      <c r="B12" s="8">
        <f>C2</f>
        <v>4</v>
      </c>
      <c r="C12" s="22">
        <v>0</v>
      </c>
      <c r="E12">
        <f>(100/B12)*C12</f>
        <v>0</v>
      </c>
      <c r="J12" s="8"/>
      <c r="K12" s="8" t="s">
        <v>122</v>
      </c>
      <c r="L12" s="8" t="s">
        <v>128</v>
      </c>
      <c r="M12" t="s">
        <v>129</v>
      </c>
    </row>
    <row r="13" spans="1:16" ht="28.8" x14ac:dyDescent="0.3">
      <c r="A13" s="16" t="s">
        <v>121</v>
      </c>
      <c r="B13" t="s">
        <v>124</v>
      </c>
      <c r="C13" t="s">
        <v>125</v>
      </c>
      <c r="J13" s="8" t="s">
        <v>35</v>
      </c>
      <c r="K13" s="8">
        <f>J6</f>
        <v>0</v>
      </c>
      <c r="L13" s="8">
        <f>J7</f>
        <v>20</v>
      </c>
      <c r="M13" t="s">
        <v>129</v>
      </c>
    </row>
    <row r="14" spans="1:16" x14ac:dyDescent="0.3">
      <c r="B14" s="8">
        <f>C2</f>
        <v>4</v>
      </c>
      <c r="C14" s="22">
        <v>0</v>
      </c>
      <c r="E14">
        <f>(100/B14)*C14</f>
        <v>0</v>
      </c>
      <c r="J14" s="8" t="s">
        <v>36</v>
      </c>
      <c r="K14" s="8">
        <f>K6</f>
        <v>0</v>
      </c>
      <c r="L14" s="8">
        <f>K7</f>
        <v>0</v>
      </c>
    </row>
    <row r="15" spans="1:16" x14ac:dyDescent="0.3">
      <c r="A15" t="s">
        <v>44</v>
      </c>
      <c r="B15" t="s">
        <v>124</v>
      </c>
      <c r="C15" t="s">
        <v>125</v>
      </c>
      <c r="J15" s="8" t="s">
        <v>120</v>
      </c>
      <c r="K15" s="8">
        <f>L6</f>
        <v>0</v>
      </c>
      <c r="L15" s="8">
        <f>L7</f>
        <v>0</v>
      </c>
    </row>
    <row r="16" spans="1:16" x14ac:dyDescent="0.3">
      <c r="B16" s="8">
        <f>C2</f>
        <v>4</v>
      </c>
      <c r="C16" s="22">
        <v>0</v>
      </c>
      <c r="E16">
        <f>(100/B16)*C16</f>
        <v>0</v>
      </c>
      <c r="J16" s="8" t="s">
        <v>37</v>
      </c>
      <c r="K16" s="8">
        <f>M6</f>
        <v>0</v>
      </c>
      <c r="L16" s="8">
        <f>M7</f>
        <v>0</v>
      </c>
    </row>
    <row r="17" spans="10:12" x14ac:dyDescent="0.3">
      <c r="J17" s="8" t="s">
        <v>43</v>
      </c>
      <c r="K17" s="8">
        <f>N6</f>
        <v>0</v>
      </c>
      <c r="L17" s="8">
        <f>N7</f>
        <v>0</v>
      </c>
    </row>
    <row r="18" spans="10:12" ht="28.8" x14ac:dyDescent="0.3">
      <c r="J18" s="17" t="s">
        <v>121</v>
      </c>
      <c r="K18" s="8">
        <f>O6</f>
        <v>0</v>
      </c>
      <c r="L18" s="8">
        <f>O7</f>
        <v>0</v>
      </c>
    </row>
    <row r="19" spans="10:12" x14ac:dyDescent="0.3">
      <c r="J19" s="8" t="s">
        <v>44</v>
      </c>
      <c r="K19" s="8">
        <f>P6</f>
        <v>0</v>
      </c>
      <c r="L19" s="8">
        <f>P7</f>
        <v>0</v>
      </c>
    </row>
    <row r="20" spans="10:12" x14ac:dyDescent="0.3">
      <c r="J20" s="8" t="s">
        <v>130</v>
      </c>
      <c r="K20" s="8">
        <f>K13+K14+K15+K16+K17+K18+K19</f>
        <v>0</v>
      </c>
      <c r="L20" s="8">
        <f>L13+L14+L15+L16+L17+L18+L19</f>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VALUATION</vt:lpstr>
      <vt:lpstr>Wing A</vt:lpstr>
      <vt:lpstr>Construction %</vt:lpstr>
      <vt:lpstr>Construction % (4)</vt:lpstr>
      <vt:lpstr>Construction % (2)</vt:lpstr>
      <vt:lpstr>Construction % (3)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2025-08-14T05:58:35Z</cp:lastPrinted>
  <dcterms:created xsi:type="dcterms:W3CDTF">2013-11-23T05:32:33Z</dcterms:created>
  <dcterms:modified xsi:type="dcterms:W3CDTF">2025-08-14T05:58:42Z</dcterms:modified>
</cp:coreProperties>
</file>