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C:\Users\prani\Downloads\20.08\"/>
    </mc:Choice>
  </mc:AlternateContent>
  <xr:revisionPtr revIDLastSave="0" documentId="13_ncr:1_{343EFCDD-168E-431F-B1C8-D18EA02F917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H74" i="1"/>
  <c r="D86" i="1" l="1"/>
  <c r="D84" i="1"/>
  <c r="D82" i="1"/>
  <c r="K79" i="1"/>
  <c r="K85" i="1"/>
  <c r="C78" i="1" s="1"/>
  <c r="D78" i="1" s="1"/>
  <c r="K83" i="1"/>
  <c r="D81" i="1"/>
  <c r="D79" i="1"/>
  <c r="D85" i="1"/>
  <c r="D83" i="1"/>
  <c r="K80" i="1"/>
  <c r="C77" i="1" s="1"/>
  <c r="K84" i="1"/>
  <c r="K82" i="1"/>
  <c r="D80" i="1"/>
  <c r="H60" i="1"/>
  <c r="G77" i="1" l="1"/>
  <c r="D77" i="1"/>
  <c r="I73" i="1" s="1"/>
  <c r="C75" i="1" s="1"/>
  <c r="E77" i="1" s="1"/>
  <c r="K71" i="1"/>
  <c r="C64" i="1" s="1"/>
  <c r="D64" i="1" s="1"/>
  <c r="D71" i="1"/>
  <c r="K68" i="1"/>
  <c r="D68" i="1"/>
  <c r="D69" i="1"/>
  <c r="D66" i="1"/>
  <c r="K65" i="1"/>
  <c r="D67" i="1"/>
  <c r="K66" i="1"/>
  <c r="C63" i="1" s="1"/>
  <c r="D72" i="1"/>
  <c r="D65" i="1"/>
  <c r="K70" i="1"/>
  <c r="K69" i="1"/>
  <c r="D70" i="1"/>
  <c r="D127" i="1"/>
  <c r="D122" i="1"/>
  <c r="D150" i="1"/>
  <c r="D149" i="1"/>
  <c r="D143" i="1"/>
  <c r="D142" i="1"/>
  <c r="D137" i="1"/>
  <c r="D136" i="1"/>
  <c r="D138" i="1"/>
  <c r="D133" i="1"/>
  <c r="D135" i="1"/>
  <c r="D134" i="1"/>
  <c r="D120" i="1"/>
  <c r="D119" i="1"/>
  <c r="D118" i="1"/>
  <c r="D117" i="1"/>
  <c r="G147" i="1"/>
  <c r="G140" i="1"/>
  <c r="G133" i="1"/>
  <c r="G127" i="1"/>
  <c r="G122" i="1"/>
  <c r="G117" i="1"/>
  <c r="F6" i="5"/>
  <c r="F7" i="5"/>
  <c r="F8" i="5"/>
  <c r="F9" i="5"/>
  <c r="F10" i="5"/>
  <c r="F11" i="5"/>
  <c r="F12" i="5"/>
  <c r="F5" i="5"/>
  <c r="G63" i="1" l="1"/>
  <c r="D63" i="1"/>
  <c r="I59" i="1" s="1"/>
  <c r="D130" i="1"/>
  <c r="F130" i="1" s="1"/>
  <c r="D129" i="1"/>
  <c r="F129" i="1" s="1"/>
  <c r="G129" i="1" s="1"/>
  <c r="D128" i="1"/>
  <c r="F128" i="1" s="1"/>
  <c r="I128" i="1" s="1"/>
  <c r="F127" i="1"/>
  <c r="D152" i="1"/>
  <c r="F152" i="1" s="1"/>
  <c r="D151" i="1"/>
  <c r="F151" i="1" s="1"/>
  <c r="F150" i="1"/>
  <c r="F149" i="1"/>
  <c r="D148" i="1"/>
  <c r="F148" i="1" s="1"/>
  <c r="D147" i="1"/>
  <c r="F147" i="1" s="1"/>
  <c r="D145" i="1"/>
  <c r="F145" i="1" s="1"/>
  <c r="D144" i="1"/>
  <c r="F144" i="1" s="1"/>
  <c r="F142" i="1"/>
  <c r="F143" i="1"/>
  <c r="D141" i="1"/>
  <c r="F141" i="1" s="1"/>
  <c r="D140" i="1"/>
  <c r="F140" i="1" s="1"/>
  <c r="D125" i="1"/>
  <c r="F125" i="1" s="1"/>
  <c r="G125" i="1" s="1"/>
  <c r="D124" i="1"/>
  <c r="F124" i="1" s="1"/>
  <c r="G124" i="1" s="1"/>
  <c r="D123" i="1"/>
  <c r="F123" i="1" s="1"/>
  <c r="G123" i="1" s="1"/>
  <c r="F118" i="1"/>
  <c r="I118" i="1" s="1"/>
  <c r="F122" i="1"/>
  <c r="F138" i="1"/>
  <c r="F137" i="1"/>
  <c r="F136" i="1"/>
  <c r="F135" i="1"/>
  <c r="F134" i="1"/>
  <c r="F120" i="1"/>
  <c r="F119" i="1"/>
  <c r="C61" i="1" l="1"/>
  <c r="E63" i="1" s="1"/>
  <c r="D110" i="1"/>
  <c r="D109" i="1"/>
  <c r="C109" i="1"/>
  <c r="C110" i="1"/>
  <c r="F117" i="1"/>
  <c r="F133" i="1"/>
  <c r="F110" i="1" s="1"/>
  <c r="G6" i="5"/>
  <c r="G7" i="5"/>
  <c r="G8" i="5"/>
  <c r="G9" i="5"/>
  <c r="G10" i="5"/>
  <c r="G11" i="5"/>
  <c r="G12" i="5"/>
  <c r="G5" i="5"/>
  <c r="G13" i="5" l="1"/>
  <c r="F109" i="1"/>
  <c r="F111" i="1" s="1"/>
  <c r="I117" i="1"/>
  <c r="D111" i="1"/>
  <c r="C111" i="1"/>
  <c r="F13" i="5" l="1"/>
  <c r="C13" i="1" l="1"/>
  <c r="E7" i="1" l="1"/>
  <c r="E40" i="1" l="1"/>
  <c r="D167" i="1" l="1"/>
  <c r="F103" i="1"/>
  <c r="G46" i="1"/>
  <c r="G47" i="1" s="1"/>
  <c r="C46" i="1"/>
  <c r="C47" i="1" s="1"/>
  <c r="E41" i="1"/>
  <c r="D51" i="1" s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<sst xmlns="http://schemas.openxmlformats.org/spreadsheetml/2006/main" count="389" uniqueCount="246">
  <si>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</si>
  <si>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</si>
  <si>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</si>
  <si>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</si>
  <si>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</si>
  <si>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</si>
  <si>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</si>
  <si>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</si>
  <si>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</si>
  <si>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</si>
  <si>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</si>
  <si>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</si>
  <si>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</si>
  <si>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</si>
  <si>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</si>
  <si>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</si>
  <si>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</si>
  <si>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</si>
  <si>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</si>
  <si>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</si>
  <si>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</si>
  <si>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</si>
  <si>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</si>
  <si>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</si>
  <si>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</si>
  <si>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</si>
  <si>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</si>
  <si>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</si>
  <si>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</si>
  <si>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</si>
  <si>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</si>
  <si>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</si>
  <si>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</si>
  <si>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</si>
  <si>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</si>
  <si>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</si>
  <si>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</si>
  <si>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</si>
  <si>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</si>
  <si>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</si>
  <si>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</si>
  <si>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</si>
  <si>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</si>
  <si>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</si>
  <si>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</si>
  <si>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</si>
  <si>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</si>
  <si>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</si>
  <si>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</si>
  <si>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</si>
  <si>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</si>
  <si>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</si>
  <si>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</si>
  <si>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</si>
  <si>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</si>
  <si>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</si>
  <si>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</si>
  <si>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</si>
  <si>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</si>
  <si>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</si>
  <si>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</si>
  <si>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</si>
  <si>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</si>
  <si>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</si>
  <si>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</si>
  <si>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</si>
  <si>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</si>
  <si>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</si>
  <si>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</si>
  <si>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</si>
  <si>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</si>
  <si>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</si>
  <si>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</si>
  <si>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</si>
  <si>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</si>
  <si>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</si>
  <si>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</si>
  <si>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</si>
  <si>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</si>
  <si>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</si>
  <si>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</si>
  <si>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</si>
  <si>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</si>
  <si>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</si>
  <si>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</si>
  <si>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</si>
  <si>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</si>
  <si>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</si>
  <si>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</si>
  <si>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</si>
  <si>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</si>
  <si>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</si>
  <si>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</si>
  <si>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</si>
  <si>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</si>
  <si>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</si>
  <si>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</si>
  <si>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</si>
  <si>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</si>
  <si>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</si>
  <si>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</si>
  <si>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</si>
  <si>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</si>
  <si>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</si>
  <si>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</si>
  <si>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</si>
  <si>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</si>
  <si>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</si>
  <si>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</si>
  <si>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</si>
  <si>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</si>
  <si>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</si>
  <si>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</si>
  <si>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</si>
  <si>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</si>
  <si>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</si>
  <si>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</si>
  <si>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</si>
  <si>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</si>
  <si>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</si>
  <si>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</si>
  <si>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</si>
  <si>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</si>
  <si>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</si>
  <si>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</si>
  <si>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</si>
  <si>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</si>
  <si>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</si>
  <si>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</si>
  <si>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</si>
  <si>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</si>
  <si>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</si>
  <si>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</si>
  <si>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</si>
  <si>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</si>
  <si>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</si>
  <si>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</si>
  <si>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</si>
  <si>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</si>
  <si>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Society Formation Charges</t>
  </si>
  <si>
    <t>Advance Maintenance Charges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</si>
  <si>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</si>
  <si>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</si>
  <si>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</si>
  <si>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</si>
  <si>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</si>
  <si>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</si>
  <si>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</si>
  <si>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Average</t>
  </si>
  <si>
    <t xml:space="preserve">Valuation Adopted </t>
  </si>
  <si>
    <t>Saleable Area</t>
  </si>
  <si>
    <t>Rate on Saleable</t>
  </si>
  <si>
    <t>Dhanashree</t>
  </si>
  <si>
    <t>housing</t>
  </si>
  <si>
    <t>24/10/2020.</t>
  </si>
  <si>
    <t>Axis Sanpada</t>
  </si>
  <si>
    <t>M/s.Sanadi Realty Properties Private Limited</t>
  </si>
  <si>
    <t>Pride Land Residency</t>
  </si>
  <si>
    <t>Wing C &amp; D</t>
  </si>
  <si>
    <t>P51700013620</t>
  </si>
  <si>
    <t>Village</t>
  </si>
  <si>
    <t>Thane</t>
  </si>
  <si>
    <t>Middle Class</t>
  </si>
  <si>
    <t>Developing</t>
  </si>
  <si>
    <t>KBNP/NRC/BP/4741-74</t>
  </si>
  <si>
    <t>03/08/2015.</t>
  </si>
  <si>
    <t>Ground Floor for Residential</t>
  </si>
  <si>
    <t>Wing C</t>
  </si>
  <si>
    <t>1RK</t>
  </si>
  <si>
    <t>1BHK</t>
  </si>
  <si>
    <t>Wing D</t>
  </si>
  <si>
    <t>1st &amp; 3rd Floor</t>
  </si>
  <si>
    <t>2nd &amp; 4th Floor</t>
  </si>
  <si>
    <t xml:space="preserve">Cement, Aggregate, Steel, etc </t>
  </si>
  <si>
    <t>Wheather the construction is as per approved Building plan : Under Construction</t>
  </si>
  <si>
    <t>C Wing</t>
  </si>
  <si>
    <t>D Wing</t>
  </si>
  <si>
    <t>Flats - 50</t>
  </si>
  <si>
    <t>Residential</t>
  </si>
  <si>
    <t>Building</t>
  </si>
  <si>
    <t>Open Plot</t>
  </si>
  <si>
    <t>Ambernath</t>
  </si>
  <si>
    <t>Internal Road</t>
  </si>
  <si>
    <t>5.7Km from Badlapur Railway Station</t>
  </si>
  <si>
    <t>Survey No</t>
  </si>
  <si>
    <t>144 &amp; Hissa No.1/B</t>
  </si>
  <si>
    <t>commonfloor</t>
  </si>
  <si>
    <t>2BHK</t>
  </si>
  <si>
    <t>MSEB/Water/Society Charges</t>
  </si>
  <si>
    <t>150000/-</t>
  </si>
  <si>
    <t>Approved Plans, CC, Sale Plans, Cost Sheet</t>
  </si>
  <si>
    <t>NEW APF</t>
  </si>
  <si>
    <t>All work Completed. Wait For OC.</t>
  </si>
  <si>
    <t>All work Completed. OC Received.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</si>
  <si>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</si>
  <si>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</si>
  <si>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</si>
  <si>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</si>
  <si>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</si>
  <si>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</si>
  <si>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Badlapur</t>
  </si>
  <si>
    <t>Chintamani Group</t>
  </si>
  <si>
    <t xml:space="preserve">Flat No. 
(Approved Plans) </t>
  </si>
  <si>
    <t xml:space="preserve">Flat No. 
(Sale  Plans) </t>
  </si>
  <si>
    <t>106, 306</t>
  </si>
  <si>
    <t>105, 305</t>
  </si>
  <si>
    <t>104, 304</t>
  </si>
  <si>
    <t>103, 303</t>
  </si>
  <si>
    <t>102, 302</t>
  </si>
  <si>
    <t>101, 301</t>
  </si>
  <si>
    <t>206, 406</t>
  </si>
  <si>
    <t>205, 405</t>
  </si>
  <si>
    <t>204, 404</t>
  </si>
  <si>
    <t>203, 403</t>
  </si>
  <si>
    <t>202, 402</t>
  </si>
  <si>
    <t>201, 401</t>
  </si>
  <si>
    <t>Construction details:</t>
  </si>
  <si>
    <t>All work Completed. Provide OC.</t>
  </si>
  <si>
    <t>Slab/Floor</t>
  </si>
  <si>
    <t>Excavation</t>
  </si>
  <si>
    <t>RCC</t>
  </si>
  <si>
    <t>Brickwork</t>
  </si>
  <si>
    <t>Brickwork &amp; Internal Plaster</t>
  </si>
  <si>
    <t>Internal Plaster</t>
  </si>
  <si>
    <t>Ext. Plaster &amp; Plumbing</t>
  </si>
  <si>
    <t>External Plaster &amp; Plumbing</t>
  </si>
  <si>
    <t>Flooring &amp; Fitting</t>
  </si>
  <si>
    <t>Painting &amp; Wooden</t>
  </si>
  <si>
    <t>Building Common Amenities</t>
  </si>
  <si>
    <t>Possession</t>
  </si>
  <si>
    <t>C &amp; D Wing = Gr. + 1st to 4th Floor</t>
  </si>
  <si>
    <t>Valid Up to: C &amp; D Wing = Gr. + 1st to 4th Floor</t>
  </si>
  <si>
    <t>30/03/2022. Phosot of D Wing</t>
  </si>
  <si>
    <t>2 Wings</t>
  </si>
  <si>
    <t>Latitude &amp; Longitude</t>
  </si>
  <si>
    <t>Location Link</t>
  </si>
  <si>
    <t>https://goo.gl/maps/pXS7yaeNUM2CATQU7</t>
  </si>
  <si>
    <t>D Wing = Gr. + 1st to 4th Floor</t>
  </si>
  <si>
    <t>C Wing = Gr. + 1st to 4th Floor</t>
  </si>
  <si>
    <t>As per RERA - 31/12/2024</t>
  </si>
  <si>
    <t>Office No. 1031, Wing J, Akshar Business Park, Plot No. 03 Sector 25, Near APMC Market, Vashi,
Navi Mumbai, Maharashtra 400703 TEL: 022-46090378/79/80
E mail : vsjcapf@gmail.com. Web site : www.vsjadon.com</t>
  </si>
  <si>
    <t>19.1552088,73.2577195</t>
  </si>
  <si>
    <t>Sudhir Bhosale</t>
  </si>
  <si>
    <t>Pranita Mhatre</t>
  </si>
  <si>
    <r>
      <t xml:space="preserve">1. Wing C = Construction stage is same as the last visit dtd.12/05/2025, (no labour or no active work found on site.)
    Wing D = Some flats are occupied by tenants but lift &amp; finishing work is pending.
2. We considered  Saleable area  as per our calculation.
3. We considered Carpet area as per Approved Plan.
4. We considered Gross carpet area = Net carpet + Enclose balcony + F.B Area + C.B Area + Otla + Cornice.
5. We have considered rate by verifying it from market inquire.
6. Recommended rate should be considered as all inclusive rate if other charges are not mentioned. (Excluding GST &amp; other government Taxes)
7. We have considered Other charges from cost sheet.
8. Car parking is subjected to authentic documentation.
</t>
    </r>
    <r>
      <rPr>
        <b/>
        <sz val="12"/>
        <color rgb="FFFF0000"/>
        <rFont val="Times New Roman"/>
        <family val="1"/>
      </rPr>
      <t xml:space="preserve">9. As per RERA, completion period of project Pride Land Residency is expired on 31/12/2024 but still project is under construction.
</t>
    </r>
    <r>
      <rPr>
        <b/>
        <sz val="12"/>
        <color theme="1"/>
        <rFont val="Times New Roman"/>
        <family val="1"/>
      </rPr>
      <t>10. As checked on RERA portal on date 19/08/2025, we have observed that above project "  Pride Land Residency  " is kept under abeyance.  Please check from your end.
9. Construction work is not yet completed, but some tenants have occupied the flats.
8. On Site, we meet Mr.Shadab Patel (Builder) - 7666061234.</t>
    </r>
  </si>
  <si>
    <t>as per conformed with vistor in calling on 20/08/2025, it said building work stopped from 4 years so we are mainating same stage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</si>
</sst>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(* #,##0.00_);_(* \(#,##0.00\);_(* &quot;-&quot;??_);_(@_)"/>
    <numFmt numFmtId="166" formatCode="0.0"/>
    <numFmt numFmtId="167" formatCode="_(* #,##0_);_(* \(#,##0\);_(* &quot;-&quot;??_);_(@_)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8"/>
      <color rgb="FF000000"/>
      <name val="Calibri"/>
      <family val="2"/>
    </font>
    <font>
      <sz val="11"/>
      <color rgb="FF333333"/>
      <name val="Arial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4" fillId="0" borderId="0"/>
    <xf numFmtId="165" fontId="8" fillId="0" borderId="0" applyFont="0" applyFill="0" applyBorder="0" applyAlignment="0" applyProtection="0"/>
    <xf numFmtId="0" fontId="23" fillId="0" borderId="0"/>
    <xf numFmtId="0" fontId="24" fillId="0" borderId="0" applyNumberFormat="0" applyFill="0" applyBorder="0" applyAlignment="0" applyProtection="0"/>
  </cellStyleXfs>
  <cellXfs count="149">
    <xf numFmtId="0" fontId="0" fillId="0" borderId="0" xfId="0"/>
    <xf numFmtId="0" fontId="0" fillId="2" borderId="1" xfId="0" applyFill="1" applyBorder="1"/>
    <xf numFmtId="0" fontId="0" fillId="0" borderId="2" xfId="0" applyBorder="1"/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0" fillId="0" borderId="1" xfId="0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4"/>
    <xf numFmtId="0" fontId="4" fillId="0" borderId="0" xfId="5"/>
    <xf numFmtId="0" fontId="12" fillId="0" borderId="1" xfId="5" applyFont="1" applyBorder="1" applyAlignment="1">
      <alignment horizontal="center" vertical="top" wrapText="1"/>
    </xf>
    <xf numFmtId="0" fontId="22" fillId="0" borderId="0" xfId="4" applyFont="1"/>
    <xf numFmtId="0" fontId="4" fillId="0" borderId="1" xfId="5" applyBorder="1" applyAlignment="1">
      <alignment horizontal="center" vertical="center"/>
    </xf>
    <xf numFmtId="1" fontId="4" fillId="0" borderId="1" xfId="5" applyNumberForma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1" fontId="21" fillId="0" borderId="1" xfId="5" applyNumberFormat="1" applyFont="1" applyBorder="1" applyAlignment="1">
      <alignment horizontal="center" vertical="center"/>
    </xf>
    <xf numFmtId="0" fontId="8" fillId="0" borderId="1" xfId="4" applyBorder="1" applyAlignment="1">
      <alignment horizontal="center" vertical="center"/>
    </xf>
    <xf numFmtId="0" fontId="3" fillId="0" borderId="1" xfId="5" applyFont="1" applyBorder="1" applyAlignment="1">
      <alignment horizontal="center" vertical="center"/>
    </xf>
    <xf numFmtId="1" fontId="8" fillId="0" borderId="0" xfId="4" applyNumberFormat="1"/>
    <xf numFmtId="167" fontId="3" fillId="0" borderId="1" xfId="6" applyNumberFormat="1" applyFont="1" applyBorder="1" applyAlignment="1">
      <alignment horizontal="right" vertical="center"/>
    </xf>
    <xf numFmtId="0" fontId="8" fillId="0" borderId="0" xfId="4" applyAlignment="1">
      <alignment wrapText="1"/>
    </xf>
    <xf numFmtId="164" fontId="8" fillId="0" borderId="0" xfId="4" applyNumberFormat="1"/>
    <xf numFmtId="0" fontId="25" fillId="0" borderId="1" xfId="8" applyFont="1" applyBorder="1" applyAlignment="1">
      <alignment horizontal="center" vertical="top" wrapText="1"/>
    </xf>
    <xf numFmtId="0" fontId="2" fillId="0" borderId="1" xfId="5" applyFont="1" applyBorder="1" applyAlignment="1">
      <alignment horizontal="center" vertical="center"/>
    </xf>
    <xf numFmtId="1" fontId="2" fillId="0" borderId="1" xfId="5" applyNumberFormat="1" applyFont="1" applyBorder="1" applyAlignment="1">
      <alignment horizontal="center" vertical="center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15" fillId="0" borderId="6" xfId="1" applyFont="1" applyBorder="1" applyAlignment="1" applyProtection="1">
      <alignment horizontal="center" vertical="top"/>
      <protection locked="0"/>
    </xf>
    <xf numFmtId="0" fontId="1" fillId="0" borderId="1" xfId="5" applyFont="1" applyBorder="1" applyAlignment="1">
      <alignment horizontal="left" vertical="center"/>
    </xf>
    <xf numFmtId="0" fontId="1" fillId="0" borderId="1" xfId="5" applyFont="1" applyBorder="1" applyAlignment="1">
      <alignment horizontal="center" vertical="center"/>
    </xf>
    <xf numFmtId="0" fontId="20" fillId="0" borderId="0" xfId="0" applyFont="1" applyProtection="1">
      <protection hidden="1"/>
    </xf>
    <xf numFmtId="0" fontId="10" fillId="0" borderId="12" xfId="1" applyFont="1" applyBorder="1" applyProtection="1">
      <protection hidden="1"/>
    </xf>
    <xf numFmtId="0" fontId="10" fillId="0" borderId="0" xfId="1" applyFont="1" applyProtection="1">
      <protection hidden="1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0" fontId="15" fillId="0" borderId="1" xfId="1" applyFont="1" applyBorder="1" applyAlignment="1" applyProtection="1">
      <alignment horizontal="center" vertical="top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left" vertical="top"/>
      <protection locked="0"/>
    </xf>
    <xf numFmtId="1" fontId="11" fillId="0" borderId="1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10" fillId="0" borderId="0" xfId="1" applyFont="1"/>
    <xf numFmtId="0" fontId="18" fillId="0" borderId="0" xfId="1" applyFont="1"/>
    <xf numFmtId="0" fontId="15" fillId="0" borderId="1" xfId="1" applyFont="1" applyBorder="1" applyAlignment="1" applyProtection="1">
      <alignment vertical="top"/>
      <protection locked="0"/>
    </xf>
    <xf numFmtId="0" fontId="15" fillId="0" borderId="0" xfId="1" applyFont="1"/>
    <xf numFmtId="0" fontId="10" fillId="0" borderId="13" xfId="1" applyFont="1" applyBorder="1" applyProtection="1">
      <protection hidden="1"/>
    </xf>
    <xf numFmtId="0" fontId="10" fillId="0" borderId="14" xfId="1" applyFont="1" applyBorder="1" applyProtection="1">
      <protection hidden="1"/>
    </xf>
    <xf numFmtId="0" fontId="10" fillId="0" borderId="14" xfId="1" applyFont="1" applyBorder="1"/>
    <xf numFmtId="0" fontId="15" fillId="0" borderId="1" xfId="1" applyFont="1" applyBorder="1" applyAlignment="1" applyProtection="1">
      <alignment horizontal="center" wrapText="1"/>
      <protection locked="0"/>
    </xf>
    <xf numFmtId="9" fontId="15" fillId="0" borderId="1" xfId="1" applyNumberFormat="1" applyFont="1" applyBorder="1" applyAlignment="1" applyProtection="1">
      <alignment horizontal="center" vertical="center" wrapText="1"/>
      <protection hidden="1"/>
    </xf>
    <xf numFmtId="1" fontId="15" fillId="0" borderId="1" xfId="1" applyNumberFormat="1" applyFont="1" applyBorder="1" applyAlignment="1" applyProtection="1">
      <alignment horizontal="center" wrapText="1"/>
      <protection locked="0"/>
    </xf>
    <xf numFmtId="9" fontId="20" fillId="0" borderId="0" xfId="0" applyNumberFormat="1" applyFont="1" applyProtection="1">
      <protection hidden="1"/>
    </xf>
    <xf numFmtId="0" fontId="20" fillId="0" borderId="14" xfId="0" applyFont="1" applyBorder="1" applyProtection="1">
      <protection hidden="1"/>
    </xf>
    <xf numFmtId="0" fontId="15" fillId="0" borderId="8" xfId="1" applyFont="1" applyBorder="1" applyAlignment="1" applyProtection="1">
      <alignment horizontal="center" wrapText="1"/>
      <protection locked="0"/>
    </xf>
    <xf numFmtId="9" fontId="15" fillId="0" borderId="8" xfId="1" applyNumberFormat="1" applyFont="1" applyBorder="1" applyAlignment="1" applyProtection="1">
      <alignment horizontal="center" vertical="center" wrapText="1"/>
      <protection hidden="1"/>
    </xf>
    <xf numFmtId="0" fontId="0" fillId="0" borderId="15" xfId="0" applyBorder="1"/>
    <xf numFmtId="0" fontId="0" fillId="0" borderId="16" xfId="0" applyBorder="1"/>
    <xf numFmtId="0" fontId="19" fillId="0" borderId="0" xfId="1" applyFont="1"/>
    <xf numFmtId="0" fontId="9" fillId="0" borderId="0" xfId="2" applyFont="1"/>
    <xf numFmtId="0" fontId="10" fillId="0" borderId="0" xfId="0" applyFont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3" fillId="0" borderId="0" xfId="1" applyFont="1"/>
    <xf numFmtId="0" fontId="10" fillId="0" borderId="0" xfId="1" applyFont="1" applyAlignment="1">
      <alignment horizontal="center" vertical="center"/>
    </xf>
    <xf numFmtId="0" fontId="10" fillId="0" borderId="0" xfId="0" applyFont="1"/>
    <xf numFmtId="0" fontId="11" fillId="0" borderId="0" xfId="1" applyFont="1" applyAlignment="1" applyProtection="1">
      <alignment vertical="top"/>
      <protection locked="0"/>
    </xf>
    <xf numFmtId="0" fontId="11" fillId="0" borderId="0" xfId="1" applyFont="1" applyAlignment="1" applyProtection="1">
      <alignment vertical="top" wrapText="1"/>
      <protection locked="0"/>
    </xf>
    <xf numFmtId="0" fontId="10" fillId="0" borderId="0" xfId="1" applyFont="1" applyProtection="1">
      <protection locked="0"/>
    </xf>
    <xf numFmtId="0" fontId="13" fillId="0" borderId="0" xfId="1" applyFont="1" applyProtection="1">
      <protection locked="0"/>
    </xf>
    <xf numFmtId="0" fontId="10" fillId="2" borderId="0" xfId="1" applyFont="1" applyFill="1"/>
    <xf numFmtId="0" fontId="26" fillId="0" borderId="0" xfId="0" applyFont="1" applyAlignment="1">
      <alignment horizontal="left" vertical="center" readingOrder="1"/>
    </xf>
    <xf numFmtId="14" fontId="27" fillId="0" borderId="0" xfId="0" applyNumberFormat="1" applyFont="1" applyAlignment="1">
      <alignment horizontal="left" vertical="center" wrapText="1" indent="1"/>
    </xf>
    <xf numFmtId="14" fontId="10" fillId="0" borderId="0" xfId="1" applyNumberFormat="1" applyFont="1"/>
    <xf numFmtId="0" fontId="13" fillId="0" borderId="2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15" fillId="0" borderId="6" xfId="1" applyFont="1" applyBorder="1" applyAlignment="1" applyProtection="1">
      <alignment horizontal="center" vertical="top" wrapText="1"/>
      <protection locked="0"/>
    </xf>
    <xf numFmtId="0" fontId="15" fillId="0" borderId="3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66" fontId="10" fillId="0" borderId="1" xfId="1" applyNumberFormat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center" wrapText="1"/>
      <protection locked="0"/>
    </xf>
    <xf numFmtId="0" fontId="15" fillId="0" borderId="1" xfId="1" applyFont="1" applyBorder="1" applyAlignment="1" applyProtection="1">
      <alignment horizontal="center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2" fontId="10" fillId="0" borderId="1" xfId="1" applyNumberFormat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center" vertical="top"/>
      <protection locked="0"/>
    </xf>
    <xf numFmtId="0" fontId="16" fillId="0" borderId="1" xfId="1" applyFont="1" applyBorder="1" applyAlignment="1" applyProtection="1">
      <alignment horizontal="center" vertical="top"/>
      <protection locked="0"/>
    </xf>
    <xf numFmtId="14" fontId="15" fillId="0" borderId="1" xfId="1" applyNumberFormat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14" fontId="9" fillId="0" borderId="1" xfId="1" applyNumberFormat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center"/>
      <protection locked="0"/>
    </xf>
    <xf numFmtId="0" fontId="15" fillId="0" borderId="1" xfId="1" applyFont="1" applyBorder="1" applyAlignment="1" applyProtection="1">
      <alignment horizontal="left"/>
      <protection locked="0"/>
    </xf>
    <xf numFmtId="0" fontId="16" fillId="0" borderId="1" xfId="1" applyFont="1" applyBorder="1" applyAlignment="1" applyProtection="1">
      <alignment horizontal="center" vertical="top" wrapText="1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0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2" fontId="10" fillId="0" borderId="1" xfId="1" applyNumberFormat="1" applyFont="1" applyBorder="1" applyAlignment="1" applyProtection="1">
      <alignment horizontal="left" vertical="top"/>
      <protection locked="0"/>
    </xf>
    <xf numFmtId="0" fontId="13" fillId="0" borderId="10" xfId="1" applyFont="1" applyBorder="1" applyAlignment="1" applyProtection="1">
      <alignment horizontal="left"/>
      <protection locked="0"/>
    </xf>
    <xf numFmtId="0" fontId="13" fillId="0" borderId="17" xfId="1" applyFont="1" applyBorder="1" applyAlignment="1" applyProtection="1">
      <alignment horizontal="left"/>
      <protection locked="0"/>
    </xf>
    <xf numFmtId="0" fontId="13" fillId="0" borderId="11" xfId="1" applyFont="1" applyBorder="1" applyAlignment="1" applyProtection="1">
      <alignment horizontal="left"/>
      <protection locked="0"/>
    </xf>
    <xf numFmtId="0" fontId="24" fillId="0" borderId="10" xfId="8" applyFill="1" applyBorder="1" applyAlignment="1" applyProtection="1">
      <alignment horizontal="left"/>
      <protection locked="0"/>
    </xf>
    <xf numFmtId="0" fontId="10" fillId="0" borderId="17" xfId="1" applyFont="1" applyBorder="1" applyAlignment="1" applyProtection="1">
      <alignment horizontal="left"/>
      <protection locked="0"/>
    </xf>
    <xf numFmtId="0" fontId="10" fillId="0" borderId="11" xfId="1" applyFont="1" applyBorder="1" applyAlignment="1" applyProtection="1">
      <alignment horizontal="left"/>
      <protection locked="0"/>
    </xf>
    <xf numFmtId="9" fontId="15" fillId="0" borderId="1" xfId="1" applyNumberFormat="1" applyFont="1" applyBorder="1" applyAlignment="1" applyProtection="1">
      <alignment horizontal="center" vertical="center" wrapText="1"/>
      <protection hidden="1"/>
    </xf>
    <xf numFmtId="9" fontId="15" fillId="0" borderId="8" xfId="1" applyNumberFormat="1" applyFont="1" applyBorder="1" applyAlignment="1" applyProtection="1">
      <alignment horizontal="center" vertical="center" wrapText="1"/>
      <protection hidden="1"/>
    </xf>
    <xf numFmtId="0" fontId="11" fillId="0" borderId="26" xfId="1" applyFont="1" applyBorder="1" applyAlignment="1" applyProtection="1">
      <alignment horizontal="left" vertical="top" wrapText="1"/>
      <protection locked="0"/>
    </xf>
    <xf numFmtId="0" fontId="11" fillId="0" borderId="27" xfId="1" applyFont="1" applyBorder="1" applyAlignment="1" applyProtection="1">
      <alignment horizontal="left" vertical="top" wrapText="1"/>
      <protection locked="0"/>
    </xf>
    <xf numFmtId="0" fontId="11" fillId="0" borderId="28" xfId="1" applyFont="1" applyBorder="1" applyAlignment="1" applyProtection="1">
      <alignment horizontal="left" vertical="top" wrapText="1"/>
      <protection locked="0"/>
    </xf>
    <xf numFmtId="0" fontId="16" fillId="0" borderId="1" xfId="1" applyFont="1" applyBorder="1" applyAlignment="1" applyProtection="1">
      <alignment horizontal="left" vertical="top" wrapText="1"/>
      <protection locked="0"/>
    </xf>
    <xf numFmtId="0" fontId="16" fillId="0" borderId="6" xfId="1" applyFont="1" applyBorder="1" applyAlignment="1" applyProtection="1">
      <alignment horizontal="left" vertical="top" wrapText="1"/>
      <protection locked="0"/>
    </xf>
    <xf numFmtId="0" fontId="15" fillId="0" borderId="5" xfId="1" applyFont="1" applyBorder="1" applyAlignment="1" applyProtection="1">
      <alignment horizontal="center" vertical="top" wrapText="1"/>
      <protection locked="0"/>
    </xf>
    <xf numFmtId="0" fontId="15" fillId="0" borderId="7" xfId="1" applyFont="1" applyBorder="1" applyAlignment="1" applyProtection="1">
      <alignment horizontal="center" vertical="top" wrapText="1"/>
      <protection locked="0"/>
    </xf>
    <xf numFmtId="0" fontId="15" fillId="0" borderId="8" xfId="1" applyFont="1" applyBorder="1" applyAlignment="1" applyProtection="1">
      <alignment horizontal="center" vertical="top" wrapText="1"/>
      <protection locked="0"/>
    </xf>
    <xf numFmtId="0" fontId="11" fillId="0" borderId="24" xfId="1" applyFont="1" applyBorder="1" applyAlignment="1" applyProtection="1">
      <alignment horizontal="left" vertical="top" wrapText="1"/>
      <protection locked="0"/>
    </xf>
    <xf numFmtId="0" fontId="11" fillId="0" borderId="25" xfId="1" applyFont="1" applyBorder="1" applyAlignment="1" applyProtection="1">
      <alignment horizontal="left" vertical="top" wrapText="1"/>
      <protection locked="0"/>
    </xf>
    <xf numFmtId="9" fontId="15" fillId="0" borderId="6" xfId="1" applyNumberFormat="1" applyFont="1" applyBorder="1" applyAlignment="1" applyProtection="1">
      <alignment horizontal="center" vertical="center" wrapText="1"/>
      <protection hidden="1"/>
    </xf>
    <xf numFmtId="9" fontId="15" fillId="0" borderId="9" xfId="1" applyNumberFormat="1" applyFont="1" applyBorder="1" applyAlignment="1" applyProtection="1">
      <alignment horizontal="center" vertical="center" wrapText="1"/>
      <protection hidden="1"/>
    </xf>
    <xf numFmtId="0" fontId="15" fillId="0" borderId="3" xfId="1" applyFont="1" applyBorder="1" applyAlignment="1" applyProtection="1">
      <alignment horizontal="left" vertical="top"/>
      <protection locked="0"/>
    </xf>
    <xf numFmtId="0" fontId="15" fillId="0" borderId="5" xfId="1" applyFont="1" applyBorder="1" applyAlignment="1" applyProtection="1">
      <alignment horizontal="center" vertical="top"/>
      <protection locked="0"/>
    </xf>
    <xf numFmtId="1" fontId="9" fillId="0" borderId="18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center" wrapText="1"/>
      <protection locked="0"/>
    </xf>
    <xf numFmtId="1" fontId="9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21" xfId="1" applyNumberFormat="1" applyFont="1" applyBorder="1" applyAlignment="1" applyProtection="1">
      <alignment horizontal="center" vertical="center" wrapText="1"/>
      <protection locked="0"/>
    </xf>
    <xf numFmtId="1" fontId="9" fillId="0" borderId="22" xfId="1" applyNumberFormat="1" applyFont="1" applyBorder="1" applyAlignment="1" applyProtection="1">
      <alignment horizontal="center" vertical="center" wrapText="1"/>
      <protection locked="0"/>
    </xf>
    <xf numFmtId="1" fontId="9" fillId="0" borderId="23" xfId="1" applyNumberFormat="1" applyFont="1" applyBorder="1" applyAlignment="1" applyProtection="1">
      <alignment horizontal="center" vertical="center" wrapText="1"/>
      <protection locked="0"/>
    </xf>
    <xf numFmtId="0" fontId="15" fillId="0" borderId="4" xfId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left" vertical="top"/>
      <protection locked="0"/>
    </xf>
    <xf numFmtId="0" fontId="16" fillId="0" borderId="5" xfId="1" applyFont="1" applyBorder="1" applyAlignment="1" applyProtection="1">
      <alignment horizontal="left" vertical="top"/>
      <protection locked="0"/>
    </xf>
    <xf numFmtId="1" fontId="11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16" fillId="0" borderId="10" xfId="1" applyFont="1" applyBorder="1" applyAlignment="1" applyProtection="1">
      <alignment horizontal="left" vertical="top" wrapText="1"/>
      <protection locked="0"/>
    </xf>
    <xf numFmtId="0" fontId="16" fillId="0" borderId="1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vertical="top"/>
      <protection locked="0"/>
    </xf>
    <xf numFmtId="0" fontId="9" fillId="0" borderId="5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15" fillId="0" borderId="10" xfId="1" applyFont="1" applyBorder="1" applyAlignment="1" applyProtection="1">
      <alignment horizontal="left" vertical="top" wrapText="1"/>
      <protection locked="0"/>
    </xf>
    <xf numFmtId="0" fontId="15" fillId="0" borderId="17" xfId="1" applyFont="1" applyBorder="1" applyAlignment="1" applyProtection="1">
      <alignment horizontal="left" vertical="top" wrapText="1"/>
      <protection locked="0"/>
    </xf>
    <xf numFmtId="0" fontId="15" fillId="0" borderId="11" xfId="1" applyFont="1" applyBorder="1" applyAlignment="1" applyProtection="1">
      <alignment horizontal="left" vertical="top" wrapText="1"/>
      <protection locked="0"/>
    </xf>
    <xf numFmtId="0" fontId="0" fillId="2" borderId="1" xfId="0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1" xfId="5" applyFont="1" applyBorder="1" applyAlignment="1">
      <alignment horizontal="left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165393</xdr:colOff>
      <xdr:row>215</xdr:row>
      <xdr:rowOff>38100</xdr:rowOff>
    </xdr:from>
    <xdr:to>
      <xdr:col>7</xdr:col>
      <xdr:colOff>822058</xdr:colOff>
      <xdr:row>233</xdr:row>
      <xdr:rowOff>64995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393" y="43186350"/>
          <a:ext cx="5447740" cy="362734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90211</xdr:colOff>
      <xdr:row>234</xdr:row>
      <xdr:rowOff>17369</xdr:rowOff>
    </xdr:from>
    <xdr:to>
      <xdr:col>7</xdr:col>
      <xdr:colOff>864640</xdr:colOff>
      <xdr:row>252</xdr:row>
      <xdr:rowOff>42581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211" y="46966094"/>
          <a:ext cx="5565504" cy="362566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>
    <xdr:from>
      <xdr:col>9</xdr:col>
      <xdr:colOff>235325</xdr:colOff>
      <xdr:row>177</xdr:row>
      <xdr:rowOff>56029</xdr:rowOff>
    </xdr:from>
    <xdr:to>
      <xdr:col>10</xdr:col>
      <xdr:colOff>459441</xdr:colOff>
      <xdr:row>178</xdr:row>
      <xdr:rowOff>145676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001001" y="37898294"/>
          <a:ext cx="885264" cy="291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Wing C &amp; D</a:t>
          </a:r>
        </a:p>
      </xdr:txBody>
    </xdr:sp>
    <xdr:clientData/>
  </xdr:twoCellAnchor>
  <xdr:twoCellAnchor>
    <xdr:from>
      <xdr:col>8</xdr:col>
      <xdr:colOff>169546</xdr:colOff>
      <xdr:row>166</xdr:row>
      <xdr:rowOff>56198</xdr:rowOff>
    </xdr:from>
    <xdr:to>
      <xdr:col>18</xdr:col>
      <xdr:colOff>86520</xdr:colOff>
      <xdr:row>206</xdr:row>
      <xdr:rowOff>49261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664040" y="35735727"/>
          <a:ext cx="7115633" cy="7873040"/>
          <a:chOff x="161926" y="35723513"/>
          <a:chExt cx="6948329" cy="7984538"/>
        </a:xfrm>
      </xdr:grpSpPr>
      <xdr:pic>
        <xdr:nvPicPr>
          <xdr:cNvPr id="17" name="Picture 16" descr="https://vsjcllp.vsjadon.com/upload/insp-234018-1525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638676" y="41833800"/>
            <a:ext cx="2471579" cy="186313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4018-843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0525" y="39584313"/>
            <a:ext cx="2865387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4018-847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52800" y="39590663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4018-849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62300" y="41844912"/>
            <a:ext cx="1395413" cy="186313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4018-860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52613" y="35723514"/>
            <a:ext cx="2840398" cy="377666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4018-880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29025" y="35723513"/>
            <a:ext cx="2840398" cy="377666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34018-931.jpg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076825" y="39590663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34018-871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926" y="41840150"/>
            <a:ext cx="1401252" cy="186313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34018-844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57351" y="41844913"/>
            <a:ext cx="1401252" cy="186313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144780</xdr:colOff>
      <xdr:row>167</xdr:row>
      <xdr:rowOff>76200</xdr:rowOff>
    </xdr:from>
    <xdr:to>
      <xdr:col>7</xdr:col>
      <xdr:colOff>1531620</xdr:colOff>
      <xdr:row>209</xdr:row>
      <xdr:rowOff>7620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7E2F4C7-7C51-104E-BC98-6CA70353C988}"/>
            </a:ext>
          </a:extLst>
        </xdr:cNvPr>
        <xdr:cNvGrpSpPr/>
      </xdr:nvGrpSpPr>
      <xdr:grpSpPr>
        <a:xfrm>
          <a:off x="144780" y="35952953"/>
          <a:ext cx="7088393" cy="8205843"/>
          <a:chOff x="33314" y="-303771"/>
          <a:chExt cx="6824686" cy="755801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7697101-B9A1-648D-8C95-C49157682A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92613" y="4721348"/>
            <a:ext cx="2865387" cy="25328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48BFD02-AC12-C4AA-0068-296E5D8681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149" y="-303771"/>
            <a:ext cx="6468042" cy="487577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CF61368B-BE53-74D8-DE92-327B155067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34163" y="4721349"/>
            <a:ext cx="1617750" cy="25328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449630F-35A5-E47F-4AAB-7A772750BB1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12" t="1951" r="4057" b="35764"/>
          <a:stretch>
            <a:fillRect/>
          </a:stretch>
        </xdr:blipFill>
        <xdr:spPr bwMode="auto">
          <a:xfrm>
            <a:off x="33314" y="4721348"/>
            <a:ext cx="2036763" cy="25328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6</xdr:col>
      <xdr:colOff>107016</xdr:colOff>
      <xdr:row>34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2706" y="2868706"/>
          <a:ext cx="6505575" cy="36576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104775</xdr:colOff>
      <xdr:row>35</xdr:row>
      <xdr:rowOff>0</xdr:rowOff>
    </xdr:from>
    <xdr:to>
      <xdr:col>5</xdr:col>
      <xdr:colOff>808505</xdr:colOff>
      <xdr:row>53</xdr:row>
      <xdr:rowOff>41168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7481" y="6678706"/>
          <a:ext cx="6172200" cy="347016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pXS7yaeNUM2CATQU7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14"/>
  <sheetViews>
    <sheetView tabSelected="1" view="pageBreakPreview" topLeftCell="A153" zoomScale="85" zoomScaleNormal="100" zoomScaleSheetLayoutView="85" workbookViewId="0">
      <selection activeCell="K154" sqref="K154"/>
    </sheetView>
  </sheetViews>
  <sheetFormatPr defaultColWidth="9.109375" defaultRowHeight="15.6" x14ac:dyDescent="0.3"/>
  <cols>
    <col min="1" max="1" width="11.44140625" style="64" customWidth="1"/>
    <col min="2" max="2" width="11.109375" style="64" customWidth="1"/>
    <col min="3" max="3" width="12.6640625" style="64" customWidth="1"/>
    <col min="4" max="4" width="12.88671875" style="64" customWidth="1"/>
    <col min="5" max="7" width="11.6640625" style="64" customWidth="1"/>
    <col min="8" max="8" width="26.109375" style="64" customWidth="1"/>
    <col min="9" max="9" width="20.44140625" style="38" customWidth="1"/>
    <col min="10" max="10" width="11.33203125" style="38" bestFit="1" customWidth="1"/>
    <col min="11" max="252" width="9.109375" style="38"/>
    <col min="253" max="253" width="8.6640625" style="38" customWidth="1"/>
    <col min="254" max="254" width="9.88671875" style="38" customWidth="1"/>
    <col min="255" max="255" width="14.44140625" style="38" customWidth="1"/>
    <col min="256" max="256" width="7.33203125" style="38" customWidth="1"/>
    <col min="257" max="257" width="5.5546875" style="38" customWidth="1"/>
    <col min="258" max="258" width="9" style="38" customWidth="1"/>
    <col min="259" max="260" width="9.88671875" style="38" customWidth="1"/>
    <col min="261" max="261" width="11.109375" style="38" customWidth="1"/>
    <col min="262" max="262" width="2.88671875" style="38" customWidth="1"/>
    <col min="263" max="263" width="3.5546875" style="38" customWidth="1"/>
    <col min="264" max="508" width="9.109375" style="38"/>
    <col min="509" max="509" width="8.6640625" style="38" customWidth="1"/>
    <col min="510" max="510" width="9.88671875" style="38" customWidth="1"/>
    <col min="511" max="511" width="14.44140625" style="38" customWidth="1"/>
    <col min="512" max="512" width="7.33203125" style="38" customWidth="1"/>
    <col min="513" max="513" width="5.5546875" style="38" customWidth="1"/>
    <col min="514" max="514" width="9" style="38" customWidth="1"/>
    <col min="515" max="516" width="9.88671875" style="38" customWidth="1"/>
    <col min="517" max="517" width="11.109375" style="38" customWidth="1"/>
    <col min="518" max="518" width="2.88671875" style="38" customWidth="1"/>
    <col min="519" max="519" width="3.5546875" style="38" customWidth="1"/>
    <col min="520" max="764" width="9.109375" style="38"/>
    <col min="765" max="765" width="8.6640625" style="38" customWidth="1"/>
    <col min="766" max="766" width="9.88671875" style="38" customWidth="1"/>
    <col min="767" max="767" width="14.44140625" style="38" customWidth="1"/>
    <col min="768" max="768" width="7.33203125" style="38" customWidth="1"/>
    <col min="769" max="769" width="5.5546875" style="38" customWidth="1"/>
    <col min="770" max="770" width="9" style="38" customWidth="1"/>
    <col min="771" max="772" width="9.88671875" style="38" customWidth="1"/>
    <col min="773" max="773" width="11.109375" style="38" customWidth="1"/>
    <col min="774" max="774" width="2.88671875" style="38" customWidth="1"/>
    <col min="775" max="775" width="3.5546875" style="38" customWidth="1"/>
    <col min="776" max="1020" width="9.109375" style="38"/>
    <col min="1021" max="1021" width="8.6640625" style="38" customWidth="1"/>
    <col min="1022" max="1022" width="9.88671875" style="38" customWidth="1"/>
    <col min="1023" max="1023" width="14.44140625" style="38" customWidth="1"/>
    <col min="1024" max="1024" width="7.33203125" style="38" customWidth="1"/>
    <col min="1025" max="1025" width="5.5546875" style="38" customWidth="1"/>
    <col min="1026" max="1026" width="9" style="38" customWidth="1"/>
    <col min="1027" max="1028" width="9.88671875" style="38" customWidth="1"/>
    <col min="1029" max="1029" width="11.109375" style="38" customWidth="1"/>
    <col min="1030" max="1030" width="2.88671875" style="38" customWidth="1"/>
    <col min="1031" max="1031" width="3.5546875" style="38" customWidth="1"/>
    <col min="1032" max="1276" width="9.109375" style="38"/>
    <col min="1277" max="1277" width="8.6640625" style="38" customWidth="1"/>
    <col min="1278" max="1278" width="9.88671875" style="38" customWidth="1"/>
    <col min="1279" max="1279" width="14.44140625" style="38" customWidth="1"/>
    <col min="1280" max="1280" width="7.33203125" style="38" customWidth="1"/>
    <col min="1281" max="1281" width="5.5546875" style="38" customWidth="1"/>
    <col min="1282" max="1282" width="9" style="38" customWidth="1"/>
    <col min="1283" max="1284" width="9.88671875" style="38" customWidth="1"/>
    <col min="1285" max="1285" width="11.109375" style="38" customWidth="1"/>
    <col min="1286" max="1286" width="2.88671875" style="38" customWidth="1"/>
    <col min="1287" max="1287" width="3.5546875" style="38" customWidth="1"/>
    <col min="1288" max="1532" width="9.109375" style="38"/>
    <col min="1533" max="1533" width="8.6640625" style="38" customWidth="1"/>
    <col min="1534" max="1534" width="9.88671875" style="38" customWidth="1"/>
    <col min="1535" max="1535" width="14.44140625" style="38" customWidth="1"/>
    <col min="1536" max="1536" width="7.33203125" style="38" customWidth="1"/>
    <col min="1537" max="1537" width="5.5546875" style="38" customWidth="1"/>
    <col min="1538" max="1538" width="9" style="38" customWidth="1"/>
    <col min="1539" max="1540" width="9.88671875" style="38" customWidth="1"/>
    <col min="1541" max="1541" width="11.109375" style="38" customWidth="1"/>
    <col min="1542" max="1542" width="2.88671875" style="38" customWidth="1"/>
    <col min="1543" max="1543" width="3.5546875" style="38" customWidth="1"/>
    <col min="1544" max="1788" width="9.109375" style="38"/>
    <col min="1789" max="1789" width="8.6640625" style="38" customWidth="1"/>
    <col min="1790" max="1790" width="9.88671875" style="38" customWidth="1"/>
    <col min="1791" max="1791" width="14.44140625" style="38" customWidth="1"/>
    <col min="1792" max="1792" width="7.33203125" style="38" customWidth="1"/>
    <col min="1793" max="1793" width="5.5546875" style="38" customWidth="1"/>
    <col min="1794" max="1794" width="9" style="38" customWidth="1"/>
    <col min="1795" max="1796" width="9.88671875" style="38" customWidth="1"/>
    <col min="1797" max="1797" width="11.109375" style="38" customWidth="1"/>
    <col min="1798" max="1798" width="2.88671875" style="38" customWidth="1"/>
    <col min="1799" max="1799" width="3.5546875" style="38" customWidth="1"/>
    <col min="1800" max="2044" width="9.109375" style="38"/>
    <col min="2045" max="2045" width="8.6640625" style="38" customWidth="1"/>
    <col min="2046" max="2046" width="9.88671875" style="38" customWidth="1"/>
    <col min="2047" max="2047" width="14.44140625" style="38" customWidth="1"/>
    <col min="2048" max="2048" width="7.33203125" style="38" customWidth="1"/>
    <col min="2049" max="2049" width="5.5546875" style="38" customWidth="1"/>
    <col min="2050" max="2050" width="9" style="38" customWidth="1"/>
    <col min="2051" max="2052" width="9.88671875" style="38" customWidth="1"/>
    <col min="2053" max="2053" width="11.109375" style="38" customWidth="1"/>
    <col min="2054" max="2054" width="2.88671875" style="38" customWidth="1"/>
    <col min="2055" max="2055" width="3.5546875" style="38" customWidth="1"/>
    <col min="2056" max="2300" width="9.109375" style="38"/>
    <col min="2301" max="2301" width="8.6640625" style="38" customWidth="1"/>
    <col min="2302" max="2302" width="9.88671875" style="38" customWidth="1"/>
    <col min="2303" max="2303" width="14.44140625" style="38" customWidth="1"/>
    <col min="2304" max="2304" width="7.33203125" style="38" customWidth="1"/>
    <col min="2305" max="2305" width="5.5546875" style="38" customWidth="1"/>
    <col min="2306" max="2306" width="9" style="38" customWidth="1"/>
    <col min="2307" max="2308" width="9.88671875" style="38" customWidth="1"/>
    <col min="2309" max="2309" width="11.109375" style="38" customWidth="1"/>
    <col min="2310" max="2310" width="2.88671875" style="38" customWidth="1"/>
    <col min="2311" max="2311" width="3.5546875" style="38" customWidth="1"/>
    <col min="2312" max="2556" width="9.109375" style="38"/>
    <col min="2557" max="2557" width="8.6640625" style="38" customWidth="1"/>
    <col min="2558" max="2558" width="9.88671875" style="38" customWidth="1"/>
    <col min="2559" max="2559" width="14.44140625" style="38" customWidth="1"/>
    <col min="2560" max="2560" width="7.33203125" style="38" customWidth="1"/>
    <col min="2561" max="2561" width="5.5546875" style="38" customWidth="1"/>
    <col min="2562" max="2562" width="9" style="38" customWidth="1"/>
    <col min="2563" max="2564" width="9.88671875" style="38" customWidth="1"/>
    <col min="2565" max="2565" width="11.109375" style="38" customWidth="1"/>
    <col min="2566" max="2566" width="2.88671875" style="38" customWidth="1"/>
    <col min="2567" max="2567" width="3.5546875" style="38" customWidth="1"/>
    <col min="2568" max="2812" width="9.109375" style="38"/>
    <col min="2813" max="2813" width="8.6640625" style="38" customWidth="1"/>
    <col min="2814" max="2814" width="9.88671875" style="38" customWidth="1"/>
    <col min="2815" max="2815" width="14.44140625" style="38" customWidth="1"/>
    <col min="2816" max="2816" width="7.33203125" style="38" customWidth="1"/>
    <col min="2817" max="2817" width="5.5546875" style="38" customWidth="1"/>
    <col min="2818" max="2818" width="9" style="38" customWidth="1"/>
    <col min="2819" max="2820" width="9.88671875" style="38" customWidth="1"/>
    <col min="2821" max="2821" width="11.109375" style="38" customWidth="1"/>
    <col min="2822" max="2822" width="2.88671875" style="38" customWidth="1"/>
    <col min="2823" max="2823" width="3.5546875" style="38" customWidth="1"/>
    <col min="2824" max="3068" width="9.109375" style="38"/>
    <col min="3069" max="3069" width="8.6640625" style="38" customWidth="1"/>
    <col min="3070" max="3070" width="9.88671875" style="38" customWidth="1"/>
    <col min="3071" max="3071" width="14.44140625" style="38" customWidth="1"/>
    <col min="3072" max="3072" width="7.33203125" style="38" customWidth="1"/>
    <col min="3073" max="3073" width="5.5546875" style="38" customWidth="1"/>
    <col min="3074" max="3074" width="9" style="38" customWidth="1"/>
    <col min="3075" max="3076" width="9.88671875" style="38" customWidth="1"/>
    <col min="3077" max="3077" width="11.109375" style="38" customWidth="1"/>
    <col min="3078" max="3078" width="2.88671875" style="38" customWidth="1"/>
    <col min="3079" max="3079" width="3.5546875" style="38" customWidth="1"/>
    <col min="3080" max="3324" width="9.109375" style="38"/>
    <col min="3325" max="3325" width="8.6640625" style="38" customWidth="1"/>
    <col min="3326" max="3326" width="9.88671875" style="38" customWidth="1"/>
    <col min="3327" max="3327" width="14.44140625" style="38" customWidth="1"/>
    <col min="3328" max="3328" width="7.33203125" style="38" customWidth="1"/>
    <col min="3329" max="3329" width="5.5546875" style="38" customWidth="1"/>
    <col min="3330" max="3330" width="9" style="38" customWidth="1"/>
    <col min="3331" max="3332" width="9.88671875" style="38" customWidth="1"/>
    <col min="3333" max="3333" width="11.109375" style="38" customWidth="1"/>
    <col min="3334" max="3334" width="2.88671875" style="38" customWidth="1"/>
    <col min="3335" max="3335" width="3.5546875" style="38" customWidth="1"/>
    <col min="3336" max="3580" width="9.109375" style="38"/>
    <col min="3581" max="3581" width="8.6640625" style="38" customWidth="1"/>
    <col min="3582" max="3582" width="9.88671875" style="38" customWidth="1"/>
    <col min="3583" max="3583" width="14.44140625" style="38" customWidth="1"/>
    <col min="3584" max="3584" width="7.33203125" style="38" customWidth="1"/>
    <col min="3585" max="3585" width="5.5546875" style="38" customWidth="1"/>
    <col min="3586" max="3586" width="9" style="38" customWidth="1"/>
    <col min="3587" max="3588" width="9.88671875" style="38" customWidth="1"/>
    <col min="3589" max="3589" width="11.109375" style="38" customWidth="1"/>
    <col min="3590" max="3590" width="2.88671875" style="38" customWidth="1"/>
    <col min="3591" max="3591" width="3.5546875" style="38" customWidth="1"/>
    <col min="3592" max="3836" width="9.109375" style="38"/>
    <col min="3837" max="3837" width="8.6640625" style="38" customWidth="1"/>
    <col min="3838" max="3838" width="9.88671875" style="38" customWidth="1"/>
    <col min="3839" max="3839" width="14.44140625" style="38" customWidth="1"/>
    <col min="3840" max="3840" width="7.33203125" style="38" customWidth="1"/>
    <col min="3841" max="3841" width="5.5546875" style="38" customWidth="1"/>
    <col min="3842" max="3842" width="9" style="38" customWidth="1"/>
    <col min="3843" max="3844" width="9.88671875" style="38" customWidth="1"/>
    <col min="3845" max="3845" width="11.109375" style="38" customWidth="1"/>
    <col min="3846" max="3846" width="2.88671875" style="38" customWidth="1"/>
    <col min="3847" max="3847" width="3.5546875" style="38" customWidth="1"/>
    <col min="3848" max="4092" width="9.109375" style="38"/>
    <col min="4093" max="4093" width="8.6640625" style="38" customWidth="1"/>
    <col min="4094" max="4094" width="9.88671875" style="38" customWidth="1"/>
    <col min="4095" max="4095" width="14.44140625" style="38" customWidth="1"/>
    <col min="4096" max="4096" width="7.33203125" style="38" customWidth="1"/>
    <col min="4097" max="4097" width="5.5546875" style="38" customWidth="1"/>
    <col min="4098" max="4098" width="9" style="38" customWidth="1"/>
    <col min="4099" max="4100" width="9.88671875" style="38" customWidth="1"/>
    <col min="4101" max="4101" width="11.109375" style="38" customWidth="1"/>
    <col min="4102" max="4102" width="2.88671875" style="38" customWidth="1"/>
    <col min="4103" max="4103" width="3.5546875" style="38" customWidth="1"/>
    <col min="4104" max="4348" width="9.109375" style="38"/>
    <col min="4349" max="4349" width="8.6640625" style="38" customWidth="1"/>
    <col min="4350" max="4350" width="9.88671875" style="38" customWidth="1"/>
    <col min="4351" max="4351" width="14.44140625" style="38" customWidth="1"/>
    <col min="4352" max="4352" width="7.33203125" style="38" customWidth="1"/>
    <col min="4353" max="4353" width="5.5546875" style="38" customWidth="1"/>
    <col min="4354" max="4354" width="9" style="38" customWidth="1"/>
    <col min="4355" max="4356" width="9.88671875" style="38" customWidth="1"/>
    <col min="4357" max="4357" width="11.109375" style="38" customWidth="1"/>
    <col min="4358" max="4358" width="2.88671875" style="38" customWidth="1"/>
    <col min="4359" max="4359" width="3.5546875" style="38" customWidth="1"/>
    <col min="4360" max="4604" width="9.109375" style="38"/>
    <col min="4605" max="4605" width="8.6640625" style="38" customWidth="1"/>
    <col min="4606" max="4606" width="9.88671875" style="38" customWidth="1"/>
    <col min="4607" max="4607" width="14.44140625" style="38" customWidth="1"/>
    <col min="4608" max="4608" width="7.33203125" style="38" customWidth="1"/>
    <col min="4609" max="4609" width="5.5546875" style="38" customWidth="1"/>
    <col min="4610" max="4610" width="9" style="38" customWidth="1"/>
    <col min="4611" max="4612" width="9.88671875" style="38" customWidth="1"/>
    <col min="4613" max="4613" width="11.109375" style="38" customWidth="1"/>
    <col min="4614" max="4614" width="2.88671875" style="38" customWidth="1"/>
    <col min="4615" max="4615" width="3.5546875" style="38" customWidth="1"/>
    <col min="4616" max="4860" width="9.109375" style="38"/>
    <col min="4861" max="4861" width="8.6640625" style="38" customWidth="1"/>
    <col min="4862" max="4862" width="9.88671875" style="38" customWidth="1"/>
    <col min="4863" max="4863" width="14.44140625" style="38" customWidth="1"/>
    <col min="4864" max="4864" width="7.33203125" style="38" customWidth="1"/>
    <col min="4865" max="4865" width="5.5546875" style="38" customWidth="1"/>
    <col min="4866" max="4866" width="9" style="38" customWidth="1"/>
    <col min="4867" max="4868" width="9.88671875" style="38" customWidth="1"/>
    <col min="4869" max="4869" width="11.109375" style="38" customWidth="1"/>
    <col min="4870" max="4870" width="2.88671875" style="38" customWidth="1"/>
    <col min="4871" max="4871" width="3.5546875" style="38" customWidth="1"/>
    <col min="4872" max="5116" width="9.109375" style="38"/>
    <col min="5117" max="5117" width="8.6640625" style="38" customWidth="1"/>
    <col min="5118" max="5118" width="9.88671875" style="38" customWidth="1"/>
    <col min="5119" max="5119" width="14.44140625" style="38" customWidth="1"/>
    <col min="5120" max="5120" width="7.33203125" style="38" customWidth="1"/>
    <col min="5121" max="5121" width="5.5546875" style="38" customWidth="1"/>
    <col min="5122" max="5122" width="9" style="38" customWidth="1"/>
    <col min="5123" max="5124" width="9.88671875" style="38" customWidth="1"/>
    <col min="5125" max="5125" width="11.109375" style="38" customWidth="1"/>
    <col min="5126" max="5126" width="2.88671875" style="38" customWidth="1"/>
    <col min="5127" max="5127" width="3.5546875" style="38" customWidth="1"/>
    <col min="5128" max="5372" width="9.109375" style="38"/>
    <col min="5373" max="5373" width="8.6640625" style="38" customWidth="1"/>
    <col min="5374" max="5374" width="9.88671875" style="38" customWidth="1"/>
    <col min="5375" max="5375" width="14.44140625" style="38" customWidth="1"/>
    <col min="5376" max="5376" width="7.33203125" style="38" customWidth="1"/>
    <col min="5377" max="5377" width="5.5546875" style="38" customWidth="1"/>
    <col min="5378" max="5378" width="9" style="38" customWidth="1"/>
    <col min="5379" max="5380" width="9.88671875" style="38" customWidth="1"/>
    <col min="5381" max="5381" width="11.109375" style="38" customWidth="1"/>
    <col min="5382" max="5382" width="2.88671875" style="38" customWidth="1"/>
    <col min="5383" max="5383" width="3.5546875" style="38" customWidth="1"/>
    <col min="5384" max="5628" width="9.109375" style="38"/>
    <col min="5629" max="5629" width="8.6640625" style="38" customWidth="1"/>
    <col min="5630" max="5630" width="9.88671875" style="38" customWidth="1"/>
    <col min="5631" max="5631" width="14.44140625" style="38" customWidth="1"/>
    <col min="5632" max="5632" width="7.33203125" style="38" customWidth="1"/>
    <col min="5633" max="5633" width="5.5546875" style="38" customWidth="1"/>
    <col min="5634" max="5634" width="9" style="38" customWidth="1"/>
    <col min="5635" max="5636" width="9.88671875" style="38" customWidth="1"/>
    <col min="5637" max="5637" width="11.109375" style="38" customWidth="1"/>
    <col min="5638" max="5638" width="2.88671875" style="38" customWidth="1"/>
    <col min="5639" max="5639" width="3.5546875" style="38" customWidth="1"/>
    <col min="5640" max="5884" width="9.109375" style="38"/>
    <col min="5885" max="5885" width="8.6640625" style="38" customWidth="1"/>
    <col min="5886" max="5886" width="9.88671875" style="38" customWidth="1"/>
    <col min="5887" max="5887" width="14.44140625" style="38" customWidth="1"/>
    <col min="5888" max="5888" width="7.33203125" style="38" customWidth="1"/>
    <col min="5889" max="5889" width="5.5546875" style="38" customWidth="1"/>
    <col min="5890" max="5890" width="9" style="38" customWidth="1"/>
    <col min="5891" max="5892" width="9.88671875" style="38" customWidth="1"/>
    <col min="5893" max="5893" width="11.109375" style="38" customWidth="1"/>
    <col min="5894" max="5894" width="2.88671875" style="38" customWidth="1"/>
    <col min="5895" max="5895" width="3.5546875" style="38" customWidth="1"/>
    <col min="5896" max="6140" width="9.109375" style="38"/>
    <col min="6141" max="6141" width="8.6640625" style="38" customWidth="1"/>
    <col min="6142" max="6142" width="9.88671875" style="38" customWidth="1"/>
    <col min="6143" max="6143" width="14.44140625" style="38" customWidth="1"/>
    <col min="6144" max="6144" width="7.33203125" style="38" customWidth="1"/>
    <col min="6145" max="6145" width="5.5546875" style="38" customWidth="1"/>
    <col min="6146" max="6146" width="9" style="38" customWidth="1"/>
    <col min="6147" max="6148" width="9.88671875" style="38" customWidth="1"/>
    <col min="6149" max="6149" width="11.109375" style="38" customWidth="1"/>
    <col min="6150" max="6150" width="2.88671875" style="38" customWidth="1"/>
    <col min="6151" max="6151" width="3.5546875" style="38" customWidth="1"/>
    <col min="6152" max="6396" width="9.109375" style="38"/>
    <col min="6397" max="6397" width="8.6640625" style="38" customWidth="1"/>
    <col min="6398" max="6398" width="9.88671875" style="38" customWidth="1"/>
    <col min="6399" max="6399" width="14.44140625" style="38" customWidth="1"/>
    <col min="6400" max="6400" width="7.33203125" style="38" customWidth="1"/>
    <col min="6401" max="6401" width="5.5546875" style="38" customWidth="1"/>
    <col min="6402" max="6402" width="9" style="38" customWidth="1"/>
    <col min="6403" max="6404" width="9.88671875" style="38" customWidth="1"/>
    <col min="6405" max="6405" width="11.109375" style="38" customWidth="1"/>
    <col min="6406" max="6406" width="2.88671875" style="38" customWidth="1"/>
    <col min="6407" max="6407" width="3.5546875" style="38" customWidth="1"/>
    <col min="6408" max="6652" width="9.109375" style="38"/>
    <col min="6653" max="6653" width="8.6640625" style="38" customWidth="1"/>
    <col min="6654" max="6654" width="9.88671875" style="38" customWidth="1"/>
    <col min="6655" max="6655" width="14.44140625" style="38" customWidth="1"/>
    <col min="6656" max="6656" width="7.33203125" style="38" customWidth="1"/>
    <col min="6657" max="6657" width="5.5546875" style="38" customWidth="1"/>
    <col min="6658" max="6658" width="9" style="38" customWidth="1"/>
    <col min="6659" max="6660" width="9.88671875" style="38" customWidth="1"/>
    <col min="6661" max="6661" width="11.109375" style="38" customWidth="1"/>
    <col min="6662" max="6662" width="2.88671875" style="38" customWidth="1"/>
    <col min="6663" max="6663" width="3.5546875" style="38" customWidth="1"/>
    <col min="6664" max="6908" width="9.109375" style="38"/>
    <col min="6909" max="6909" width="8.6640625" style="38" customWidth="1"/>
    <col min="6910" max="6910" width="9.88671875" style="38" customWidth="1"/>
    <col min="6911" max="6911" width="14.44140625" style="38" customWidth="1"/>
    <col min="6912" max="6912" width="7.33203125" style="38" customWidth="1"/>
    <col min="6913" max="6913" width="5.5546875" style="38" customWidth="1"/>
    <col min="6914" max="6914" width="9" style="38" customWidth="1"/>
    <col min="6915" max="6916" width="9.88671875" style="38" customWidth="1"/>
    <col min="6917" max="6917" width="11.109375" style="38" customWidth="1"/>
    <col min="6918" max="6918" width="2.88671875" style="38" customWidth="1"/>
    <col min="6919" max="6919" width="3.5546875" style="38" customWidth="1"/>
    <col min="6920" max="7164" width="9.109375" style="38"/>
    <col min="7165" max="7165" width="8.6640625" style="38" customWidth="1"/>
    <col min="7166" max="7166" width="9.88671875" style="38" customWidth="1"/>
    <col min="7167" max="7167" width="14.44140625" style="38" customWidth="1"/>
    <col min="7168" max="7168" width="7.33203125" style="38" customWidth="1"/>
    <col min="7169" max="7169" width="5.5546875" style="38" customWidth="1"/>
    <col min="7170" max="7170" width="9" style="38" customWidth="1"/>
    <col min="7171" max="7172" width="9.88671875" style="38" customWidth="1"/>
    <col min="7173" max="7173" width="11.109375" style="38" customWidth="1"/>
    <col min="7174" max="7174" width="2.88671875" style="38" customWidth="1"/>
    <col min="7175" max="7175" width="3.5546875" style="38" customWidth="1"/>
    <col min="7176" max="7420" width="9.109375" style="38"/>
    <col min="7421" max="7421" width="8.6640625" style="38" customWidth="1"/>
    <col min="7422" max="7422" width="9.88671875" style="38" customWidth="1"/>
    <col min="7423" max="7423" width="14.44140625" style="38" customWidth="1"/>
    <col min="7424" max="7424" width="7.33203125" style="38" customWidth="1"/>
    <col min="7425" max="7425" width="5.5546875" style="38" customWidth="1"/>
    <col min="7426" max="7426" width="9" style="38" customWidth="1"/>
    <col min="7427" max="7428" width="9.88671875" style="38" customWidth="1"/>
    <col min="7429" max="7429" width="11.109375" style="38" customWidth="1"/>
    <col min="7430" max="7430" width="2.88671875" style="38" customWidth="1"/>
    <col min="7431" max="7431" width="3.5546875" style="38" customWidth="1"/>
    <col min="7432" max="7676" width="9.109375" style="38"/>
    <col min="7677" max="7677" width="8.6640625" style="38" customWidth="1"/>
    <col min="7678" max="7678" width="9.88671875" style="38" customWidth="1"/>
    <col min="7679" max="7679" width="14.44140625" style="38" customWidth="1"/>
    <col min="7680" max="7680" width="7.33203125" style="38" customWidth="1"/>
    <col min="7681" max="7681" width="5.5546875" style="38" customWidth="1"/>
    <col min="7682" max="7682" width="9" style="38" customWidth="1"/>
    <col min="7683" max="7684" width="9.88671875" style="38" customWidth="1"/>
    <col min="7685" max="7685" width="11.109375" style="38" customWidth="1"/>
    <col min="7686" max="7686" width="2.88671875" style="38" customWidth="1"/>
    <col min="7687" max="7687" width="3.5546875" style="38" customWidth="1"/>
    <col min="7688" max="7932" width="9.109375" style="38"/>
    <col min="7933" max="7933" width="8.6640625" style="38" customWidth="1"/>
    <col min="7934" max="7934" width="9.88671875" style="38" customWidth="1"/>
    <col min="7935" max="7935" width="14.44140625" style="38" customWidth="1"/>
    <col min="7936" max="7936" width="7.33203125" style="38" customWidth="1"/>
    <col min="7937" max="7937" width="5.5546875" style="38" customWidth="1"/>
    <col min="7938" max="7938" width="9" style="38" customWidth="1"/>
    <col min="7939" max="7940" width="9.88671875" style="38" customWidth="1"/>
    <col min="7941" max="7941" width="11.109375" style="38" customWidth="1"/>
    <col min="7942" max="7942" width="2.88671875" style="38" customWidth="1"/>
    <col min="7943" max="7943" width="3.5546875" style="38" customWidth="1"/>
    <col min="7944" max="8188" width="9.109375" style="38"/>
    <col min="8189" max="8189" width="8.6640625" style="38" customWidth="1"/>
    <col min="8190" max="8190" width="9.88671875" style="38" customWidth="1"/>
    <col min="8191" max="8191" width="14.44140625" style="38" customWidth="1"/>
    <col min="8192" max="8192" width="7.33203125" style="38" customWidth="1"/>
    <col min="8193" max="8193" width="5.5546875" style="38" customWidth="1"/>
    <col min="8194" max="8194" width="9" style="38" customWidth="1"/>
    <col min="8195" max="8196" width="9.88671875" style="38" customWidth="1"/>
    <col min="8197" max="8197" width="11.109375" style="38" customWidth="1"/>
    <col min="8198" max="8198" width="2.88671875" style="38" customWidth="1"/>
    <col min="8199" max="8199" width="3.5546875" style="38" customWidth="1"/>
    <col min="8200" max="8444" width="9.109375" style="38"/>
    <col min="8445" max="8445" width="8.6640625" style="38" customWidth="1"/>
    <col min="8446" max="8446" width="9.88671875" style="38" customWidth="1"/>
    <col min="8447" max="8447" width="14.44140625" style="38" customWidth="1"/>
    <col min="8448" max="8448" width="7.33203125" style="38" customWidth="1"/>
    <col min="8449" max="8449" width="5.5546875" style="38" customWidth="1"/>
    <col min="8450" max="8450" width="9" style="38" customWidth="1"/>
    <col min="8451" max="8452" width="9.88671875" style="38" customWidth="1"/>
    <col min="8453" max="8453" width="11.109375" style="38" customWidth="1"/>
    <col min="8454" max="8454" width="2.88671875" style="38" customWidth="1"/>
    <col min="8455" max="8455" width="3.5546875" style="38" customWidth="1"/>
    <col min="8456" max="8700" width="9.109375" style="38"/>
    <col min="8701" max="8701" width="8.6640625" style="38" customWidth="1"/>
    <col min="8702" max="8702" width="9.88671875" style="38" customWidth="1"/>
    <col min="8703" max="8703" width="14.44140625" style="38" customWidth="1"/>
    <col min="8704" max="8704" width="7.33203125" style="38" customWidth="1"/>
    <col min="8705" max="8705" width="5.5546875" style="38" customWidth="1"/>
    <col min="8706" max="8706" width="9" style="38" customWidth="1"/>
    <col min="8707" max="8708" width="9.88671875" style="38" customWidth="1"/>
    <col min="8709" max="8709" width="11.109375" style="38" customWidth="1"/>
    <col min="8710" max="8710" width="2.88671875" style="38" customWidth="1"/>
    <col min="8711" max="8711" width="3.5546875" style="38" customWidth="1"/>
    <col min="8712" max="8956" width="9.109375" style="38"/>
    <col min="8957" max="8957" width="8.6640625" style="38" customWidth="1"/>
    <col min="8958" max="8958" width="9.88671875" style="38" customWidth="1"/>
    <col min="8959" max="8959" width="14.44140625" style="38" customWidth="1"/>
    <col min="8960" max="8960" width="7.33203125" style="38" customWidth="1"/>
    <col min="8961" max="8961" width="5.5546875" style="38" customWidth="1"/>
    <col min="8962" max="8962" width="9" style="38" customWidth="1"/>
    <col min="8963" max="8964" width="9.88671875" style="38" customWidth="1"/>
    <col min="8965" max="8965" width="11.109375" style="38" customWidth="1"/>
    <col min="8966" max="8966" width="2.88671875" style="38" customWidth="1"/>
    <col min="8967" max="8967" width="3.5546875" style="38" customWidth="1"/>
    <col min="8968" max="9212" width="9.109375" style="38"/>
    <col min="9213" max="9213" width="8.6640625" style="38" customWidth="1"/>
    <col min="9214" max="9214" width="9.88671875" style="38" customWidth="1"/>
    <col min="9215" max="9215" width="14.44140625" style="38" customWidth="1"/>
    <col min="9216" max="9216" width="7.33203125" style="38" customWidth="1"/>
    <col min="9217" max="9217" width="5.5546875" style="38" customWidth="1"/>
    <col min="9218" max="9218" width="9" style="38" customWidth="1"/>
    <col min="9219" max="9220" width="9.88671875" style="38" customWidth="1"/>
    <col min="9221" max="9221" width="11.109375" style="38" customWidth="1"/>
    <col min="9222" max="9222" width="2.88671875" style="38" customWidth="1"/>
    <col min="9223" max="9223" width="3.5546875" style="38" customWidth="1"/>
    <col min="9224" max="9468" width="9.109375" style="38"/>
    <col min="9469" max="9469" width="8.6640625" style="38" customWidth="1"/>
    <col min="9470" max="9470" width="9.88671875" style="38" customWidth="1"/>
    <col min="9471" max="9471" width="14.44140625" style="38" customWidth="1"/>
    <col min="9472" max="9472" width="7.33203125" style="38" customWidth="1"/>
    <col min="9473" max="9473" width="5.5546875" style="38" customWidth="1"/>
    <col min="9474" max="9474" width="9" style="38" customWidth="1"/>
    <col min="9475" max="9476" width="9.88671875" style="38" customWidth="1"/>
    <col min="9477" max="9477" width="11.109375" style="38" customWidth="1"/>
    <col min="9478" max="9478" width="2.88671875" style="38" customWidth="1"/>
    <col min="9479" max="9479" width="3.5546875" style="38" customWidth="1"/>
    <col min="9480" max="9724" width="9.109375" style="38"/>
    <col min="9725" max="9725" width="8.6640625" style="38" customWidth="1"/>
    <col min="9726" max="9726" width="9.88671875" style="38" customWidth="1"/>
    <col min="9727" max="9727" width="14.44140625" style="38" customWidth="1"/>
    <col min="9728" max="9728" width="7.33203125" style="38" customWidth="1"/>
    <col min="9729" max="9729" width="5.5546875" style="38" customWidth="1"/>
    <col min="9730" max="9730" width="9" style="38" customWidth="1"/>
    <col min="9731" max="9732" width="9.88671875" style="38" customWidth="1"/>
    <col min="9733" max="9733" width="11.109375" style="38" customWidth="1"/>
    <col min="9734" max="9734" width="2.88671875" style="38" customWidth="1"/>
    <col min="9735" max="9735" width="3.5546875" style="38" customWidth="1"/>
    <col min="9736" max="9980" width="9.109375" style="38"/>
    <col min="9981" max="9981" width="8.6640625" style="38" customWidth="1"/>
    <col min="9982" max="9982" width="9.88671875" style="38" customWidth="1"/>
    <col min="9983" max="9983" width="14.44140625" style="38" customWidth="1"/>
    <col min="9984" max="9984" width="7.33203125" style="38" customWidth="1"/>
    <col min="9985" max="9985" width="5.5546875" style="38" customWidth="1"/>
    <col min="9986" max="9986" width="9" style="38" customWidth="1"/>
    <col min="9987" max="9988" width="9.88671875" style="38" customWidth="1"/>
    <col min="9989" max="9989" width="11.109375" style="38" customWidth="1"/>
    <col min="9990" max="9990" width="2.88671875" style="38" customWidth="1"/>
    <col min="9991" max="9991" width="3.5546875" style="38" customWidth="1"/>
    <col min="9992" max="10236" width="9.109375" style="38"/>
    <col min="10237" max="10237" width="8.6640625" style="38" customWidth="1"/>
    <col min="10238" max="10238" width="9.88671875" style="38" customWidth="1"/>
    <col min="10239" max="10239" width="14.44140625" style="38" customWidth="1"/>
    <col min="10240" max="10240" width="7.33203125" style="38" customWidth="1"/>
    <col min="10241" max="10241" width="5.5546875" style="38" customWidth="1"/>
    <col min="10242" max="10242" width="9" style="38" customWidth="1"/>
    <col min="10243" max="10244" width="9.88671875" style="38" customWidth="1"/>
    <col min="10245" max="10245" width="11.109375" style="38" customWidth="1"/>
    <col min="10246" max="10246" width="2.88671875" style="38" customWidth="1"/>
    <col min="10247" max="10247" width="3.5546875" style="38" customWidth="1"/>
    <col min="10248" max="10492" width="9.109375" style="38"/>
    <col min="10493" max="10493" width="8.6640625" style="38" customWidth="1"/>
    <col min="10494" max="10494" width="9.88671875" style="38" customWidth="1"/>
    <col min="10495" max="10495" width="14.44140625" style="38" customWidth="1"/>
    <col min="10496" max="10496" width="7.33203125" style="38" customWidth="1"/>
    <col min="10497" max="10497" width="5.5546875" style="38" customWidth="1"/>
    <col min="10498" max="10498" width="9" style="38" customWidth="1"/>
    <col min="10499" max="10500" width="9.88671875" style="38" customWidth="1"/>
    <col min="10501" max="10501" width="11.109375" style="38" customWidth="1"/>
    <col min="10502" max="10502" width="2.88671875" style="38" customWidth="1"/>
    <col min="10503" max="10503" width="3.5546875" style="38" customWidth="1"/>
    <col min="10504" max="10748" width="9.109375" style="38"/>
    <col min="10749" max="10749" width="8.6640625" style="38" customWidth="1"/>
    <col min="10750" max="10750" width="9.88671875" style="38" customWidth="1"/>
    <col min="10751" max="10751" width="14.44140625" style="38" customWidth="1"/>
    <col min="10752" max="10752" width="7.33203125" style="38" customWidth="1"/>
    <col min="10753" max="10753" width="5.5546875" style="38" customWidth="1"/>
    <col min="10754" max="10754" width="9" style="38" customWidth="1"/>
    <col min="10755" max="10756" width="9.88671875" style="38" customWidth="1"/>
    <col min="10757" max="10757" width="11.109375" style="38" customWidth="1"/>
    <col min="10758" max="10758" width="2.88671875" style="38" customWidth="1"/>
    <col min="10759" max="10759" width="3.5546875" style="38" customWidth="1"/>
    <col min="10760" max="11004" width="9.109375" style="38"/>
    <col min="11005" max="11005" width="8.6640625" style="38" customWidth="1"/>
    <col min="11006" max="11006" width="9.88671875" style="38" customWidth="1"/>
    <col min="11007" max="11007" width="14.44140625" style="38" customWidth="1"/>
    <col min="11008" max="11008" width="7.33203125" style="38" customWidth="1"/>
    <col min="11009" max="11009" width="5.5546875" style="38" customWidth="1"/>
    <col min="11010" max="11010" width="9" style="38" customWidth="1"/>
    <col min="11011" max="11012" width="9.88671875" style="38" customWidth="1"/>
    <col min="11013" max="11013" width="11.109375" style="38" customWidth="1"/>
    <col min="11014" max="11014" width="2.88671875" style="38" customWidth="1"/>
    <col min="11015" max="11015" width="3.5546875" style="38" customWidth="1"/>
    <col min="11016" max="11260" width="9.109375" style="38"/>
    <col min="11261" max="11261" width="8.6640625" style="38" customWidth="1"/>
    <col min="11262" max="11262" width="9.88671875" style="38" customWidth="1"/>
    <col min="11263" max="11263" width="14.44140625" style="38" customWidth="1"/>
    <col min="11264" max="11264" width="7.33203125" style="38" customWidth="1"/>
    <col min="11265" max="11265" width="5.5546875" style="38" customWidth="1"/>
    <col min="11266" max="11266" width="9" style="38" customWidth="1"/>
    <col min="11267" max="11268" width="9.88671875" style="38" customWidth="1"/>
    <col min="11269" max="11269" width="11.109375" style="38" customWidth="1"/>
    <col min="11270" max="11270" width="2.88671875" style="38" customWidth="1"/>
    <col min="11271" max="11271" width="3.5546875" style="38" customWidth="1"/>
    <col min="11272" max="11516" width="9.109375" style="38"/>
    <col min="11517" max="11517" width="8.6640625" style="38" customWidth="1"/>
    <col min="11518" max="11518" width="9.88671875" style="38" customWidth="1"/>
    <col min="11519" max="11519" width="14.44140625" style="38" customWidth="1"/>
    <col min="11520" max="11520" width="7.33203125" style="38" customWidth="1"/>
    <col min="11521" max="11521" width="5.5546875" style="38" customWidth="1"/>
    <col min="11522" max="11522" width="9" style="38" customWidth="1"/>
    <col min="11523" max="11524" width="9.88671875" style="38" customWidth="1"/>
    <col min="11525" max="11525" width="11.109375" style="38" customWidth="1"/>
    <col min="11526" max="11526" width="2.88671875" style="38" customWidth="1"/>
    <col min="11527" max="11527" width="3.5546875" style="38" customWidth="1"/>
    <col min="11528" max="11772" width="9.109375" style="38"/>
    <col min="11773" max="11773" width="8.6640625" style="38" customWidth="1"/>
    <col min="11774" max="11774" width="9.88671875" style="38" customWidth="1"/>
    <col min="11775" max="11775" width="14.44140625" style="38" customWidth="1"/>
    <col min="11776" max="11776" width="7.33203125" style="38" customWidth="1"/>
    <col min="11777" max="11777" width="5.5546875" style="38" customWidth="1"/>
    <col min="11778" max="11778" width="9" style="38" customWidth="1"/>
    <col min="11779" max="11780" width="9.88671875" style="38" customWidth="1"/>
    <col min="11781" max="11781" width="11.109375" style="38" customWidth="1"/>
    <col min="11782" max="11782" width="2.88671875" style="38" customWidth="1"/>
    <col min="11783" max="11783" width="3.5546875" style="38" customWidth="1"/>
    <col min="11784" max="12028" width="9.109375" style="38"/>
    <col min="12029" max="12029" width="8.6640625" style="38" customWidth="1"/>
    <col min="12030" max="12030" width="9.88671875" style="38" customWidth="1"/>
    <col min="12031" max="12031" width="14.44140625" style="38" customWidth="1"/>
    <col min="12032" max="12032" width="7.33203125" style="38" customWidth="1"/>
    <col min="12033" max="12033" width="5.5546875" style="38" customWidth="1"/>
    <col min="12034" max="12034" width="9" style="38" customWidth="1"/>
    <col min="12035" max="12036" width="9.88671875" style="38" customWidth="1"/>
    <col min="12037" max="12037" width="11.109375" style="38" customWidth="1"/>
    <col min="12038" max="12038" width="2.88671875" style="38" customWidth="1"/>
    <col min="12039" max="12039" width="3.5546875" style="38" customWidth="1"/>
    <col min="12040" max="12284" width="9.109375" style="38"/>
    <col min="12285" max="12285" width="8.6640625" style="38" customWidth="1"/>
    <col min="12286" max="12286" width="9.88671875" style="38" customWidth="1"/>
    <col min="12287" max="12287" width="14.44140625" style="38" customWidth="1"/>
    <col min="12288" max="12288" width="7.33203125" style="38" customWidth="1"/>
    <col min="12289" max="12289" width="5.5546875" style="38" customWidth="1"/>
    <col min="12290" max="12290" width="9" style="38" customWidth="1"/>
    <col min="12291" max="12292" width="9.88671875" style="38" customWidth="1"/>
    <col min="12293" max="12293" width="11.109375" style="38" customWidth="1"/>
    <col min="12294" max="12294" width="2.88671875" style="38" customWidth="1"/>
    <col min="12295" max="12295" width="3.5546875" style="38" customWidth="1"/>
    <col min="12296" max="12540" width="9.109375" style="38"/>
    <col min="12541" max="12541" width="8.6640625" style="38" customWidth="1"/>
    <col min="12542" max="12542" width="9.88671875" style="38" customWidth="1"/>
    <col min="12543" max="12543" width="14.44140625" style="38" customWidth="1"/>
    <col min="12544" max="12544" width="7.33203125" style="38" customWidth="1"/>
    <col min="12545" max="12545" width="5.5546875" style="38" customWidth="1"/>
    <col min="12546" max="12546" width="9" style="38" customWidth="1"/>
    <col min="12547" max="12548" width="9.88671875" style="38" customWidth="1"/>
    <col min="12549" max="12549" width="11.109375" style="38" customWidth="1"/>
    <col min="12550" max="12550" width="2.88671875" style="38" customWidth="1"/>
    <col min="12551" max="12551" width="3.5546875" style="38" customWidth="1"/>
    <col min="12552" max="12796" width="9.109375" style="38"/>
    <col min="12797" max="12797" width="8.6640625" style="38" customWidth="1"/>
    <col min="12798" max="12798" width="9.88671875" style="38" customWidth="1"/>
    <col min="12799" max="12799" width="14.44140625" style="38" customWidth="1"/>
    <col min="12800" max="12800" width="7.33203125" style="38" customWidth="1"/>
    <col min="12801" max="12801" width="5.5546875" style="38" customWidth="1"/>
    <col min="12802" max="12802" width="9" style="38" customWidth="1"/>
    <col min="12803" max="12804" width="9.88671875" style="38" customWidth="1"/>
    <col min="12805" max="12805" width="11.109375" style="38" customWidth="1"/>
    <col min="12806" max="12806" width="2.88671875" style="38" customWidth="1"/>
    <col min="12807" max="12807" width="3.5546875" style="38" customWidth="1"/>
    <col min="12808" max="13052" width="9.109375" style="38"/>
    <col min="13053" max="13053" width="8.6640625" style="38" customWidth="1"/>
    <col min="13054" max="13054" width="9.88671875" style="38" customWidth="1"/>
    <col min="13055" max="13055" width="14.44140625" style="38" customWidth="1"/>
    <col min="13056" max="13056" width="7.33203125" style="38" customWidth="1"/>
    <col min="13057" max="13057" width="5.5546875" style="38" customWidth="1"/>
    <col min="13058" max="13058" width="9" style="38" customWidth="1"/>
    <col min="13059" max="13060" width="9.88671875" style="38" customWidth="1"/>
    <col min="13061" max="13061" width="11.109375" style="38" customWidth="1"/>
    <col min="13062" max="13062" width="2.88671875" style="38" customWidth="1"/>
    <col min="13063" max="13063" width="3.5546875" style="38" customWidth="1"/>
    <col min="13064" max="13308" width="9.109375" style="38"/>
    <col min="13309" max="13309" width="8.6640625" style="38" customWidth="1"/>
    <col min="13310" max="13310" width="9.88671875" style="38" customWidth="1"/>
    <col min="13311" max="13311" width="14.44140625" style="38" customWidth="1"/>
    <col min="13312" max="13312" width="7.33203125" style="38" customWidth="1"/>
    <col min="13313" max="13313" width="5.5546875" style="38" customWidth="1"/>
    <col min="13314" max="13314" width="9" style="38" customWidth="1"/>
    <col min="13315" max="13316" width="9.88671875" style="38" customWidth="1"/>
    <col min="13317" max="13317" width="11.109375" style="38" customWidth="1"/>
    <col min="13318" max="13318" width="2.88671875" style="38" customWidth="1"/>
    <col min="13319" max="13319" width="3.5546875" style="38" customWidth="1"/>
    <col min="13320" max="13564" width="9.109375" style="38"/>
    <col min="13565" max="13565" width="8.6640625" style="38" customWidth="1"/>
    <col min="13566" max="13566" width="9.88671875" style="38" customWidth="1"/>
    <col min="13567" max="13567" width="14.44140625" style="38" customWidth="1"/>
    <col min="13568" max="13568" width="7.33203125" style="38" customWidth="1"/>
    <col min="13569" max="13569" width="5.5546875" style="38" customWidth="1"/>
    <col min="13570" max="13570" width="9" style="38" customWidth="1"/>
    <col min="13571" max="13572" width="9.88671875" style="38" customWidth="1"/>
    <col min="13573" max="13573" width="11.109375" style="38" customWidth="1"/>
    <col min="13574" max="13574" width="2.88671875" style="38" customWidth="1"/>
    <col min="13575" max="13575" width="3.5546875" style="38" customWidth="1"/>
    <col min="13576" max="13820" width="9.109375" style="38"/>
    <col min="13821" max="13821" width="8.6640625" style="38" customWidth="1"/>
    <col min="13822" max="13822" width="9.88671875" style="38" customWidth="1"/>
    <col min="13823" max="13823" width="14.44140625" style="38" customWidth="1"/>
    <col min="13824" max="13824" width="7.33203125" style="38" customWidth="1"/>
    <col min="13825" max="13825" width="5.5546875" style="38" customWidth="1"/>
    <col min="13826" max="13826" width="9" style="38" customWidth="1"/>
    <col min="13827" max="13828" width="9.88671875" style="38" customWidth="1"/>
    <col min="13829" max="13829" width="11.109375" style="38" customWidth="1"/>
    <col min="13830" max="13830" width="2.88671875" style="38" customWidth="1"/>
    <col min="13831" max="13831" width="3.5546875" style="38" customWidth="1"/>
    <col min="13832" max="14076" width="9.109375" style="38"/>
    <col min="14077" max="14077" width="8.6640625" style="38" customWidth="1"/>
    <col min="14078" max="14078" width="9.88671875" style="38" customWidth="1"/>
    <col min="14079" max="14079" width="14.44140625" style="38" customWidth="1"/>
    <col min="14080" max="14080" width="7.33203125" style="38" customWidth="1"/>
    <col min="14081" max="14081" width="5.5546875" style="38" customWidth="1"/>
    <col min="14082" max="14082" width="9" style="38" customWidth="1"/>
    <col min="14083" max="14084" width="9.88671875" style="38" customWidth="1"/>
    <col min="14085" max="14085" width="11.109375" style="38" customWidth="1"/>
    <col min="14086" max="14086" width="2.88671875" style="38" customWidth="1"/>
    <col min="14087" max="14087" width="3.5546875" style="38" customWidth="1"/>
    <col min="14088" max="14332" width="9.109375" style="38"/>
    <col min="14333" max="14333" width="8.6640625" style="38" customWidth="1"/>
    <col min="14334" max="14334" width="9.88671875" style="38" customWidth="1"/>
    <col min="14335" max="14335" width="14.44140625" style="38" customWidth="1"/>
    <col min="14336" max="14336" width="7.33203125" style="38" customWidth="1"/>
    <col min="14337" max="14337" width="5.5546875" style="38" customWidth="1"/>
    <col min="14338" max="14338" width="9" style="38" customWidth="1"/>
    <col min="14339" max="14340" width="9.88671875" style="38" customWidth="1"/>
    <col min="14341" max="14341" width="11.109375" style="38" customWidth="1"/>
    <col min="14342" max="14342" width="2.88671875" style="38" customWidth="1"/>
    <col min="14343" max="14343" width="3.5546875" style="38" customWidth="1"/>
    <col min="14344" max="14588" width="9.109375" style="38"/>
    <col min="14589" max="14589" width="8.6640625" style="38" customWidth="1"/>
    <col min="14590" max="14590" width="9.88671875" style="38" customWidth="1"/>
    <col min="14591" max="14591" width="14.44140625" style="38" customWidth="1"/>
    <col min="14592" max="14592" width="7.33203125" style="38" customWidth="1"/>
    <col min="14593" max="14593" width="5.5546875" style="38" customWidth="1"/>
    <col min="14594" max="14594" width="9" style="38" customWidth="1"/>
    <col min="14595" max="14596" width="9.88671875" style="38" customWidth="1"/>
    <col min="14597" max="14597" width="11.109375" style="38" customWidth="1"/>
    <col min="14598" max="14598" width="2.88671875" style="38" customWidth="1"/>
    <col min="14599" max="14599" width="3.5546875" style="38" customWidth="1"/>
    <col min="14600" max="14844" width="9.109375" style="38"/>
    <col min="14845" max="14845" width="8.6640625" style="38" customWidth="1"/>
    <col min="14846" max="14846" width="9.88671875" style="38" customWidth="1"/>
    <col min="14847" max="14847" width="14.44140625" style="38" customWidth="1"/>
    <col min="14848" max="14848" width="7.33203125" style="38" customWidth="1"/>
    <col min="14849" max="14849" width="5.5546875" style="38" customWidth="1"/>
    <col min="14850" max="14850" width="9" style="38" customWidth="1"/>
    <col min="14851" max="14852" width="9.88671875" style="38" customWidth="1"/>
    <col min="14853" max="14853" width="11.109375" style="38" customWidth="1"/>
    <col min="14854" max="14854" width="2.88671875" style="38" customWidth="1"/>
    <col min="14855" max="14855" width="3.5546875" style="38" customWidth="1"/>
    <col min="14856" max="15100" width="9.109375" style="38"/>
    <col min="15101" max="15101" width="8.6640625" style="38" customWidth="1"/>
    <col min="15102" max="15102" width="9.88671875" style="38" customWidth="1"/>
    <col min="15103" max="15103" width="14.44140625" style="38" customWidth="1"/>
    <col min="15104" max="15104" width="7.33203125" style="38" customWidth="1"/>
    <col min="15105" max="15105" width="5.5546875" style="38" customWidth="1"/>
    <col min="15106" max="15106" width="9" style="38" customWidth="1"/>
    <col min="15107" max="15108" width="9.88671875" style="38" customWidth="1"/>
    <col min="15109" max="15109" width="11.109375" style="38" customWidth="1"/>
    <col min="15110" max="15110" width="2.88671875" style="38" customWidth="1"/>
    <col min="15111" max="15111" width="3.5546875" style="38" customWidth="1"/>
    <col min="15112" max="15356" width="9.109375" style="38"/>
    <col min="15357" max="15357" width="8.6640625" style="38" customWidth="1"/>
    <col min="15358" max="15358" width="9.88671875" style="38" customWidth="1"/>
    <col min="15359" max="15359" width="14.44140625" style="38" customWidth="1"/>
    <col min="15360" max="15360" width="7.33203125" style="38" customWidth="1"/>
    <col min="15361" max="15361" width="5.5546875" style="38" customWidth="1"/>
    <col min="15362" max="15362" width="9" style="38" customWidth="1"/>
    <col min="15363" max="15364" width="9.88671875" style="38" customWidth="1"/>
    <col min="15365" max="15365" width="11.109375" style="38" customWidth="1"/>
    <col min="15366" max="15366" width="2.88671875" style="38" customWidth="1"/>
    <col min="15367" max="15367" width="3.5546875" style="38" customWidth="1"/>
    <col min="15368" max="15612" width="9.109375" style="38"/>
    <col min="15613" max="15613" width="8.6640625" style="38" customWidth="1"/>
    <col min="15614" max="15614" width="9.88671875" style="38" customWidth="1"/>
    <col min="15615" max="15615" width="14.44140625" style="38" customWidth="1"/>
    <col min="15616" max="15616" width="7.33203125" style="38" customWidth="1"/>
    <col min="15617" max="15617" width="5.5546875" style="38" customWidth="1"/>
    <col min="15618" max="15618" width="9" style="38" customWidth="1"/>
    <col min="15619" max="15620" width="9.88671875" style="38" customWidth="1"/>
    <col min="15621" max="15621" width="11.109375" style="38" customWidth="1"/>
    <col min="15622" max="15622" width="2.88671875" style="38" customWidth="1"/>
    <col min="15623" max="15623" width="3.5546875" style="38" customWidth="1"/>
    <col min="15624" max="15868" width="9.109375" style="38"/>
    <col min="15869" max="15869" width="8.6640625" style="38" customWidth="1"/>
    <col min="15870" max="15870" width="9.88671875" style="38" customWidth="1"/>
    <col min="15871" max="15871" width="14.44140625" style="38" customWidth="1"/>
    <col min="15872" max="15872" width="7.33203125" style="38" customWidth="1"/>
    <col min="15873" max="15873" width="5.5546875" style="38" customWidth="1"/>
    <col min="15874" max="15874" width="9" style="38" customWidth="1"/>
    <col min="15875" max="15876" width="9.88671875" style="38" customWidth="1"/>
    <col min="15877" max="15877" width="11.109375" style="38" customWidth="1"/>
    <col min="15878" max="15878" width="2.88671875" style="38" customWidth="1"/>
    <col min="15879" max="15879" width="3.5546875" style="38" customWidth="1"/>
    <col min="15880" max="16124" width="9.109375" style="38"/>
    <col min="16125" max="16125" width="8.6640625" style="38" customWidth="1"/>
    <col min="16126" max="16126" width="9.88671875" style="38" customWidth="1"/>
    <col min="16127" max="16127" width="14.44140625" style="38" customWidth="1"/>
    <col min="16128" max="16128" width="7.33203125" style="38" customWidth="1"/>
    <col min="16129" max="16129" width="5.5546875" style="38" customWidth="1"/>
    <col min="16130" max="16130" width="9" style="38" customWidth="1"/>
    <col min="16131" max="16132" width="9.88671875" style="38" customWidth="1"/>
    <col min="16133" max="16133" width="11.109375" style="38" customWidth="1"/>
    <col min="16134" max="16134" width="2.88671875" style="38" customWidth="1"/>
    <col min="16135" max="16135" width="3.5546875" style="38" customWidth="1"/>
    <col min="16136" max="16384" width="9.109375" style="38"/>
  </cols>
  <sheetData>
    <row r="1" spans="1:10" ht="46.5" customHeight="1" x14ac:dyDescent="0.3">
      <c r="A1" s="87" t="s">
        <v>240</v>
      </c>
      <c r="B1" s="87"/>
      <c r="C1" s="87"/>
      <c r="D1" s="87"/>
      <c r="E1" s="87"/>
      <c r="F1" s="87"/>
      <c r="G1" s="87"/>
      <c r="H1" s="87"/>
    </row>
    <row r="2" spans="1:10" ht="16.5" customHeight="1" x14ac:dyDescent="0.3">
      <c r="A2" s="88" t="s">
        <v>0</v>
      </c>
      <c r="B2" s="88"/>
      <c r="C2" s="88"/>
      <c r="D2" s="88"/>
      <c r="E2" s="88"/>
      <c r="F2" s="88"/>
      <c r="G2" s="88"/>
      <c r="H2" s="88"/>
    </row>
    <row r="3" spans="1:10" x14ac:dyDescent="0.3">
      <c r="A3" s="77" t="s">
        <v>1</v>
      </c>
      <c r="B3" s="77"/>
      <c r="C3" s="77"/>
      <c r="D3" s="77"/>
      <c r="E3" s="89" t="str">
        <f ca="1">TEXT(TODAY(),"DD/MM/YYYY")</f>
        <v>20/08/2025</v>
      </c>
      <c r="F3" s="89"/>
      <c r="G3" s="89"/>
      <c r="H3" s="89"/>
    </row>
    <row r="4" spans="1:10" ht="15" customHeight="1" x14ac:dyDescent="0.3">
      <c r="A4" s="77" t="s">
        <v>2</v>
      </c>
      <c r="B4" s="77"/>
      <c r="C4" s="77"/>
      <c r="D4" s="77"/>
      <c r="E4" s="79" t="s">
        <v>155</v>
      </c>
      <c r="F4" s="79"/>
      <c r="G4" s="79"/>
      <c r="H4" s="79"/>
    </row>
    <row r="5" spans="1:10" x14ac:dyDescent="0.3">
      <c r="A5" s="77" t="s">
        <v>3</v>
      </c>
      <c r="B5" s="77"/>
      <c r="C5" s="77"/>
      <c r="D5" s="77"/>
      <c r="E5" s="86">
        <v>45882</v>
      </c>
      <c r="F5" s="86"/>
      <c r="G5" s="86"/>
      <c r="H5" s="86"/>
    </row>
    <row r="6" spans="1:10" ht="16.5" customHeight="1" x14ac:dyDescent="0.3">
      <c r="A6" s="77" t="s">
        <v>4</v>
      </c>
      <c r="B6" s="77"/>
      <c r="C6" s="77"/>
      <c r="D6" s="77"/>
      <c r="E6" s="81" t="s">
        <v>156</v>
      </c>
      <c r="F6" s="81"/>
      <c r="G6" s="81"/>
      <c r="H6" s="81"/>
    </row>
    <row r="7" spans="1:10" ht="15" customHeight="1" x14ac:dyDescent="0.3">
      <c r="A7" s="77" t="s">
        <v>5</v>
      </c>
      <c r="B7" s="77"/>
      <c r="C7" s="77"/>
      <c r="D7" s="77"/>
      <c r="E7" s="81" t="str">
        <f>E6</f>
        <v>M/s.Sanadi Realty Properties Private Limited</v>
      </c>
      <c r="F7" s="81"/>
      <c r="G7" s="81"/>
      <c r="H7" s="81"/>
    </row>
    <row r="8" spans="1:10" ht="16.5" customHeight="1" x14ac:dyDescent="0.3">
      <c r="A8" s="77" t="s">
        <v>6</v>
      </c>
      <c r="B8" s="77"/>
      <c r="C8" s="77"/>
      <c r="D8" s="77"/>
      <c r="E8" s="82" t="s">
        <v>157</v>
      </c>
      <c r="F8" s="77"/>
      <c r="G8" s="77"/>
      <c r="H8" s="77"/>
      <c r="J8" s="67"/>
    </row>
    <row r="9" spans="1:10" x14ac:dyDescent="0.3">
      <c r="A9" s="77" t="s">
        <v>7</v>
      </c>
      <c r="B9" s="77"/>
      <c r="C9" s="77"/>
      <c r="D9" s="77"/>
      <c r="E9" s="77">
        <v>7666061234</v>
      </c>
      <c r="F9" s="77"/>
      <c r="G9" s="77"/>
      <c r="H9" s="77"/>
    </row>
    <row r="10" spans="1:10" x14ac:dyDescent="0.3">
      <c r="A10" s="75" t="s">
        <v>8</v>
      </c>
      <c r="B10" s="75"/>
      <c r="C10" s="75"/>
      <c r="D10" s="75"/>
      <c r="E10" s="75" t="s">
        <v>158</v>
      </c>
      <c r="F10" s="75"/>
      <c r="G10" s="75"/>
      <c r="H10" s="75"/>
    </row>
    <row r="11" spans="1:10" x14ac:dyDescent="0.3">
      <c r="A11" s="77" t="s">
        <v>9</v>
      </c>
      <c r="B11" s="77"/>
      <c r="C11" s="77"/>
      <c r="D11" s="77"/>
      <c r="E11" s="76" t="s">
        <v>190</v>
      </c>
      <c r="F11" s="76"/>
      <c r="G11" s="76"/>
      <c r="H11" s="76"/>
    </row>
    <row r="12" spans="1:10" x14ac:dyDescent="0.3">
      <c r="A12" s="77" t="s">
        <v>10</v>
      </c>
      <c r="B12" s="77"/>
      <c r="C12" s="77"/>
      <c r="D12" s="77"/>
      <c r="E12" s="75" t="s">
        <v>159</v>
      </c>
      <c r="F12" s="75"/>
      <c r="G12" s="75"/>
      <c r="H12" s="75"/>
    </row>
    <row r="13" spans="1:10" ht="34.5" customHeight="1" x14ac:dyDescent="0.3">
      <c r="A13" s="76" t="s">
        <v>11</v>
      </c>
      <c r="B13" s="76"/>
      <c r="C13" s="76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Pride Land Residency, Survey No.144 &amp; Hissa No.1/B, Internal Road, Badlapur, Badlapur, Ambernath, Thane.</v>
      </c>
      <c r="D13" s="76"/>
      <c r="E13" s="76"/>
      <c r="F13" s="76"/>
      <c r="G13" s="76"/>
      <c r="H13" s="76"/>
    </row>
    <row r="14" spans="1:10" ht="15.75" customHeight="1" x14ac:dyDescent="0.3">
      <c r="A14" s="76" t="s">
        <v>184</v>
      </c>
      <c r="B14" s="76"/>
      <c r="C14" s="76" t="s">
        <v>185</v>
      </c>
      <c r="D14" s="76"/>
      <c r="E14" s="76"/>
      <c r="F14" s="76"/>
      <c r="G14" s="76"/>
      <c r="H14" s="76"/>
    </row>
    <row r="15" spans="1:10" ht="15.75" customHeight="1" x14ac:dyDescent="0.3">
      <c r="A15" s="76" t="s">
        <v>12</v>
      </c>
      <c r="B15" s="76"/>
      <c r="C15" s="75" t="s">
        <v>182</v>
      </c>
      <c r="D15" s="75"/>
      <c r="E15" s="76" t="s">
        <v>160</v>
      </c>
      <c r="F15" s="76"/>
      <c r="G15" s="76" t="s">
        <v>200</v>
      </c>
      <c r="H15" s="76"/>
    </row>
    <row r="16" spans="1:10" x14ac:dyDescent="0.3">
      <c r="A16" s="75" t="s">
        <v>14</v>
      </c>
      <c r="B16" s="75"/>
      <c r="C16" s="76" t="s">
        <v>200</v>
      </c>
      <c r="D16" s="76"/>
      <c r="E16" s="76" t="s">
        <v>13</v>
      </c>
      <c r="F16" s="76"/>
      <c r="G16" s="91" t="s">
        <v>161</v>
      </c>
      <c r="H16" s="91"/>
    </row>
    <row r="17" spans="1:8" x14ac:dyDescent="0.3">
      <c r="A17" s="75" t="s">
        <v>107</v>
      </c>
      <c r="B17" s="75"/>
      <c r="C17" s="76" t="s">
        <v>181</v>
      </c>
      <c r="D17" s="76"/>
      <c r="E17" s="76" t="s">
        <v>15</v>
      </c>
      <c r="F17" s="76"/>
      <c r="G17" s="76">
        <v>421503</v>
      </c>
      <c r="H17" s="76"/>
    </row>
    <row r="18" spans="1:8" ht="32.25" customHeight="1" x14ac:dyDescent="0.3">
      <c r="A18" s="75" t="s">
        <v>16</v>
      </c>
      <c r="B18" s="75"/>
      <c r="C18" s="76" t="s">
        <v>201</v>
      </c>
      <c r="D18" s="76"/>
      <c r="E18" s="76" t="s">
        <v>17</v>
      </c>
      <c r="F18" s="76"/>
      <c r="G18" s="76" t="s">
        <v>183</v>
      </c>
      <c r="H18" s="76"/>
    </row>
    <row r="19" spans="1:8" ht="15" customHeight="1" x14ac:dyDescent="0.3">
      <c r="A19" s="81" t="s">
        <v>112</v>
      </c>
      <c r="B19" s="81"/>
      <c r="C19" s="81"/>
      <c r="D19" s="81"/>
      <c r="E19" s="75" t="s">
        <v>18</v>
      </c>
      <c r="F19" s="75"/>
      <c r="G19" s="75"/>
      <c r="H19" s="75"/>
    </row>
    <row r="20" spans="1:8" ht="18.75" customHeight="1" x14ac:dyDescent="0.3">
      <c r="A20" s="81"/>
      <c r="B20" s="81"/>
      <c r="C20" s="81"/>
      <c r="D20" s="81"/>
      <c r="E20" s="75"/>
      <c r="F20" s="75"/>
      <c r="G20" s="75"/>
      <c r="H20" s="75"/>
    </row>
    <row r="21" spans="1:8" ht="15" customHeight="1" x14ac:dyDescent="0.3">
      <c r="A21" s="76" t="s">
        <v>19</v>
      </c>
      <c r="B21" s="76"/>
      <c r="C21" s="76"/>
      <c r="D21" s="76"/>
      <c r="E21" s="76" t="s">
        <v>20</v>
      </c>
      <c r="F21" s="76"/>
      <c r="G21" s="76"/>
      <c r="H21" s="76"/>
    </row>
    <row r="22" spans="1:8" ht="15" customHeight="1" x14ac:dyDescent="0.3">
      <c r="A22" s="75" t="s">
        <v>21</v>
      </c>
      <c r="B22" s="75"/>
      <c r="C22" s="75"/>
      <c r="D22" s="75"/>
      <c r="E22" s="76" t="s">
        <v>162</v>
      </c>
      <c r="F22" s="76"/>
      <c r="G22" s="76"/>
      <c r="H22" s="76"/>
    </row>
    <row r="23" spans="1:8" x14ac:dyDescent="0.3">
      <c r="A23" s="75" t="s">
        <v>22</v>
      </c>
      <c r="B23" s="75"/>
      <c r="C23" s="75"/>
      <c r="D23" s="75"/>
      <c r="E23" s="76" t="s">
        <v>23</v>
      </c>
      <c r="F23" s="76"/>
      <c r="G23" s="76"/>
      <c r="H23" s="76"/>
    </row>
    <row r="24" spans="1:8" x14ac:dyDescent="0.3">
      <c r="A24" s="75" t="s">
        <v>24</v>
      </c>
      <c r="B24" s="75"/>
      <c r="C24" s="75"/>
      <c r="D24" s="75"/>
      <c r="E24" s="76" t="s">
        <v>163</v>
      </c>
      <c r="F24" s="76"/>
      <c r="G24" s="76"/>
      <c r="H24" s="76"/>
    </row>
    <row r="25" spans="1:8" x14ac:dyDescent="0.3">
      <c r="A25" s="75" t="s">
        <v>25</v>
      </c>
      <c r="B25" s="75"/>
      <c r="C25" s="75"/>
      <c r="D25" s="75"/>
      <c r="E25" s="76" t="s">
        <v>26</v>
      </c>
      <c r="F25" s="76"/>
      <c r="G25" s="76"/>
      <c r="H25" s="76"/>
    </row>
    <row r="26" spans="1:8" x14ac:dyDescent="0.3">
      <c r="A26" s="75" t="s">
        <v>119</v>
      </c>
      <c r="B26" s="75"/>
      <c r="C26" s="75"/>
      <c r="D26" s="75"/>
      <c r="E26" s="76" t="s">
        <v>120</v>
      </c>
      <c r="F26" s="76"/>
      <c r="G26" s="76"/>
      <c r="H26" s="76"/>
    </row>
    <row r="27" spans="1:8" ht="15" customHeight="1" x14ac:dyDescent="0.3">
      <c r="A27" s="76" t="s">
        <v>35</v>
      </c>
      <c r="B27" s="76"/>
      <c r="C27" s="76"/>
      <c r="D27" s="76"/>
      <c r="E27" s="79" t="s">
        <v>178</v>
      </c>
      <c r="F27" s="79"/>
      <c r="G27" s="79"/>
      <c r="H27" s="79"/>
    </row>
    <row r="28" spans="1:8" x14ac:dyDescent="0.3">
      <c r="A28" s="81" t="s">
        <v>132</v>
      </c>
      <c r="B28" s="81"/>
      <c r="C28" s="81"/>
      <c r="D28" s="81"/>
      <c r="E28" s="81" t="s">
        <v>36</v>
      </c>
      <c r="F28" s="81"/>
      <c r="G28" s="81"/>
      <c r="H28" s="81"/>
    </row>
    <row r="29" spans="1:8" s="39" customFormat="1" x14ac:dyDescent="0.3">
      <c r="A29" s="90" t="s">
        <v>133</v>
      </c>
      <c r="B29" s="90"/>
      <c r="C29" s="85" t="s">
        <v>31</v>
      </c>
      <c r="D29" s="85"/>
      <c r="E29" s="85"/>
      <c r="F29" s="85" t="s">
        <v>33</v>
      </c>
      <c r="G29" s="85"/>
      <c r="H29" s="85"/>
    </row>
    <row r="30" spans="1:8" s="39" customFormat="1" x14ac:dyDescent="0.3">
      <c r="A30" s="80" t="s">
        <v>27</v>
      </c>
      <c r="B30" s="80" t="s">
        <v>32</v>
      </c>
      <c r="C30" s="84" t="s">
        <v>32</v>
      </c>
      <c r="D30" s="84"/>
      <c r="E30" s="84"/>
      <c r="F30" s="84" t="s">
        <v>180</v>
      </c>
      <c r="G30" s="84"/>
      <c r="H30" s="84"/>
    </row>
    <row r="31" spans="1:8" x14ac:dyDescent="0.3">
      <c r="A31" s="80" t="s">
        <v>28</v>
      </c>
      <c r="B31" s="80" t="s">
        <v>32</v>
      </c>
      <c r="C31" s="84" t="s">
        <v>32</v>
      </c>
      <c r="D31" s="84"/>
      <c r="E31" s="84"/>
      <c r="F31" s="84" t="s">
        <v>179</v>
      </c>
      <c r="G31" s="84"/>
      <c r="H31" s="84"/>
    </row>
    <row r="32" spans="1:8" s="39" customFormat="1" x14ac:dyDescent="0.3">
      <c r="A32" s="80" t="s">
        <v>30</v>
      </c>
      <c r="B32" s="80" t="s">
        <v>32</v>
      </c>
      <c r="C32" s="84" t="s">
        <v>32</v>
      </c>
      <c r="D32" s="84"/>
      <c r="E32" s="84"/>
      <c r="F32" s="84" t="s">
        <v>12</v>
      </c>
      <c r="G32" s="84"/>
      <c r="H32" s="84"/>
    </row>
    <row r="33" spans="1:8" x14ac:dyDescent="0.3">
      <c r="A33" s="80" t="s">
        <v>29</v>
      </c>
      <c r="B33" s="80" t="s">
        <v>32</v>
      </c>
      <c r="C33" s="84" t="s">
        <v>32</v>
      </c>
      <c r="D33" s="84"/>
      <c r="E33" s="84"/>
      <c r="F33" s="84" t="s">
        <v>180</v>
      </c>
      <c r="G33" s="84"/>
      <c r="H33" s="84"/>
    </row>
    <row r="34" spans="1:8" x14ac:dyDescent="0.3">
      <c r="A34" s="77" t="s">
        <v>34</v>
      </c>
      <c r="B34" s="77"/>
      <c r="C34" s="77"/>
      <c r="D34" s="77"/>
      <c r="E34" s="77"/>
      <c r="F34" s="77"/>
      <c r="G34" s="77"/>
      <c r="H34" s="77"/>
    </row>
    <row r="35" spans="1:8" ht="15.75" customHeight="1" x14ac:dyDescent="0.3">
      <c r="A35" s="77" t="s">
        <v>234</v>
      </c>
      <c r="B35" s="77"/>
      <c r="C35" s="104" t="s">
        <v>241</v>
      </c>
      <c r="D35" s="105"/>
      <c r="E35" s="105"/>
      <c r="F35" s="105"/>
      <c r="G35" s="105"/>
      <c r="H35" s="106"/>
    </row>
    <row r="36" spans="1:8" ht="15.75" customHeight="1" x14ac:dyDescent="0.3">
      <c r="A36" s="77" t="s">
        <v>235</v>
      </c>
      <c r="B36" s="77"/>
      <c r="C36" s="107" t="s">
        <v>236</v>
      </c>
      <c r="D36" s="108"/>
      <c r="E36" s="108"/>
      <c r="F36" s="108"/>
      <c r="G36" s="108"/>
      <c r="H36" s="109"/>
    </row>
    <row r="37" spans="1:8" x14ac:dyDescent="0.3">
      <c r="A37" s="82" t="s">
        <v>37</v>
      </c>
      <c r="B37" s="82"/>
      <c r="C37" s="82"/>
      <c r="D37" s="82"/>
      <c r="E37" s="82"/>
      <c r="F37" s="82"/>
      <c r="G37" s="82"/>
      <c r="H37" s="82"/>
    </row>
    <row r="38" spans="1:8" x14ac:dyDescent="0.3">
      <c r="A38" s="77" t="s">
        <v>38</v>
      </c>
      <c r="B38" s="77"/>
      <c r="C38" s="77"/>
      <c r="D38" s="77"/>
      <c r="E38" s="83">
        <v>2515.7399999999998</v>
      </c>
      <c r="F38" s="83"/>
      <c r="G38" s="83"/>
      <c r="H38" s="83"/>
    </row>
    <row r="39" spans="1:8" x14ac:dyDescent="0.3">
      <c r="A39" s="77" t="s">
        <v>39</v>
      </c>
      <c r="B39" s="77"/>
      <c r="C39" s="77"/>
      <c r="D39" s="77"/>
      <c r="E39" s="78">
        <v>1.3</v>
      </c>
      <c r="F39" s="78"/>
      <c r="G39" s="78"/>
      <c r="H39" s="78"/>
    </row>
    <row r="40" spans="1:8" x14ac:dyDescent="0.3">
      <c r="A40" s="77" t="s">
        <v>40</v>
      </c>
      <c r="B40" s="77"/>
      <c r="C40" s="77"/>
      <c r="D40" s="77"/>
      <c r="E40" s="78">
        <f>E42/E38-E39</f>
        <v>0.18875082480701511</v>
      </c>
      <c r="F40" s="78"/>
      <c r="G40" s="78"/>
      <c r="H40" s="78"/>
    </row>
    <row r="41" spans="1:8" x14ac:dyDescent="0.3">
      <c r="A41" s="77" t="s">
        <v>41</v>
      </c>
      <c r="B41" s="77"/>
      <c r="C41" s="77"/>
      <c r="D41" s="77"/>
      <c r="E41" s="78">
        <f>E39+E40</f>
        <v>1.4887508248070151</v>
      </c>
      <c r="F41" s="78"/>
      <c r="G41" s="78"/>
      <c r="H41" s="78"/>
    </row>
    <row r="42" spans="1:8" x14ac:dyDescent="0.3">
      <c r="A42" s="77" t="s">
        <v>131</v>
      </c>
      <c r="B42" s="77"/>
      <c r="C42" s="77"/>
      <c r="D42" s="77"/>
      <c r="E42" s="103">
        <v>3745.31</v>
      </c>
      <c r="F42" s="103"/>
      <c r="G42" s="103"/>
      <c r="H42" s="103"/>
    </row>
    <row r="43" spans="1:8" x14ac:dyDescent="0.3">
      <c r="A43" s="75" t="s">
        <v>42</v>
      </c>
      <c r="B43" s="75"/>
      <c r="C43" s="75"/>
      <c r="D43" s="75"/>
      <c r="E43" s="75" t="s">
        <v>233</v>
      </c>
      <c r="F43" s="75"/>
      <c r="G43" s="75"/>
      <c r="H43" s="75"/>
    </row>
    <row r="44" spans="1:8" x14ac:dyDescent="0.3">
      <c r="A44" s="82" t="s">
        <v>43</v>
      </c>
      <c r="B44" s="82"/>
      <c r="C44" s="82"/>
      <c r="D44" s="82"/>
      <c r="E44" s="82"/>
      <c r="F44" s="82"/>
      <c r="G44" s="82"/>
      <c r="H44" s="82"/>
    </row>
    <row r="45" spans="1:8" x14ac:dyDescent="0.3">
      <c r="A45" s="81" t="s">
        <v>44</v>
      </c>
      <c r="B45" s="81"/>
      <c r="C45" s="76" t="s">
        <v>164</v>
      </c>
      <c r="D45" s="76"/>
      <c r="E45" s="76"/>
      <c r="F45" s="34" t="s">
        <v>45</v>
      </c>
      <c r="G45" s="76" t="s">
        <v>165</v>
      </c>
      <c r="H45" s="76"/>
    </row>
    <row r="46" spans="1:8" ht="31.5" customHeight="1" x14ac:dyDescent="0.3">
      <c r="A46" s="81" t="s">
        <v>46</v>
      </c>
      <c r="B46" s="81"/>
      <c r="C46" s="76" t="str">
        <f>C45</f>
        <v>KBNP/NRC/BP/4741-74</v>
      </c>
      <c r="D46" s="76"/>
      <c r="E46" s="76"/>
      <c r="F46" s="34" t="s">
        <v>45</v>
      </c>
      <c r="G46" s="76" t="str">
        <f>G45</f>
        <v>03/08/2015.</v>
      </c>
      <c r="H46" s="76"/>
    </row>
    <row r="47" spans="1:8" s="41" customFormat="1" x14ac:dyDescent="0.3">
      <c r="A47" s="76" t="s">
        <v>47</v>
      </c>
      <c r="B47" s="76"/>
      <c r="C47" s="76" t="str">
        <f>C46</f>
        <v>KBNP/NRC/BP/4741-74</v>
      </c>
      <c r="D47" s="75"/>
      <c r="E47" s="75"/>
      <c r="F47" s="40" t="s">
        <v>45</v>
      </c>
      <c r="G47" s="75" t="str">
        <f>G46</f>
        <v>03/08/2015.</v>
      </c>
      <c r="H47" s="75"/>
    </row>
    <row r="48" spans="1:8" s="41" customFormat="1" x14ac:dyDescent="0.3">
      <c r="A48" s="76"/>
      <c r="B48" s="76"/>
      <c r="C48" s="143" t="s">
        <v>231</v>
      </c>
      <c r="D48" s="144"/>
      <c r="E48" s="144"/>
      <c r="F48" s="144"/>
      <c r="G48" s="144"/>
      <c r="H48" s="145"/>
    </row>
    <row r="49" spans="1:11" x14ac:dyDescent="0.3">
      <c r="A49" s="139" t="s">
        <v>48</v>
      </c>
      <c r="B49" s="139"/>
      <c r="C49" s="115" t="s">
        <v>141</v>
      </c>
      <c r="D49" s="133"/>
      <c r="E49" s="133" t="s">
        <v>49</v>
      </c>
      <c r="F49" s="35" t="s">
        <v>45</v>
      </c>
      <c r="G49" s="137" t="s">
        <v>32</v>
      </c>
      <c r="H49" s="138"/>
    </row>
    <row r="50" spans="1:11" x14ac:dyDescent="0.3">
      <c r="A50" s="140" t="s">
        <v>51</v>
      </c>
      <c r="B50" s="140"/>
      <c r="C50" s="140"/>
      <c r="D50" s="140"/>
      <c r="E50" s="140"/>
      <c r="F50" s="140"/>
      <c r="G50" s="140"/>
      <c r="H50" s="140"/>
    </row>
    <row r="51" spans="1:11" x14ac:dyDescent="0.3">
      <c r="A51" s="81" t="s">
        <v>130</v>
      </c>
      <c r="B51" s="81"/>
      <c r="C51" s="81"/>
      <c r="D51" s="75">
        <f>E42</f>
        <v>3745.31</v>
      </c>
      <c r="E51" s="75"/>
      <c r="F51" s="75"/>
      <c r="G51" s="75"/>
      <c r="H51" s="75"/>
    </row>
    <row r="52" spans="1:11" x14ac:dyDescent="0.3">
      <c r="A52" s="76" t="s">
        <v>52</v>
      </c>
      <c r="B52" s="75"/>
      <c r="C52" s="75"/>
      <c r="D52" s="75" t="s">
        <v>177</v>
      </c>
      <c r="E52" s="75"/>
      <c r="F52" s="75"/>
      <c r="G52" s="75"/>
      <c r="H52" s="75"/>
    </row>
    <row r="53" spans="1:11" x14ac:dyDescent="0.3">
      <c r="A53" s="76" t="s">
        <v>53</v>
      </c>
      <c r="B53" s="75"/>
      <c r="C53" s="75"/>
      <c r="D53" s="75" t="s">
        <v>230</v>
      </c>
      <c r="E53" s="75"/>
      <c r="F53" s="75"/>
      <c r="G53" s="75"/>
      <c r="H53" s="75"/>
    </row>
    <row r="54" spans="1:11" x14ac:dyDescent="0.3">
      <c r="A54" s="76" t="s">
        <v>128</v>
      </c>
      <c r="B54" s="75"/>
      <c r="C54" s="75"/>
      <c r="D54" s="75" t="s">
        <v>230</v>
      </c>
      <c r="E54" s="75"/>
      <c r="F54" s="75"/>
      <c r="G54" s="75"/>
      <c r="H54" s="75"/>
    </row>
    <row r="55" spans="1:11" ht="15.75" customHeight="1" x14ac:dyDescent="0.3">
      <c r="A55" s="77" t="s">
        <v>50</v>
      </c>
      <c r="B55" s="77"/>
      <c r="C55" s="77"/>
      <c r="D55" s="81" t="s">
        <v>239</v>
      </c>
      <c r="E55" s="81"/>
      <c r="F55" s="81"/>
      <c r="G55" s="81"/>
      <c r="H55" s="81"/>
    </row>
    <row r="56" spans="1:11" ht="15.75" customHeight="1" x14ac:dyDescent="0.3">
      <c r="A56" s="75" t="s">
        <v>125</v>
      </c>
      <c r="B56" s="75"/>
      <c r="C56" s="75"/>
      <c r="D56" s="76" t="s">
        <v>126</v>
      </c>
      <c r="E56" s="76"/>
      <c r="F56" s="76"/>
      <c r="G56" s="76"/>
      <c r="H56" s="76"/>
    </row>
    <row r="57" spans="1:11" ht="15.75" customHeight="1" x14ac:dyDescent="0.3">
      <c r="A57" s="75" t="s">
        <v>127</v>
      </c>
      <c r="B57" s="75"/>
      <c r="C57" s="75"/>
      <c r="D57" s="76" t="s">
        <v>26</v>
      </c>
      <c r="E57" s="76"/>
      <c r="F57" s="76"/>
      <c r="G57" s="76"/>
      <c r="H57" s="76"/>
      <c r="J57" s="30"/>
      <c r="K57" s="30"/>
    </row>
    <row r="58" spans="1:11" ht="15.75" customHeight="1" thickBot="1" x14ac:dyDescent="0.35">
      <c r="A58" s="124" t="s">
        <v>124</v>
      </c>
      <c r="B58" s="124"/>
      <c r="C58" s="124"/>
      <c r="D58" s="74" t="s">
        <v>173</v>
      </c>
      <c r="E58" s="74"/>
      <c r="F58" s="74"/>
      <c r="G58" s="74"/>
      <c r="H58" s="74"/>
      <c r="J58" s="30"/>
      <c r="K58" s="30"/>
    </row>
    <row r="59" spans="1:11" ht="15.75" customHeight="1" x14ac:dyDescent="0.3">
      <c r="A59" s="120" t="s">
        <v>216</v>
      </c>
      <c r="B59" s="121"/>
      <c r="C59" s="112" t="s">
        <v>238</v>
      </c>
      <c r="D59" s="113"/>
      <c r="E59" s="113"/>
      <c r="F59" s="113"/>
      <c r="G59" s="113"/>
      <c r="H59" s="114"/>
      <c r="I59" s="29" t="str">
        <f ca="1">(IF(C63=0,"Work not yet Started.",IF(D63=50%,"Excavation work in process",IF(D63=100%,"Excavation work completed, ","0")))&amp;(IF(C64=0%,"",IF(D64=25%,"Footing work is process",IF(D64=50%,"Footing work Completed",IF(D64=75%,"Plinth work is process",IF(D64=100%,"Plinth work completed","0"))))))&amp;(IF(C65&gt;0,", RCC upto "&amp;C65&amp;" Slab completed",""))&amp;(IF(C66&gt;0,", Brickwork upto "&amp;C66&amp;" Floor completed"," "))&amp;(IF(C67&gt;0,", Internal Plaster upto "&amp;C67&amp;" Floor completed"," "))&amp;(IF(C68&gt;0,", External Plaster upto "&amp;C68&amp;" Floor completed"," "))&amp;(IF(C69&gt;0,", Flooring upto "&amp;C69&amp;" Floor completed"," "))&amp;(IF(C70&gt;0,", Painting upto "&amp;C70&amp;" Floor completed"," "))&amp;(IF(C71&gt;0,", Finishing upto "&amp;C71&amp;" Floor completed"," ")))</f>
        <v xml:space="preserve">Excavation work completed, Plinth work completed, RCC upto 5 Slab completed, Brickwork upto 4 Floor completed, Internal Plaster upto 4 Floor completed, External Plaster upto 4 Floor completed, Flooring upto 4 Floor completed, Painting upto 3 Floor completed </v>
      </c>
      <c r="J59" s="29"/>
      <c r="K59" s="42"/>
    </row>
    <row r="60" spans="1:11" x14ac:dyDescent="0.3">
      <c r="A60" s="141" t="s">
        <v>106</v>
      </c>
      <c r="B60" s="142"/>
      <c r="C60" s="84">
        <v>1</v>
      </c>
      <c r="D60" s="84"/>
      <c r="E60" s="33" t="s">
        <v>105</v>
      </c>
      <c r="F60" s="33">
        <v>0</v>
      </c>
      <c r="G60" s="37" t="s">
        <v>118</v>
      </c>
      <c r="H60" s="25">
        <f ca="1">--TRIM(RIGHT(SUBSTITUTE(LEFT(C59,_xlfn.AGGREGATE(16,6,FIND({0,1,2,3,4,5,6,7,8,9},C59,ROW(INDIRECT("1:"&amp;LEN(C59)))),1))," ",REPT(" ",LEN(C59))),LEN(C59)))</f>
        <v>4</v>
      </c>
      <c r="I60" s="30" t="s">
        <v>192</v>
      </c>
      <c r="J60" s="30"/>
      <c r="K60" s="43"/>
    </row>
    <row r="61" spans="1:11" ht="50.25" customHeight="1" x14ac:dyDescent="0.3">
      <c r="A61" s="134" t="s">
        <v>129</v>
      </c>
      <c r="B61" s="133"/>
      <c r="C61" s="115" t="str">
        <f ca="1">I59</f>
        <v xml:space="preserve">Excavation work completed, Plinth work completed, RCC upto 5 Slab completed, Brickwork upto 4 Floor completed, Internal Plaster upto 4 Floor completed, External Plaster upto 4 Floor completed, Flooring upto 4 Floor completed, Painting upto 3 Floor completed </v>
      </c>
      <c r="D61" s="115"/>
      <c r="E61" s="115"/>
      <c r="F61" s="115"/>
      <c r="G61" s="115"/>
      <c r="H61" s="116"/>
      <c r="I61" s="30" t="s">
        <v>217</v>
      </c>
      <c r="J61" s="30"/>
      <c r="K61" s="43"/>
    </row>
    <row r="62" spans="1:11" x14ac:dyDescent="0.3">
      <c r="A62" s="117" t="s">
        <v>54</v>
      </c>
      <c r="B62" s="72"/>
      <c r="C62" s="31" t="s">
        <v>218</v>
      </c>
      <c r="D62" s="33" t="s">
        <v>121</v>
      </c>
      <c r="E62" s="72" t="s">
        <v>123</v>
      </c>
      <c r="F62" s="72"/>
      <c r="G62" s="72" t="s">
        <v>122</v>
      </c>
      <c r="H62" s="73"/>
      <c r="I62" s="30" t="s">
        <v>193</v>
      </c>
      <c r="K62" s="44"/>
    </row>
    <row r="63" spans="1:11" x14ac:dyDescent="0.3">
      <c r="A63" s="117" t="s">
        <v>219</v>
      </c>
      <c r="B63" s="72"/>
      <c r="C63" s="45">
        <f ca="1">K66</f>
        <v>4</v>
      </c>
      <c r="D63" s="46">
        <f ca="1">((100/H60)*C63)/100</f>
        <v>1</v>
      </c>
      <c r="E63" s="110">
        <f ca="1">(IF(C61=I61,"100%",IF(C61=I62,"100%",(((C64/H60*10)+(40/(C60+F60+H60)*C65)+(7.5/(H60)*C66)+(7.5/(H60)*C67)+(10/H60*C68)+(10/H60*C69)+(5/H60*C70)+(5/H60*C71)+(5/H60*C72))/100))))</f>
        <v>0.88749999999999996</v>
      </c>
      <c r="F63" s="110"/>
      <c r="G63" s="110">
        <f ca="1">((((C63/H60)*20)+((C64/H60)*25)+(30/(H60+F60+C60)*C65)+(5/H60*C66)+(5/H60*C67)+(5/H60*C68)+(5/H60*C69)+(0/H60*C70)+(0/H60*C71)+(5/H60*C72))/100)</f>
        <v>0.95</v>
      </c>
      <c r="H63" s="122"/>
      <c r="I63" s="30"/>
      <c r="K63" s="44"/>
    </row>
    <row r="64" spans="1:11" x14ac:dyDescent="0.3">
      <c r="A64" s="117" t="s">
        <v>55</v>
      </c>
      <c r="B64" s="72"/>
      <c r="C64" s="45">
        <f ca="1">K71</f>
        <v>4</v>
      </c>
      <c r="D64" s="46">
        <f ca="1">((100/H60)*C64)/100</f>
        <v>1</v>
      </c>
      <c r="E64" s="110"/>
      <c r="F64" s="110"/>
      <c r="G64" s="110"/>
      <c r="H64" s="122"/>
      <c r="K64" s="44"/>
    </row>
    <row r="65" spans="1:11" x14ac:dyDescent="0.3">
      <c r="A65" s="117" t="s">
        <v>220</v>
      </c>
      <c r="B65" s="72"/>
      <c r="C65" s="47">
        <v>5</v>
      </c>
      <c r="D65" s="46">
        <f ca="1">((100/(C60+F60+H60))*C65)/100</f>
        <v>1</v>
      </c>
      <c r="E65" s="110"/>
      <c r="F65" s="110"/>
      <c r="G65" s="110"/>
      <c r="H65" s="122"/>
      <c r="I65" s="28" t="s">
        <v>194</v>
      </c>
      <c r="J65" s="48"/>
      <c r="K65" s="49">
        <f ca="1">H60*50%</f>
        <v>2</v>
      </c>
    </row>
    <row r="66" spans="1:11" x14ac:dyDescent="0.3">
      <c r="A66" s="117" t="s">
        <v>221</v>
      </c>
      <c r="B66" s="72" t="s">
        <v>222</v>
      </c>
      <c r="C66" s="45">
        <v>4</v>
      </c>
      <c r="D66" s="46">
        <f ca="1">((100/H60)*C66)/100</f>
        <v>1</v>
      </c>
      <c r="E66" s="110"/>
      <c r="F66" s="110"/>
      <c r="G66" s="110"/>
      <c r="H66" s="122"/>
      <c r="I66" s="28" t="s">
        <v>195</v>
      </c>
      <c r="J66" s="48"/>
      <c r="K66" s="49">
        <f ca="1">H60</f>
        <v>4</v>
      </c>
    </row>
    <row r="67" spans="1:11" x14ac:dyDescent="0.3">
      <c r="A67" s="117" t="s">
        <v>223</v>
      </c>
      <c r="B67" s="72" t="s">
        <v>222</v>
      </c>
      <c r="C67" s="45">
        <v>4</v>
      </c>
      <c r="D67" s="46">
        <f ca="1">((100/H60)*C67)/100</f>
        <v>1</v>
      </c>
      <c r="E67" s="110"/>
      <c r="F67" s="110"/>
      <c r="G67" s="110"/>
      <c r="H67" s="122"/>
      <c r="I67" s="28"/>
      <c r="J67" s="48"/>
      <c r="K67" s="49"/>
    </row>
    <row r="68" spans="1:11" ht="15" customHeight="1" x14ac:dyDescent="0.3">
      <c r="A68" s="125" t="s">
        <v>224</v>
      </c>
      <c r="B68" s="84" t="s">
        <v>225</v>
      </c>
      <c r="C68" s="45">
        <v>4</v>
      </c>
      <c r="D68" s="46">
        <f ca="1">((100/(H60))*C68)/100</f>
        <v>1</v>
      </c>
      <c r="E68" s="110"/>
      <c r="F68" s="110"/>
      <c r="G68" s="110"/>
      <c r="H68" s="122"/>
      <c r="I68" s="28" t="s">
        <v>196</v>
      </c>
      <c r="J68" s="48"/>
      <c r="K68" s="49">
        <f ca="1">H60*25%</f>
        <v>1</v>
      </c>
    </row>
    <row r="69" spans="1:11" x14ac:dyDescent="0.3">
      <c r="A69" s="117" t="s">
        <v>226</v>
      </c>
      <c r="B69" s="72" t="s">
        <v>226</v>
      </c>
      <c r="C69" s="45">
        <v>4</v>
      </c>
      <c r="D69" s="46">
        <f ca="1">((100/H60)*C69)/100</f>
        <v>1</v>
      </c>
      <c r="E69" s="110"/>
      <c r="F69" s="110"/>
      <c r="G69" s="110"/>
      <c r="H69" s="122"/>
      <c r="I69" s="28" t="s">
        <v>197</v>
      </c>
      <c r="J69" s="48"/>
      <c r="K69" s="49">
        <f ca="1">H60*50%</f>
        <v>2</v>
      </c>
    </row>
    <row r="70" spans="1:11" x14ac:dyDescent="0.3">
      <c r="A70" s="117" t="s">
        <v>227</v>
      </c>
      <c r="B70" s="72"/>
      <c r="C70" s="45">
        <v>3</v>
      </c>
      <c r="D70" s="46">
        <f ca="1">((100/H60)*C70)/100</f>
        <v>0.75</v>
      </c>
      <c r="E70" s="110"/>
      <c r="F70" s="110"/>
      <c r="G70" s="110"/>
      <c r="H70" s="122"/>
      <c r="I70" s="28" t="s">
        <v>198</v>
      </c>
      <c r="J70" s="48"/>
      <c r="K70" s="49">
        <f ca="1">H60*75%</f>
        <v>3</v>
      </c>
    </row>
    <row r="71" spans="1:11" ht="15" customHeight="1" x14ac:dyDescent="0.3">
      <c r="A71" s="117" t="s">
        <v>228</v>
      </c>
      <c r="B71" s="72" t="s">
        <v>228</v>
      </c>
      <c r="C71" s="45">
        <v>0</v>
      </c>
      <c r="D71" s="46">
        <f ca="1">((100/(H60))*C71)/100</f>
        <v>0</v>
      </c>
      <c r="E71" s="110"/>
      <c r="F71" s="110"/>
      <c r="G71" s="110"/>
      <c r="H71" s="122"/>
      <c r="I71" s="28" t="s">
        <v>199</v>
      </c>
      <c r="J71" s="48"/>
      <c r="K71" s="49">
        <f ca="1">H60</f>
        <v>4</v>
      </c>
    </row>
    <row r="72" spans="1:11" ht="16.2" thickBot="1" x14ac:dyDescent="0.35">
      <c r="A72" s="118" t="s">
        <v>229</v>
      </c>
      <c r="B72" s="119"/>
      <c r="C72" s="50">
        <v>0</v>
      </c>
      <c r="D72" s="51">
        <f ca="1">((100/(H60))*C72)/100</f>
        <v>0</v>
      </c>
      <c r="E72" s="111"/>
      <c r="F72" s="111"/>
      <c r="G72" s="111"/>
      <c r="H72" s="123"/>
      <c r="I72" s="52"/>
      <c r="J72" s="52"/>
      <c r="K72" s="53"/>
    </row>
    <row r="73" spans="1:11" ht="15.75" customHeight="1" x14ac:dyDescent="0.3">
      <c r="A73" s="120" t="s">
        <v>216</v>
      </c>
      <c r="B73" s="121"/>
      <c r="C73" s="112" t="s">
        <v>237</v>
      </c>
      <c r="D73" s="113"/>
      <c r="E73" s="113"/>
      <c r="F73" s="113"/>
      <c r="G73" s="113"/>
      <c r="H73" s="114"/>
      <c r="I73" s="29" t="str">
        <f ca="1">(IF(C77=0,"Work not yet Started.",IF(D77=50%,"Excavation work in process",IF(D77=100%,"Excavation work completed, ","0")))&amp;(IF(C78=0%,"",IF(D78=25%,"Footing work is process",IF(D78=50%,"Footing work Completed",IF(D78=75%,"Plinth work is process",IF(D78=100%,"Plinth work completed","0"))))))&amp;(IF(C79&gt;0,", RCC upto "&amp;C79&amp;" Slab completed",""))&amp;(IF(C80&gt;0,", Brickwork upto "&amp;C80&amp;" Floor completed"," "))&amp;(IF(C81&gt;0,", Internal Plaster upto "&amp;C81&amp;" Floor completed"," "))&amp;(IF(C82&gt;0,", External Plaster upto "&amp;C82&amp;" Floor completed"," "))&amp;(IF(C83&gt;0,", Flooring upto "&amp;C83&amp;" Floor completed"," "))&amp;(IF(C84&gt;0,", Painting upto "&amp;C84&amp;" Floor completed"," "))&amp;(IF(C85&gt;0,", Finishing upto "&amp;C85&amp;" Floor completed"," ")))</f>
        <v>Excavation work completed, Plinth work completed, RCC upto 5 Slab completed, Brickwork upto 4 Floor completed, Internal Plaster upto 4 Floor completed, External Plaster upto 4 Floor completed, Flooring upto 3 Floor completed, Painting upto 3 Floor completed, Finishing upto 1 Floor completed</v>
      </c>
      <c r="J73" s="29"/>
      <c r="K73" s="42"/>
    </row>
    <row r="74" spans="1:11" x14ac:dyDescent="0.3">
      <c r="A74" s="141" t="s">
        <v>106</v>
      </c>
      <c r="B74" s="142"/>
      <c r="C74" s="84">
        <v>1</v>
      </c>
      <c r="D74" s="84"/>
      <c r="E74" s="33" t="s">
        <v>105</v>
      </c>
      <c r="F74" s="33">
        <v>0</v>
      </c>
      <c r="G74" s="37" t="s">
        <v>118</v>
      </c>
      <c r="H74" s="25">
        <f ca="1">--TRIM(RIGHT(SUBSTITUTE(LEFT(C73,_xlfn.AGGREGATE(16,6,FIND({0,1,2,3,4,5,6,7,8,9},C73,ROW(INDIRECT("1:"&amp;LEN(C73)))),1))," ",REPT(" ",LEN(C73))),LEN(C73)))</f>
        <v>4</v>
      </c>
      <c r="I74" s="30" t="s">
        <v>192</v>
      </c>
      <c r="J74" s="30"/>
      <c r="K74" s="43"/>
    </row>
    <row r="75" spans="1:11" ht="66.599999999999994" customHeight="1" x14ac:dyDescent="0.3">
      <c r="A75" s="134" t="s">
        <v>129</v>
      </c>
      <c r="B75" s="133"/>
      <c r="C75" s="115" t="str">
        <f ca="1">I73</f>
        <v>Excavation work completed, Plinth work completed, RCC upto 5 Slab completed, Brickwork upto 4 Floor completed, Internal Plaster upto 4 Floor completed, External Plaster upto 4 Floor completed, Flooring upto 3 Floor completed, Painting upto 3 Floor completed, Finishing upto 1 Floor completed</v>
      </c>
      <c r="D75" s="115"/>
      <c r="E75" s="115"/>
      <c r="F75" s="115"/>
      <c r="G75" s="115"/>
      <c r="H75" s="116"/>
      <c r="I75" s="30" t="s">
        <v>217</v>
      </c>
      <c r="J75" s="30"/>
      <c r="K75" s="43"/>
    </row>
    <row r="76" spans="1:11" x14ac:dyDescent="0.3">
      <c r="A76" s="117" t="s">
        <v>54</v>
      </c>
      <c r="B76" s="72"/>
      <c r="C76" s="31" t="s">
        <v>218</v>
      </c>
      <c r="D76" s="33" t="s">
        <v>121</v>
      </c>
      <c r="E76" s="72" t="s">
        <v>123</v>
      </c>
      <c r="F76" s="72"/>
      <c r="G76" s="72" t="s">
        <v>122</v>
      </c>
      <c r="H76" s="73"/>
      <c r="I76" s="30" t="s">
        <v>193</v>
      </c>
      <c r="K76" s="44"/>
    </row>
    <row r="77" spans="1:11" x14ac:dyDescent="0.3">
      <c r="A77" s="117" t="s">
        <v>219</v>
      </c>
      <c r="B77" s="72"/>
      <c r="C77" s="45">
        <f ca="1">K80</f>
        <v>4</v>
      </c>
      <c r="D77" s="46">
        <f ca="1">((100/H74)*C77)/100</f>
        <v>1</v>
      </c>
      <c r="E77" s="110">
        <f ca="1">(IF(C75=I75,"100%",IF(C75=I76,"100%",(((C78/H74*10)+(40/(C74+F74+H74)*C79)+(7.5/(H74)*C80)+(7.5/(H74)*C81)+(10/H74*C82)+(10/H74*C83)+(5/H74*C84)+(5/H74*C85)+(5/H74*C86))/100))))</f>
        <v>0.88749999999999996</v>
      </c>
      <c r="F77" s="110"/>
      <c r="G77" s="110">
        <f ca="1">((((C77/H74)*20)+((C78/H74)*25)+(30/(H74+F74+C74)*C79)+(5/H74*C80)+(5/H74*C81)+(5/H74*C82)+(5/H74*C83)+(0/H74*C84)+(0/H74*C85)+(5/H74*C86))/100)</f>
        <v>0.95</v>
      </c>
      <c r="H77" s="122"/>
      <c r="I77" s="30"/>
      <c r="K77" s="44"/>
    </row>
    <row r="78" spans="1:11" x14ac:dyDescent="0.3">
      <c r="A78" s="117" t="s">
        <v>55</v>
      </c>
      <c r="B78" s="72"/>
      <c r="C78" s="45">
        <f ca="1">K85</f>
        <v>4</v>
      </c>
      <c r="D78" s="46">
        <f ca="1">((100/H74)*C78)/100</f>
        <v>1</v>
      </c>
      <c r="E78" s="110"/>
      <c r="F78" s="110"/>
      <c r="G78" s="110"/>
      <c r="H78" s="122"/>
      <c r="K78" s="44"/>
    </row>
    <row r="79" spans="1:11" x14ac:dyDescent="0.3">
      <c r="A79" s="117" t="s">
        <v>220</v>
      </c>
      <c r="B79" s="72"/>
      <c r="C79" s="47">
        <v>5</v>
      </c>
      <c r="D79" s="46">
        <f ca="1">((100/(C74+F74+H74))*C79)/100</f>
        <v>1</v>
      </c>
      <c r="E79" s="110"/>
      <c r="F79" s="110"/>
      <c r="G79" s="110"/>
      <c r="H79" s="122"/>
      <c r="I79" s="28" t="s">
        <v>194</v>
      </c>
      <c r="J79" s="48"/>
      <c r="K79" s="49">
        <f ca="1">H74*50%</f>
        <v>2</v>
      </c>
    </row>
    <row r="80" spans="1:11" x14ac:dyDescent="0.3">
      <c r="A80" s="117" t="s">
        <v>221</v>
      </c>
      <c r="B80" s="72" t="s">
        <v>222</v>
      </c>
      <c r="C80" s="45">
        <v>4</v>
      </c>
      <c r="D80" s="46">
        <f ca="1">((100/H74)*C80)/100</f>
        <v>1</v>
      </c>
      <c r="E80" s="110"/>
      <c r="F80" s="110"/>
      <c r="G80" s="110"/>
      <c r="H80" s="122"/>
      <c r="I80" s="28" t="s">
        <v>195</v>
      </c>
      <c r="J80" s="48"/>
      <c r="K80" s="49">
        <f ca="1">H74</f>
        <v>4</v>
      </c>
    </row>
    <row r="81" spans="1:11" x14ac:dyDescent="0.3">
      <c r="A81" s="117" t="s">
        <v>223</v>
      </c>
      <c r="B81" s="72" t="s">
        <v>222</v>
      </c>
      <c r="C81" s="45">
        <v>4</v>
      </c>
      <c r="D81" s="46">
        <f ca="1">((100/H74)*C81)/100</f>
        <v>1</v>
      </c>
      <c r="E81" s="110"/>
      <c r="F81" s="110"/>
      <c r="G81" s="110"/>
      <c r="H81" s="122"/>
      <c r="I81" s="28"/>
      <c r="J81" s="48"/>
      <c r="K81" s="49"/>
    </row>
    <row r="82" spans="1:11" ht="15" customHeight="1" x14ac:dyDescent="0.3">
      <c r="A82" s="125" t="s">
        <v>224</v>
      </c>
      <c r="B82" s="84" t="s">
        <v>225</v>
      </c>
      <c r="C82" s="45">
        <v>4</v>
      </c>
      <c r="D82" s="46">
        <f ca="1">((100/(H74))*C82)/100</f>
        <v>1</v>
      </c>
      <c r="E82" s="110"/>
      <c r="F82" s="110"/>
      <c r="G82" s="110"/>
      <c r="H82" s="122"/>
      <c r="I82" s="28" t="s">
        <v>196</v>
      </c>
      <c r="J82" s="48"/>
      <c r="K82" s="49">
        <f ca="1">H74*25%</f>
        <v>1</v>
      </c>
    </row>
    <row r="83" spans="1:11" x14ac:dyDescent="0.3">
      <c r="A83" s="117" t="s">
        <v>226</v>
      </c>
      <c r="B83" s="72" t="s">
        <v>226</v>
      </c>
      <c r="C83" s="45">
        <v>3</v>
      </c>
      <c r="D83" s="46">
        <f ca="1">((100/H74)*C83)/100</f>
        <v>0.75</v>
      </c>
      <c r="E83" s="110"/>
      <c r="F83" s="110"/>
      <c r="G83" s="110"/>
      <c r="H83" s="122"/>
      <c r="I83" s="28" t="s">
        <v>197</v>
      </c>
      <c r="J83" s="48"/>
      <c r="K83" s="49">
        <f ca="1">H74*50%</f>
        <v>2</v>
      </c>
    </row>
    <row r="84" spans="1:11" x14ac:dyDescent="0.3">
      <c r="A84" s="117" t="s">
        <v>227</v>
      </c>
      <c r="B84" s="72"/>
      <c r="C84" s="45">
        <v>3</v>
      </c>
      <c r="D84" s="46">
        <f ca="1">((100/H74)*C84)/100</f>
        <v>0.75</v>
      </c>
      <c r="E84" s="110"/>
      <c r="F84" s="110"/>
      <c r="G84" s="110"/>
      <c r="H84" s="122"/>
      <c r="I84" s="28" t="s">
        <v>198</v>
      </c>
      <c r="J84" s="48"/>
      <c r="K84" s="49">
        <f ca="1">H74*75%</f>
        <v>3</v>
      </c>
    </row>
    <row r="85" spans="1:11" ht="15" customHeight="1" x14ac:dyDescent="0.3">
      <c r="A85" s="117" t="s">
        <v>228</v>
      </c>
      <c r="B85" s="72" t="s">
        <v>228</v>
      </c>
      <c r="C85" s="45">
        <v>1</v>
      </c>
      <c r="D85" s="46">
        <f ca="1">((100/(H74))*C85)/100</f>
        <v>0.25</v>
      </c>
      <c r="E85" s="110"/>
      <c r="F85" s="110"/>
      <c r="G85" s="110"/>
      <c r="H85" s="122"/>
      <c r="I85" s="28" t="s">
        <v>199</v>
      </c>
      <c r="J85" s="48"/>
      <c r="K85" s="49">
        <f ca="1">H74</f>
        <v>4</v>
      </c>
    </row>
    <row r="86" spans="1:11" ht="16.2" thickBot="1" x14ac:dyDescent="0.35">
      <c r="A86" s="118" t="s">
        <v>229</v>
      </c>
      <c r="B86" s="119"/>
      <c r="C86" s="50">
        <v>1</v>
      </c>
      <c r="D86" s="51">
        <f ca="1">((100/(H74))*C86)/100</f>
        <v>0.25</v>
      </c>
      <c r="E86" s="111"/>
      <c r="F86" s="111"/>
      <c r="G86" s="111"/>
      <c r="H86" s="123"/>
      <c r="I86" s="52"/>
      <c r="J86" s="52"/>
      <c r="K86" s="53"/>
    </row>
    <row r="87" spans="1:11" x14ac:dyDescent="0.3">
      <c r="A87" s="132" t="s">
        <v>174</v>
      </c>
      <c r="B87" s="132"/>
      <c r="C87" s="132"/>
      <c r="D87" s="132"/>
      <c r="E87" s="132"/>
      <c r="F87" s="132"/>
      <c r="G87" s="132"/>
      <c r="H87" s="132"/>
    </row>
    <row r="88" spans="1:11" x14ac:dyDescent="0.3">
      <c r="A88" s="75" t="s">
        <v>56</v>
      </c>
      <c r="B88" s="75"/>
      <c r="C88" s="75"/>
      <c r="D88" s="75"/>
      <c r="E88" s="75"/>
      <c r="F88" s="75"/>
      <c r="G88" s="75"/>
      <c r="H88" s="75"/>
    </row>
    <row r="89" spans="1:11" ht="15" customHeight="1" x14ac:dyDescent="0.3">
      <c r="A89" s="133" t="s">
        <v>108</v>
      </c>
      <c r="B89" s="133"/>
      <c r="C89" s="115" t="s">
        <v>109</v>
      </c>
      <c r="D89" s="115"/>
      <c r="E89" s="115"/>
      <c r="F89" s="115"/>
      <c r="G89" s="115"/>
      <c r="H89" s="115"/>
      <c r="I89" s="66" t="s">
        <v>232</v>
      </c>
      <c r="J89" s="66"/>
    </row>
    <row r="90" spans="1:11" x14ac:dyDescent="0.3">
      <c r="A90" s="82" t="s">
        <v>57</v>
      </c>
      <c r="B90" s="82"/>
      <c r="C90" s="82"/>
      <c r="D90" s="82"/>
      <c r="E90" s="82"/>
      <c r="F90" s="82"/>
      <c r="G90" s="82"/>
      <c r="H90" s="82"/>
    </row>
    <row r="91" spans="1:11" x14ac:dyDescent="0.3">
      <c r="A91" s="77" t="s">
        <v>110</v>
      </c>
      <c r="B91" s="77"/>
      <c r="C91" s="77"/>
      <c r="D91" s="77"/>
      <c r="E91" s="77"/>
      <c r="F91" s="75">
        <v>4300</v>
      </c>
      <c r="G91" s="75"/>
      <c r="H91" s="75"/>
    </row>
    <row r="92" spans="1:11" hidden="1" x14ac:dyDescent="0.3">
      <c r="A92" s="77" t="s">
        <v>116</v>
      </c>
      <c r="B92" s="77"/>
      <c r="C92" s="77"/>
      <c r="D92" s="77"/>
      <c r="E92" s="77"/>
      <c r="F92" s="75"/>
      <c r="G92" s="75"/>
      <c r="H92" s="75"/>
    </row>
    <row r="93" spans="1:11" hidden="1" x14ac:dyDescent="0.3">
      <c r="A93" s="77" t="s">
        <v>117</v>
      </c>
      <c r="B93" s="77"/>
      <c r="C93" s="77"/>
      <c r="D93" s="77"/>
      <c r="E93" s="77"/>
      <c r="F93" s="75"/>
      <c r="G93" s="75"/>
      <c r="H93" s="75"/>
    </row>
    <row r="94" spans="1:11" s="54" customFormat="1" hidden="1" x14ac:dyDescent="0.25">
      <c r="A94" s="77" t="s">
        <v>134</v>
      </c>
      <c r="B94" s="77"/>
      <c r="C94" s="77"/>
      <c r="D94" s="77"/>
      <c r="E94" s="77"/>
      <c r="F94" s="75" t="s">
        <v>32</v>
      </c>
      <c r="G94" s="75"/>
      <c r="H94" s="75"/>
    </row>
    <row r="95" spans="1:11" s="54" customFormat="1" hidden="1" x14ac:dyDescent="0.25">
      <c r="A95" s="77" t="s">
        <v>135</v>
      </c>
      <c r="B95" s="77"/>
      <c r="C95" s="77"/>
      <c r="D95" s="77"/>
      <c r="E95" s="77"/>
      <c r="F95" s="75" t="s">
        <v>32</v>
      </c>
      <c r="G95" s="75"/>
      <c r="H95" s="75"/>
    </row>
    <row r="96" spans="1:11" s="54" customFormat="1" hidden="1" x14ac:dyDescent="0.25">
      <c r="A96" s="77" t="s">
        <v>136</v>
      </c>
      <c r="B96" s="77"/>
      <c r="C96" s="77"/>
      <c r="D96" s="77"/>
      <c r="E96" s="77"/>
      <c r="F96" s="75" t="s">
        <v>32</v>
      </c>
      <c r="G96" s="75"/>
      <c r="H96" s="75"/>
    </row>
    <row r="97" spans="1:8" s="54" customFormat="1" hidden="1" x14ac:dyDescent="0.25">
      <c r="A97" s="77" t="s">
        <v>137</v>
      </c>
      <c r="B97" s="77"/>
      <c r="C97" s="77"/>
      <c r="D97" s="77"/>
      <c r="E97" s="77"/>
      <c r="F97" s="75" t="s">
        <v>32</v>
      </c>
      <c r="G97" s="75"/>
      <c r="H97" s="75"/>
    </row>
    <row r="98" spans="1:8" s="54" customFormat="1" hidden="1" x14ac:dyDescent="0.25">
      <c r="A98" s="77" t="s">
        <v>138</v>
      </c>
      <c r="B98" s="77"/>
      <c r="C98" s="77"/>
      <c r="D98" s="77"/>
      <c r="E98" s="77"/>
      <c r="F98" s="75" t="s">
        <v>32</v>
      </c>
      <c r="G98" s="75"/>
      <c r="H98" s="75"/>
    </row>
    <row r="99" spans="1:8" s="54" customFormat="1" x14ac:dyDescent="0.25">
      <c r="A99" s="77" t="s">
        <v>188</v>
      </c>
      <c r="B99" s="77"/>
      <c r="C99" s="77"/>
      <c r="D99" s="77"/>
      <c r="E99" s="77"/>
      <c r="F99" s="75" t="s">
        <v>189</v>
      </c>
      <c r="G99" s="75"/>
      <c r="H99" s="75"/>
    </row>
    <row r="100" spans="1:8" s="54" customFormat="1" hidden="1" x14ac:dyDescent="0.25">
      <c r="A100" s="77" t="s">
        <v>139</v>
      </c>
      <c r="B100" s="77"/>
      <c r="C100" s="77"/>
      <c r="D100" s="77"/>
      <c r="E100" s="77"/>
      <c r="F100" s="75" t="s">
        <v>32</v>
      </c>
      <c r="G100" s="75"/>
      <c r="H100" s="75"/>
    </row>
    <row r="101" spans="1:8" s="54" customFormat="1" hidden="1" x14ac:dyDescent="0.25">
      <c r="A101" s="77" t="s">
        <v>140</v>
      </c>
      <c r="B101" s="77"/>
      <c r="C101" s="77"/>
      <c r="D101" s="77"/>
      <c r="E101" s="77"/>
      <c r="F101" s="75" t="s">
        <v>32</v>
      </c>
      <c r="G101" s="75"/>
      <c r="H101" s="75"/>
    </row>
    <row r="102" spans="1:8" hidden="1" x14ac:dyDescent="0.3">
      <c r="A102" s="77" t="s">
        <v>58</v>
      </c>
      <c r="B102" s="77"/>
      <c r="C102" s="77"/>
      <c r="D102" s="77"/>
      <c r="E102" s="77"/>
      <c r="F102" s="76"/>
      <c r="G102" s="76"/>
      <c r="H102" s="76"/>
    </row>
    <row r="103" spans="1:8" s="55" customFormat="1" x14ac:dyDescent="0.3">
      <c r="A103" s="82" t="s">
        <v>59</v>
      </c>
      <c r="B103" s="82"/>
      <c r="C103" s="82"/>
      <c r="D103" s="82"/>
      <c r="E103" s="82"/>
      <c r="F103" s="75">
        <f>F91*0.8</f>
        <v>3440</v>
      </c>
      <c r="G103" s="75"/>
      <c r="H103" s="75"/>
    </row>
    <row r="104" spans="1:8" s="56" customFormat="1" ht="15.75" hidden="1" customHeight="1" x14ac:dyDescent="0.3">
      <c r="A104" s="94" t="s">
        <v>111</v>
      </c>
      <c r="B104" s="94"/>
      <c r="C104" s="94"/>
      <c r="D104" s="94"/>
      <c r="E104" s="94"/>
      <c r="F104" s="94"/>
      <c r="G104" s="94"/>
      <c r="H104" s="94"/>
    </row>
    <row r="105" spans="1:8" s="56" customFormat="1" ht="15.75" hidden="1" customHeight="1" x14ac:dyDescent="0.3">
      <c r="A105" s="99" t="s">
        <v>60</v>
      </c>
      <c r="B105" s="99"/>
      <c r="C105" s="57" t="s">
        <v>114</v>
      </c>
      <c r="D105" s="100" t="s">
        <v>61</v>
      </c>
      <c r="E105" s="100"/>
      <c r="F105" s="99" t="s">
        <v>62</v>
      </c>
      <c r="G105" s="99"/>
      <c r="H105" s="99"/>
    </row>
    <row r="106" spans="1:8" s="56" customFormat="1" hidden="1" x14ac:dyDescent="0.3">
      <c r="A106" s="98"/>
      <c r="B106" s="98"/>
      <c r="C106" s="58"/>
      <c r="D106" s="95"/>
      <c r="E106" s="95"/>
      <c r="F106" s="96"/>
      <c r="G106" s="96"/>
      <c r="H106" s="96"/>
    </row>
    <row r="107" spans="1:8" s="56" customFormat="1" x14ac:dyDescent="0.3">
      <c r="A107" s="94" t="s">
        <v>104</v>
      </c>
      <c r="B107" s="94"/>
      <c r="C107" s="94"/>
      <c r="D107" s="94"/>
      <c r="E107" s="94"/>
      <c r="F107" s="94"/>
      <c r="G107" s="94"/>
      <c r="H107" s="94"/>
    </row>
    <row r="108" spans="1:8" s="56" customFormat="1" x14ac:dyDescent="0.3">
      <c r="A108" s="99" t="s">
        <v>60</v>
      </c>
      <c r="B108" s="99"/>
      <c r="C108" s="57" t="s">
        <v>114</v>
      </c>
      <c r="D108" s="100" t="s">
        <v>61</v>
      </c>
      <c r="E108" s="100"/>
      <c r="F108" s="99" t="s">
        <v>62</v>
      </c>
      <c r="G108" s="99"/>
      <c r="H108" s="99"/>
    </row>
    <row r="109" spans="1:8" s="56" customFormat="1" x14ac:dyDescent="0.3">
      <c r="A109" s="98" t="s">
        <v>175</v>
      </c>
      <c r="B109" s="98"/>
      <c r="C109" s="58">
        <f>COUNT(D117:D120)+COUNT(D122:D125)*2+COUNT(D127:D130)*2</f>
        <v>20</v>
      </c>
      <c r="D109" s="95">
        <f>SUM(D117:D120)+SUM(D122:D125)*2+SUM(D127:D130)*2</f>
        <v>7321.7137031999991</v>
      </c>
      <c r="E109" s="95"/>
      <c r="F109" s="96">
        <f>SUM(F117:F120)+SUM(F122:F125)*2+SUM(F127:F130)*2</f>
        <v>10616.48486964</v>
      </c>
      <c r="G109" s="96"/>
      <c r="H109" s="96"/>
    </row>
    <row r="110" spans="1:8" s="56" customFormat="1" x14ac:dyDescent="0.3">
      <c r="A110" s="98" t="s">
        <v>176</v>
      </c>
      <c r="B110" s="98"/>
      <c r="C110" s="58">
        <f>COUNT(D133:D138)+COUNT(D140:D145)*2+COUNT(D147:D152)*2</f>
        <v>30</v>
      </c>
      <c r="D110" s="95">
        <f>SUM(D133:D138)+SUM(D140:D145)*2+SUM(D147:D152)*2</f>
        <v>10783.87508016</v>
      </c>
      <c r="E110" s="95"/>
      <c r="F110" s="96">
        <f>SUM(F133:F138)+SUM(F140:F145)*2+SUM(F147:F152)*2</f>
        <v>15636.618866231998</v>
      </c>
      <c r="G110" s="96"/>
      <c r="H110" s="96"/>
    </row>
    <row r="111" spans="1:8" s="56" customFormat="1" x14ac:dyDescent="0.3">
      <c r="A111" s="98" t="s">
        <v>64</v>
      </c>
      <c r="B111" s="98"/>
      <c r="C111" s="58">
        <f>SUM(C109:C110)</f>
        <v>50</v>
      </c>
      <c r="D111" s="95">
        <f>SUM(D109:E110)</f>
        <v>18105.588783359999</v>
      </c>
      <c r="E111" s="95"/>
      <c r="F111" s="96">
        <f>SUM(F109:H110)</f>
        <v>26253.103735871999</v>
      </c>
      <c r="G111" s="96"/>
      <c r="H111" s="96"/>
    </row>
    <row r="112" spans="1:8" s="55" customFormat="1" x14ac:dyDescent="0.3">
      <c r="A112" s="88" t="s">
        <v>65</v>
      </c>
      <c r="B112" s="88"/>
      <c r="C112" s="88"/>
      <c r="D112" s="88"/>
      <c r="E112" s="88"/>
      <c r="F112" s="88"/>
      <c r="G112" s="88"/>
      <c r="H112" s="88"/>
    </row>
    <row r="113" spans="1:9" x14ac:dyDescent="0.3">
      <c r="A113" s="88" t="s">
        <v>66</v>
      </c>
      <c r="B113" s="88"/>
      <c r="C113" s="88"/>
      <c r="D113" s="88"/>
      <c r="E113" s="88"/>
      <c r="F113" s="88"/>
      <c r="G113" s="88"/>
      <c r="H113" s="88"/>
    </row>
    <row r="114" spans="1:9" s="59" customFormat="1" ht="47.25" customHeight="1" x14ac:dyDescent="0.3">
      <c r="A114" s="32" t="s">
        <v>203</v>
      </c>
      <c r="B114" s="32" t="s">
        <v>202</v>
      </c>
      <c r="C114" s="36" t="s">
        <v>67</v>
      </c>
      <c r="D114" s="36" t="s">
        <v>68</v>
      </c>
      <c r="E114" s="6" t="s">
        <v>69</v>
      </c>
      <c r="F114" s="36" t="s">
        <v>70</v>
      </c>
      <c r="G114" s="101" t="s">
        <v>71</v>
      </c>
      <c r="H114" s="101"/>
    </row>
    <row r="115" spans="1:9" s="60" customFormat="1" x14ac:dyDescent="0.3">
      <c r="A115" s="97" t="s">
        <v>167</v>
      </c>
      <c r="B115" s="97"/>
      <c r="C115" s="97"/>
      <c r="D115" s="97"/>
      <c r="E115" s="97"/>
      <c r="F115" s="97"/>
      <c r="G115" s="97"/>
      <c r="H115" s="97"/>
    </row>
    <row r="116" spans="1:9" s="60" customFormat="1" x14ac:dyDescent="0.3">
      <c r="A116" s="97" t="s">
        <v>166</v>
      </c>
      <c r="B116" s="97"/>
      <c r="C116" s="97"/>
      <c r="D116" s="97"/>
      <c r="E116" s="97"/>
      <c r="F116" s="97"/>
      <c r="G116" s="97"/>
      <c r="H116" s="97"/>
    </row>
    <row r="117" spans="1:9" s="60" customFormat="1" x14ac:dyDescent="0.3">
      <c r="A117" s="24">
        <v>4</v>
      </c>
      <c r="B117" s="24">
        <v>21</v>
      </c>
      <c r="C117" s="24" t="s">
        <v>168</v>
      </c>
      <c r="D117" s="24">
        <f>((2.74*4+2.21*2.65+1.2*2.18+2.21*1.2+0.5*3.56*1.66))*10.764</f>
        <v>269.52302520000001</v>
      </c>
      <c r="E117" s="24">
        <v>0</v>
      </c>
      <c r="F117" s="24">
        <f>D117*1.45</f>
        <v>390.80838654000001</v>
      </c>
      <c r="G117" s="126" t="str">
        <f>A116</f>
        <v>Ground Floor for Residential</v>
      </c>
      <c r="H117" s="127"/>
      <c r="I117" s="60">
        <f>1600000/F117</f>
        <v>4094.0779550958709</v>
      </c>
    </row>
    <row r="118" spans="1:9" s="60" customFormat="1" x14ac:dyDescent="0.3">
      <c r="A118" s="24">
        <v>3</v>
      </c>
      <c r="B118" s="24">
        <v>22</v>
      </c>
      <c r="C118" s="24" t="s">
        <v>169</v>
      </c>
      <c r="D118" s="24">
        <f>((1.35*1.39+2.74*3.39+2.1*2.1+2.74*3.64+1.2*1.52+0.91*1.2+0.9*1.2+0.9*2.1+1.5*1.2+1.8*0.91)+(2.1*1)+(0.75*2.74+0.75*1.8))*10.764</f>
        <v>434.62556279999995</v>
      </c>
      <c r="E118" s="24">
        <v>0</v>
      </c>
      <c r="F118" s="24">
        <f t="shared" ref="F118:F120" si="0">D118*1.45</f>
        <v>630.20706605999987</v>
      </c>
      <c r="G118" s="128"/>
      <c r="H118" s="129"/>
      <c r="I118" s="60">
        <f>F118/D118</f>
        <v>1.45</v>
      </c>
    </row>
    <row r="119" spans="1:9" s="60" customFormat="1" x14ac:dyDescent="0.3">
      <c r="A119" s="24">
        <v>2</v>
      </c>
      <c r="B119" s="24">
        <v>23</v>
      </c>
      <c r="C119" s="24" t="s">
        <v>169</v>
      </c>
      <c r="D119" s="24">
        <f>((2.74*3.54+2.1*2.1+2.74*2.74+1.2*1.52+0.91*1.2)+(2.1*1))*10.764</f>
        <v>286.67976479999999</v>
      </c>
      <c r="E119" s="24">
        <v>0</v>
      </c>
      <c r="F119" s="24">
        <f t="shared" si="0"/>
        <v>415.68565895999996</v>
      </c>
      <c r="G119" s="128"/>
      <c r="H119" s="129"/>
    </row>
    <row r="120" spans="1:9" s="60" customFormat="1" x14ac:dyDescent="0.3">
      <c r="A120" s="24">
        <v>1</v>
      </c>
      <c r="B120" s="24">
        <v>24</v>
      </c>
      <c r="C120" s="24" t="s">
        <v>169</v>
      </c>
      <c r="D120" s="24">
        <f>((2.74*3.54+2.1*2.1+2.74*2.74+1.2*1.52+0.91*1.2)+(2.1*1))*10.764</f>
        <v>286.67976479999999</v>
      </c>
      <c r="E120" s="24">
        <v>0</v>
      </c>
      <c r="F120" s="24">
        <f t="shared" si="0"/>
        <v>415.68565895999996</v>
      </c>
      <c r="G120" s="130"/>
      <c r="H120" s="131"/>
    </row>
    <row r="121" spans="1:9" s="60" customFormat="1" x14ac:dyDescent="0.3">
      <c r="A121" s="97" t="s">
        <v>171</v>
      </c>
      <c r="B121" s="97"/>
      <c r="C121" s="97"/>
      <c r="D121" s="97"/>
      <c r="E121" s="97"/>
      <c r="F121" s="97"/>
      <c r="G121" s="97"/>
      <c r="H121" s="97"/>
    </row>
    <row r="122" spans="1:9" s="60" customFormat="1" x14ac:dyDescent="0.3">
      <c r="A122" s="24" t="s">
        <v>206</v>
      </c>
      <c r="B122" s="24">
        <v>43</v>
      </c>
      <c r="C122" s="24" t="s">
        <v>168</v>
      </c>
      <c r="D122" s="24">
        <f>((2.74*4+2.21*2.65+1.2*2.18+2.21*1.2+0.5*3.38*1.69)+(2.89*1+2*1.2)+(2.89+2)*0.3)*10.764</f>
        <v>341.19296639999999</v>
      </c>
      <c r="E122" s="24">
        <v>0</v>
      </c>
      <c r="F122" s="24">
        <f>D122*1.45+E122</f>
        <v>494.72980127999995</v>
      </c>
      <c r="G122" s="126" t="str">
        <f>A121</f>
        <v>1st &amp; 3rd Floor</v>
      </c>
      <c r="H122" s="127"/>
    </row>
    <row r="123" spans="1:9" s="60" customFormat="1" x14ac:dyDescent="0.3">
      <c r="A123" s="24" t="s">
        <v>207</v>
      </c>
      <c r="B123" s="24">
        <v>44</v>
      </c>
      <c r="C123" s="24" t="s">
        <v>169</v>
      </c>
      <c r="D123" s="24">
        <f>((1.35*1.39+2.74*3.39+2.1*2.1+2.74*3.64+1.2*1.52+0.91*1.2+0.9*2.1+1.5*1.2+1.8*0.91)+(2.74+2.1+2.74+1)*0.75+(2*0.25))*10.764</f>
        <v>438.39296279999996</v>
      </c>
      <c r="E123" s="24">
        <v>0</v>
      </c>
      <c r="F123" s="24">
        <f t="shared" ref="F123:F125" si="1">D123*1.45+E123</f>
        <v>635.66979605999995</v>
      </c>
      <c r="G123" s="128">
        <f t="shared" ref="G123:G125" si="2">150000/F123</f>
        <v>235.9715703494613</v>
      </c>
      <c r="H123" s="129"/>
    </row>
    <row r="124" spans="1:9" s="60" customFormat="1" x14ac:dyDescent="0.3">
      <c r="A124" s="24" t="s">
        <v>208</v>
      </c>
      <c r="B124" s="24">
        <v>45</v>
      </c>
      <c r="C124" s="24" t="s">
        <v>169</v>
      </c>
      <c r="D124" s="24">
        <f>((2.74*3.54+2.1*2.1+2.74*2.74+1.2*1.52+0.91*1.2)+(2.74*1+2.89*1)+(2.74+2.74)*0.3+(0.25*2.3)+(0.75*2.1))*10.764</f>
        <v>365.51530080000003</v>
      </c>
      <c r="E124" s="24">
        <v>0</v>
      </c>
      <c r="F124" s="24">
        <f t="shared" si="1"/>
        <v>529.99718616000007</v>
      </c>
      <c r="G124" s="128">
        <f t="shared" si="2"/>
        <v>283.02037051705537</v>
      </c>
      <c r="H124" s="129"/>
    </row>
    <row r="125" spans="1:9" s="60" customFormat="1" x14ac:dyDescent="0.3">
      <c r="A125" s="24" t="s">
        <v>209</v>
      </c>
      <c r="B125" s="24">
        <v>46</v>
      </c>
      <c r="C125" s="24" t="s">
        <v>169</v>
      </c>
      <c r="D125" s="24">
        <f>((2.74*3.54+2.05*2.1+2.74*2.75+1.2*1.52+0.9*1.2)+(2.74+2.89)*1+(2.74+2.89)*0.3+(2.3*0.3)+(2.06*0.75))*10.764</f>
        <v>365.95016639999994</v>
      </c>
      <c r="E125" s="24">
        <v>0</v>
      </c>
      <c r="F125" s="24">
        <f t="shared" si="1"/>
        <v>530.6277412799999</v>
      </c>
      <c r="G125" s="130">
        <f t="shared" si="2"/>
        <v>282.68405198372108</v>
      </c>
      <c r="H125" s="131"/>
    </row>
    <row r="126" spans="1:9" s="60" customFormat="1" x14ac:dyDescent="0.3">
      <c r="A126" s="97" t="s">
        <v>172</v>
      </c>
      <c r="B126" s="97"/>
      <c r="C126" s="97"/>
      <c r="D126" s="97"/>
      <c r="E126" s="97"/>
      <c r="F126" s="97"/>
      <c r="G126" s="97"/>
      <c r="H126" s="97"/>
    </row>
    <row r="127" spans="1:9" s="60" customFormat="1" x14ac:dyDescent="0.3">
      <c r="A127" s="24" t="s">
        <v>212</v>
      </c>
      <c r="B127" s="24">
        <v>64</v>
      </c>
      <c r="C127" s="24" t="s">
        <v>168</v>
      </c>
      <c r="D127" s="24">
        <f>((2.74*4+2.21*2.65+1.2*2.18+2.21*1.2+0.5*3.38*1.69)+(2.89*1+2*1.2)+(2.89+2)*0.3)*10.764</f>
        <v>341.19296639999999</v>
      </c>
      <c r="E127" s="24">
        <v>0</v>
      </c>
      <c r="F127" s="24">
        <f>D127*1.45+E127</f>
        <v>494.72980127999995</v>
      </c>
      <c r="G127" s="126" t="str">
        <f>A126</f>
        <v>2nd &amp; 4th Floor</v>
      </c>
      <c r="H127" s="127"/>
    </row>
    <row r="128" spans="1:9" s="60" customFormat="1" x14ac:dyDescent="0.3">
      <c r="A128" s="24" t="s">
        <v>213</v>
      </c>
      <c r="B128" s="24">
        <v>65</v>
      </c>
      <c r="C128" s="24" t="s">
        <v>169</v>
      </c>
      <c r="D128" s="24">
        <f>((1.35*1.39+2.74*3.39+2.1*2.1+2.74*3.64+1.2*1.52+0.91*1.2+0.9*2.1+1.5*1.2+1.8*0.91)+(2.74+2.1+2.74+1)*0.75+(2*0.25))*10.764</f>
        <v>438.39296279999996</v>
      </c>
      <c r="E128" s="24">
        <v>0</v>
      </c>
      <c r="F128" s="24">
        <f t="shared" ref="F128:F130" si="3">D128*1.45+E128</f>
        <v>635.66979605999995</v>
      </c>
      <c r="G128" s="128"/>
      <c r="H128" s="129"/>
      <c r="I128" s="60">
        <f>2677500/F128</f>
        <v>4212.0925307378839</v>
      </c>
    </row>
    <row r="129" spans="1:8" s="60" customFormat="1" x14ac:dyDescent="0.3">
      <c r="A129" s="24" t="s">
        <v>214</v>
      </c>
      <c r="B129" s="24">
        <v>66</v>
      </c>
      <c r="C129" s="24" t="s">
        <v>169</v>
      </c>
      <c r="D129" s="24">
        <f>((2.74*3.54+2.1*2.1+2.74*2.74+1.2*1.52+0.91*1.2)+(2.74*1+2.89*1)+(2.74+2.74)*0.3+(0.25*2.3)+(0.75*2.1))*10.764</f>
        <v>365.51530080000003</v>
      </c>
      <c r="E129" s="24">
        <v>0</v>
      </c>
      <c r="F129" s="24">
        <f t="shared" si="3"/>
        <v>529.99718616000007</v>
      </c>
      <c r="G129" s="128">
        <f>2677500/F129</f>
        <v>5051.913613729439</v>
      </c>
      <c r="H129" s="129"/>
    </row>
    <row r="130" spans="1:8" s="60" customFormat="1" x14ac:dyDescent="0.3">
      <c r="A130" s="24" t="s">
        <v>215</v>
      </c>
      <c r="B130" s="24">
        <v>67</v>
      </c>
      <c r="C130" s="24" t="s">
        <v>169</v>
      </c>
      <c r="D130" s="24">
        <f>((2.74*3.54+2.05*2.1+2.74*2.75+1.2*1.52+0.9*1.2)+(2.74+2.89)*1+(2.74+2.89)*0.3+(2.3*0.3)+(2.06*0.75))*10.764</f>
        <v>365.95016639999994</v>
      </c>
      <c r="E130" s="24">
        <v>0</v>
      </c>
      <c r="F130" s="24">
        <f t="shared" si="3"/>
        <v>530.6277412799999</v>
      </c>
      <c r="G130" s="130"/>
      <c r="H130" s="131"/>
    </row>
    <row r="131" spans="1:8" s="60" customFormat="1" x14ac:dyDescent="0.3">
      <c r="A131" s="97" t="s">
        <v>170</v>
      </c>
      <c r="B131" s="97"/>
      <c r="C131" s="97"/>
      <c r="D131" s="97"/>
      <c r="E131" s="97"/>
      <c r="F131" s="97"/>
      <c r="G131" s="97"/>
      <c r="H131" s="97"/>
    </row>
    <row r="132" spans="1:8" s="60" customFormat="1" x14ac:dyDescent="0.3">
      <c r="A132" s="97" t="s">
        <v>166</v>
      </c>
      <c r="B132" s="97"/>
      <c r="C132" s="97"/>
      <c r="D132" s="97"/>
      <c r="E132" s="97"/>
      <c r="F132" s="97"/>
      <c r="G132" s="97"/>
      <c r="H132" s="97"/>
    </row>
    <row r="133" spans="1:8" s="60" customFormat="1" x14ac:dyDescent="0.3">
      <c r="A133" s="24">
        <v>4</v>
      </c>
      <c r="B133" s="24">
        <v>25</v>
      </c>
      <c r="C133" s="24" t="s">
        <v>169</v>
      </c>
      <c r="D133" s="24">
        <f>((2.74*3.54+2.26*2.42+2.67*2.67+1.2*1.52+0.91*1.2+0.3*0.91)+(2.26*1))*10.764</f>
        <v>298.66547879999996</v>
      </c>
      <c r="E133" s="24">
        <v>0</v>
      </c>
      <c r="F133" s="24">
        <f>D133*1.45+E133</f>
        <v>433.06494425999995</v>
      </c>
      <c r="G133" s="126" t="str">
        <f>A132</f>
        <v>Ground Floor for Residential</v>
      </c>
      <c r="H133" s="127"/>
    </row>
    <row r="134" spans="1:8" s="60" customFormat="1" x14ac:dyDescent="0.3">
      <c r="A134" s="24">
        <v>5</v>
      </c>
      <c r="B134" s="24">
        <v>26</v>
      </c>
      <c r="C134" s="24" t="s">
        <v>169</v>
      </c>
      <c r="D134" s="24">
        <f t="shared" ref="D134:D135" si="4">((2.74*3.54+2.1*2.1+2.74*2.74+1.2*1.52+0.91*1.2)+(2.1*1))*10.764</f>
        <v>286.67976479999999</v>
      </c>
      <c r="E134" s="24">
        <v>0</v>
      </c>
      <c r="F134" s="24">
        <f t="shared" ref="F134:F138" si="5">D134*1.45+E134</f>
        <v>415.68565895999996</v>
      </c>
      <c r="G134" s="128"/>
      <c r="H134" s="129"/>
    </row>
    <row r="135" spans="1:8" s="60" customFormat="1" x14ac:dyDescent="0.3">
      <c r="A135" s="24">
        <v>6</v>
      </c>
      <c r="B135" s="24">
        <v>27</v>
      </c>
      <c r="C135" s="24" t="s">
        <v>169</v>
      </c>
      <c r="D135" s="24">
        <f t="shared" si="4"/>
        <v>286.67976479999999</v>
      </c>
      <c r="E135" s="24">
        <v>0</v>
      </c>
      <c r="F135" s="24">
        <f t="shared" si="5"/>
        <v>415.68565895999996</v>
      </c>
      <c r="G135" s="128"/>
      <c r="H135" s="129"/>
    </row>
    <row r="136" spans="1:8" s="60" customFormat="1" x14ac:dyDescent="0.3">
      <c r="A136" s="24">
        <v>1</v>
      </c>
      <c r="B136" s="24">
        <v>28</v>
      </c>
      <c r="C136" s="24" t="s">
        <v>169</v>
      </c>
      <c r="D136" s="24">
        <f>((2.74*3.54+2.1*2.11+2.74*2.92+1.2*1.52+0.91*1.2)+(2.1*1)+(0.75*2.5))*10.764</f>
        <v>312.39711359999995</v>
      </c>
      <c r="E136" s="24">
        <v>0</v>
      </c>
      <c r="F136" s="24">
        <f t="shared" si="5"/>
        <v>452.9758147199999</v>
      </c>
      <c r="G136" s="128"/>
      <c r="H136" s="129"/>
    </row>
    <row r="137" spans="1:8" s="60" customFormat="1" x14ac:dyDescent="0.3">
      <c r="A137" s="24">
        <v>2</v>
      </c>
      <c r="B137" s="24">
        <v>29</v>
      </c>
      <c r="C137" s="24" t="s">
        <v>169</v>
      </c>
      <c r="D137" s="24">
        <f>((2.74*3.54+2.1*2.11+2.74*2.73+1.2*1.52+0.91*1.2)+(2.1*1)+(0.75*2.5))*10.764</f>
        <v>306.79337520000001</v>
      </c>
      <c r="E137" s="24">
        <v>0</v>
      </c>
      <c r="F137" s="24">
        <f t="shared" si="5"/>
        <v>444.85039404000003</v>
      </c>
      <c r="G137" s="128"/>
      <c r="H137" s="129"/>
    </row>
    <row r="138" spans="1:8" s="60" customFormat="1" x14ac:dyDescent="0.3">
      <c r="A138" s="24">
        <v>3</v>
      </c>
      <c r="B138" s="24">
        <v>30</v>
      </c>
      <c r="C138" s="24" t="s">
        <v>169</v>
      </c>
      <c r="D138" s="24">
        <f>((2.74*3.54+2.26*2.42+2.67*2.67+1.2*1.52+0.91*1.2+0.3*0.91)+(2.26*1))*10.764</f>
        <v>298.66547879999996</v>
      </c>
      <c r="E138" s="24">
        <v>0</v>
      </c>
      <c r="F138" s="24">
        <f t="shared" si="5"/>
        <v>433.06494425999995</v>
      </c>
      <c r="G138" s="130"/>
      <c r="H138" s="131"/>
    </row>
    <row r="139" spans="1:8" s="60" customFormat="1" ht="15.75" customHeight="1" x14ac:dyDescent="0.3">
      <c r="A139" s="97" t="s">
        <v>171</v>
      </c>
      <c r="B139" s="97"/>
      <c r="C139" s="97"/>
      <c r="D139" s="97"/>
      <c r="E139" s="97"/>
      <c r="F139" s="97"/>
      <c r="G139" s="97"/>
      <c r="H139" s="97"/>
    </row>
    <row r="140" spans="1:8" s="60" customFormat="1" x14ac:dyDescent="0.3">
      <c r="A140" s="24" t="s">
        <v>204</v>
      </c>
      <c r="B140" s="24">
        <v>47</v>
      </c>
      <c r="C140" s="24" t="s">
        <v>169</v>
      </c>
      <c r="D140" s="24">
        <f>((2.74*3.54+2.1*2.1+2.74*2.75+1.2*1.52+0.91*1.2)+(2.74+2.9)*1+(2.74+2.9)*0.3+(2.3*0.25)+(2.1*0.75))*10.764</f>
        <v>366.43454640000004</v>
      </c>
      <c r="E140" s="24">
        <v>0</v>
      </c>
      <c r="F140" s="24">
        <f>D140*1.45+E140</f>
        <v>531.33009228000003</v>
      </c>
      <c r="G140" s="126" t="str">
        <f>A139</f>
        <v>1st &amp; 3rd Floor</v>
      </c>
      <c r="H140" s="127"/>
    </row>
    <row r="141" spans="1:8" s="60" customFormat="1" x14ac:dyDescent="0.3">
      <c r="A141" s="24" t="s">
        <v>205</v>
      </c>
      <c r="B141" s="24">
        <v>48</v>
      </c>
      <c r="C141" s="24" t="s">
        <v>169</v>
      </c>
      <c r="D141" s="24">
        <f>((2.74*3.54+2.1*2.1+2.74*2.75+1.2*1.52+0.91*1.2)+(2.74+2.9)*1+(2.74+2.9)*0.3+(2.3*0.25)+(2.1*0.75))*10.764</f>
        <v>366.43454640000004</v>
      </c>
      <c r="E141" s="24">
        <v>0</v>
      </c>
      <c r="F141" s="24">
        <f t="shared" ref="F141:F145" si="6">D141*1.45+E141</f>
        <v>531.33009228000003</v>
      </c>
      <c r="G141" s="128"/>
      <c r="H141" s="129"/>
    </row>
    <row r="142" spans="1:8" s="60" customFormat="1" x14ac:dyDescent="0.3">
      <c r="A142" s="24" t="s">
        <v>206</v>
      </c>
      <c r="B142" s="24">
        <v>49</v>
      </c>
      <c r="C142" s="24" t="s">
        <v>169</v>
      </c>
      <c r="D142" s="24">
        <f>((2.74*3.54+2.26*2.42+2.67*2.67+1.2*1.52+0.91*1.2+0.3*0.91)+(2.74+2.74)*1+(2.74+2.74)*0.3+(2.74*0.25)+(2.26)*0.75)*10.764</f>
        <v>376.63989479999992</v>
      </c>
      <c r="E142" s="24">
        <v>0</v>
      </c>
      <c r="F142" s="24">
        <f t="shared" si="6"/>
        <v>546.12784745999988</v>
      </c>
      <c r="G142" s="128"/>
      <c r="H142" s="129"/>
    </row>
    <row r="143" spans="1:8" s="60" customFormat="1" x14ac:dyDescent="0.3">
      <c r="A143" s="24" t="s">
        <v>207</v>
      </c>
      <c r="B143" s="24">
        <v>50</v>
      </c>
      <c r="C143" s="24" t="s">
        <v>169</v>
      </c>
      <c r="D143" s="24">
        <f>((2.74*3.54+2.26*2.42+2.67*2.67+1.2*1.52+0.91*1.2+0.3*0.91)+(2.74+2.74)*1+(2.74+2.74)*0.3+(2.74*0.25)+(2.26)*0.75)*10.764</f>
        <v>376.63989479999992</v>
      </c>
      <c r="E143" s="24">
        <v>0</v>
      </c>
      <c r="F143" s="24">
        <f t="shared" si="6"/>
        <v>546.12784745999988</v>
      </c>
      <c r="G143" s="128"/>
      <c r="H143" s="129"/>
    </row>
    <row r="144" spans="1:8" s="60" customFormat="1" x14ac:dyDescent="0.3">
      <c r="A144" s="24" t="s">
        <v>208</v>
      </c>
      <c r="B144" s="24">
        <v>51</v>
      </c>
      <c r="C144" s="24" t="s">
        <v>169</v>
      </c>
      <c r="D144" s="24">
        <f>((2.74*3.54+2.1*2.1+2.73*2.74+1.2*1.52+0.91*1.2)+(2.74+2.73)*1+(2.74*2.73)*0.3+(0.25*2.2)+(2.1*0.75))*10.764</f>
        <v>369.68807303999995</v>
      </c>
      <c r="E144" s="24">
        <v>0</v>
      </c>
      <c r="F144" s="24">
        <f t="shared" si="6"/>
        <v>536.0477059079999</v>
      </c>
      <c r="G144" s="128"/>
      <c r="H144" s="129"/>
    </row>
    <row r="145" spans="1:10" s="60" customFormat="1" x14ac:dyDescent="0.3">
      <c r="A145" s="24" t="s">
        <v>209</v>
      </c>
      <c r="B145" s="24">
        <v>52</v>
      </c>
      <c r="C145" s="24" t="s">
        <v>169</v>
      </c>
      <c r="D145" s="24">
        <f>((2.74*3.54+2.1*2.11+2.74*2.92+1.2*1.52+0.91*1.2)+(2.74*2.74)*1+(2.74+2.74)*0.3+(2.2*0.25)+(2.1*0.75))*10.764</f>
        <v>390.99153599999994</v>
      </c>
      <c r="E145" s="24">
        <v>0</v>
      </c>
      <c r="F145" s="24">
        <f t="shared" si="6"/>
        <v>566.93772719999993</v>
      </c>
      <c r="G145" s="130"/>
      <c r="H145" s="131"/>
    </row>
    <row r="146" spans="1:10" s="60" customFormat="1" ht="15.75" customHeight="1" x14ac:dyDescent="0.3">
      <c r="A146" s="97" t="s">
        <v>172</v>
      </c>
      <c r="B146" s="97"/>
      <c r="C146" s="97"/>
      <c r="D146" s="97"/>
      <c r="E146" s="97"/>
      <c r="F146" s="97"/>
      <c r="G146" s="97"/>
      <c r="H146" s="97"/>
    </row>
    <row r="147" spans="1:10" s="60" customFormat="1" x14ac:dyDescent="0.3">
      <c r="A147" s="24" t="s">
        <v>210</v>
      </c>
      <c r="B147" s="24">
        <v>68</v>
      </c>
      <c r="C147" s="24" t="s">
        <v>169</v>
      </c>
      <c r="D147" s="24">
        <f>((2.74*3.54+2.1*2.1+2.74*2.75+1.2*1.52+0.91*1.2)+(2.74+2.9)*1+(2.74+2.9)*0.3+(2.3*0.25)+(2.1*0.75))*10.764</f>
        <v>366.43454640000004</v>
      </c>
      <c r="E147" s="24">
        <v>0</v>
      </c>
      <c r="F147" s="24">
        <f>D147*1.45+E147</f>
        <v>531.33009228000003</v>
      </c>
      <c r="G147" s="126" t="str">
        <f>A146</f>
        <v>2nd &amp; 4th Floor</v>
      </c>
      <c r="H147" s="127"/>
    </row>
    <row r="148" spans="1:10" s="60" customFormat="1" x14ac:dyDescent="0.3">
      <c r="A148" s="24" t="s">
        <v>211</v>
      </c>
      <c r="B148" s="24">
        <v>69</v>
      </c>
      <c r="C148" s="24" t="s">
        <v>169</v>
      </c>
      <c r="D148" s="24">
        <f>((2.74*3.54+2.1*2.1+2.74*2.75+1.2*1.52+0.91*1.2)+(2.74+2.9)*1+(2.74+2.9)*0.3+(2.3*0.25)+(2.1*0.75))*10.764</f>
        <v>366.43454640000004</v>
      </c>
      <c r="E148" s="24">
        <v>0</v>
      </c>
      <c r="F148" s="24">
        <f t="shared" ref="F148:F152" si="7">D148*1.45+E148</f>
        <v>531.33009228000003</v>
      </c>
      <c r="G148" s="128"/>
      <c r="H148" s="129"/>
    </row>
    <row r="149" spans="1:10" s="60" customFormat="1" x14ac:dyDescent="0.3">
      <c r="A149" s="24" t="s">
        <v>212</v>
      </c>
      <c r="B149" s="24">
        <v>70</v>
      </c>
      <c r="C149" s="24" t="s">
        <v>169</v>
      </c>
      <c r="D149" s="24">
        <f>((2.74*3.54+2.26*2.1+2.87*2.87+1.2*1.52+0.91*1.2+0.3*0.91)+(2.74+2.74)*1+(2.74+2.74)*0.3+(2.74*0.25)+(2.26)*0.75)*10.764</f>
        <v>380.78188199999994</v>
      </c>
      <c r="E149" s="24">
        <v>0</v>
      </c>
      <c r="F149" s="24">
        <f t="shared" si="7"/>
        <v>552.13372889999994</v>
      </c>
      <c r="G149" s="128"/>
      <c r="H149" s="129"/>
    </row>
    <row r="150" spans="1:10" s="60" customFormat="1" x14ac:dyDescent="0.3">
      <c r="A150" s="24" t="s">
        <v>213</v>
      </c>
      <c r="B150" s="24">
        <v>71</v>
      </c>
      <c r="C150" s="24" t="s">
        <v>169</v>
      </c>
      <c r="D150" s="24">
        <f>((2.74*3.54+2.25*2.1+2.74*2.74+1.2*1.52+0.91*1.2+0.3*0.91)+(2.74*1+2.26*1+2.74*1)+(2.74)*0.75)*10.764</f>
        <v>375.83797679999992</v>
      </c>
      <c r="E150" s="24">
        <v>0</v>
      </c>
      <c r="F150" s="24">
        <f t="shared" si="7"/>
        <v>544.96506635999992</v>
      </c>
      <c r="G150" s="128"/>
      <c r="H150" s="129"/>
    </row>
    <row r="151" spans="1:10" s="60" customFormat="1" x14ac:dyDescent="0.3">
      <c r="A151" s="24" t="s">
        <v>214</v>
      </c>
      <c r="B151" s="24">
        <v>72</v>
      </c>
      <c r="C151" s="24" t="s">
        <v>169</v>
      </c>
      <c r="D151" s="24">
        <f>((2.74*3.54+2.1*2.1+2.73*2.74+1.2*1.52+0.91*1.2)+(2.74+2.73)*1+(2.74*2.73)*0.3+(0.25*2.2)+(2.1*0.75))*10.764</f>
        <v>369.68807303999995</v>
      </c>
      <c r="E151" s="24">
        <v>0</v>
      </c>
      <c r="F151" s="24">
        <f t="shared" si="7"/>
        <v>536.0477059079999</v>
      </c>
      <c r="G151" s="128"/>
      <c r="H151" s="129"/>
      <c r="I151" s="70" t="s">
        <v>245</v>
      </c>
      <c r="J151" s="71"/>
    </row>
    <row r="152" spans="1:10" s="60" customFormat="1" x14ac:dyDescent="0.3">
      <c r="A152" s="24" t="s">
        <v>215</v>
      </c>
      <c r="B152" s="24">
        <v>73</v>
      </c>
      <c r="C152" s="24" t="s">
        <v>169</v>
      </c>
      <c r="D152" s="24">
        <f>((2.74*3.54+2.1*2.11+2.74*2.92+1.2*1.52+0.91*1.2)+(2.74*2.74)*1+(2.74+2.74)*0.3+(2.2*0.25)+(2.1*0.75))*10.764</f>
        <v>390.99153599999994</v>
      </c>
      <c r="E152" s="24">
        <v>0</v>
      </c>
      <c r="F152" s="24">
        <f t="shared" si="7"/>
        <v>566.93772719999993</v>
      </c>
      <c r="G152" s="130"/>
      <c r="H152" s="131"/>
      <c r="I152" s="70"/>
      <c r="J152" s="71"/>
    </row>
    <row r="153" spans="1:10" s="56" customFormat="1" x14ac:dyDescent="0.3">
      <c r="A153" s="135" t="s">
        <v>81</v>
      </c>
      <c r="B153" s="135"/>
      <c r="C153" s="135"/>
      <c r="D153" s="135"/>
      <c r="E153" s="135"/>
      <c r="F153" s="135"/>
      <c r="G153" s="135"/>
      <c r="H153" s="135"/>
      <c r="I153" s="70"/>
      <c r="J153" s="71"/>
    </row>
    <row r="154" spans="1:10" s="61" customFormat="1" ht="234" customHeight="1" x14ac:dyDescent="0.3">
      <c r="A154" s="136" t="s">
        <v>244</v>
      </c>
      <c r="B154" s="136"/>
      <c r="C154" s="136"/>
      <c r="D154" s="136"/>
      <c r="E154" s="136"/>
      <c r="F154" s="136"/>
      <c r="G154" s="136"/>
      <c r="H154" s="136"/>
    </row>
    <row r="155" spans="1:10" x14ac:dyDescent="0.3">
      <c r="A155" s="102" t="s">
        <v>72</v>
      </c>
      <c r="B155" s="102"/>
      <c r="C155" s="102"/>
      <c r="D155" s="102"/>
      <c r="E155" s="102"/>
      <c r="F155" s="102"/>
      <c r="G155" s="102"/>
      <c r="H155" s="102"/>
    </row>
    <row r="156" spans="1:10" x14ac:dyDescent="0.3">
      <c r="A156" s="77" t="s">
        <v>73</v>
      </c>
      <c r="B156" s="77"/>
      <c r="C156" s="77"/>
      <c r="D156" s="77"/>
      <c r="E156" s="77"/>
      <c r="F156" s="77"/>
      <c r="G156" s="77"/>
      <c r="H156" s="77"/>
    </row>
    <row r="157" spans="1:10" ht="15.75" customHeight="1" x14ac:dyDescent="0.3">
      <c r="A157" s="102" t="s">
        <v>74</v>
      </c>
      <c r="B157" s="102"/>
      <c r="C157" s="102"/>
      <c r="D157" s="102"/>
      <c r="E157" s="102"/>
      <c r="F157" s="102"/>
      <c r="G157" s="102"/>
      <c r="H157" s="102"/>
    </row>
    <row r="158" spans="1:10" x14ac:dyDescent="0.3">
      <c r="A158" s="77" t="s">
        <v>75</v>
      </c>
      <c r="B158" s="77"/>
      <c r="C158" s="77"/>
      <c r="D158" s="77"/>
      <c r="E158" s="77"/>
      <c r="F158" s="77"/>
      <c r="G158" s="77"/>
      <c r="H158" s="77"/>
    </row>
    <row r="159" spans="1:10" x14ac:dyDescent="0.3">
      <c r="A159" s="77" t="s">
        <v>76</v>
      </c>
      <c r="B159" s="77"/>
      <c r="C159" s="77"/>
      <c r="D159" s="77"/>
      <c r="E159" s="77"/>
      <c r="F159" s="77"/>
      <c r="G159" s="77"/>
      <c r="H159" s="77"/>
      <c r="J159" s="69"/>
    </row>
    <row r="160" spans="1:10" x14ac:dyDescent="0.3">
      <c r="A160" s="77" t="s">
        <v>77</v>
      </c>
      <c r="B160" s="77"/>
      <c r="C160" s="77"/>
      <c r="D160" s="77"/>
      <c r="E160" s="77"/>
      <c r="F160" s="77"/>
      <c r="G160" s="77"/>
      <c r="H160" s="77"/>
    </row>
    <row r="161" spans="1:9" ht="35.25" customHeight="1" x14ac:dyDescent="0.3">
      <c r="A161" s="81" t="s">
        <v>78</v>
      </c>
      <c r="B161" s="81"/>
      <c r="C161" s="81"/>
      <c r="D161" s="81"/>
      <c r="E161" s="81"/>
      <c r="F161" s="81"/>
      <c r="G161" s="81"/>
      <c r="H161" s="81"/>
    </row>
    <row r="162" spans="1:9" x14ac:dyDescent="0.3">
      <c r="A162" s="93" t="s">
        <v>113</v>
      </c>
      <c r="B162" s="93"/>
      <c r="C162" s="93" t="s">
        <v>242</v>
      </c>
      <c r="D162" s="93"/>
      <c r="E162" s="93" t="s">
        <v>142</v>
      </c>
      <c r="F162" s="93"/>
      <c r="G162" s="93" t="s">
        <v>243</v>
      </c>
      <c r="H162" s="93"/>
    </row>
    <row r="163" spans="1:9" x14ac:dyDescent="0.3">
      <c r="A163" s="92" t="s">
        <v>115</v>
      </c>
      <c r="B163" s="92"/>
      <c r="C163" s="92"/>
      <c r="D163" s="92"/>
      <c r="E163" s="92"/>
      <c r="F163" s="92"/>
      <c r="G163" s="92"/>
      <c r="H163" s="92"/>
    </row>
    <row r="164" spans="1:9" x14ac:dyDescent="0.3">
      <c r="A164" s="92"/>
      <c r="B164" s="92"/>
      <c r="C164" s="92"/>
      <c r="D164" s="92"/>
      <c r="E164" s="92"/>
      <c r="F164" s="92"/>
      <c r="G164" s="92"/>
      <c r="H164" s="92"/>
    </row>
    <row r="165" spans="1:9" x14ac:dyDescent="0.3">
      <c r="A165" s="92"/>
      <c r="B165" s="92"/>
      <c r="C165" s="92"/>
      <c r="D165" s="92"/>
      <c r="E165" s="92"/>
      <c r="F165" s="92"/>
      <c r="G165" s="92"/>
      <c r="H165" s="92"/>
    </row>
    <row r="166" spans="1:9" x14ac:dyDescent="0.3">
      <c r="A166" s="92"/>
      <c r="B166" s="92"/>
      <c r="C166" s="92"/>
      <c r="D166" s="92"/>
      <c r="E166" s="92"/>
      <c r="F166" s="92"/>
      <c r="G166" s="92"/>
      <c r="H166" s="92"/>
    </row>
    <row r="167" spans="1:9" x14ac:dyDescent="0.3">
      <c r="A167" s="62" t="s">
        <v>79</v>
      </c>
      <c r="B167" s="63"/>
      <c r="C167" s="63"/>
      <c r="D167" s="62" t="str">
        <f>E8</f>
        <v>Pride Land Residency</v>
      </c>
      <c r="F167" s="63"/>
      <c r="G167" s="63"/>
      <c r="H167" s="63"/>
    </row>
    <row r="168" spans="1:9" x14ac:dyDescent="0.3">
      <c r="A168" s="63"/>
      <c r="B168" s="63"/>
      <c r="C168" s="63"/>
      <c r="D168" s="63"/>
      <c r="E168" s="63"/>
      <c r="F168" s="63"/>
      <c r="G168" s="63"/>
      <c r="H168" s="63"/>
    </row>
    <row r="169" spans="1:9" x14ac:dyDescent="0.3">
      <c r="A169" s="63"/>
      <c r="B169" s="63"/>
      <c r="C169" s="63"/>
      <c r="D169" s="63"/>
      <c r="E169" s="63"/>
      <c r="F169" s="63"/>
      <c r="G169" s="63"/>
      <c r="H169" s="63"/>
    </row>
    <row r="170" spans="1:9" ht="15" customHeight="1" x14ac:dyDescent="0.3"/>
    <row r="174" spans="1:9" x14ac:dyDescent="0.3">
      <c r="I174"/>
    </row>
    <row r="175" spans="1:9" x14ac:dyDescent="0.3">
      <c r="I175" s="68">
        <v>45291</v>
      </c>
    </row>
    <row r="176" spans="1:9" x14ac:dyDescent="0.3">
      <c r="I176"/>
    </row>
    <row r="177" spans="5:9" x14ac:dyDescent="0.3">
      <c r="I177" s="68"/>
    </row>
    <row r="181" spans="5:9" x14ac:dyDescent="0.3">
      <c r="E181"/>
    </row>
    <row r="211" spans="1:2" x14ac:dyDescent="0.3">
      <c r="B211"/>
    </row>
    <row r="214" spans="1:2" x14ac:dyDescent="0.3">
      <c r="A214" s="65" t="s">
        <v>80</v>
      </c>
    </row>
  </sheetData>
  <mergeCells count="249">
    <mergeCell ref="F111:H111"/>
    <mergeCell ref="G117:H120"/>
    <mergeCell ref="A158:H158"/>
    <mergeCell ref="F99:H99"/>
    <mergeCell ref="C48:H48"/>
    <mergeCell ref="A115:H115"/>
    <mergeCell ref="A131:H131"/>
    <mergeCell ref="A132:H132"/>
    <mergeCell ref="A121:H121"/>
    <mergeCell ref="A126:H126"/>
    <mergeCell ref="A101:E101"/>
    <mergeCell ref="F101:H101"/>
    <mergeCell ref="A55:C55"/>
    <mergeCell ref="A56:C56"/>
    <mergeCell ref="D55:H55"/>
    <mergeCell ref="D56:H56"/>
    <mergeCell ref="A51:C51"/>
    <mergeCell ref="F106:H106"/>
    <mergeCell ref="A107:H107"/>
    <mergeCell ref="G62:H62"/>
    <mergeCell ref="A96:E96"/>
    <mergeCell ref="F96:H96"/>
    <mergeCell ref="A91:E91"/>
    <mergeCell ref="F91:H91"/>
    <mergeCell ref="A78:B78"/>
    <mergeCell ref="A79:B79"/>
    <mergeCell ref="A88:H88"/>
    <mergeCell ref="A50:H50"/>
    <mergeCell ref="A67:B67"/>
    <mergeCell ref="A68:B68"/>
    <mergeCell ref="A60:B60"/>
    <mergeCell ref="A73:B73"/>
    <mergeCell ref="A77:B77"/>
    <mergeCell ref="E77:F86"/>
    <mergeCell ref="G77:H86"/>
    <mergeCell ref="A54:C54"/>
    <mergeCell ref="C73:H73"/>
    <mergeCell ref="A74:B74"/>
    <mergeCell ref="C74:D74"/>
    <mergeCell ref="A75:B75"/>
    <mergeCell ref="C75:H75"/>
    <mergeCell ref="A76:B76"/>
    <mergeCell ref="A161:H161"/>
    <mergeCell ref="A61:B61"/>
    <mergeCell ref="A159:H159"/>
    <mergeCell ref="A160:H160"/>
    <mergeCell ref="F95:H95"/>
    <mergeCell ref="A99:E99"/>
    <mergeCell ref="A153:H153"/>
    <mergeCell ref="A154:H154"/>
    <mergeCell ref="A155:H155"/>
    <mergeCell ref="A156:H156"/>
    <mergeCell ref="F100:H100"/>
    <mergeCell ref="A139:H139"/>
    <mergeCell ref="A146:H146"/>
    <mergeCell ref="A110:B110"/>
    <mergeCell ref="D110:E110"/>
    <mergeCell ref="F110:H110"/>
    <mergeCell ref="A111:B111"/>
    <mergeCell ref="G147:H152"/>
    <mergeCell ref="A90:H90"/>
    <mergeCell ref="A84:B84"/>
    <mergeCell ref="A85:B85"/>
    <mergeCell ref="A86:B86"/>
    <mergeCell ref="A80:B80"/>
    <mergeCell ref="A81:B81"/>
    <mergeCell ref="A100:E100"/>
    <mergeCell ref="A97:E97"/>
    <mergeCell ref="F97:H97"/>
    <mergeCell ref="A82:B82"/>
    <mergeCell ref="A83:B83"/>
    <mergeCell ref="G122:H125"/>
    <mergeCell ref="G133:H138"/>
    <mergeCell ref="G140:H145"/>
    <mergeCell ref="D111:E111"/>
    <mergeCell ref="G127:H130"/>
    <mergeCell ref="A105:B105"/>
    <mergeCell ref="A87:H87"/>
    <mergeCell ref="A93:E93"/>
    <mergeCell ref="A113:H113"/>
    <mergeCell ref="A98:E98"/>
    <mergeCell ref="F98:H98"/>
    <mergeCell ref="A94:E94"/>
    <mergeCell ref="F94:H94"/>
    <mergeCell ref="A95:E95"/>
    <mergeCell ref="A89:B89"/>
    <mergeCell ref="C89:H89"/>
    <mergeCell ref="F92:H92"/>
    <mergeCell ref="A92:E92"/>
    <mergeCell ref="F93:H93"/>
    <mergeCell ref="A64:B64"/>
    <mergeCell ref="A65:B65"/>
    <mergeCell ref="A69:B69"/>
    <mergeCell ref="A59:B59"/>
    <mergeCell ref="G63:H72"/>
    <mergeCell ref="A58:C58"/>
    <mergeCell ref="A47:B48"/>
    <mergeCell ref="G47:H47"/>
    <mergeCell ref="D53:H53"/>
    <mergeCell ref="A53:C53"/>
    <mergeCell ref="A52:C52"/>
    <mergeCell ref="D52:H52"/>
    <mergeCell ref="D51:H51"/>
    <mergeCell ref="G49:H49"/>
    <mergeCell ref="A49:B49"/>
    <mergeCell ref="C49:E49"/>
    <mergeCell ref="A45:B45"/>
    <mergeCell ref="C45:E45"/>
    <mergeCell ref="G45:H45"/>
    <mergeCell ref="C32:E32"/>
    <mergeCell ref="C33:E33"/>
    <mergeCell ref="E40:H40"/>
    <mergeCell ref="F32:H32"/>
    <mergeCell ref="F33:H33"/>
    <mergeCell ref="C47:E47"/>
    <mergeCell ref="E41:H41"/>
    <mergeCell ref="E42:H42"/>
    <mergeCell ref="E43:H43"/>
    <mergeCell ref="A41:D41"/>
    <mergeCell ref="A42:D42"/>
    <mergeCell ref="A43:D43"/>
    <mergeCell ref="A44:H44"/>
    <mergeCell ref="A35:B35"/>
    <mergeCell ref="A40:D40"/>
    <mergeCell ref="C35:H35"/>
    <mergeCell ref="A36:B36"/>
    <mergeCell ref="C36:H36"/>
    <mergeCell ref="D108:E108"/>
    <mergeCell ref="G114:H114"/>
    <mergeCell ref="F108:H108"/>
    <mergeCell ref="A157:H157"/>
    <mergeCell ref="D105:E105"/>
    <mergeCell ref="F105:H105"/>
    <mergeCell ref="A106:B106"/>
    <mergeCell ref="D106:E106"/>
    <mergeCell ref="G46:H46"/>
    <mergeCell ref="A46:B46"/>
    <mergeCell ref="C46:E46"/>
    <mergeCell ref="C60:D60"/>
    <mergeCell ref="E63:F72"/>
    <mergeCell ref="A57:C57"/>
    <mergeCell ref="D57:H57"/>
    <mergeCell ref="E62:F62"/>
    <mergeCell ref="C59:H59"/>
    <mergeCell ref="C61:H61"/>
    <mergeCell ref="A62:B62"/>
    <mergeCell ref="A70:B70"/>
    <mergeCell ref="A71:B71"/>
    <mergeCell ref="A72:B72"/>
    <mergeCell ref="A66:B66"/>
    <mergeCell ref="A63:B63"/>
    <mergeCell ref="A31:B31"/>
    <mergeCell ref="C31:E31"/>
    <mergeCell ref="A32:B32"/>
    <mergeCell ref="A29:B29"/>
    <mergeCell ref="A16:B16"/>
    <mergeCell ref="C16:D16"/>
    <mergeCell ref="E16:F16"/>
    <mergeCell ref="G16:H16"/>
    <mergeCell ref="A163:H166"/>
    <mergeCell ref="A162:B162"/>
    <mergeCell ref="E162:F162"/>
    <mergeCell ref="C162:D162"/>
    <mergeCell ref="G162:H162"/>
    <mergeCell ref="A104:H104"/>
    <mergeCell ref="A102:E102"/>
    <mergeCell ref="F102:H102"/>
    <mergeCell ref="A103:E103"/>
    <mergeCell ref="F103:H103"/>
    <mergeCell ref="D109:E109"/>
    <mergeCell ref="F109:H109"/>
    <mergeCell ref="A116:H116"/>
    <mergeCell ref="A109:B109"/>
    <mergeCell ref="A112:H112"/>
    <mergeCell ref="A108:B10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F30:H30"/>
    <mergeCell ref="A15:B15"/>
    <mergeCell ref="C15:D15"/>
    <mergeCell ref="E15:F15"/>
    <mergeCell ref="G15:H15"/>
    <mergeCell ref="F31:H31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C29:E29"/>
    <mergeCell ref="F29:H29"/>
    <mergeCell ref="A30:B30"/>
    <mergeCell ref="C30:E30"/>
    <mergeCell ref="I151:J153"/>
    <mergeCell ref="E76:F76"/>
    <mergeCell ref="G76:H76"/>
    <mergeCell ref="D58:H58"/>
    <mergeCell ref="D54:H54"/>
    <mergeCell ref="A23:D23"/>
    <mergeCell ref="A24:D24"/>
    <mergeCell ref="E24:H24"/>
    <mergeCell ref="E23:H23"/>
    <mergeCell ref="A25:D25"/>
    <mergeCell ref="E25:H25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</mergeCells>
  <hyperlinks>
    <hyperlink ref="C36" r:id="rId1" xr:uid="{00000000-0004-0000-0000-000000000000}"/>
  </hyperlinks>
  <printOptions horizontalCentered="1"/>
  <pageMargins left="0.39370078740157483" right="0.39370078740157483" top="0.98425196850393704" bottom="0.59055118110236227" header="0.19685039370078741" footer="0.19685039370078741"/>
  <pageSetup scale="90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       &amp;P</oddFooter>
  </headerFooter>
  <rowBreaks count="4" manualBreakCount="4">
    <brk id="72" max="7" man="1"/>
    <brk id="154" max="7" man="1"/>
    <brk id="166" max="16383" man="1"/>
    <brk id="21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6"/>
  <sheetViews>
    <sheetView topLeftCell="A16" workbookViewId="0">
      <selection activeCell="H8" sqref="H8"/>
    </sheetView>
  </sheetViews>
  <sheetFormatPr defaultRowHeight="14.4" x14ac:dyDescent="0.3"/>
  <cols>
    <col min="2" max="2" width="12.33203125" customWidth="1"/>
  </cols>
  <sheetData>
    <row r="2" spans="1:12" x14ac:dyDescent="0.3">
      <c r="B2" s="1" t="s">
        <v>82</v>
      </c>
      <c r="C2" s="146"/>
      <c r="D2" s="146"/>
    </row>
    <row r="3" spans="1:12" x14ac:dyDescent="0.3">
      <c r="D3" s="2"/>
      <c r="E3" s="2"/>
      <c r="F3" s="2"/>
      <c r="G3" s="2"/>
      <c r="H3" s="2"/>
      <c r="I3" s="2"/>
    </row>
    <row r="4" spans="1:12" x14ac:dyDescent="0.3">
      <c r="A4" s="1" t="s">
        <v>83</v>
      </c>
      <c r="B4" s="3" t="s">
        <v>84</v>
      </c>
      <c r="C4" s="147" t="s">
        <v>85</v>
      </c>
      <c r="D4" s="147"/>
      <c r="E4" s="147"/>
      <c r="F4" s="4"/>
      <c r="G4" s="147" t="s">
        <v>86</v>
      </c>
      <c r="H4" s="147"/>
      <c r="I4" s="147"/>
      <c r="J4" s="147" t="s">
        <v>87</v>
      </c>
      <c r="K4" s="147"/>
      <c r="L4" s="147"/>
    </row>
    <row r="5" spans="1:12" x14ac:dyDescent="0.3">
      <c r="A5" s="1">
        <v>202</v>
      </c>
      <c r="B5" s="3"/>
      <c r="C5" s="3" t="s">
        <v>88</v>
      </c>
      <c r="D5" s="3" t="s">
        <v>89</v>
      </c>
      <c r="E5" s="3" t="s">
        <v>63</v>
      </c>
      <c r="F5" s="3"/>
      <c r="G5" s="3" t="s">
        <v>88</v>
      </c>
      <c r="H5" s="3" t="s">
        <v>89</v>
      </c>
      <c r="I5" s="3" t="s">
        <v>63</v>
      </c>
      <c r="J5" s="3" t="s">
        <v>88</v>
      </c>
      <c r="K5" s="3" t="s">
        <v>89</v>
      </c>
      <c r="L5" s="3" t="s">
        <v>63</v>
      </c>
    </row>
    <row r="6" spans="1:12" x14ac:dyDescent="0.3">
      <c r="B6" s="5" t="s">
        <v>90</v>
      </c>
      <c r="C6" s="5">
        <v>2.74</v>
      </c>
      <c r="D6" s="5">
        <v>3.54</v>
      </c>
      <c r="E6" s="5">
        <f>C6*D6</f>
        <v>9.6996000000000002</v>
      </c>
      <c r="F6" s="5" t="s">
        <v>91</v>
      </c>
      <c r="G6" s="5">
        <v>1.04</v>
      </c>
      <c r="H6" s="5">
        <v>2.74</v>
      </c>
      <c r="I6" s="5">
        <f>G6*H6</f>
        <v>2.8496000000000001</v>
      </c>
      <c r="J6" s="5"/>
      <c r="K6" s="5"/>
      <c r="L6" s="5">
        <f>J6*K6</f>
        <v>0</v>
      </c>
    </row>
    <row r="7" spans="1:12" x14ac:dyDescent="0.3">
      <c r="B7" s="5"/>
      <c r="C7" s="5"/>
      <c r="D7" s="5"/>
      <c r="E7" s="5">
        <f t="shared" ref="E7:E33" si="0">C7*D7</f>
        <v>0</v>
      </c>
      <c r="F7" s="5" t="s">
        <v>92</v>
      </c>
      <c r="G7" s="5">
        <v>1</v>
      </c>
      <c r="H7" s="5">
        <v>2.9</v>
      </c>
      <c r="I7" s="5">
        <f t="shared" ref="I7:I29" si="1">G7*H7</f>
        <v>2.9</v>
      </c>
      <c r="J7" s="5"/>
      <c r="K7" s="5"/>
      <c r="L7" s="5">
        <f t="shared" ref="L7:L29" si="2">J7*K7</f>
        <v>0</v>
      </c>
    </row>
    <row r="8" spans="1:12" x14ac:dyDescent="0.3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">
      <c r="B9" s="5" t="s">
        <v>93</v>
      </c>
      <c r="C9" s="5">
        <v>2.1</v>
      </c>
      <c r="D9" s="5">
        <v>2.1</v>
      </c>
      <c r="E9" s="5">
        <f t="shared" si="0"/>
        <v>4.41</v>
      </c>
      <c r="F9" s="5" t="s">
        <v>91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">
      <c r="B10" s="5"/>
      <c r="C10" s="5"/>
      <c r="D10" s="5"/>
      <c r="E10" s="5">
        <f t="shared" si="0"/>
        <v>0</v>
      </c>
      <c r="F10" s="5" t="s">
        <v>92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">
      <c r="B13" s="5" t="s">
        <v>94</v>
      </c>
      <c r="C13" s="5">
        <v>2.74</v>
      </c>
      <c r="D13" s="5">
        <v>2.75</v>
      </c>
      <c r="E13" s="5">
        <f t="shared" si="0"/>
        <v>7.5350000000000001</v>
      </c>
      <c r="F13" s="5" t="s">
        <v>91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">
      <c r="B14" s="5"/>
      <c r="C14" s="5"/>
      <c r="D14" s="5"/>
      <c r="E14" s="5">
        <f t="shared" si="0"/>
        <v>0</v>
      </c>
      <c r="F14" s="5" t="s">
        <v>92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">
      <c r="B17" s="5" t="s">
        <v>95</v>
      </c>
      <c r="C17" s="5"/>
      <c r="D17" s="5"/>
      <c r="E17" s="5">
        <f t="shared" si="0"/>
        <v>0</v>
      </c>
      <c r="F17" s="5" t="s">
        <v>91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">
      <c r="B18" s="5"/>
      <c r="C18" s="5"/>
      <c r="D18" s="5"/>
      <c r="E18" s="5">
        <f t="shared" si="0"/>
        <v>0</v>
      </c>
      <c r="F18" s="5" t="s">
        <v>92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">
      <c r="B20" s="5" t="s">
        <v>95</v>
      </c>
      <c r="C20" s="5"/>
      <c r="D20" s="5"/>
      <c r="E20" s="5">
        <f t="shared" si="0"/>
        <v>0</v>
      </c>
      <c r="F20" s="5" t="s">
        <v>91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">
      <c r="B21" s="5"/>
      <c r="C21" s="5"/>
      <c r="D21" s="5"/>
      <c r="E21" s="5">
        <f t="shared" si="0"/>
        <v>0</v>
      </c>
      <c r="F21" s="5" t="s">
        <v>92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">
      <c r="B23" s="5" t="s">
        <v>96</v>
      </c>
      <c r="C23" s="5">
        <v>1.2</v>
      </c>
      <c r="D23" s="5">
        <v>1.52</v>
      </c>
      <c r="E23" s="5">
        <f t="shared" si="0"/>
        <v>1.8239999999999998</v>
      </c>
      <c r="F23" s="5" t="s">
        <v>97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">
      <c r="B24" s="5" t="s">
        <v>98</v>
      </c>
      <c r="C24" s="5"/>
      <c r="D24" s="5"/>
      <c r="E24" s="5">
        <f t="shared" si="0"/>
        <v>0</v>
      </c>
      <c r="F24" s="5" t="s">
        <v>97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">
      <c r="B25" s="5" t="s">
        <v>99</v>
      </c>
      <c r="C25" s="5">
        <v>0.91</v>
      </c>
      <c r="D25" s="5">
        <v>1.2</v>
      </c>
      <c r="E25" s="5">
        <f t="shared" si="0"/>
        <v>1.0920000000000001</v>
      </c>
      <c r="F25" s="5" t="s">
        <v>97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">
      <c r="B27" s="5" t="s">
        <v>100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">
      <c r="B28" s="5" t="s">
        <v>101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">
      <c r="B29" s="5" t="s">
        <v>102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">
      <c r="B30" s="5" t="s">
        <v>103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">
      <c r="B34" s="5" t="s">
        <v>64</v>
      </c>
      <c r="C34" s="5"/>
      <c r="D34" s="5">
        <f>E34*10.764</f>
        <v>264.37029839999997</v>
      </c>
      <c r="E34" s="5">
        <f>SUM(E6:E33)</f>
        <v>24.560600000000001</v>
      </c>
      <c r="F34" s="5"/>
      <c r="G34" s="5"/>
      <c r="H34" s="5">
        <f>I34*10.764</f>
        <v>61.888694399999999</v>
      </c>
      <c r="I34" s="5">
        <f>SUM(I6:I33)</f>
        <v>5.7496</v>
      </c>
      <c r="J34" s="5"/>
      <c r="K34" s="5">
        <f>L34*10.764</f>
        <v>0</v>
      </c>
      <c r="L34" s="5">
        <f>SUM(L6:L33)</f>
        <v>0</v>
      </c>
    </row>
    <row r="36" spans="2:12" x14ac:dyDescent="0.3">
      <c r="D36">
        <f>D34+H34</f>
        <v>326.25899279999999</v>
      </c>
      <c r="E36">
        <f>E34+I34</f>
        <v>30.310200000000002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"/>
  <sheetViews>
    <sheetView topLeftCell="A4" zoomScale="85" zoomScaleNormal="85" workbookViewId="0">
      <selection activeCell="G14" sqref="G14"/>
    </sheetView>
  </sheetViews>
  <sheetFormatPr defaultColWidth="8.6640625" defaultRowHeight="14.4" x14ac:dyDescent="0.3"/>
  <cols>
    <col min="1" max="1" width="8.6640625" style="7"/>
    <col min="2" max="2" width="22.109375" style="7" customWidth="1"/>
    <col min="3" max="3" width="37" style="7" customWidth="1"/>
    <col min="4" max="5" width="11.44140625" style="7" customWidth="1"/>
    <col min="6" max="6" width="14" style="7" customWidth="1"/>
    <col min="7" max="7" width="20" style="7" customWidth="1"/>
    <col min="8" max="8" width="16.44140625" style="7" customWidth="1"/>
    <col min="9" max="9" width="8.6640625" style="7"/>
    <col min="10" max="10" width="12.6640625" style="7" bestFit="1" customWidth="1"/>
    <col min="11" max="16384" width="8.6640625" style="7"/>
  </cols>
  <sheetData>
    <row r="1" spans="1:10" ht="15" customHeight="1" x14ac:dyDescent="0.3"/>
    <row r="2" spans="1:10" ht="15" customHeight="1" x14ac:dyDescent="0.3">
      <c r="A2" s="8"/>
      <c r="B2" s="8"/>
      <c r="C2" s="8"/>
      <c r="D2" s="8"/>
      <c r="E2" s="8"/>
      <c r="F2" s="8"/>
      <c r="G2" s="8"/>
      <c r="H2" s="8"/>
    </row>
    <row r="3" spans="1:10" ht="15.75" customHeight="1" x14ac:dyDescent="0.3">
      <c r="A3" s="8"/>
      <c r="B3" s="148" t="s">
        <v>143</v>
      </c>
      <c r="C3" s="148"/>
      <c r="D3" s="148"/>
      <c r="E3" s="148"/>
      <c r="F3" s="148"/>
      <c r="G3" s="148"/>
      <c r="H3" s="148"/>
    </row>
    <row r="4" spans="1:10" x14ac:dyDescent="0.3">
      <c r="A4" s="8"/>
      <c r="B4" s="9" t="s">
        <v>144</v>
      </c>
      <c r="C4" s="9" t="s">
        <v>145</v>
      </c>
      <c r="D4" s="9" t="s">
        <v>83</v>
      </c>
      <c r="E4" s="9" t="s">
        <v>146</v>
      </c>
      <c r="F4" s="9" t="s">
        <v>150</v>
      </c>
      <c r="G4" s="9" t="s">
        <v>151</v>
      </c>
      <c r="H4" s="9" t="s">
        <v>147</v>
      </c>
    </row>
    <row r="5" spans="1:10" ht="15" customHeight="1" x14ac:dyDescent="0.3">
      <c r="A5" s="8"/>
      <c r="B5" s="21" t="s">
        <v>153</v>
      </c>
      <c r="C5" s="26" t="s">
        <v>157</v>
      </c>
      <c r="D5" s="27" t="s">
        <v>169</v>
      </c>
      <c r="E5" s="22">
        <v>288</v>
      </c>
      <c r="F5" s="23">
        <f>E5*1.45</f>
        <v>417.59999999999997</v>
      </c>
      <c r="G5" s="12">
        <f>H5/F5</f>
        <v>4549.8084291187743</v>
      </c>
      <c r="H5" s="18">
        <v>1900000</v>
      </c>
      <c r="J5" s="20"/>
    </row>
    <row r="6" spans="1:10" x14ac:dyDescent="0.3">
      <c r="A6" s="8"/>
      <c r="B6" s="21" t="s">
        <v>153</v>
      </c>
      <c r="C6" s="26" t="s">
        <v>157</v>
      </c>
      <c r="D6" s="27" t="s">
        <v>169</v>
      </c>
      <c r="E6" s="22">
        <v>289</v>
      </c>
      <c r="F6" s="23">
        <f t="shared" ref="F6:F12" si="0">E6*1.45</f>
        <v>419.05</v>
      </c>
      <c r="G6" s="12">
        <f t="shared" ref="G6:G12" si="1">H6/F6</f>
        <v>4545.9968977448989</v>
      </c>
      <c r="H6" s="18">
        <v>1905000</v>
      </c>
      <c r="J6" s="20"/>
    </row>
    <row r="7" spans="1:10" ht="15" customHeight="1" x14ac:dyDescent="0.3">
      <c r="A7" s="8"/>
      <c r="B7" s="21" t="s">
        <v>153</v>
      </c>
      <c r="C7" s="26" t="s">
        <v>157</v>
      </c>
      <c r="D7" s="27" t="s">
        <v>169</v>
      </c>
      <c r="E7" s="22">
        <v>290</v>
      </c>
      <c r="F7" s="23">
        <f t="shared" si="0"/>
        <v>420.5</v>
      </c>
      <c r="G7" s="12">
        <f t="shared" si="1"/>
        <v>4544.5897740784776</v>
      </c>
      <c r="H7" s="18">
        <v>1911000</v>
      </c>
      <c r="J7" s="20"/>
    </row>
    <row r="8" spans="1:10" ht="15" customHeight="1" x14ac:dyDescent="0.3">
      <c r="A8" s="8"/>
      <c r="B8" s="21" t="s">
        <v>186</v>
      </c>
      <c r="C8" s="26" t="s">
        <v>157</v>
      </c>
      <c r="D8" s="27" t="s">
        <v>169</v>
      </c>
      <c r="E8" s="22">
        <v>289</v>
      </c>
      <c r="F8" s="23">
        <f t="shared" si="0"/>
        <v>419.05</v>
      </c>
      <c r="G8" s="12">
        <f t="shared" si="1"/>
        <v>4531.678797279561</v>
      </c>
      <c r="H8" s="18">
        <v>1899000</v>
      </c>
      <c r="J8" s="20"/>
    </row>
    <row r="9" spans="1:10" x14ac:dyDescent="0.3">
      <c r="A9" s="8"/>
      <c r="B9" s="21" t="s">
        <v>186</v>
      </c>
      <c r="C9" s="26" t="s">
        <v>157</v>
      </c>
      <c r="D9" s="27" t="s">
        <v>169</v>
      </c>
      <c r="E9" s="22">
        <v>393</v>
      </c>
      <c r="F9" s="23">
        <f t="shared" si="0"/>
        <v>569.85</v>
      </c>
      <c r="G9" s="12">
        <f t="shared" si="1"/>
        <v>4532.7717820479074</v>
      </c>
      <c r="H9" s="18">
        <v>2583000</v>
      </c>
      <c r="J9" s="20"/>
    </row>
    <row r="10" spans="1:10" ht="15" customHeight="1" x14ac:dyDescent="0.3">
      <c r="A10" s="8"/>
      <c r="B10" s="21" t="s">
        <v>186</v>
      </c>
      <c r="C10" s="26" t="s">
        <v>157</v>
      </c>
      <c r="D10" s="27" t="s">
        <v>168</v>
      </c>
      <c r="E10" s="22">
        <v>254</v>
      </c>
      <c r="F10" s="23">
        <f t="shared" si="0"/>
        <v>368.3</v>
      </c>
      <c r="G10" s="12">
        <f t="shared" si="1"/>
        <v>4531.6318218843335</v>
      </c>
      <c r="H10" s="18">
        <v>1669000</v>
      </c>
      <c r="J10" s="20"/>
    </row>
    <row r="11" spans="1:10" x14ac:dyDescent="0.3">
      <c r="A11" s="8"/>
      <c r="B11" s="21" t="s">
        <v>186</v>
      </c>
      <c r="C11" s="26" t="s">
        <v>157</v>
      </c>
      <c r="D11" s="27" t="s">
        <v>168</v>
      </c>
      <c r="E11" s="22">
        <v>259</v>
      </c>
      <c r="F11" s="23">
        <f t="shared" si="0"/>
        <v>375.55</v>
      </c>
      <c r="G11" s="12">
        <f t="shared" si="1"/>
        <v>4532.0197044334973</v>
      </c>
      <c r="H11" s="18">
        <v>1702000</v>
      </c>
      <c r="J11" s="20"/>
    </row>
    <row r="12" spans="1:10" x14ac:dyDescent="0.3">
      <c r="A12" s="8"/>
      <c r="B12" s="21" t="s">
        <v>186</v>
      </c>
      <c r="C12" s="26" t="s">
        <v>157</v>
      </c>
      <c r="D12" s="27" t="s">
        <v>187</v>
      </c>
      <c r="E12" s="22">
        <v>389</v>
      </c>
      <c r="F12" s="23">
        <f t="shared" si="0"/>
        <v>564.04999999999995</v>
      </c>
      <c r="G12" s="12">
        <f t="shared" si="1"/>
        <v>4533.2860562006917</v>
      </c>
      <c r="H12" s="18">
        <v>2557000</v>
      </c>
      <c r="J12" s="20"/>
    </row>
    <row r="13" spans="1:10" ht="15" customHeight="1" x14ac:dyDescent="0.3">
      <c r="A13" s="8"/>
      <c r="B13" s="13" t="s">
        <v>148</v>
      </c>
      <c r="C13" s="11"/>
      <c r="D13" s="11"/>
      <c r="E13" s="22">
        <v>0</v>
      </c>
      <c r="F13" s="12">
        <f>E13*1.5</f>
        <v>0</v>
      </c>
      <c r="G13" s="14">
        <f>AVERAGE(G5:G12)</f>
        <v>4537.7229078485179</v>
      </c>
      <c r="H13" s="11"/>
      <c r="J13" s="20"/>
    </row>
    <row r="14" spans="1:10" ht="15" customHeight="1" x14ac:dyDescent="0.3">
      <c r="B14" s="13" t="s">
        <v>149</v>
      </c>
      <c r="C14" s="16"/>
      <c r="D14" s="16"/>
      <c r="E14" s="16"/>
      <c r="F14" s="15"/>
      <c r="G14" s="13">
        <v>4300</v>
      </c>
      <c r="H14" s="13"/>
      <c r="I14" s="10"/>
      <c r="J14" s="20"/>
    </row>
    <row r="15" spans="1:10" ht="15" customHeight="1" x14ac:dyDescent="0.3">
      <c r="G15" s="17"/>
    </row>
    <row r="16" spans="1:10" x14ac:dyDescent="0.3">
      <c r="E16" s="17"/>
      <c r="G16" s="17"/>
    </row>
    <row r="17" spans="2:7" x14ac:dyDescent="0.3">
      <c r="E17" s="17"/>
      <c r="G17" s="17"/>
    </row>
    <row r="18" spans="2:7" x14ac:dyDescent="0.3">
      <c r="E18" s="17"/>
      <c r="G18" s="17"/>
    </row>
    <row r="19" spans="2:7" x14ac:dyDescent="0.3">
      <c r="E19" s="17"/>
      <c r="G19" s="17"/>
    </row>
    <row r="20" spans="2:7" x14ac:dyDescent="0.3">
      <c r="E20" s="17"/>
      <c r="G20" s="17"/>
    </row>
    <row r="21" spans="2:7" x14ac:dyDescent="0.3">
      <c r="E21" s="17"/>
      <c r="G21" s="17"/>
    </row>
    <row r="22" spans="2:7" x14ac:dyDescent="0.3">
      <c r="G22" s="17"/>
    </row>
    <row r="23" spans="2:7" x14ac:dyDescent="0.3">
      <c r="G23" s="17"/>
    </row>
    <row r="24" spans="2:7" x14ac:dyDescent="0.3">
      <c r="B24" s="19"/>
      <c r="G24" s="17"/>
    </row>
  </sheetData>
  <sortState xmlns:xlrd2="http://schemas.microsoft.com/office/spreadsheetml/2017/richdata2" ref="B19:C25">
    <sortCondition ref="B19"/>
  </sortState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"/>
  <sheetViews>
    <sheetView workbookViewId="0">
      <selection activeCell="H11" sqref="H11"/>
    </sheetView>
  </sheetViews>
  <sheetFormatPr defaultRowHeight="14.4" x14ac:dyDescent="0.3"/>
  <cols>
    <col min="1" max="1" width="11.44140625" customWidth="1"/>
    <col min="2" max="2" width="12" customWidth="1"/>
    <col min="257" max="257" width="11.44140625" customWidth="1"/>
    <col min="258" max="258" width="12" customWidth="1"/>
    <col min="513" max="513" width="11.44140625" customWidth="1"/>
    <col min="514" max="514" width="12" customWidth="1"/>
    <col min="769" max="769" width="11.44140625" customWidth="1"/>
    <col min="770" max="770" width="12" customWidth="1"/>
    <col min="1025" max="1025" width="11.44140625" customWidth="1"/>
    <col min="1026" max="1026" width="12" customWidth="1"/>
    <col min="1281" max="1281" width="11.44140625" customWidth="1"/>
    <col min="1282" max="1282" width="12" customWidth="1"/>
    <col min="1537" max="1537" width="11.44140625" customWidth="1"/>
    <col min="1538" max="1538" width="12" customWidth="1"/>
    <col min="1793" max="1793" width="11.44140625" customWidth="1"/>
    <col min="1794" max="1794" width="12" customWidth="1"/>
    <col min="2049" max="2049" width="11.44140625" customWidth="1"/>
    <col min="2050" max="2050" width="12" customWidth="1"/>
    <col min="2305" max="2305" width="11.44140625" customWidth="1"/>
    <col min="2306" max="2306" width="12" customWidth="1"/>
    <col min="2561" max="2561" width="11.44140625" customWidth="1"/>
    <col min="2562" max="2562" width="12" customWidth="1"/>
    <col min="2817" max="2817" width="11.44140625" customWidth="1"/>
    <col min="2818" max="2818" width="12" customWidth="1"/>
    <col min="3073" max="3073" width="11.44140625" customWidth="1"/>
    <col min="3074" max="3074" width="12" customWidth="1"/>
    <col min="3329" max="3329" width="11.44140625" customWidth="1"/>
    <col min="3330" max="3330" width="12" customWidth="1"/>
    <col min="3585" max="3585" width="11.44140625" customWidth="1"/>
    <col min="3586" max="3586" width="12" customWidth="1"/>
    <col min="3841" max="3841" width="11.44140625" customWidth="1"/>
    <col min="3842" max="3842" width="12" customWidth="1"/>
    <col min="4097" max="4097" width="11.44140625" customWidth="1"/>
    <col min="4098" max="4098" width="12" customWidth="1"/>
    <col min="4353" max="4353" width="11.44140625" customWidth="1"/>
    <col min="4354" max="4354" width="12" customWidth="1"/>
    <col min="4609" max="4609" width="11.44140625" customWidth="1"/>
    <col min="4610" max="4610" width="12" customWidth="1"/>
    <col min="4865" max="4865" width="11.44140625" customWidth="1"/>
    <col min="4866" max="4866" width="12" customWidth="1"/>
    <col min="5121" max="5121" width="11.44140625" customWidth="1"/>
    <col min="5122" max="5122" width="12" customWidth="1"/>
    <col min="5377" max="5377" width="11.44140625" customWidth="1"/>
    <col min="5378" max="5378" width="12" customWidth="1"/>
    <col min="5633" max="5633" width="11.44140625" customWidth="1"/>
    <col min="5634" max="5634" width="12" customWidth="1"/>
    <col min="5889" max="5889" width="11.44140625" customWidth="1"/>
    <col min="5890" max="5890" width="12" customWidth="1"/>
    <col min="6145" max="6145" width="11.44140625" customWidth="1"/>
    <col min="6146" max="6146" width="12" customWidth="1"/>
    <col min="6401" max="6401" width="11.44140625" customWidth="1"/>
    <col min="6402" max="6402" width="12" customWidth="1"/>
    <col min="6657" max="6657" width="11.44140625" customWidth="1"/>
    <col min="6658" max="6658" width="12" customWidth="1"/>
    <col min="6913" max="6913" width="11.44140625" customWidth="1"/>
    <col min="6914" max="6914" width="12" customWidth="1"/>
    <col min="7169" max="7169" width="11.44140625" customWidth="1"/>
    <col min="7170" max="7170" width="12" customWidth="1"/>
    <col min="7425" max="7425" width="11.44140625" customWidth="1"/>
    <col min="7426" max="7426" width="12" customWidth="1"/>
    <col min="7681" max="7681" width="11.44140625" customWidth="1"/>
    <col min="7682" max="7682" width="12" customWidth="1"/>
    <col min="7937" max="7937" width="11.44140625" customWidth="1"/>
    <col min="7938" max="7938" width="12" customWidth="1"/>
    <col min="8193" max="8193" width="11.44140625" customWidth="1"/>
    <col min="8194" max="8194" width="12" customWidth="1"/>
    <col min="8449" max="8449" width="11.44140625" customWidth="1"/>
    <col min="8450" max="8450" width="12" customWidth="1"/>
    <col min="8705" max="8705" width="11.44140625" customWidth="1"/>
    <col min="8706" max="8706" width="12" customWidth="1"/>
    <col min="8961" max="8961" width="11.44140625" customWidth="1"/>
    <col min="8962" max="8962" width="12" customWidth="1"/>
    <col min="9217" max="9217" width="11.44140625" customWidth="1"/>
    <col min="9218" max="9218" width="12" customWidth="1"/>
    <col min="9473" max="9473" width="11.44140625" customWidth="1"/>
    <col min="9474" max="9474" width="12" customWidth="1"/>
    <col min="9729" max="9729" width="11.44140625" customWidth="1"/>
    <col min="9730" max="9730" width="12" customWidth="1"/>
    <col min="9985" max="9985" width="11.44140625" customWidth="1"/>
    <col min="9986" max="9986" width="12" customWidth="1"/>
    <col min="10241" max="10241" width="11.44140625" customWidth="1"/>
    <col min="10242" max="10242" width="12" customWidth="1"/>
    <col min="10497" max="10497" width="11.44140625" customWidth="1"/>
    <col min="10498" max="10498" width="12" customWidth="1"/>
    <col min="10753" max="10753" width="11.44140625" customWidth="1"/>
    <col min="10754" max="10754" width="12" customWidth="1"/>
    <col min="11009" max="11009" width="11.44140625" customWidth="1"/>
    <col min="11010" max="11010" width="12" customWidth="1"/>
    <col min="11265" max="11265" width="11.44140625" customWidth="1"/>
    <col min="11266" max="11266" width="12" customWidth="1"/>
    <col min="11521" max="11521" width="11.44140625" customWidth="1"/>
    <col min="11522" max="11522" width="12" customWidth="1"/>
    <col min="11777" max="11777" width="11.44140625" customWidth="1"/>
    <col min="11778" max="11778" width="12" customWidth="1"/>
    <col min="12033" max="12033" width="11.44140625" customWidth="1"/>
    <col min="12034" max="12034" width="12" customWidth="1"/>
    <col min="12289" max="12289" width="11.44140625" customWidth="1"/>
    <col min="12290" max="12290" width="12" customWidth="1"/>
    <col min="12545" max="12545" width="11.44140625" customWidth="1"/>
    <col min="12546" max="12546" width="12" customWidth="1"/>
    <col min="12801" max="12801" width="11.44140625" customWidth="1"/>
    <col min="12802" max="12802" width="12" customWidth="1"/>
    <col min="13057" max="13057" width="11.44140625" customWidth="1"/>
    <col min="13058" max="13058" width="12" customWidth="1"/>
    <col min="13313" max="13313" width="11.44140625" customWidth="1"/>
    <col min="13314" max="13314" width="12" customWidth="1"/>
    <col min="13569" max="13569" width="11.44140625" customWidth="1"/>
    <col min="13570" max="13570" width="12" customWidth="1"/>
    <col min="13825" max="13825" width="11.44140625" customWidth="1"/>
    <col min="13826" max="13826" width="12" customWidth="1"/>
    <col min="14081" max="14081" width="11.44140625" customWidth="1"/>
    <col min="14082" max="14082" width="12" customWidth="1"/>
    <col min="14337" max="14337" width="11.44140625" customWidth="1"/>
    <col min="14338" max="14338" width="12" customWidth="1"/>
    <col min="14593" max="14593" width="11.44140625" customWidth="1"/>
    <col min="14594" max="14594" width="12" customWidth="1"/>
    <col min="14849" max="14849" width="11.44140625" customWidth="1"/>
    <col min="14850" max="14850" width="12" customWidth="1"/>
    <col min="15105" max="15105" width="11.44140625" customWidth="1"/>
    <col min="15106" max="15106" width="12" customWidth="1"/>
    <col min="15361" max="15361" width="11.44140625" customWidth="1"/>
    <col min="15362" max="15362" width="12" customWidth="1"/>
    <col min="15617" max="15617" width="11.44140625" customWidth="1"/>
    <col min="15618" max="15618" width="12" customWidth="1"/>
    <col min="15873" max="15873" width="11.44140625" customWidth="1"/>
    <col min="15874" max="15874" width="12" customWidth="1"/>
    <col min="16129" max="16129" width="11.44140625" customWidth="1"/>
    <col min="16130" max="16130" width="12" customWidth="1"/>
  </cols>
  <sheetData>
    <row r="1" spans="1:3" x14ac:dyDescent="0.3">
      <c r="A1" t="s">
        <v>154</v>
      </c>
      <c r="B1" t="s">
        <v>152</v>
      </c>
      <c r="C1" t="s">
        <v>191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2025-08-20T05:38:39Z</cp:lastPrinted>
  <dcterms:created xsi:type="dcterms:W3CDTF">2019-07-16T09:29:46Z</dcterms:created>
  <dcterms:modified xsi:type="dcterms:W3CDTF">2025-08-20T05:43:59Z</dcterms:modified>
</cp:coreProperties>
</file>