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Aug 2025\20-08-2025\Axis Mira Road\"/>
    </mc:Choice>
  </mc:AlternateContent>
  <bookViews>
    <workbookView xWindow="0" yWindow="0" windowWidth="19200" windowHeight="6640"/>
  </bookViews>
  <sheets>
    <sheet name="Sheet1" sheetId="1" r:id="rId1"/>
    <sheet name="C%" sheetId="11" r:id="rId2"/>
    <sheet name="Wing B" sheetId="12" r:id="rId3"/>
    <sheet name="Wing C" sheetId="13" r:id="rId4"/>
    <sheet name="VALUATION" sheetId="14" r:id="rId5"/>
  </sheets>
  <definedNames>
    <definedName name="_xlnm.Print_Area" localSheetId="0">Sheet1!$A$1:$J$208</definedName>
  </definedNames>
  <calcPr calcId="162913"/>
</workbook>
</file>

<file path=xl/calcChain.xml><?xml version="1.0" encoding="utf-8"?>
<calcChain xmlns="http://schemas.openxmlformats.org/spreadsheetml/2006/main">
  <c r="M89" i="1" l="1"/>
  <c r="F3" i="1" l="1"/>
  <c r="M65" i="1" l="1"/>
  <c r="M64" i="1"/>
  <c r="M63" i="1"/>
  <c r="M62" i="1"/>
  <c r="I55" i="1"/>
  <c r="C60" i="1" l="1"/>
  <c r="D60" i="1" s="1"/>
  <c r="M58" i="1"/>
  <c r="D64" i="1"/>
  <c r="D67" i="1"/>
  <c r="D65" i="1"/>
  <c r="D63" i="1"/>
  <c r="D61" i="1"/>
  <c r="M59" i="1"/>
  <c r="C58" i="1" s="1"/>
  <c r="D58" i="1" s="1"/>
  <c r="M57" i="1"/>
  <c r="M60" i="1"/>
  <c r="M61" i="1" s="1"/>
  <c r="M66" i="1" s="1"/>
  <c r="M67" i="1" s="1"/>
  <c r="C59" i="1" s="1"/>
  <c r="D59" i="1" s="1"/>
  <c r="D66" i="1"/>
  <c r="D62" i="1"/>
  <c r="F6" i="14"/>
  <c r="G6" i="14" s="1"/>
  <c r="F7" i="14"/>
  <c r="G7" i="14" s="1"/>
  <c r="F5" i="14"/>
  <c r="G5" i="14" s="1"/>
  <c r="G8" i="14" s="1"/>
  <c r="B16" i="11"/>
  <c r="E10" i="11" s="1"/>
  <c r="B14" i="11"/>
  <c r="E9" i="11" s="1"/>
  <c r="B12" i="11"/>
  <c r="M7" i="11" s="1"/>
  <c r="H17" i="11" s="1"/>
  <c r="B10" i="11"/>
  <c r="E7" i="11" s="1"/>
  <c r="B8" i="11"/>
  <c r="K7" i="11" s="1"/>
  <c r="H15" i="11" s="1"/>
  <c r="M6" i="11"/>
  <c r="G17" i="11" s="1"/>
  <c r="I6" i="11"/>
  <c r="I7" i="11" s="1"/>
  <c r="H13" i="11" s="1"/>
  <c r="B6" i="11"/>
  <c r="J6" i="11" s="1"/>
  <c r="G14" i="11" s="1"/>
  <c r="E4" i="11"/>
  <c r="C44" i="1"/>
  <c r="H43" i="1"/>
  <c r="H44" i="1"/>
  <c r="C43" i="1"/>
  <c r="D49" i="1"/>
  <c r="D47" i="1"/>
  <c r="G84"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G13" i="11" l="1"/>
  <c r="E8" i="11"/>
  <c r="J35" i="12"/>
  <c r="I35" i="12" s="1"/>
  <c r="M35" i="12"/>
  <c r="L35" i="12" s="1"/>
  <c r="N35" i="13"/>
  <c r="M35" i="13" s="1"/>
  <c r="K35" i="13"/>
  <c r="J35" i="13" s="1"/>
  <c r="E6" i="11"/>
  <c r="K6" i="11"/>
  <c r="G15" i="11" s="1"/>
  <c r="L7" i="11"/>
  <c r="H16" i="11" s="1"/>
  <c r="L6" i="11"/>
  <c r="G16" i="11" s="1"/>
  <c r="F35" i="12"/>
  <c r="E35" i="12" s="1"/>
  <c r="G35" i="13"/>
  <c r="F35" i="13" s="1"/>
  <c r="E5" i="11"/>
  <c r="O7" i="11"/>
  <c r="H19" i="11" s="1"/>
  <c r="O6" i="11"/>
  <c r="G19" i="11" s="1"/>
  <c r="J7" i="11"/>
  <c r="H14" i="11" s="1"/>
  <c r="N6" i="11"/>
  <c r="G18" i="11" s="1"/>
  <c r="N7" i="11"/>
  <c r="H18" i="11" s="1"/>
  <c r="K54" i="1"/>
  <c r="C56" i="1" s="1"/>
  <c r="F58" i="1" s="1"/>
  <c r="H58" i="1"/>
  <c r="G20" i="11" l="1"/>
  <c r="H20" i="11"/>
</calcChain>
</file>

<file path=xl/sharedStrings.xml><?xml version="1.0" encoding="utf-8"?>
<sst xmlns="http://schemas.openxmlformats.org/spreadsheetml/2006/main" count="363" uniqueCount="238">
  <si>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</si>
  <si>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</si>
  <si>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</si>
  <si>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</si>
  <si>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</si>
  <si>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</si>
  <si>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</si>
  <si>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</si>
  <si>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</si>
  <si>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</si>
  <si>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</si>
  <si>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</si>
  <si>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</si>
  <si>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</si>
  <si>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</si>
  <si>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</si>
  <si>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</si>
  <si>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</si>
  <si>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</si>
  <si>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</si>
  <si>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</si>
  <si>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</si>
  <si>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</si>
  <si>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</si>
  <si>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</si>
  <si>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</si>
  <si>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</si>
  <si>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</si>
  <si>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</si>
  <si>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</si>
  <si>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</si>
  <si>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</si>
  <si>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</si>
  <si>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</si>
  <si>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</si>
  <si>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</si>
  <si>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</si>
  <si>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</si>
  <si>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</si>
  <si>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</si>
  <si>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</si>
  <si>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</si>
  <si>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</si>
  <si>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</si>
  <si>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</si>
  <si>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Gross Carpet area</t>
  </si>
  <si>
    <t xml:space="preserve">Latitude &amp; Longitude </t>
  </si>
  <si>
    <t>Latitude</t>
  </si>
  <si>
    <t>Longitude</t>
  </si>
  <si>
    <t>Flooring</t>
  </si>
  <si>
    <t>Finishing</t>
  </si>
  <si>
    <r>
      <t xml:space="preserve">Construction details:    </t>
    </r>
    <r>
      <rPr>
        <b/>
        <sz val="11"/>
        <color indexed="8"/>
        <rFont val="Times New Roman"/>
        <family val="1"/>
      </rPr>
      <t xml:space="preserve">                                                              </t>
    </r>
  </si>
  <si>
    <t xml:space="preserve">Valuation Report </t>
  </si>
  <si>
    <t xml:space="preserve">Details of Flats in Building   </t>
  </si>
  <si>
    <t>Yes</t>
  </si>
  <si>
    <t xml:space="preserve">Residential </t>
  </si>
  <si>
    <t>Type of Structure : RCC Framed Structure</t>
  </si>
  <si>
    <t>Approved usage of the Property: Residential                                                                                                                                                      (Restrictive convenants in regards to land use , if any)</t>
  </si>
  <si>
    <t>Expiry date:NA</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</si>
  <si>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</si>
  <si>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</si>
  <si>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</si>
  <si>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</si>
  <si>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</si>
  <si>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</si>
  <si>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</si>
  <si>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</si>
  <si>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</si>
  <si>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</si>
  <si>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</si>
  <si>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</si>
  <si>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</si>
  <si>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</si>
  <si>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</si>
  <si>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</si>
  <si>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</si>
  <si>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</si>
  <si>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</si>
  <si>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</si>
  <si>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</si>
  <si>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</si>
  <si>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</si>
  <si>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</si>
  <si>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</si>
  <si>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</si>
  <si>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</si>
  <si>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</si>
  <si>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</si>
  <si>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</si>
  <si>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</si>
  <si>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</si>
  <si>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</si>
  <si>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Floor rise rate  Per Sq. Ft.</t>
  </si>
  <si>
    <t>Development charges Per Sq. Ft.</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</si>
  <si>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</si>
  <si>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</si>
  <si>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</si>
  <si>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</si>
  <si>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</si>
  <si>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</si>
  <si>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</si>
  <si>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</si>
  <si>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</si>
  <si>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</si>
  <si>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</si>
  <si>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</si>
  <si>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</si>
  <si>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</si>
  <si>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</si>
  <si>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</si>
  <si>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</si>
  <si>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</si>
  <si>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</si>
  <si>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</si>
  <si>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</si>
  <si>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</si>
  <si>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</si>
  <si>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</si>
  <si>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</si>
  <si>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</si>
  <si>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</si>
  <si>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</si>
  <si>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</si>
  <si>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</si>
  <si>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</si>
  <si>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</si>
  <si>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Recommended rate of the flat Per Sq. Ft. ( on Saleble area)</t>
  </si>
  <si>
    <t>1. Copy of Plans. 2. Copy of CC.</t>
  </si>
  <si>
    <t>Contect Details ( Name &amp; Contect No.)</t>
  </si>
  <si>
    <t>Plot No.</t>
  </si>
  <si>
    <t>Axis Sanpada</t>
  </si>
  <si>
    <t>M/s. Bhoomi Anand Developers.</t>
  </si>
  <si>
    <t xml:space="preserve">M/s. S.S Engineering Builder &amp; Developers. </t>
  </si>
  <si>
    <t>Siddhagiri Residency</t>
  </si>
  <si>
    <t>CIDCO/BP-15422/TPO/(NM &amp; K)/2017</t>
  </si>
  <si>
    <t>20/09/2017.</t>
  </si>
  <si>
    <t>Siddhagiri Residency, Plot No. 223, Sector No. 17, Ulwe Panvel, Navi Mumbai., Raigad.</t>
  </si>
  <si>
    <t>Sector No</t>
  </si>
  <si>
    <t>Ulwe</t>
  </si>
  <si>
    <t>Sector No. 17 Internal Road</t>
  </si>
  <si>
    <t>Raigad</t>
  </si>
  <si>
    <t>Navi Mumbai</t>
  </si>
  <si>
    <t>400 706</t>
  </si>
  <si>
    <t>Near RS  International Stadium</t>
  </si>
  <si>
    <t xml:space="preserve">Road </t>
  </si>
  <si>
    <t xml:space="preserve">Building </t>
  </si>
  <si>
    <t>07/09/2017.</t>
  </si>
  <si>
    <t>O. Certificate No.: NA</t>
  </si>
  <si>
    <t>Date of approval: NA</t>
  </si>
  <si>
    <t xml:space="preserve">Ground Floor For Parking </t>
  </si>
  <si>
    <t>1MP Room</t>
  </si>
  <si>
    <t>1RK</t>
  </si>
  <si>
    <t>1st &amp; 3rd Floor</t>
  </si>
  <si>
    <t xml:space="preserve">2nd Floor </t>
  </si>
  <si>
    <t>4th Floor</t>
  </si>
  <si>
    <t>4)  The saleable area is as per Builder Salable Area Chart.</t>
  </si>
  <si>
    <t>7) FungibleArea= Enclose Balcony + Flower Bed  + Covered Balcony + Service Slab + Duct + Chajja + Weather shed Area.</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</si>
  <si>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</si>
  <si>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</si>
  <si>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</si>
  <si>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</si>
  <si>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</si>
  <si>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</si>
  <si>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</si>
  <si>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</si>
  <si>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</si>
  <si>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</si>
  <si>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</si>
  <si>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</si>
  <si>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</si>
  <si>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</si>
  <si>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</si>
  <si>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</si>
  <si>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</si>
  <si>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</si>
  <si>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</si>
  <si>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</si>
  <si>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 :</t>
  </si>
  <si>
    <t>150000/-</t>
  </si>
  <si>
    <t xml:space="preserve">totaL floor </t>
  </si>
  <si>
    <t>Builder  Saleable area</t>
  </si>
  <si>
    <t>Market Research Data</t>
  </si>
  <si>
    <t>Source</t>
  </si>
  <si>
    <t>Distance from proposed property</t>
  </si>
  <si>
    <t>Net Carpet</t>
  </si>
  <si>
    <t>Saleable Area</t>
  </si>
  <si>
    <t>Rate on Saleable</t>
  </si>
  <si>
    <t>Market Value</t>
  </si>
  <si>
    <t>Average</t>
  </si>
  <si>
    <t xml:space="preserve">Valuation Adopted </t>
  </si>
  <si>
    <t>commonfloor</t>
  </si>
  <si>
    <t>1BHK</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</si>
  <si>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</si>
  <si>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</si>
  <si>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</si>
  <si>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</si>
  <si>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</si>
  <si>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</si>
  <si>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</si>
  <si>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</si>
  <si>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</si>
  <si>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</si>
  <si>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</si>
  <si>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</si>
  <si>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</si>
  <si>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</si>
  <si>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</si>
  <si>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</si>
  <si>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</si>
  <si>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</si>
  <si>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</si>
  <si>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</si>
  <si>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</si>
  <si>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</si>
  <si>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</si>
  <si>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</si>
  <si>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</si>
  <si>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</si>
  <si>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</si>
  <si>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</si>
  <si>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</si>
  <si>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</si>
  <si>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</si>
  <si>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</si>
  <si>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</si>
  <si>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</si>
  <si>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 xml:space="preserve">CIDCO/BP/-15422/TPO/(NM &amp; K)/2017/1963
Valid Up to: Gr + 1st to 4th Floor                                                                                                               </t>
  </si>
  <si>
    <t xml:space="preserve">Gr + 1st to 4th Floor </t>
  </si>
  <si>
    <t>RERA No</t>
  </si>
  <si>
    <t>P52000014294</t>
  </si>
  <si>
    <t>2.3Km from Baman Dongri Railway Station</t>
  </si>
  <si>
    <t>1 Building</t>
  </si>
  <si>
    <t>Office No. 1031, Wing J, Akshar Business Park, Plot No. 03 Sector 25, Near APMC Market, Vashi, 
Navi Mumbai, Maharashtra 400703 TEL: 022-46090378/79/80                                                                       
E mail : vsjcapf@gmail.com. Web site : www.vsjadon.com</t>
  </si>
  <si>
    <t>Location Link</t>
  </si>
  <si>
    <t>https://goo.gl/maps/W78LpsmAX2uadSzM9?coh=178572&amp;entry=tt</t>
  </si>
  <si>
    <t>Mr. Anand - 9833176072</t>
  </si>
  <si>
    <r>
      <t xml:space="preserve">PHOTOGRAPHS OF PROPERTY </t>
    </r>
    <r>
      <rPr>
        <b/>
        <sz val="12"/>
        <color indexed="8"/>
        <rFont val="Times New Roman"/>
        <family val="1"/>
      </rPr>
      <t>:  Siddhagiri Residency</t>
    </r>
  </si>
  <si>
    <r>
      <t xml:space="preserve">Remarks:  
1.  Construction work was stopped. Work is same as last visit(12/05/2023).
2. We adopted builder saleable area as per builder saleable area chart.
3. We have considered rate by verifying it from market inquire.
4. Recommended rate should be considered as all inclusive rate if other charges are not mentioned. (Excluding GST &amp; other government Taxes)
5. Car parking is subjected to authentic documentation.
6. Since the project has received first CC on 07/09/2017., But construction work of Siddhagiri Residency is under construction.
</t>
    </r>
    <r>
      <rPr>
        <b/>
        <sz val="11"/>
        <color rgb="FFFF0000"/>
        <rFont val="Times New Roman"/>
        <family val="1"/>
      </rPr>
      <t xml:space="preserve">7. As per RERA, completion period of project Siddhagiri Residency is expired on 31/12/2024 but still project is under construction.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</si>
</sst>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0.0"/>
  </numFmts>
  <fonts count="27"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rgb="FF000000"/>
      <name val="Calibri"/>
      <family val="2"/>
      <scheme val="minor"/>
    </font>
    <font>
      <sz val="11"/>
      <color rgb="FFFF0000"/>
      <name val="Calibri"/>
      <family val="2"/>
    </font>
    <font>
      <sz val="11"/>
      <color theme="1"/>
      <name val="Times New Roman"/>
      <family val="1"/>
    </font>
    <font>
      <sz val="11"/>
      <color rgb="FFFF0000"/>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u/>
      <sz val="11"/>
      <color theme="10"/>
      <name val="Calibri"/>
      <family val="2"/>
      <scheme val="minor"/>
    </font>
    <font>
      <b/>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2" fillId="0" borderId="0"/>
    <xf numFmtId="0" fontId="12" fillId="0" borderId="0"/>
    <xf numFmtId="0" fontId="11" fillId="0" borderId="0"/>
    <xf numFmtId="0" fontId="12" fillId="0" borderId="0"/>
    <xf numFmtId="0" fontId="13" fillId="0" borderId="0"/>
    <xf numFmtId="0" fontId="25" fillId="0" borderId="0" applyNumberFormat="0" applyFill="0" applyBorder="0" applyAlignment="0" applyProtection="0"/>
  </cellStyleXfs>
  <cellXfs count="219">
    <xf numFmtId="0" fontId="0" fillId="0" borderId="0" xfId="0"/>
    <xf numFmtId="0" fontId="2" fillId="0" borderId="0" xfId="2"/>
    <xf numFmtId="0" fontId="4" fillId="0" borderId="1" xfId="0" applyFont="1" applyFill="1" applyBorder="1" applyAlignment="1">
      <alignment vertical="top"/>
    </xf>
    <xf numFmtId="0" fontId="5" fillId="0" borderId="1" xfId="0" applyFont="1" applyFill="1" applyBorder="1" applyAlignment="1">
      <alignment vertical="top"/>
    </xf>
    <xf numFmtId="0" fontId="4" fillId="0" borderId="2" xfId="0" applyFont="1" applyBorder="1" applyAlignment="1">
      <alignment vertical="top"/>
    </xf>
    <xf numFmtId="0" fontId="4" fillId="0" borderId="2" xfId="0" applyFont="1" applyFill="1" applyBorder="1" applyAlignment="1">
      <alignment vertical="top"/>
    </xf>
    <xf numFmtId="0" fontId="4" fillId="0" borderId="2" xfId="0" applyFont="1" applyFill="1" applyBorder="1" applyAlignment="1">
      <alignment vertical="top" wrapText="1"/>
    </xf>
    <xf numFmtId="0" fontId="4" fillId="2" borderId="2" xfId="0" applyFont="1" applyFill="1" applyBorder="1" applyAlignment="1">
      <alignment vertical="top"/>
    </xf>
    <xf numFmtId="1" fontId="6" fillId="0" borderId="2" xfId="0" applyNumberFormat="1"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0" fontId="0" fillId="0" borderId="2" xfId="0" applyBorder="1"/>
    <xf numFmtId="0" fontId="14" fillId="0" borderId="2" xfId="0" applyFont="1" applyBorder="1"/>
    <xf numFmtId="0" fontId="0" fillId="0" borderId="3" xfId="0" applyBorder="1" applyAlignment="1"/>
    <xf numFmtId="0" fontId="0" fillId="3" borderId="2" xfId="0" applyFill="1" applyBorder="1"/>
    <xf numFmtId="0" fontId="14" fillId="0" borderId="2" xfId="0" applyFont="1" applyBorder="1" applyAlignment="1">
      <alignment horizontal="center"/>
    </xf>
    <xf numFmtId="1" fontId="10" fillId="0" borderId="2" xfId="0" applyNumberFormat="1" applyFont="1" applyFill="1" applyBorder="1" applyAlignment="1">
      <alignment horizontal="center" vertical="center" wrapText="1"/>
    </xf>
    <xf numFmtId="0" fontId="4" fillId="0" borderId="2" xfId="0" applyFont="1" applyFill="1" applyBorder="1" applyAlignment="1">
      <alignment horizontal="left" vertical="top"/>
    </xf>
    <xf numFmtId="0" fontId="14" fillId="3" borderId="2" xfId="0" applyFont="1" applyFill="1" applyBorder="1"/>
    <xf numFmtId="0" fontId="0" fillId="0" borderId="0" xfId="0" applyBorder="1"/>
    <xf numFmtId="0" fontId="0" fillId="0" borderId="4" xfId="0" applyBorder="1"/>
    <xf numFmtId="0" fontId="0" fillId="0" borderId="0" xfId="0" applyAlignment="1">
      <alignment wrapText="1"/>
    </xf>
    <xf numFmtId="0" fontId="0" fillId="0" borderId="2" xfId="0" applyBorder="1" applyAlignment="1">
      <alignment wrapText="1"/>
    </xf>
    <xf numFmtId="0" fontId="16" fillId="0" borderId="0" xfId="0" applyFont="1" applyAlignment="1">
      <alignment horizontal="left" vertical="center" readingOrder="1"/>
    </xf>
    <xf numFmtId="0" fontId="15" fillId="0" borderId="0" xfId="0" applyFont="1"/>
    <xf numFmtId="0" fontId="13" fillId="0" borderId="0" xfId="9"/>
    <xf numFmtId="0" fontId="1" fillId="0" borderId="0" xfId="3" applyFont="1"/>
    <xf numFmtId="0" fontId="12" fillId="0" borderId="0" xfId="8"/>
    <xf numFmtId="0" fontId="14" fillId="0" borderId="2" xfId="8" applyFont="1" applyBorder="1" applyAlignment="1">
      <alignment horizontal="center" vertical="top" wrapText="1"/>
    </xf>
    <xf numFmtId="0" fontId="17" fillId="0" borderId="0" xfId="3" applyFont="1"/>
    <xf numFmtId="0" fontId="12" fillId="0" borderId="2" xfId="8" applyBorder="1" applyAlignment="1">
      <alignment horizontal="center" vertical="center"/>
    </xf>
    <xf numFmtId="1" fontId="12" fillId="0" borderId="2" xfId="8" applyNumberFormat="1" applyBorder="1" applyAlignment="1">
      <alignment horizontal="center" vertical="center"/>
    </xf>
    <xf numFmtId="165" fontId="12" fillId="0" borderId="2" xfId="1" applyNumberFormat="1" applyFont="1" applyBorder="1" applyAlignment="1">
      <alignment horizontal="right" vertical="center"/>
    </xf>
    <xf numFmtId="0" fontId="14" fillId="0" borderId="2" xfId="8" applyFont="1" applyBorder="1" applyAlignment="1">
      <alignment horizontal="center" vertical="center"/>
    </xf>
    <xf numFmtId="1" fontId="15" fillId="0" borderId="2" xfId="8" applyNumberFormat="1" applyFont="1" applyBorder="1" applyAlignment="1">
      <alignment horizontal="center" vertical="center"/>
    </xf>
    <xf numFmtId="0" fontId="12" fillId="0" borderId="2" xfId="8" applyFont="1" applyBorder="1" applyAlignment="1">
      <alignment horizontal="center" vertical="center"/>
    </xf>
    <xf numFmtId="0" fontId="1" fillId="0" borderId="2" xfId="3" applyFont="1" applyBorder="1" applyAlignment="1">
      <alignment horizontal="center" vertical="center"/>
    </xf>
    <xf numFmtId="0" fontId="12" fillId="0" borderId="2" xfId="8" applyFont="1" applyBorder="1" applyAlignment="1">
      <alignment horizontal="left" vertical="center"/>
    </xf>
    <xf numFmtId="0" fontId="12" fillId="0" borderId="2" xfId="8" applyFont="1" applyBorder="1" applyAlignment="1">
      <alignment horizontal="center" vertical="center"/>
    </xf>
    <xf numFmtId="0" fontId="20" fillId="0" borderId="14" xfId="6" applyFont="1" applyFill="1" applyBorder="1" applyProtection="1">
      <protection hidden="1"/>
    </xf>
    <xf numFmtId="0" fontId="20" fillId="0" borderId="14" xfId="6" applyFont="1" applyBorder="1" applyProtection="1">
      <protection hidden="1"/>
    </xf>
    <xf numFmtId="0" fontId="20" fillId="0" borderId="15" xfId="6" applyFont="1" applyBorder="1" applyProtection="1">
      <protection hidden="1"/>
    </xf>
    <xf numFmtId="0" fontId="21" fillId="0" borderId="16" xfId="6" applyFont="1" applyFill="1" applyBorder="1" applyAlignment="1" applyProtection="1">
      <alignment horizontal="center" vertical="top"/>
      <protection locked="0"/>
    </xf>
    <xf numFmtId="0" fontId="21" fillId="0" borderId="2" xfId="6" applyFont="1" applyFill="1" applyBorder="1" applyAlignment="1" applyProtection="1">
      <alignment horizontal="center" vertical="top"/>
      <protection locked="0"/>
    </xf>
    <xf numFmtId="0" fontId="20" fillId="0" borderId="0" xfId="6" applyFont="1" applyFill="1" applyBorder="1" applyProtection="1">
      <protection hidden="1"/>
    </xf>
    <xf numFmtId="0" fontId="20" fillId="0" borderId="0" xfId="6" applyFont="1" applyBorder="1" applyProtection="1">
      <protection hidden="1"/>
    </xf>
    <xf numFmtId="0" fontId="20" fillId="0" borderId="18" xfId="6" applyFont="1" applyBorder="1" applyProtection="1">
      <protection hidden="1"/>
    </xf>
    <xf numFmtId="0" fontId="23" fillId="0" borderId="0" xfId="0" applyFont="1" applyFill="1" applyBorder="1" applyProtection="1">
      <protection hidden="1"/>
    </xf>
    <xf numFmtId="0" fontId="20" fillId="0" borderId="0" xfId="6" applyFont="1" applyBorder="1"/>
    <xf numFmtId="0" fontId="20" fillId="0" borderId="18" xfId="6" applyFont="1" applyBorder="1"/>
    <xf numFmtId="9" fontId="23" fillId="0" borderId="0" xfId="0" applyNumberFormat="1" applyFont="1" applyBorder="1" applyProtection="1">
      <protection hidden="1"/>
    </xf>
    <xf numFmtId="0" fontId="23" fillId="0" borderId="18" xfId="0" applyNumberFormat="1" applyFont="1" applyBorder="1" applyProtection="1">
      <protection hidden="1"/>
    </xf>
    <xf numFmtId="1" fontId="0" fillId="0" borderId="18" xfId="0" applyNumberFormat="1" applyBorder="1"/>
    <xf numFmtId="1" fontId="0" fillId="0" borderId="0" xfId="0" applyNumberFormat="1" applyBorder="1"/>
    <xf numFmtId="166" fontId="0" fillId="0" borderId="0" xfId="0" applyNumberFormat="1" applyBorder="1"/>
    <xf numFmtId="1" fontId="0" fillId="0" borderId="18" xfId="0" applyNumberFormat="1" applyBorder="1" applyAlignment="1">
      <alignment horizontal="right"/>
    </xf>
    <xf numFmtId="0" fontId="0" fillId="0" borderId="18" xfId="0" applyBorder="1"/>
    <xf numFmtId="0" fontId="23" fillId="0" borderId="22" xfId="0" applyFont="1" applyFill="1" applyBorder="1" applyProtection="1">
      <protection hidden="1"/>
    </xf>
    <xf numFmtId="9" fontId="23" fillId="0" borderId="22" xfId="0" applyNumberFormat="1" applyFont="1" applyBorder="1" applyProtection="1">
      <protection hidden="1"/>
    </xf>
    <xf numFmtId="1" fontId="0" fillId="0" borderId="23" xfId="0" applyNumberFormat="1" applyBorder="1"/>
    <xf numFmtId="0" fontId="21" fillId="0" borderId="2" xfId="6" applyFont="1" applyBorder="1" applyAlignment="1" applyProtection="1">
      <alignment horizontal="center" vertical="top" wrapText="1"/>
      <protection locked="0"/>
    </xf>
    <xf numFmtId="0" fontId="21" fillId="0" borderId="2" xfId="6" applyFont="1" applyBorder="1" applyAlignment="1" applyProtection="1">
      <alignment horizontal="center" wrapText="1"/>
      <protection locked="0"/>
    </xf>
    <xf numFmtId="1" fontId="21" fillId="0" borderId="2" xfId="6" applyNumberFormat="1" applyFont="1" applyBorder="1" applyAlignment="1" applyProtection="1">
      <alignment horizontal="center" wrapText="1"/>
      <protection locked="0"/>
    </xf>
    <xf numFmtId="0" fontId="21" fillId="0" borderId="20" xfId="6" applyFont="1" applyBorder="1" applyAlignment="1" applyProtection="1">
      <alignment horizontal="center" wrapText="1"/>
      <protection locked="0"/>
    </xf>
    <xf numFmtId="0" fontId="18" fillId="0" borderId="0" xfId="0" applyFont="1"/>
    <xf numFmtId="0" fontId="26" fillId="0" borderId="0" xfId="0" applyFont="1" applyAlignment="1">
      <alignment horizontal="left" vertical="center" readingOrder="1"/>
    </xf>
    <xf numFmtId="1" fontId="1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top"/>
    </xf>
    <xf numFmtId="0" fontId="4" fillId="2" borderId="2" xfId="0" applyFont="1" applyFill="1" applyBorder="1" applyAlignment="1">
      <alignment horizontal="left" vertical="top"/>
    </xf>
    <xf numFmtId="0" fontId="21" fillId="0" borderId="16" xfId="6" applyFont="1" applyFill="1" applyBorder="1" applyAlignment="1" applyProtection="1">
      <alignment horizontal="center" vertical="top" wrapText="1"/>
      <protection locked="0"/>
    </xf>
    <xf numFmtId="0" fontId="21" fillId="0" borderId="2" xfId="6" applyFont="1" applyFill="1" applyBorder="1" applyAlignment="1" applyProtection="1">
      <alignment horizontal="center" vertical="top" wrapText="1"/>
      <protection locked="0"/>
    </xf>
    <xf numFmtId="9" fontId="21" fillId="2" borderId="2" xfId="6" applyNumberFormat="1" applyFont="1" applyFill="1" applyBorder="1" applyAlignment="1" applyProtection="1">
      <alignment horizontal="center" vertical="center" wrapText="1"/>
      <protection hidden="1"/>
    </xf>
    <xf numFmtId="0" fontId="21" fillId="0" borderId="19" xfId="6" applyFont="1" applyFill="1" applyBorder="1" applyAlignment="1" applyProtection="1">
      <alignment horizontal="center" vertical="top" wrapText="1"/>
      <protection locked="0"/>
    </xf>
    <xf numFmtId="0" fontId="21" fillId="0" borderId="20" xfId="6" applyFont="1" applyFill="1" applyBorder="1" applyAlignment="1" applyProtection="1">
      <alignment horizontal="center" vertical="top" wrapText="1"/>
      <protection locked="0"/>
    </xf>
    <xf numFmtId="9" fontId="21" fillId="2" borderId="20" xfId="6" applyNumberFormat="1" applyFont="1" applyFill="1" applyBorder="1" applyAlignment="1" applyProtection="1">
      <alignment horizontal="center" vertical="center" wrapText="1"/>
      <protection hidden="1"/>
    </xf>
    <xf numFmtId="0" fontId="22" fillId="0" borderId="25" xfId="6" applyFont="1" applyFill="1" applyBorder="1" applyAlignment="1" applyProtection="1">
      <alignment horizontal="left" vertical="top" wrapText="1"/>
      <protection locked="0"/>
    </xf>
    <xf numFmtId="0" fontId="22" fillId="0" borderId="26" xfId="6" applyFont="1" applyFill="1" applyBorder="1" applyAlignment="1" applyProtection="1">
      <alignment horizontal="left" vertical="top" wrapText="1"/>
      <protection locked="0"/>
    </xf>
    <xf numFmtId="0" fontId="21" fillId="0" borderId="2" xfId="6" applyFont="1" applyFill="1" applyBorder="1" applyAlignment="1" applyProtection="1">
      <alignment horizontal="center" vertical="top"/>
      <protection locked="0"/>
    </xf>
    <xf numFmtId="0" fontId="21" fillId="0" borderId="17" xfId="6" applyFont="1" applyFill="1" applyBorder="1" applyAlignment="1" applyProtection="1">
      <alignment horizontal="center" vertical="top"/>
      <protection locked="0"/>
    </xf>
    <xf numFmtId="0" fontId="22" fillId="0" borderId="16" xfId="6" applyFont="1" applyFill="1" applyBorder="1" applyAlignment="1" applyProtection="1">
      <alignment horizontal="left" vertical="top"/>
      <protection locked="0"/>
    </xf>
    <xf numFmtId="0" fontId="22" fillId="0" borderId="2" xfId="6" applyFont="1" applyFill="1" applyBorder="1" applyAlignment="1" applyProtection="1">
      <alignment horizontal="left" vertical="top"/>
      <protection locked="0"/>
    </xf>
    <xf numFmtId="0" fontId="22" fillId="0" borderId="2" xfId="6" applyFont="1" applyFill="1" applyBorder="1" applyAlignment="1" applyProtection="1">
      <alignment horizontal="left" vertical="top" wrapText="1"/>
      <protection locked="0"/>
    </xf>
    <xf numFmtId="0" fontId="22" fillId="0" borderId="17" xfId="6" applyFont="1" applyFill="1" applyBorder="1" applyAlignment="1" applyProtection="1">
      <alignment horizontal="left" vertical="top" wrapText="1"/>
      <protection locked="0"/>
    </xf>
    <xf numFmtId="0" fontId="3" fillId="0" borderId="1"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5" fillId="0" borderId="1"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14" fontId="4" fillId="0" borderId="1" xfId="0" applyNumberFormat="1" applyFont="1" applyBorder="1" applyAlignment="1">
      <alignment horizontal="left" vertical="top"/>
    </xf>
    <xf numFmtId="14" fontId="4" fillId="0" borderId="5"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Fill="1" applyBorder="1" applyAlignment="1">
      <alignment horizontal="left" vertical="top"/>
    </xf>
    <xf numFmtId="0" fontId="5" fillId="0" borderId="2" xfId="0" applyFont="1" applyFill="1" applyBorder="1" applyAlignment="1">
      <alignment horizontal="left" vertical="top"/>
    </xf>
    <xf numFmtId="0" fontId="4" fillId="0" borderId="1" xfId="0" applyFont="1" applyFill="1" applyBorder="1" applyAlignment="1">
      <alignment horizontal="left" vertical="top"/>
    </xf>
    <xf numFmtId="0" fontId="4" fillId="0" borderId="5" xfId="0" applyFont="1" applyFill="1" applyBorder="1" applyAlignment="1">
      <alignment horizontal="left" vertical="top"/>
    </xf>
    <xf numFmtId="0" fontId="4" fillId="0" borderId="6"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0" borderId="1"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2" xfId="0" applyFont="1" applyFill="1" applyBorder="1" applyAlignment="1">
      <alignment horizontal="left" vertical="top"/>
    </xf>
    <xf numFmtId="0" fontId="4" fillId="0" borderId="1" xfId="0" applyFont="1" applyFill="1" applyBorder="1" applyAlignment="1">
      <alignment vertical="top"/>
    </xf>
    <xf numFmtId="0" fontId="4" fillId="0" borderId="5" xfId="0" applyFont="1" applyFill="1" applyBorder="1" applyAlignment="1">
      <alignment vertical="top"/>
    </xf>
    <xf numFmtId="0" fontId="4" fillId="0" borderId="6" xfId="0" applyFont="1" applyFill="1" applyBorder="1" applyAlignment="1">
      <alignment vertical="top"/>
    </xf>
    <xf numFmtId="0" fontId="5" fillId="0" borderId="2" xfId="0" applyFont="1" applyFill="1" applyBorder="1" applyAlignment="1">
      <alignment horizontal="center" vertical="top"/>
    </xf>
    <xf numFmtId="0" fontId="4" fillId="0" borderId="2"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12" xfId="0" applyFont="1" applyFill="1" applyBorder="1" applyAlignment="1">
      <alignment horizontal="left" vertical="top"/>
    </xf>
    <xf numFmtId="0" fontId="4" fillId="0" borderId="3" xfId="0" applyFont="1" applyFill="1" applyBorder="1" applyAlignment="1">
      <alignment horizontal="left" vertical="top"/>
    </xf>
    <xf numFmtId="0" fontId="4" fillId="0" borderId="13" xfId="0" applyFont="1" applyFill="1" applyBorder="1" applyAlignment="1">
      <alignment horizontal="left" vertical="top"/>
    </xf>
    <xf numFmtId="0" fontId="4" fillId="0" borderId="2" xfId="0" applyFont="1" applyBorder="1" applyAlignment="1">
      <alignment horizontal="left" vertical="top"/>
    </xf>
    <xf numFmtId="0" fontId="25" fillId="0" borderId="2" xfId="10" applyFill="1" applyBorder="1" applyAlignment="1">
      <alignment horizontal="left" vertical="top"/>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1" xfId="0" applyFont="1" applyFill="1" applyBorder="1" applyAlignment="1">
      <alignment horizontal="left" vertical="top"/>
    </xf>
    <xf numFmtId="0" fontId="5" fillId="0" borderId="5" xfId="0" applyFont="1" applyFill="1" applyBorder="1" applyAlignment="1">
      <alignment horizontal="left" vertical="top"/>
    </xf>
    <xf numFmtId="0" fontId="5" fillId="0" borderId="6" xfId="0" applyFont="1" applyFill="1" applyBorder="1" applyAlignment="1">
      <alignment horizontal="left" vertical="top"/>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3" xfId="0" applyFont="1" applyBorder="1" applyAlignment="1">
      <alignment horizontal="center" vertical="top" wrapText="1"/>
    </xf>
    <xf numFmtId="0" fontId="3" fillId="0" borderId="13" xfId="0" applyFont="1" applyBorder="1" applyAlignment="1">
      <alignment horizontal="center" vertical="top" wrapText="1"/>
    </xf>
    <xf numFmtId="0" fontId="3" fillId="0" borderId="1" xfId="0" applyFont="1" applyFill="1" applyBorder="1" applyAlignment="1">
      <alignment horizontal="left" vertical="top"/>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4" fillId="2" borderId="1"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3" fillId="0" borderId="5" xfId="0" applyFont="1" applyFill="1" applyBorder="1" applyAlignment="1">
      <alignment horizontal="left" vertical="top"/>
    </xf>
    <xf numFmtId="0" fontId="3" fillId="0" borderId="6" xfId="0" applyFont="1" applyFill="1" applyBorder="1" applyAlignment="1">
      <alignment horizontal="left" vertical="top"/>
    </xf>
    <xf numFmtId="0" fontId="3" fillId="0" borderId="1" xfId="0" applyFont="1" applyFill="1" applyBorder="1" applyAlignment="1">
      <alignment horizontal="center" vertical="top"/>
    </xf>
    <xf numFmtId="0" fontId="3" fillId="0" borderId="5" xfId="0" applyFont="1" applyFill="1" applyBorder="1" applyAlignment="1">
      <alignment horizontal="center" vertical="top"/>
    </xf>
    <xf numFmtId="0" fontId="3" fillId="0" borderId="6" xfId="0" applyFont="1" applyFill="1" applyBorder="1" applyAlignment="1">
      <alignment horizontal="center" vertical="top"/>
    </xf>
    <xf numFmtId="0" fontId="5" fillId="0" borderId="1"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3" fillId="0" borderId="2" xfId="2" applyFont="1" applyBorder="1" applyAlignment="1">
      <alignment horizontal="left" vertical="top" wrapText="1"/>
    </xf>
    <xf numFmtId="1" fontId="6" fillId="0" borderId="1" xfId="0" applyNumberFormat="1" applyFont="1" applyFill="1" applyBorder="1" applyAlignment="1">
      <alignment horizontal="center" vertical="top" wrapText="1"/>
    </xf>
    <xf numFmtId="1" fontId="6" fillId="0" borderId="6"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22" fillId="0" borderId="24" xfId="6" applyFont="1" applyFill="1" applyBorder="1" applyAlignment="1" applyProtection="1">
      <alignment horizontal="center" vertical="top" wrapText="1"/>
      <protection locked="0"/>
    </xf>
    <xf numFmtId="0" fontId="22" fillId="0" borderId="25" xfId="6" applyFont="1" applyFill="1" applyBorder="1" applyAlignment="1" applyProtection="1">
      <alignment horizontal="center" vertical="top" wrapText="1"/>
      <protection locked="0"/>
    </xf>
    <xf numFmtId="0" fontId="18" fillId="0" borderId="1" xfId="0" applyFont="1" applyBorder="1" applyAlignment="1">
      <alignment horizontal="left" vertical="top" wrapText="1"/>
    </xf>
    <xf numFmtId="0" fontId="19" fillId="0" borderId="5" xfId="0" applyFont="1" applyBorder="1" applyAlignment="1">
      <alignment horizontal="left" vertical="top" wrapText="1"/>
    </xf>
    <xf numFmtId="0" fontId="19" fillId="0" borderId="6" xfId="0" applyFont="1" applyBorder="1" applyAlignment="1">
      <alignment horizontal="left" vertical="top" wrapText="1"/>
    </xf>
    <xf numFmtId="0" fontId="9" fillId="0" borderId="2" xfId="0" applyFont="1" applyFill="1" applyBorder="1" applyAlignment="1">
      <alignment horizontal="left" vertical="top" wrapText="1"/>
    </xf>
    <xf numFmtId="1" fontId="10" fillId="0" borderId="2" xfId="0" applyNumberFormat="1" applyFont="1" applyFill="1" applyBorder="1" applyAlignment="1">
      <alignment horizontal="center" vertical="center" wrapText="1"/>
    </xf>
    <xf numFmtId="1" fontId="6" fillId="0" borderId="7"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9" fontId="21" fillId="2" borderId="17" xfId="6" applyNumberFormat="1" applyFont="1" applyFill="1" applyBorder="1" applyAlignment="1" applyProtection="1">
      <alignment horizontal="center" vertical="center" wrapText="1"/>
      <protection hidden="1"/>
    </xf>
    <xf numFmtId="9" fontId="21" fillId="2" borderId="21" xfId="6" applyNumberFormat="1" applyFont="1" applyFill="1" applyBorder="1" applyAlignment="1" applyProtection="1">
      <alignment horizontal="center" vertical="center" wrapText="1"/>
      <protection hidden="1"/>
    </xf>
    <xf numFmtId="0" fontId="21" fillId="0" borderId="16" xfId="6" applyFont="1" applyFill="1" applyBorder="1" applyAlignment="1" applyProtection="1">
      <alignment horizontal="center" vertical="top"/>
      <protection locked="0"/>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4" fillId="2" borderId="2" xfId="0" applyFont="1" applyFill="1" applyBorder="1" applyAlignment="1">
      <alignment vertical="top" wrapText="1"/>
    </xf>
    <xf numFmtId="0" fontId="0" fillId="0" borderId="2" xfId="0" applyBorder="1" applyAlignment="1">
      <alignment vertical="top"/>
    </xf>
    <xf numFmtId="14" fontId="4" fillId="0" borderId="2" xfId="0" applyNumberFormat="1" applyFont="1" applyFill="1" applyBorder="1" applyAlignment="1">
      <alignment horizontal="left" vertical="top"/>
    </xf>
    <xf numFmtId="0" fontId="3" fillId="0" borderId="2" xfId="0" applyFont="1" applyFill="1" applyBorder="1" applyAlignment="1">
      <alignment vertical="top"/>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0" fontId="9" fillId="0" borderId="2" xfId="0" applyFont="1" applyFill="1" applyBorder="1" applyAlignment="1">
      <alignment horizontal="center" vertical="top" wrapText="1"/>
    </xf>
    <xf numFmtId="0" fontId="5" fillId="0" borderId="1" xfId="0" applyFont="1" applyFill="1" applyBorder="1" applyAlignment="1">
      <alignment horizontal="center" vertical="top"/>
    </xf>
    <xf numFmtId="0" fontId="5" fillId="0" borderId="6" xfId="0" applyFont="1" applyFill="1" applyBorder="1" applyAlignment="1">
      <alignment horizontal="center" vertical="top"/>
    </xf>
    <xf numFmtId="0" fontId="8" fillId="0" borderId="7" xfId="0" applyFont="1" applyFill="1" applyBorder="1" applyAlignment="1">
      <alignment vertical="top" wrapText="1"/>
    </xf>
    <xf numFmtId="0" fontId="8" fillId="0" borderId="8" xfId="0" applyFont="1" applyFill="1" applyBorder="1" applyAlignment="1">
      <alignment vertical="top"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0" xfId="0" applyFont="1" applyFill="1" applyBorder="1" applyAlignment="1">
      <alignment vertical="top" wrapText="1"/>
    </xf>
    <xf numFmtId="0" fontId="8" fillId="0" borderId="11" xfId="0" applyFont="1" applyFill="1" applyBorder="1" applyAlignment="1">
      <alignment vertical="top" wrapText="1"/>
    </xf>
    <xf numFmtId="0" fontId="8" fillId="0" borderId="12" xfId="0" applyFont="1" applyFill="1" applyBorder="1" applyAlignment="1">
      <alignment vertical="top" wrapText="1"/>
    </xf>
    <xf numFmtId="0" fontId="8" fillId="0" borderId="3" xfId="0" applyFont="1" applyFill="1" applyBorder="1" applyAlignment="1">
      <alignment vertical="top" wrapText="1"/>
    </xf>
    <xf numFmtId="0" fontId="8" fillId="0" borderId="13" xfId="0" applyFont="1" applyFill="1" applyBorder="1" applyAlignment="1">
      <alignment vertical="top" wrapText="1"/>
    </xf>
    <xf numFmtId="0" fontId="7" fillId="0" borderId="1" xfId="0" applyFont="1" applyFill="1" applyBorder="1" applyAlignment="1">
      <alignment horizontal="left" vertical="top"/>
    </xf>
    <xf numFmtId="0" fontId="0" fillId="0" borderId="2" xfId="0" applyBorder="1" applyAlignment="1">
      <alignment horizontal="left"/>
    </xf>
    <xf numFmtId="0" fontId="8" fillId="2" borderId="1" xfId="0" applyFont="1" applyFill="1" applyBorder="1" applyAlignment="1">
      <alignment horizontal="left" vertical="top"/>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0" fontId="4" fillId="0" borderId="2" xfId="0" applyFont="1" applyFill="1" applyBorder="1" applyAlignment="1">
      <alignment horizontal="center" vertical="top" wrapText="1"/>
    </xf>
    <xf numFmtId="0" fontId="21" fillId="0" borderId="17" xfId="6" applyFont="1" applyFill="1" applyBorder="1" applyAlignment="1" applyProtection="1">
      <alignment horizontal="center" vertical="top" wrapText="1"/>
      <protection locked="0"/>
    </xf>
    <xf numFmtId="0" fontId="3" fillId="0" borderId="2" xfId="0" applyFont="1" applyFill="1" applyBorder="1" applyAlignment="1">
      <alignment horizontal="left" vertical="top" wrapText="1"/>
    </xf>
    <xf numFmtId="1" fontId="10" fillId="0" borderId="1" xfId="0" applyNumberFormat="1" applyFont="1" applyFill="1" applyBorder="1" applyAlignment="1">
      <alignment horizontal="center" vertical="center" wrapText="1"/>
    </xf>
    <xf numFmtId="1" fontId="10" fillId="0" borderId="5" xfId="0" applyNumberFormat="1" applyFont="1" applyFill="1" applyBorder="1" applyAlignment="1">
      <alignment horizontal="center" vertical="center" wrapText="1"/>
    </xf>
    <xf numFmtId="1" fontId="10" fillId="0" borderId="6" xfId="0" applyNumberFormat="1" applyFont="1" applyFill="1" applyBorder="1" applyAlignment="1">
      <alignment horizontal="center" vertical="center" wrapText="1"/>
    </xf>
    <xf numFmtId="0" fontId="0" fillId="3" borderId="2" xfId="0" applyFill="1" applyBorder="1" applyAlignment="1">
      <alignment horizontal="center" wrapText="1"/>
    </xf>
    <xf numFmtId="0" fontId="14" fillId="0" borderId="2" xfId="0" applyFont="1" applyBorder="1" applyAlignment="1">
      <alignment horizontal="center"/>
    </xf>
    <xf numFmtId="0" fontId="14" fillId="0" borderId="2" xfId="8" applyFont="1" applyBorder="1" applyAlignment="1">
      <alignment horizontal="left"/>
    </xf>
  </cellXfs>
  <cellStyles count="11">
    <cellStyle name="Comma 2" xfId="1"/>
    <cellStyle name="Excel Built-in Normal" xfId="2"/>
    <cellStyle name="Excel Built-in Normal 2" xfId="3"/>
    <cellStyle name="Excel Built-in Normal 3" xfId="4"/>
    <cellStyle name="Hyperlink" xfId="10" builtinId="8"/>
    <cellStyle name="Normal" xfId="0" builtinId="0"/>
    <cellStyle name="Normal 2" xfId="5"/>
    <cellStyle name="Normal 3" xfId="6"/>
    <cellStyle name="Normal 3 3" xfId="7"/>
    <cellStyle name="Normal 4"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212351</xdr:colOff>
      <xdr:row>165</xdr:row>
      <xdr:rowOff>75080</xdr:rowOff>
    </xdr:from>
    <xdr:to>
      <xdr:col>8</xdr:col>
      <xdr:colOff>437577</xdr:colOff>
      <xdr:row>184</xdr:row>
      <xdr:rowOff>46505</xdr:rowOff>
    </xdr:to>
    <xdr:pic>
      <xdr:nvPicPr>
        <xdr:cNvPr id="258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12351" y="32560933"/>
          <a:ext cx="6171640" cy="359092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212351</xdr:colOff>
      <xdr:row>184</xdr:row>
      <xdr:rowOff>188819</xdr:rowOff>
    </xdr:from>
    <xdr:to>
      <xdr:col>8</xdr:col>
      <xdr:colOff>437577</xdr:colOff>
      <xdr:row>203</xdr:row>
      <xdr:rowOff>84043</xdr:rowOff>
    </xdr:to>
    <xdr:pic>
      <xdr:nvPicPr>
        <xdr:cNvPr id="258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12351" y="36294172"/>
          <a:ext cx="6171640" cy="351472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561062</xdr:colOff>
      <xdr:row>134</xdr:row>
      <xdr:rowOff>35511</xdr:rowOff>
    </xdr:from>
    <xdr:to>
      <xdr:col>21</xdr:col>
      <xdr:colOff>101011</xdr:colOff>
      <xdr:row>149</xdr:row>
      <xdr:rowOff>9261</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1448137" y="27629436"/>
          <a:ext cx="1978349" cy="2831250"/>
        </a:xfrm>
        <a:prstGeom prst="rect">
          <a:avLst/>
        </a:prstGeom>
        <a:ln>
          <a:solidFill>
            <a:schemeClr val="tx1"/>
          </a:solidFill>
        </a:ln>
      </xdr:spPr>
    </xdr:pic>
    <xdr:clientData/>
  </xdr:twoCellAnchor>
  <xdr:twoCellAnchor editAs="oneCell">
    <xdr:from>
      <xdr:col>14</xdr:col>
      <xdr:colOff>267831</xdr:colOff>
      <xdr:row>118</xdr:row>
      <xdr:rowOff>120650</xdr:rowOff>
    </xdr:from>
    <xdr:to>
      <xdr:col>17</xdr:col>
      <xdr:colOff>414205</xdr:colOff>
      <xdr:row>133</xdr:row>
      <xdr:rowOff>94400</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9326106" y="24666575"/>
          <a:ext cx="1975174" cy="2831250"/>
        </a:xfrm>
        <a:prstGeom prst="rect">
          <a:avLst/>
        </a:prstGeom>
        <a:ln>
          <a:solidFill>
            <a:schemeClr val="tx1"/>
          </a:solidFill>
        </a:ln>
      </xdr:spPr>
    </xdr:pic>
    <xdr:clientData/>
  </xdr:twoCellAnchor>
  <xdr:twoCellAnchor editAs="oneCell">
    <xdr:from>
      <xdr:col>11</xdr:col>
      <xdr:colOff>15875</xdr:colOff>
      <xdr:row>118</xdr:row>
      <xdr:rowOff>120650</xdr:rowOff>
    </xdr:from>
    <xdr:to>
      <xdr:col>14</xdr:col>
      <xdr:colOff>168599</xdr:colOff>
      <xdr:row>133</xdr:row>
      <xdr:rowOff>94400</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245350" y="24666575"/>
          <a:ext cx="1981524" cy="2831250"/>
        </a:xfrm>
        <a:prstGeom prst="rect">
          <a:avLst/>
        </a:prstGeom>
        <a:ln>
          <a:solidFill>
            <a:schemeClr val="tx1"/>
          </a:solidFill>
        </a:ln>
      </xdr:spPr>
    </xdr:pic>
    <xdr:clientData/>
  </xdr:twoCellAnchor>
  <xdr:twoCellAnchor editAs="oneCell">
    <xdr:from>
      <xdr:col>11</xdr:col>
      <xdr:colOff>15875</xdr:colOff>
      <xdr:row>134</xdr:row>
      <xdr:rowOff>35511</xdr:rowOff>
    </xdr:from>
    <xdr:to>
      <xdr:col>14</xdr:col>
      <xdr:colOff>168599</xdr:colOff>
      <xdr:row>149</xdr:row>
      <xdr:rowOff>9261</xdr:rowOff>
    </xdr:to>
    <xdr:pic>
      <xdr:nvPicPr>
        <xdr:cNvPr id="13" name="Picture 1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7245350" y="27629436"/>
          <a:ext cx="1981524" cy="2831250"/>
        </a:xfrm>
        <a:prstGeom prst="rect">
          <a:avLst/>
        </a:prstGeom>
        <a:ln>
          <a:solidFill>
            <a:schemeClr val="tx1"/>
          </a:solidFill>
        </a:ln>
      </xdr:spPr>
    </xdr:pic>
    <xdr:clientData/>
  </xdr:twoCellAnchor>
  <xdr:twoCellAnchor editAs="oneCell">
    <xdr:from>
      <xdr:col>14</xdr:col>
      <xdr:colOff>272118</xdr:colOff>
      <xdr:row>134</xdr:row>
      <xdr:rowOff>35511</xdr:rowOff>
    </xdr:from>
    <xdr:to>
      <xdr:col>17</xdr:col>
      <xdr:colOff>409918</xdr:colOff>
      <xdr:row>149</xdr:row>
      <xdr:rowOff>9261</xdr:rowOff>
    </xdr:to>
    <xdr:pic>
      <xdr:nvPicPr>
        <xdr:cNvPr id="14" name="Picture 1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330393" y="27629436"/>
          <a:ext cx="1966600" cy="2831250"/>
        </a:xfrm>
        <a:prstGeom prst="rect">
          <a:avLst/>
        </a:prstGeom>
        <a:ln>
          <a:solidFill>
            <a:schemeClr val="tx1"/>
          </a:solidFill>
        </a:ln>
      </xdr:spPr>
    </xdr:pic>
    <xdr:clientData/>
  </xdr:twoCellAnchor>
  <xdr:twoCellAnchor editAs="oneCell">
    <xdr:from>
      <xdr:col>17</xdr:col>
      <xdr:colOff>561062</xdr:colOff>
      <xdr:row>118</xdr:row>
      <xdr:rowOff>120650</xdr:rowOff>
    </xdr:from>
    <xdr:to>
      <xdr:col>21</xdr:col>
      <xdr:colOff>101011</xdr:colOff>
      <xdr:row>133</xdr:row>
      <xdr:rowOff>94400</xdr:rowOff>
    </xdr:to>
    <xdr:pic>
      <xdr:nvPicPr>
        <xdr:cNvPr id="15" name="Picture 1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1448137" y="24666575"/>
          <a:ext cx="1978349" cy="2831250"/>
        </a:xfrm>
        <a:prstGeom prst="rect">
          <a:avLst/>
        </a:prstGeom>
        <a:ln>
          <a:solidFill>
            <a:schemeClr val="tx1"/>
          </a:solidFill>
        </a:ln>
      </xdr:spPr>
    </xdr:pic>
    <xdr:clientData/>
  </xdr:twoCellAnchor>
  <xdr:twoCellAnchor>
    <xdr:from>
      <xdr:col>0</xdr:col>
      <xdr:colOff>368300</xdr:colOff>
      <xdr:row>118</xdr:row>
      <xdr:rowOff>158750</xdr:rowOff>
    </xdr:from>
    <xdr:to>
      <xdr:col>9</xdr:col>
      <xdr:colOff>514593</xdr:colOff>
      <xdr:row>149</xdr:row>
      <xdr:rowOff>35302</xdr:rowOff>
    </xdr:to>
    <xdr:grpSp>
      <xdr:nvGrpSpPr>
        <xdr:cNvPr id="3" name="Group 2"/>
        <xdr:cNvGrpSpPr/>
      </xdr:nvGrpSpPr>
      <xdr:grpSpPr>
        <a:xfrm>
          <a:off x="368300" y="24904700"/>
          <a:ext cx="6470893" cy="5585202"/>
          <a:chOff x="368300" y="24904700"/>
          <a:chExt cx="6470893" cy="5585202"/>
        </a:xfrm>
      </xdr:grpSpPr>
      <xdr:pic>
        <xdr:nvPicPr>
          <xdr:cNvPr id="18" name="Picture 1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780779" y="27753902"/>
            <a:ext cx="2058413" cy="2736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68300" y="24906213"/>
            <a:ext cx="2058413"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74540" y="24904700"/>
            <a:ext cx="2058413" cy="2736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780780" y="24904700"/>
            <a:ext cx="205841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74540" y="27753902"/>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68300" y="27753902"/>
            <a:ext cx="205841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19050</xdr:colOff>
      <xdr:row>22</xdr:row>
      <xdr:rowOff>0</xdr:rowOff>
    </xdr:from>
    <xdr:to>
      <xdr:col>13</xdr:col>
      <xdr:colOff>419100</xdr:colOff>
      <xdr:row>33</xdr:row>
      <xdr:rowOff>66675</xdr:rowOff>
    </xdr:to>
    <xdr:pic>
      <xdr:nvPicPr>
        <xdr:cNvPr id="308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6100" y="4572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22</xdr:row>
      <xdr:rowOff>38100</xdr:rowOff>
    </xdr:from>
    <xdr:to>
      <xdr:col>10</xdr:col>
      <xdr:colOff>400050</xdr:colOff>
      <xdr:row>33</xdr:row>
      <xdr:rowOff>95250</xdr:rowOff>
    </xdr:to>
    <xdr:pic>
      <xdr:nvPicPr>
        <xdr:cNvPr id="3088"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0" y="4610100"/>
          <a:ext cx="1619250" cy="2152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W78LpsmAX2uadSzM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5"/>
  <sheetViews>
    <sheetView tabSelected="1" view="pageBreakPreview" zoomScaleNormal="100" zoomScaleSheetLayoutView="100" workbookViewId="0">
      <selection activeCell="F9" sqref="F9:J9"/>
    </sheetView>
  </sheetViews>
  <sheetFormatPr defaultRowHeight="14.5" x14ac:dyDescent="0.35"/>
  <cols>
    <col min="1" max="1" width="8.7265625" customWidth="1"/>
    <col min="2" max="3" width="14.453125" customWidth="1"/>
    <col min="4" max="4" width="7.26953125" customWidth="1"/>
    <col min="5" max="5" width="8" customWidth="1"/>
    <col min="6" max="6" width="10.1796875" customWidth="1"/>
    <col min="7" max="8" width="9.81640625" customWidth="1"/>
    <col min="9" max="9" width="7.81640625" customWidth="1"/>
    <col min="10" max="10" width="14.26953125" customWidth="1"/>
    <col min="11" max="11" width="3.54296875" customWidth="1"/>
  </cols>
  <sheetData>
    <row r="1" spans="1:10" ht="43.9" customHeight="1" x14ac:dyDescent="0.35">
      <c r="A1" s="184" t="s">
        <v>232</v>
      </c>
      <c r="B1" s="185"/>
      <c r="C1" s="185"/>
      <c r="D1" s="185"/>
      <c r="E1" s="185"/>
      <c r="F1" s="185"/>
      <c r="G1" s="185"/>
      <c r="H1" s="185"/>
      <c r="I1" s="185"/>
      <c r="J1" s="186"/>
    </row>
    <row r="2" spans="1:10" x14ac:dyDescent="0.35">
      <c r="A2" s="82" t="s">
        <v>52</v>
      </c>
      <c r="B2" s="83"/>
      <c r="C2" s="83"/>
      <c r="D2" s="83"/>
      <c r="E2" s="83"/>
      <c r="F2" s="83"/>
      <c r="G2" s="83"/>
      <c r="H2" s="83"/>
      <c r="I2" s="83"/>
      <c r="J2" s="84"/>
    </row>
    <row r="3" spans="1:10" x14ac:dyDescent="0.35">
      <c r="A3" s="85" t="s">
        <v>0</v>
      </c>
      <c r="B3" s="86"/>
      <c r="C3" s="86"/>
      <c r="D3" s="86"/>
      <c r="E3" s="87"/>
      <c r="F3" s="88" t="str">
        <f ca="1">TEXT(TODAY(),"DD/MM/YYYY")</f>
        <v>20/08/2025</v>
      </c>
      <c r="G3" s="89"/>
      <c r="H3" s="89"/>
      <c r="I3" s="89"/>
      <c r="J3" s="90"/>
    </row>
    <row r="4" spans="1:10" x14ac:dyDescent="0.35">
      <c r="A4" s="85" t="s">
        <v>1</v>
      </c>
      <c r="B4" s="86"/>
      <c r="C4" s="86"/>
      <c r="D4" s="86"/>
      <c r="E4" s="87"/>
      <c r="F4" s="91" t="s">
        <v>130</v>
      </c>
      <c r="G4" s="92"/>
      <c r="H4" s="92"/>
      <c r="I4" s="92"/>
      <c r="J4" s="93"/>
    </row>
    <row r="5" spans="1:10" x14ac:dyDescent="0.35">
      <c r="A5" s="85" t="s">
        <v>2</v>
      </c>
      <c r="B5" s="86"/>
      <c r="C5" s="86"/>
      <c r="D5" s="86"/>
      <c r="E5" s="87"/>
      <c r="F5" s="88">
        <v>45882</v>
      </c>
      <c r="G5" s="89"/>
      <c r="H5" s="89"/>
      <c r="I5" s="89"/>
      <c r="J5" s="90"/>
    </row>
    <row r="6" spans="1:10" ht="16.5" customHeight="1" x14ac:dyDescent="0.35">
      <c r="A6" s="85" t="s">
        <v>3</v>
      </c>
      <c r="B6" s="86"/>
      <c r="C6" s="86"/>
      <c r="D6" s="86"/>
      <c r="E6" s="87"/>
      <c r="F6" s="94" t="s">
        <v>131</v>
      </c>
      <c r="G6" s="95"/>
      <c r="H6" s="95"/>
      <c r="I6" s="95"/>
      <c r="J6" s="96"/>
    </row>
    <row r="7" spans="1:10" ht="15" customHeight="1" x14ac:dyDescent="0.35">
      <c r="A7" s="85" t="s">
        <v>4</v>
      </c>
      <c r="B7" s="86"/>
      <c r="C7" s="86"/>
      <c r="D7" s="86"/>
      <c r="E7" s="87"/>
      <c r="F7" s="94" t="s">
        <v>132</v>
      </c>
      <c r="G7" s="95"/>
      <c r="H7" s="95"/>
      <c r="I7" s="95"/>
      <c r="J7" s="96"/>
    </row>
    <row r="8" spans="1:10" x14ac:dyDescent="0.35">
      <c r="A8" s="85" t="s">
        <v>5</v>
      </c>
      <c r="B8" s="86"/>
      <c r="C8" s="86"/>
      <c r="D8" s="86"/>
      <c r="E8" s="87"/>
      <c r="F8" s="105" t="s">
        <v>133</v>
      </c>
      <c r="G8" s="106"/>
      <c r="H8" s="106"/>
      <c r="I8" s="106"/>
      <c r="J8" s="107"/>
    </row>
    <row r="9" spans="1:10" x14ac:dyDescent="0.35">
      <c r="A9" s="91" t="s">
        <v>128</v>
      </c>
      <c r="B9" s="86"/>
      <c r="C9" s="86"/>
      <c r="D9" s="86"/>
      <c r="E9" s="87"/>
      <c r="F9" s="91" t="s">
        <v>235</v>
      </c>
      <c r="G9" s="92"/>
      <c r="H9" s="92"/>
      <c r="I9" s="92"/>
      <c r="J9" s="93"/>
    </row>
    <row r="10" spans="1:10" x14ac:dyDescent="0.35">
      <c r="A10" s="85" t="s">
        <v>6</v>
      </c>
      <c r="B10" s="86"/>
      <c r="C10" s="86"/>
      <c r="D10" s="86"/>
      <c r="E10" s="87"/>
      <c r="F10" s="91" t="s">
        <v>127</v>
      </c>
      <c r="G10" s="92"/>
      <c r="H10" s="92"/>
      <c r="I10" s="92"/>
      <c r="J10" s="93"/>
    </row>
    <row r="11" spans="1:10" x14ac:dyDescent="0.35">
      <c r="A11" s="91" t="s">
        <v>228</v>
      </c>
      <c r="B11" s="86"/>
      <c r="C11" s="86"/>
      <c r="D11" s="86"/>
      <c r="E11" s="87"/>
      <c r="F11" s="91" t="s">
        <v>229</v>
      </c>
      <c r="G11" s="92"/>
      <c r="H11" s="92"/>
      <c r="I11" s="92"/>
      <c r="J11" s="93"/>
    </row>
    <row r="12" spans="1:10" x14ac:dyDescent="0.35">
      <c r="A12" s="126" t="s">
        <v>75</v>
      </c>
      <c r="B12" s="126"/>
      <c r="C12" s="94" t="s">
        <v>134</v>
      </c>
      <c r="D12" s="95"/>
      <c r="E12" s="95"/>
      <c r="F12" s="95"/>
      <c r="G12" s="96"/>
      <c r="H12" s="4" t="s">
        <v>76</v>
      </c>
      <c r="I12" s="91" t="s">
        <v>135</v>
      </c>
      <c r="J12" s="93"/>
    </row>
    <row r="13" spans="1:10" ht="30.75" customHeight="1" x14ac:dyDescent="0.35">
      <c r="A13" s="126" t="s">
        <v>77</v>
      </c>
      <c r="B13" s="126"/>
      <c r="C13" s="94" t="s">
        <v>136</v>
      </c>
      <c r="D13" s="95"/>
      <c r="E13" s="95"/>
      <c r="F13" s="95"/>
      <c r="G13" s="95"/>
      <c r="H13" s="95"/>
      <c r="I13" s="95"/>
      <c r="J13" s="96"/>
    </row>
    <row r="14" spans="1:10" ht="19.5" customHeight="1" x14ac:dyDescent="0.35">
      <c r="A14" s="2" t="s">
        <v>137</v>
      </c>
      <c r="B14" s="99">
        <v>17</v>
      </c>
      <c r="C14" s="100"/>
      <c r="D14" s="101"/>
      <c r="E14" s="2" t="s">
        <v>129</v>
      </c>
      <c r="F14" s="16">
        <v>223</v>
      </c>
      <c r="G14" s="6" t="s">
        <v>78</v>
      </c>
      <c r="H14" s="102" t="s">
        <v>138</v>
      </c>
      <c r="I14" s="103"/>
      <c r="J14" s="104"/>
    </row>
    <row r="15" spans="1:10" x14ac:dyDescent="0.35">
      <c r="A15" s="3" t="s">
        <v>7</v>
      </c>
      <c r="B15" s="99" t="s">
        <v>139</v>
      </c>
      <c r="C15" s="100"/>
      <c r="D15" s="100"/>
      <c r="E15" s="101"/>
      <c r="F15" s="5" t="s">
        <v>79</v>
      </c>
      <c r="G15" s="99" t="s">
        <v>140</v>
      </c>
      <c r="H15" s="100"/>
      <c r="I15" s="100"/>
      <c r="J15" s="101"/>
    </row>
    <row r="16" spans="1:10" x14ac:dyDescent="0.35">
      <c r="A16" s="3" t="s">
        <v>8</v>
      </c>
      <c r="B16" s="99" t="s">
        <v>141</v>
      </c>
      <c r="C16" s="100"/>
      <c r="D16" s="100"/>
      <c r="E16" s="101"/>
      <c r="F16" s="5" t="s">
        <v>80</v>
      </c>
      <c r="G16" s="99" t="s">
        <v>142</v>
      </c>
      <c r="H16" s="100"/>
      <c r="I16" s="100"/>
      <c r="J16" s="101"/>
    </row>
    <row r="17" spans="1:10" ht="32.25" customHeight="1" x14ac:dyDescent="0.35">
      <c r="A17" s="97" t="s">
        <v>81</v>
      </c>
      <c r="B17" s="97"/>
      <c r="C17" s="67" t="s">
        <v>143</v>
      </c>
      <c r="D17" s="67"/>
      <c r="E17" s="67"/>
      <c r="F17" s="113" t="s">
        <v>64</v>
      </c>
      <c r="G17" s="113"/>
      <c r="H17" s="103" t="s">
        <v>230</v>
      </c>
      <c r="I17" s="103"/>
      <c r="J17" s="104"/>
    </row>
    <row r="18" spans="1:10" ht="15" customHeight="1" x14ac:dyDescent="0.35">
      <c r="A18" s="114" t="s">
        <v>66</v>
      </c>
      <c r="B18" s="115"/>
      <c r="C18" s="115"/>
      <c r="D18" s="115"/>
      <c r="E18" s="116"/>
      <c r="F18" s="120" t="s">
        <v>74</v>
      </c>
      <c r="G18" s="121"/>
      <c r="H18" s="121"/>
      <c r="I18" s="121"/>
      <c r="J18" s="122"/>
    </row>
    <row r="19" spans="1:10" x14ac:dyDescent="0.35">
      <c r="A19" s="117"/>
      <c r="B19" s="118"/>
      <c r="C19" s="118"/>
      <c r="D19" s="118"/>
      <c r="E19" s="119"/>
      <c r="F19" s="123"/>
      <c r="G19" s="124"/>
      <c r="H19" s="124"/>
      <c r="I19" s="124"/>
      <c r="J19" s="125"/>
    </row>
    <row r="20" spans="1:10" ht="15" customHeight="1" x14ac:dyDescent="0.35">
      <c r="A20" s="130" t="s">
        <v>9</v>
      </c>
      <c r="B20" s="131"/>
      <c r="C20" s="131"/>
      <c r="D20" s="131"/>
      <c r="E20" s="132"/>
      <c r="F20" s="114" t="s">
        <v>54</v>
      </c>
      <c r="G20" s="115"/>
      <c r="H20" s="115"/>
      <c r="I20" s="115"/>
      <c r="J20" s="116"/>
    </row>
    <row r="21" spans="1:10" x14ac:dyDescent="0.35">
      <c r="A21" s="133"/>
      <c r="B21" s="134"/>
      <c r="C21" s="134"/>
      <c r="D21" s="134"/>
      <c r="E21" s="135"/>
      <c r="F21" s="117"/>
      <c r="G21" s="118"/>
      <c r="H21" s="118"/>
      <c r="I21" s="118"/>
      <c r="J21" s="119"/>
    </row>
    <row r="22" spans="1:10" x14ac:dyDescent="0.35">
      <c r="A22" s="136" t="s">
        <v>10</v>
      </c>
      <c r="B22" s="137"/>
      <c r="C22" s="137"/>
      <c r="D22" s="137"/>
      <c r="E22" s="138"/>
      <c r="F22" s="109" t="s">
        <v>125</v>
      </c>
      <c r="G22" s="110"/>
      <c r="H22" s="110"/>
      <c r="I22" s="110"/>
      <c r="J22" s="111"/>
    </row>
    <row r="23" spans="1:10" x14ac:dyDescent="0.35">
      <c r="A23" s="136" t="s">
        <v>11</v>
      </c>
      <c r="B23" s="137"/>
      <c r="C23" s="137"/>
      <c r="D23" s="137"/>
      <c r="E23" s="138"/>
      <c r="F23" s="109" t="s">
        <v>65</v>
      </c>
      <c r="G23" s="110"/>
      <c r="H23" s="110"/>
      <c r="I23" s="110"/>
      <c r="J23" s="111"/>
    </row>
    <row r="24" spans="1:10" x14ac:dyDescent="0.35">
      <c r="A24" s="136" t="s">
        <v>12</v>
      </c>
      <c r="B24" s="137"/>
      <c r="C24" s="137"/>
      <c r="D24" s="137"/>
      <c r="E24" s="138"/>
      <c r="F24" s="109" t="s">
        <v>55</v>
      </c>
      <c r="G24" s="110"/>
      <c r="H24" s="110"/>
      <c r="I24" s="110"/>
      <c r="J24" s="111"/>
    </row>
    <row r="25" spans="1:10" x14ac:dyDescent="0.35">
      <c r="A25" s="136" t="s">
        <v>31</v>
      </c>
      <c r="B25" s="137"/>
      <c r="C25" s="137"/>
      <c r="D25" s="137"/>
      <c r="E25" s="138"/>
      <c r="F25" s="109" t="s">
        <v>82</v>
      </c>
      <c r="G25" s="128"/>
      <c r="H25" s="128"/>
      <c r="I25" s="128"/>
      <c r="J25" s="129"/>
    </row>
    <row r="26" spans="1:10" x14ac:dyDescent="0.35">
      <c r="A26" s="194" t="s">
        <v>13</v>
      </c>
      <c r="B26" s="195"/>
      <c r="C26" s="194" t="s">
        <v>14</v>
      </c>
      <c r="D26" s="195"/>
      <c r="E26" s="191" t="s">
        <v>15</v>
      </c>
      <c r="F26" s="195"/>
      <c r="G26" s="191" t="s">
        <v>63</v>
      </c>
      <c r="H26" s="192"/>
      <c r="I26" s="194" t="s">
        <v>16</v>
      </c>
      <c r="J26" s="195"/>
    </row>
    <row r="27" spans="1:10" x14ac:dyDescent="0.35">
      <c r="A27" s="191" t="s">
        <v>17</v>
      </c>
      <c r="B27" s="192"/>
      <c r="C27" s="191" t="s">
        <v>62</v>
      </c>
      <c r="D27" s="192"/>
      <c r="E27" s="191" t="s">
        <v>62</v>
      </c>
      <c r="F27" s="192"/>
      <c r="G27" s="191" t="s">
        <v>62</v>
      </c>
      <c r="H27" s="192"/>
      <c r="I27" s="191" t="s">
        <v>62</v>
      </c>
      <c r="J27" s="192"/>
    </row>
    <row r="28" spans="1:10" x14ac:dyDescent="0.35">
      <c r="A28" s="194" t="s">
        <v>18</v>
      </c>
      <c r="B28" s="195"/>
      <c r="C28" s="191" t="s">
        <v>144</v>
      </c>
      <c r="D28" s="192"/>
      <c r="E28" s="191" t="s">
        <v>145</v>
      </c>
      <c r="F28" s="192"/>
      <c r="G28" s="191" t="s">
        <v>145</v>
      </c>
      <c r="H28" s="192"/>
      <c r="I28" s="191" t="s">
        <v>7</v>
      </c>
      <c r="J28" s="192"/>
    </row>
    <row r="29" spans="1:10" x14ac:dyDescent="0.35">
      <c r="A29" s="97" t="s">
        <v>72</v>
      </c>
      <c r="B29" s="97"/>
      <c r="C29" s="97"/>
      <c r="D29" s="97"/>
      <c r="E29" s="97"/>
      <c r="F29" s="97"/>
      <c r="G29" s="97"/>
      <c r="H29" s="97"/>
      <c r="I29" s="97"/>
      <c r="J29" s="97"/>
    </row>
    <row r="30" spans="1:10" x14ac:dyDescent="0.35">
      <c r="A30" s="97" t="s">
        <v>56</v>
      </c>
      <c r="B30" s="97"/>
      <c r="C30" s="97"/>
      <c r="D30" s="97"/>
      <c r="E30" s="97"/>
      <c r="F30" s="97"/>
      <c r="G30" s="97"/>
      <c r="H30" s="97"/>
      <c r="I30" s="97"/>
      <c r="J30" s="97"/>
    </row>
    <row r="31" spans="1:10" x14ac:dyDescent="0.35">
      <c r="A31" s="97" t="s">
        <v>46</v>
      </c>
      <c r="B31" s="97"/>
      <c r="C31" s="66" t="s">
        <v>47</v>
      </c>
      <c r="D31" s="66"/>
      <c r="E31" s="112">
        <v>18.9617316</v>
      </c>
      <c r="F31" s="112"/>
      <c r="G31" s="66" t="s">
        <v>48</v>
      </c>
      <c r="H31" s="66"/>
      <c r="I31" s="112">
        <v>73.017202999999995</v>
      </c>
      <c r="J31" s="112"/>
    </row>
    <row r="32" spans="1:10" x14ac:dyDescent="0.35">
      <c r="A32" s="97" t="s">
        <v>233</v>
      </c>
      <c r="B32" s="97"/>
      <c r="C32" s="127" t="s">
        <v>234</v>
      </c>
      <c r="D32" s="97"/>
      <c r="E32" s="97"/>
      <c r="F32" s="97"/>
      <c r="G32" s="97"/>
      <c r="H32" s="97"/>
      <c r="I32" s="97"/>
      <c r="J32" s="97"/>
    </row>
    <row r="33" spans="1:10" x14ac:dyDescent="0.35">
      <c r="A33" s="108" t="s">
        <v>19</v>
      </c>
      <c r="B33" s="108"/>
      <c r="C33" s="108"/>
      <c r="D33" s="108"/>
      <c r="E33" s="108"/>
      <c r="F33" s="108"/>
      <c r="G33" s="108"/>
      <c r="H33" s="108"/>
      <c r="I33" s="108"/>
      <c r="J33" s="108"/>
    </row>
    <row r="34" spans="1:10" ht="15" customHeight="1" x14ac:dyDescent="0.35">
      <c r="A34" s="113" t="s">
        <v>57</v>
      </c>
      <c r="B34" s="113"/>
      <c r="C34" s="113"/>
      <c r="D34" s="113"/>
      <c r="E34" s="113"/>
      <c r="F34" s="113"/>
      <c r="G34" s="113"/>
      <c r="H34" s="113"/>
      <c r="I34" s="113"/>
      <c r="J34" s="113"/>
    </row>
    <row r="35" spans="1:10" x14ac:dyDescent="0.35">
      <c r="A35" s="113"/>
      <c r="B35" s="113"/>
      <c r="C35" s="113"/>
      <c r="D35" s="113"/>
      <c r="E35" s="113"/>
      <c r="F35" s="113"/>
      <c r="G35" s="113"/>
      <c r="H35" s="113"/>
      <c r="I35" s="113"/>
      <c r="J35" s="113"/>
    </row>
    <row r="36" spans="1:10" ht="16.5" customHeight="1" x14ac:dyDescent="0.35">
      <c r="A36" s="97" t="s">
        <v>83</v>
      </c>
      <c r="B36" s="98"/>
      <c r="C36" s="98"/>
      <c r="D36" s="98"/>
      <c r="E36" s="98"/>
      <c r="F36" s="113">
        <v>299.41000000000003</v>
      </c>
      <c r="G36" s="113"/>
      <c r="H36" s="113"/>
      <c r="I36" s="113"/>
      <c r="J36" s="113"/>
    </row>
    <row r="37" spans="1:10" x14ac:dyDescent="0.35">
      <c r="A37" s="98" t="s">
        <v>20</v>
      </c>
      <c r="B37" s="98"/>
      <c r="C37" s="98"/>
      <c r="D37" s="98"/>
      <c r="E37" s="98"/>
      <c r="F37" s="97">
        <v>1.5</v>
      </c>
      <c r="G37" s="97"/>
      <c r="H37" s="97"/>
      <c r="I37" s="97"/>
      <c r="J37" s="97"/>
    </row>
    <row r="38" spans="1:10" x14ac:dyDescent="0.35">
      <c r="A38" s="136" t="s">
        <v>21</v>
      </c>
      <c r="B38" s="137"/>
      <c r="C38" s="137"/>
      <c r="D38" s="137"/>
      <c r="E38" s="138"/>
      <c r="F38" s="99">
        <v>0</v>
      </c>
      <c r="G38" s="100"/>
      <c r="H38" s="100"/>
      <c r="I38" s="100"/>
      <c r="J38" s="101"/>
    </row>
    <row r="39" spans="1:10" x14ac:dyDescent="0.35">
      <c r="A39" s="136" t="s">
        <v>22</v>
      </c>
      <c r="B39" s="137"/>
      <c r="C39" s="137"/>
      <c r="D39" s="137"/>
      <c r="E39" s="138"/>
      <c r="F39" s="99">
        <v>1.5</v>
      </c>
      <c r="G39" s="100"/>
      <c r="H39" s="100"/>
      <c r="I39" s="100"/>
      <c r="J39" s="101"/>
    </row>
    <row r="40" spans="1:10" x14ac:dyDescent="0.35">
      <c r="A40" s="99" t="s">
        <v>84</v>
      </c>
      <c r="B40" s="137"/>
      <c r="C40" s="137"/>
      <c r="D40" s="137"/>
      <c r="E40" s="138"/>
      <c r="F40" s="99">
        <v>449.11</v>
      </c>
      <c r="G40" s="100"/>
      <c r="H40" s="100"/>
      <c r="I40" s="100"/>
      <c r="J40" s="101"/>
    </row>
    <row r="41" spans="1:10" x14ac:dyDescent="0.35">
      <c r="A41" s="136" t="s">
        <v>23</v>
      </c>
      <c r="B41" s="137"/>
      <c r="C41" s="137"/>
      <c r="D41" s="137"/>
      <c r="E41" s="138"/>
      <c r="F41" s="99" t="s">
        <v>231</v>
      </c>
      <c r="G41" s="100"/>
      <c r="H41" s="100"/>
      <c r="I41" s="100"/>
      <c r="J41" s="101"/>
    </row>
    <row r="42" spans="1:10" x14ac:dyDescent="0.35">
      <c r="A42" s="148" t="s">
        <v>86</v>
      </c>
      <c r="B42" s="154"/>
      <c r="C42" s="154"/>
      <c r="D42" s="154"/>
      <c r="E42" s="154"/>
      <c r="F42" s="154"/>
      <c r="G42" s="154"/>
      <c r="H42" s="154"/>
      <c r="I42" s="154"/>
      <c r="J42" s="155"/>
    </row>
    <row r="43" spans="1:10" ht="16.5" customHeight="1" x14ac:dyDescent="0.35">
      <c r="A43" s="210" t="s">
        <v>85</v>
      </c>
      <c r="B43" s="210"/>
      <c r="C43" s="151" t="str">
        <f>C12</f>
        <v>CIDCO/BP-15422/TPO/(NM &amp; K)/2017</v>
      </c>
      <c r="D43" s="152"/>
      <c r="E43" s="152"/>
      <c r="F43" s="153"/>
      <c r="G43" s="7" t="s">
        <v>76</v>
      </c>
      <c r="H43" s="151" t="str">
        <f>I12</f>
        <v>20/09/2017.</v>
      </c>
      <c r="I43" s="152"/>
      <c r="J43" s="153"/>
    </row>
    <row r="44" spans="1:10" x14ac:dyDescent="0.35">
      <c r="A44" s="102" t="s">
        <v>87</v>
      </c>
      <c r="B44" s="104"/>
      <c r="C44" s="151" t="str">
        <f>C12</f>
        <v>CIDCO/BP-15422/TPO/(NM &amp; K)/2017</v>
      </c>
      <c r="D44" s="152"/>
      <c r="E44" s="152"/>
      <c r="F44" s="153"/>
      <c r="G44" s="7" t="s">
        <v>76</v>
      </c>
      <c r="H44" s="151" t="str">
        <f>I12</f>
        <v>20/09/2017.</v>
      </c>
      <c r="I44" s="152" t="s">
        <v>58</v>
      </c>
      <c r="J44" s="153"/>
    </row>
    <row r="45" spans="1:10" ht="31.5" customHeight="1" x14ac:dyDescent="0.35">
      <c r="A45" s="113" t="s">
        <v>88</v>
      </c>
      <c r="B45" s="113"/>
      <c r="C45" s="187" t="s">
        <v>226</v>
      </c>
      <c r="D45" s="188"/>
      <c r="E45" s="188"/>
      <c r="F45" s="188"/>
      <c r="G45" s="7" t="s">
        <v>76</v>
      </c>
      <c r="H45" s="67" t="s">
        <v>146</v>
      </c>
      <c r="I45" s="67" t="s">
        <v>59</v>
      </c>
      <c r="J45" s="67"/>
    </row>
    <row r="46" spans="1:10" x14ac:dyDescent="0.35">
      <c r="A46" s="97" t="s">
        <v>147</v>
      </c>
      <c r="B46" s="97"/>
      <c r="C46" s="97"/>
      <c r="D46" s="97"/>
      <c r="E46" s="97"/>
      <c r="F46" s="66" t="s">
        <v>148</v>
      </c>
      <c r="G46" s="66"/>
      <c r="H46" s="66" t="s">
        <v>67</v>
      </c>
      <c r="I46" s="66"/>
      <c r="J46" s="66"/>
    </row>
    <row r="47" spans="1:10" x14ac:dyDescent="0.35">
      <c r="A47" s="97" t="s">
        <v>96</v>
      </c>
      <c r="B47" s="97"/>
      <c r="C47" s="97"/>
      <c r="D47" s="66" t="str">
        <f>H45</f>
        <v>07/09/2017.</v>
      </c>
      <c r="E47" s="66"/>
      <c r="F47" s="97" t="s">
        <v>89</v>
      </c>
      <c r="G47" s="206"/>
      <c r="H47" s="189">
        <v>45657</v>
      </c>
      <c r="I47" s="189"/>
      <c r="J47" s="189"/>
    </row>
    <row r="48" spans="1:10" x14ac:dyDescent="0.35">
      <c r="A48" s="190" t="s">
        <v>24</v>
      </c>
      <c r="B48" s="190"/>
      <c r="C48" s="190"/>
      <c r="D48" s="190"/>
      <c r="E48" s="190"/>
      <c r="F48" s="190"/>
      <c r="G48" s="190"/>
      <c r="H48" s="190"/>
      <c r="I48" s="190"/>
      <c r="J48" s="190"/>
    </row>
    <row r="49" spans="1:13" ht="17.25" customHeight="1" x14ac:dyDescent="0.35">
      <c r="A49" s="97" t="s">
        <v>124</v>
      </c>
      <c r="B49" s="97"/>
      <c r="C49" s="97"/>
      <c r="D49" s="66">
        <f>F40</f>
        <v>449.11</v>
      </c>
      <c r="E49" s="66"/>
      <c r="F49" s="173" t="s">
        <v>90</v>
      </c>
      <c r="G49" s="173"/>
      <c r="H49" s="173"/>
      <c r="I49" s="193">
        <v>17</v>
      </c>
      <c r="J49" s="193"/>
    </row>
    <row r="50" spans="1:13" x14ac:dyDescent="0.35">
      <c r="A50" s="66" t="s">
        <v>91</v>
      </c>
      <c r="B50" s="66"/>
      <c r="C50" s="66" t="s">
        <v>227</v>
      </c>
      <c r="D50" s="66"/>
      <c r="E50" s="66"/>
      <c r="F50" s="97" t="s">
        <v>70</v>
      </c>
      <c r="G50" s="97"/>
      <c r="H50" s="97"/>
      <c r="I50" s="97"/>
      <c r="J50" s="97"/>
    </row>
    <row r="51" spans="1:13" x14ac:dyDescent="0.35">
      <c r="A51" s="97" t="s">
        <v>60</v>
      </c>
      <c r="B51" s="97"/>
      <c r="C51" s="97"/>
      <c r="D51" s="97"/>
      <c r="E51" s="97"/>
      <c r="F51" s="113" t="s">
        <v>68</v>
      </c>
      <c r="G51" s="113"/>
      <c r="H51" s="113"/>
      <c r="I51" s="113"/>
      <c r="J51" s="113"/>
    </row>
    <row r="52" spans="1:13" x14ac:dyDescent="0.35">
      <c r="A52" s="97" t="s">
        <v>69</v>
      </c>
      <c r="B52" s="97"/>
      <c r="C52" s="97"/>
      <c r="D52" s="97"/>
      <c r="E52" s="97"/>
      <c r="F52" s="97"/>
      <c r="G52" s="97"/>
      <c r="H52" s="97"/>
      <c r="I52" s="97"/>
      <c r="J52" s="97"/>
    </row>
    <row r="53" spans="1:13" ht="15" customHeight="1" thickBot="1" x14ac:dyDescent="0.4">
      <c r="A53" s="212" t="s">
        <v>51</v>
      </c>
      <c r="B53" s="212"/>
      <c r="C53" s="212"/>
      <c r="D53" s="212"/>
      <c r="E53" s="212"/>
      <c r="F53" s="212"/>
      <c r="G53" s="212"/>
      <c r="H53" s="212"/>
      <c r="I53" s="212"/>
      <c r="J53" s="212"/>
    </row>
    <row r="54" spans="1:13" ht="15.75" customHeight="1" x14ac:dyDescent="0.35">
      <c r="A54" s="168" t="s">
        <v>192</v>
      </c>
      <c r="B54" s="169"/>
      <c r="C54" s="74" t="s">
        <v>227</v>
      </c>
      <c r="D54" s="74"/>
      <c r="E54" s="74"/>
      <c r="F54" s="74"/>
      <c r="G54" s="74"/>
      <c r="H54" s="74"/>
      <c r="I54" s="74"/>
      <c r="J54" s="75"/>
      <c r="K54" s="38" t="str">
        <f ca="1">(IF(C58=0,"Work not yet Started.",IF(D58=25%,"Piling work in process",IF(D58=50%,"Excavation work in process",IF(D58=100%,"Excavation work completed, ","0")))&amp;(IF(C59=0%,"",IF(C59=M60,"Footing work is process",IF(C59=M61,"Footing work Completed",IF(C59=M62,"1st Basement Completed",IF(C59=M63,"1st &amp; 2nd Basement Completed",IF(C59=M64,"1st to 3rd Basement Completed",IF(C59=M65,"1st to 4th Basement Completed",IF(C59=M66,"Plinth work is process",IF(C59=M67,"Plinth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5 Slab completed, Brickwork upto 4 Floor completed, Internal Plaster upto 4 Floor completed, External Plaster upto 3 Floor completed , Painting upto 2 Floor completed </v>
      </c>
      <c r="L54" s="39"/>
      <c r="M54" s="40"/>
    </row>
    <row r="55" spans="1:13" ht="15.5" x14ac:dyDescent="0.35">
      <c r="A55" s="41" t="s">
        <v>193</v>
      </c>
      <c r="B55" s="42">
        <v>0</v>
      </c>
      <c r="C55" s="42" t="s">
        <v>194</v>
      </c>
      <c r="D55" s="42">
        <v>1</v>
      </c>
      <c r="E55" s="42" t="s">
        <v>195</v>
      </c>
      <c r="F55" s="76">
        <v>0</v>
      </c>
      <c r="G55" s="76"/>
      <c r="H55" s="42" t="s">
        <v>196</v>
      </c>
      <c r="I55" s="76">
        <f ca="1">--TRIM(RIGHT(SUBSTITUTE(LEFT(C54,_xlfn.AGGREGATE(16,6,FIND({0,1,2,3,4,5,6,7,8,9},C54,ROW(INDIRECT("1:"&amp;LEN(C54)))),1))," ",REPT(" ",LEN(C54))),LEN(C54)))</f>
        <v>4</v>
      </c>
      <c r="J55" s="77"/>
      <c r="K55" s="43" t="s">
        <v>197</v>
      </c>
      <c r="L55" s="44"/>
      <c r="M55" s="45"/>
    </row>
    <row r="56" spans="1:13" ht="50.25" customHeight="1" x14ac:dyDescent="0.35">
      <c r="A56" s="78" t="s">
        <v>198</v>
      </c>
      <c r="B56" s="79"/>
      <c r="C56" s="80" t="str">
        <f ca="1">K54</f>
        <v xml:space="preserve">Excavation work completed, Plinth work completed, RCC upto 5 Slab completed, Brickwork upto 4 Floor completed, Internal Plaster upto 4 Floor completed, External Plaster upto 3 Floor completed , Painting upto 2 Floor completed </v>
      </c>
      <c r="D56" s="80"/>
      <c r="E56" s="80"/>
      <c r="F56" s="80"/>
      <c r="G56" s="80"/>
      <c r="H56" s="80"/>
      <c r="I56" s="80"/>
      <c r="J56" s="81"/>
      <c r="K56" s="43" t="s">
        <v>199</v>
      </c>
      <c r="L56" s="44"/>
      <c r="M56" s="45"/>
    </row>
    <row r="57" spans="1:13" ht="15.5" x14ac:dyDescent="0.35">
      <c r="A57" s="68" t="s">
        <v>38</v>
      </c>
      <c r="B57" s="69"/>
      <c r="C57" s="59" t="s">
        <v>200</v>
      </c>
      <c r="D57" s="69" t="s">
        <v>201</v>
      </c>
      <c r="E57" s="69"/>
      <c r="F57" s="69" t="s">
        <v>202</v>
      </c>
      <c r="G57" s="69"/>
      <c r="H57" s="69" t="s">
        <v>203</v>
      </c>
      <c r="I57" s="69"/>
      <c r="J57" s="211"/>
      <c r="K57" s="46" t="s">
        <v>204</v>
      </c>
      <c r="L57" s="47"/>
      <c r="M57" s="48">
        <f ca="1">I55*25%</f>
        <v>1</v>
      </c>
    </row>
    <row r="58" spans="1:13" ht="15.5" x14ac:dyDescent="0.35">
      <c r="A58" s="68" t="s">
        <v>205</v>
      </c>
      <c r="B58" s="69"/>
      <c r="C58" s="60">
        <f ca="1">M59</f>
        <v>4</v>
      </c>
      <c r="D58" s="70">
        <f ca="1">((100/I55)*C58)/100</f>
        <v>1</v>
      </c>
      <c r="E58" s="70"/>
      <c r="F58" s="70">
        <f ca="1">(IF(C56=K55,"100%",IF(C56=K56,"100%",(((C59/I55*10)+(40/(D55+F55+I55)*C60)+(7.5/(I55)*C61)+(7.5/(I55)*C62)+(10/I55*C63)+(10/I55*C64)+(5/I55*C65)+(5/I55*C66)+(5/I55*C67))/100))))</f>
        <v>0.75</v>
      </c>
      <c r="G58" s="70"/>
      <c r="H58" s="70">
        <f ca="1">((((C58/I55)*20)+((C59/I55)*25)+(30/(I55+F55+D55)*C60)+(5/I55*C61)+(5/I55*C62)+(5/I55*C63)+(5/I55*C64)+(0/I55*C65)+(0/I55*C66)+(5/I55*C67))/100)</f>
        <v>0.88749999999999996</v>
      </c>
      <c r="I58" s="70"/>
      <c r="J58" s="181"/>
      <c r="K58" s="46" t="s">
        <v>206</v>
      </c>
      <c r="L58" s="49"/>
      <c r="M58" s="50">
        <f ca="1">I55*50%</f>
        <v>2</v>
      </c>
    </row>
    <row r="59" spans="1:13" ht="15.5" x14ac:dyDescent="0.35">
      <c r="A59" s="68" t="s">
        <v>39</v>
      </c>
      <c r="B59" s="69"/>
      <c r="C59" s="61">
        <f ca="1">M67</f>
        <v>4</v>
      </c>
      <c r="D59" s="70">
        <f ca="1">((100/I55)*C59)/100</f>
        <v>1</v>
      </c>
      <c r="E59" s="70"/>
      <c r="F59" s="70"/>
      <c r="G59" s="70"/>
      <c r="H59" s="70"/>
      <c r="I59" s="70"/>
      <c r="J59" s="181"/>
      <c r="K59" s="46" t="s">
        <v>207</v>
      </c>
      <c r="L59" s="49"/>
      <c r="M59" s="50">
        <f ca="1">I55</f>
        <v>4</v>
      </c>
    </row>
    <row r="60" spans="1:13" ht="15.5" x14ac:dyDescent="0.35">
      <c r="A60" s="183" t="s">
        <v>208</v>
      </c>
      <c r="B60" s="76"/>
      <c r="C60" s="61">
        <f ca="1">D55+F55+I55</f>
        <v>5</v>
      </c>
      <c r="D60" s="70">
        <f ca="1">((100/(D55+F55+I55))*C60)/100</f>
        <v>1</v>
      </c>
      <c r="E60" s="70"/>
      <c r="F60" s="70"/>
      <c r="G60" s="70"/>
      <c r="H60" s="70"/>
      <c r="I60" s="70"/>
      <c r="J60" s="181"/>
      <c r="K60" s="46" t="s">
        <v>209</v>
      </c>
      <c r="L60" s="49"/>
      <c r="M60" s="51">
        <f ca="1">(IF(B55=0,I55/4,(I55/(B55+4))))</f>
        <v>1</v>
      </c>
    </row>
    <row r="61" spans="1:13" ht="15.5" x14ac:dyDescent="0.35">
      <c r="A61" s="68" t="s">
        <v>210</v>
      </c>
      <c r="B61" s="69" t="s">
        <v>211</v>
      </c>
      <c r="C61" s="60">
        <v>4</v>
      </c>
      <c r="D61" s="70">
        <f ca="1">((100/I55)*C61)/100</f>
        <v>1</v>
      </c>
      <c r="E61" s="70"/>
      <c r="F61" s="70"/>
      <c r="G61" s="70"/>
      <c r="H61" s="70"/>
      <c r="I61" s="70"/>
      <c r="J61" s="181"/>
      <c r="K61" s="46" t="s">
        <v>212</v>
      </c>
      <c r="L61" s="49"/>
      <c r="M61" s="51">
        <f ca="1">(IF(B55=0,I55/4+M60,(I55/(B55+4)+M60)))</f>
        <v>2</v>
      </c>
    </row>
    <row r="62" spans="1:13" ht="15.5" x14ac:dyDescent="0.35">
      <c r="A62" s="68" t="s">
        <v>213</v>
      </c>
      <c r="B62" s="69" t="s">
        <v>211</v>
      </c>
      <c r="C62" s="60">
        <v>4</v>
      </c>
      <c r="D62" s="70">
        <f ca="1">((100/I55)*C62)/100</f>
        <v>1</v>
      </c>
      <c r="E62" s="70"/>
      <c r="F62" s="70"/>
      <c r="G62" s="70"/>
      <c r="H62" s="70"/>
      <c r="I62" s="70"/>
      <c r="J62" s="181"/>
      <c r="K62" s="46" t="s">
        <v>214</v>
      </c>
      <c r="L62" s="52"/>
      <c r="M62" s="51">
        <f>(IF(B55=0,0,(I55/(B55+4)+M61)))</f>
        <v>0</v>
      </c>
    </row>
    <row r="63" spans="1:13" ht="15.5" x14ac:dyDescent="0.35">
      <c r="A63" s="68" t="s">
        <v>215</v>
      </c>
      <c r="B63" s="69" t="s">
        <v>216</v>
      </c>
      <c r="C63" s="60">
        <v>3</v>
      </c>
      <c r="D63" s="70">
        <f ca="1">((100/(I55))*C63)/100</f>
        <v>0.75</v>
      </c>
      <c r="E63" s="70"/>
      <c r="F63" s="70"/>
      <c r="G63" s="70"/>
      <c r="H63" s="70"/>
      <c r="I63" s="70"/>
      <c r="J63" s="181"/>
      <c r="K63" s="46" t="s">
        <v>217</v>
      </c>
      <c r="L63" s="52"/>
      <c r="M63" s="51">
        <f>(IF(B55&gt;1,(I55/(B55+4)+M62),0))</f>
        <v>0</v>
      </c>
    </row>
    <row r="64" spans="1:13" ht="15.5" x14ac:dyDescent="0.35">
      <c r="A64" s="68" t="s">
        <v>218</v>
      </c>
      <c r="B64" s="69" t="s">
        <v>218</v>
      </c>
      <c r="C64" s="60">
        <v>0</v>
      </c>
      <c r="D64" s="70">
        <f ca="1">((100/I55)*C64)/100</f>
        <v>0</v>
      </c>
      <c r="E64" s="70"/>
      <c r="F64" s="70"/>
      <c r="G64" s="70"/>
      <c r="H64" s="70"/>
      <c r="I64" s="70"/>
      <c r="J64" s="181"/>
      <c r="K64" s="46" t="s">
        <v>219</v>
      </c>
      <c r="L64" s="53"/>
      <c r="M64" s="54">
        <f>(IF(B55&gt;2,(I55/(B55+4)+M63),0))</f>
        <v>0</v>
      </c>
    </row>
    <row r="65" spans="1:13" ht="15.5" x14ac:dyDescent="0.35">
      <c r="A65" s="68" t="s">
        <v>220</v>
      </c>
      <c r="B65" s="69"/>
      <c r="C65" s="60">
        <v>2</v>
      </c>
      <c r="D65" s="70">
        <f ca="1">((100/I55)*C65)/100</f>
        <v>0.5</v>
      </c>
      <c r="E65" s="70"/>
      <c r="F65" s="70"/>
      <c r="G65" s="70"/>
      <c r="H65" s="70"/>
      <c r="I65" s="70"/>
      <c r="J65" s="181"/>
      <c r="K65" s="46" t="s">
        <v>221</v>
      </c>
      <c r="L65" s="18"/>
      <c r="M65" s="55">
        <f>(IF(B55&gt;3,(I55/(B55+4)+M64),0))</f>
        <v>0</v>
      </c>
    </row>
    <row r="66" spans="1:13" ht="15.5" x14ac:dyDescent="0.35">
      <c r="A66" s="68" t="s">
        <v>222</v>
      </c>
      <c r="B66" s="69" t="s">
        <v>222</v>
      </c>
      <c r="C66" s="60">
        <v>0</v>
      </c>
      <c r="D66" s="70">
        <f ca="1">((100/(I55))*C66)/100</f>
        <v>0</v>
      </c>
      <c r="E66" s="70"/>
      <c r="F66" s="70"/>
      <c r="G66" s="70"/>
      <c r="H66" s="70"/>
      <c r="I66" s="70"/>
      <c r="J66" s="181"/>
      <c r="K66" s="46" t="s">
        <v>223</v>
      </c>
      <c r="L66" s="49"/>
      <c r="M66" s="51">
        <f ca="1">(IF(B55=0,I55/4+M61,(I55/(B55+4)+M61+MAX(0,M62-M61)+MAX(0,M63-M62)+MAX(0,M64-M63)+MAX(0,M65-M64))))</f>
        <v>3</v>
      </c>
    </row>
    <row r="67" spans="1:13" ht="16" thickBot="1" x14ac:dyDescent="0.4">
      <c r="A67" s="71" t="s">
        <v>224</v>
      </c>
      <c r="B67" s="72"/>
      <c r="C67" s="62">
        <v>0</v>
      </c>
      <c r="D67" s="73">
        <f ca="1">((100/(I55))*C67)/100</f>
        <v>0</v>
      </c>
      <c r="E67" s="73"/>
      <c r="F67" s="73"/>
      <c r="G67" s="73"/>
      <c r="H67" s="73"/>
      <c r="I67" s="73"/>
      <c r="J67" s="182"/>
      <c r="K67" s="56" t="s">
        <v>225</v>
      </c>
      <c r="L67" s="57"/>
      <c r="M67" s="58">
        <f ca="1">(IF(B55=0,I55/4+M66,(I55/(B55+4)+M66)))</f>
        <v>4</v>
      </c>
    </row>
    <row r="68" spans="1:13" x14ac:dyDescent="0.35">
      <c r="A68" s="99" t="s">
        <v>71</v>
      </c>
      <c r="B68" s="100"/>
      <c r="C68" s="100"/>
      <c r="D68" s="100"/>
      <c r="E68" s="100"/>
      <c r="F68" s="100"/>
      <c r="G68" s="100"/>
      <c r="H68" s="100"/>
      <c r="I68" s="100"/>
      <c r="J68" s="101"/>
    </row>
    <row r="69" spans="1:13" x14ac:dyDescent="0.35">
      <c r="A69" s="99" t="s">
        <v>61</v>
      </c>
      <c r="B69" s="100"/>
      <c r="C69" s="100"/>
      <c r="D69" s="100"/>
      <c r="E69" s="100"/>
      <c r="F69" s="100"/>
      <c r="G69" s="100"/>
      <c r="H69" s="100"/>
      <c r="I69" s="100"/>
      <c r="J69" s="101"/>
    </row>
    <row r="70" spans="1:13" ht="15" customHeight="1" x14ac:dyDescent="0.35">
      <c r="A70" s="196" t="s">
        <v>95</v>
      </c>
      <c r="B70" s="197"/>
      <c r="C70" s="197"/>
      <c r="D70" s="197"/>
      <c r="E70" s="197"/>
      <c r="F70" s="197"/>
      <c r="G70" s="197"/>
      <c r="H70" s="197"/>
      <c r="I70" s="197"/>
      <c r="J70" s="198"/>
    </row>
    <row r="71" spans="1:13" x14ac:dyDescent="0.35">
      <c r="A71" s="199"/>
      <c r="B71" s="200"/>
      <c r="C71" s="200"/>
      <c r="D71" s="200"/>
      <c r="E71" s="200"/>
      <c r="F71" s="200"/>
      <c r="G71" s="200"/>
      <c r="H71" s="200"/>
      <c r="I71" s="200"/>
      <c r="J71" s="201"/>
    </row>
    <row r="72" spans="1:13" ht="2.25" customHeight="1" x14ac:dyDescent="0.35">
      <c r="A72" s="199"/>
      <c r="B72" s="200"/>
      <c r="C72" s="200"/>
      <c r="D72" s="200"/>
      <c r="E72" s="200"/>
      <c r="F72" s="200"/>
      <c r="G72" s="200"/>
      <c r="H72" s="200"/>
      <c r="I72" s="200"/>
      <c r="J72" s="201"/>
    </row>
    <row r="73" spans="1:13" ht="15" hidden="1" customHeight="1" x14ac:dyDescent="0.35">
      <c r="A73" s="199"/>
      <c r="B73" s="200"/>
      <c r="C73" s="200"/>
      <c r="D73" s="200"/>
      <c r="E73" s="200"/>
      <c r="F73" s="200"/>
      <c r="G73" s="200"/>
      <c r="H73" s="200"/>
      <c r="I73" s="200"/>
      <c r="J73" s="201"/>
    </row>
    <row r="74" spans="1:13" ht="15" hidden="1" customHeight="1" x14ac:dyDescent="0.35">
      <c r="A74" s="199"/>
      <c r="B74" s="200"/>
      <c r="C74" s="200"/>
      <c r="D74" s="200"/>
      <c r="E74" s="200"/>
      <c r="F74" s="200"/>
      <c r="G74" s="200"/>
      <c r="H74" s="200"/>
      <c r="I74" s="200"/>
      <c r="J74" s="201"/>
    </row>
    <row r="75" spans="1:13" ht="15" hidden="1" customHeight="1" x14ac:dyDescent="0.35">
      <c r="A75" s="199"/>
      <c r="B75" s="200"/>
      <c r="C75" s="200"/>
      <c r="D75" s="200"/>
      <c r="E75" s="200"/>
      <c r="F75" s="200"/>
      <c r="G75" s="200"/>
      <c r="H75" s="200"/>
      <c r="I75" s="200"/>
      <c r="J75" s="201"/>
    </row>
    <row r="76" spans="1:13" ht="15" hidden="1" customHeight="1" x14ac:dyDescent="0.35">
      <c r="A76" s="202"/>
      <c r="B76" s="203"/>
      <c r="C76" s="203"/>
      <c r="D76" s="203"/>
      <c r="E76" s="203"/>
      <c r="F76" s="203"/>
      <c r="G76" s="203"/>
      <c r="H76" s="203"/>
      <c r="I76" s="203"/>
      <c r="J76" s="204"/>
    </row>
    <row r="77" spans="1:13" x14ac:dyDescent="0.35">
      <c r="A77" s="205" t="s">
        <v>25</v>
      </c>
      <c r="B77" s="149"/>
      <c r="C77" s="149"/>
      <c r="D77" s="149"/>
      <c r="E77" s="149"/>
      <c r="F77" s="149"/>
      <c r="G77" s="149"/>
      <c r="H77" s="149"/>
      <c r="I77" s="149"/>
      <c r="J77" s="150"/>
    </row>
    <row r="78" spans="1:13" x14ac:dyDescent="0.35">
      <c r="A78" s="99" t="s">
        <v>126</v>
      </c>
      <c r="B78" s="137"/>
      <c r="C78" s="137"/>
      <c r="D78" s="137"/>
      <c r="E78" s="137"/>
      <c r="F78" s="138"/>
      <c r="G78" s="207">
        <v>5700</v>
      </c>
      <c r="H78" s="208"/>
      <c r="I78" s="208"/>
      <c r="J78" s="209"/>
    </row>
    <row r="79" spans="1:13" ht="17.25" hidden="1" customHeight="1" x14ac:dyDescent="0.35">
      <c r="A79" s="99" t="s">
        <v>92</v>
      </c>
      <c r="B79" s="137"/>
      <c r="C79" s="137"/>
      <c r="D79" s="137"/>
      <c r="E79" s="137"/>
      <c r="F79" s="138"/>
      <c r="G79" s="165" t="s">
        <v>62</v>
      </c>
      <c r="H79" s="166"/>
      <c r="I79" s="166"/>
      <c r="J79" s="167"/>
    </row>
    <row r="80" spans="1:13" ht="15" hidden="1" customHeight="1" x14ac:dyDescent="0.35">
      <c r="A80" s="99" t="s">
        <v>97</v>
      </c>
      <c r="B80" s="100"/>
      <c r="C80" s="100"/>
      <c r="D80" s="100"/>
      <c r="E80" s="100"/>
      <c r="F80" s="101"/>
      <c r="G80" s="165" t="s">
        <v>62</v>
      </c>
      <c r="H80" s="166"/>
      <c r="I80" s="166"/>
      <c r="J80" s="167"/>
    </row>
    <row r="81" spans="1:13" x14ac:dyDescent="0.35">
      <c r="A81" s="99" t="s">
        <v>120</v>
      </c>
      <c r="B81" s="137"/>
      <c r="C81" s="137"/>
      <c r="D81" s="137"/>
      <c r="E81" s="137"/>
      <c r="F81" s="138"/>
      <c r="G81" s="165" t="s">
        <v>178</v>
      </c>
      <c r="H81" s="166"/>
      <c r="I81" s="166"/>
      <c r="J81" s="167"/>
    </row>
    <row r="82" spans="1:13" ht="15" hidden="1" customHeight="1" x14ac:dyDescent="0.35">
      <c r="A82" s="99" t="s">
        <v>93</v>
      </c>
      <c r="B82" s="100"/>
      <c r="C82" s="100"/>
      <c r="D82" s="100"/>
      <c r="E82" s="100"/>
      <c r="F82" s="101"/>
      <c r="G82" s="165" t="s">
        <v>62</v>
      </c>
      <c r="H82" s="166"/>
      <c r="I82" s="166"/>
      <c r="J82" s="167"/>
    </row>
    <row r="83" spans="1:13" hidden="1" x14ac:dyDescent="0.35">
      <c r="A83" s="99" t="s">
        <v>26</v>
      </c>
      <c r="B83" s="100"/>
      <c r="C83" s="100"/>
      <c r="D83" s="100"/>
      <c r="E83" s="100"/>
      <c r="F83" s="101"/>
      <c r="G83" s="165" t="s">
        <v>62</v>
      </c>
      <c r="H83" s="166"/>
      <c r="I83" s="166"/>
      <c r="J83" s="167"/>
    </row>
    <row r="84" spans="1:13" s="1" customFormat="1" ht="14.5" customHeight="1" x14ac:dyDescent="0.35">
      <c r="A84" s="148" t="s">
        <v>94</v>
      </c>
      <c r="B84" s="149"/>
      <c r="C84" s="149"/>
      <c r="D84" s="149"/>
      <c r="E84" s="149"/>
      <c r="F84" s="150"/>
      <c r="G84" s="151">
        <f>G78*0.8</f>
        <v>4560</v>
      </c>
      <c r="H84" s="152"/>
      <c r="I84" s="152"/>
      <c r="J84" s="153"/>
    </row>
    <row r="85" spans="1:13" s="1" customFormat="1" ht="21" customHeight="1" x14ac:dyDescent="0.35">
      <c r="A85" s="148" t="s">
        <v>27</v>
      </c>
      <c r="B85" s="154"/>
      <c r="C85" s="154"/>
      <c r="D85" s="154"/>
      <c r="E85" s="154"/>
      <c r="F85" s="154"/>
      <c r="G85" s="154"/>
      <c r="H85" s="154"/>
      <c r="I85" s="154"/>
      <c r="J85" s="155"/>
    </row>
    <row r="86" spans="1:13" x14ac:dyDescent="0.35">
      <c r="A86" s="156" t="s">
        <v>53</v>
      </c>
      <c r="B86" s="157"/>
      <c r="C86" s="157"/>
      <c r="D86" s="157"/>
      <c r="E86" s="157"/>
      <c r="F86" s="157"/>
      <c r="G86" s="157"/>
      <c r="H86" s="157"/>
      <c r="I86" s="157"/>
      <c r="J86" s="158"/>
    </row>
    <row r="87" spans="1:13" ht="45" x14ac:dyDescent="0.35">
      <c r="A87" s="8" t="s">
        <v>32</v>
      </c>
      <c r="B87" s="8" t="s">
        <v>36</v>
      </c>
      <c r="C87" s="8" t="s">
        <v>33</v>
      </c>
      <c r="D87" s="9" t="s">
        <v>98</v>
      </c>
      <c r="E87" s="8" t="s">
        <v>73</v>
      </c>
      <c r="F87" s="8" t="s">
        <v>45</v>
      </c>
      <c r="G87" s="9" t="s">
        <v>34</v>
      </c>
      <c r="H87" s="8" t="s">
        <v>180</v>
      </c>
      <c r="I87" s="163" t="s">
        <v>35</v>
      </c>
      <c r="J87" s="164"/>
    </row>
    <row r="88" spans="1:13" ht="19.5" customHeight="1" x14ac:dyDescent="0.35">
      <c r="A88" s="175" t="s">
        <v>149</v>
      </c>
      <c r="B88" s="176"/>
      <c r="C88" s="176"/>
      <c r="D88" s="176"/>
      <c r="E88" s="176"/>
      <c r="F88" s="176"/>
      <c r="G88" s="176"/>
      <c r="H88" s="176"/>
      <c r="I88" s="176"/>
      <c r="J88" s="177"/>
    </row>
    <row r="89" spans="1:13" ht="15.5" x14ac:dyDescent="0.35">
      <c r="A89" s="15">
        <v>1</v>
      </c>
      <c r="B89" s="15">
        <v>1</v>
      </c>
      <c r="C89" s="15" t="s">
        <v>150</v>
      </c>
      <c r="D89" s="15">
        <v>320</v>
      </c>
      <c r="E89" s="15">
        <v>65</v>
      </c>
      <c r="F89" s="15">
        <v>385</v>
      </c>
      <c r="G89" s="15">
        <v>0</v>
      </c>
      <c r="H89" s="15">
        <v>595</v>
      </c>
      <c r="I89" s="174" t="s">
        <v>62</v>
      </c>
      <c r="J89" s="174"/>
      <c r="M89">
        <f>H89/F89</f>
        <v>1.5454545454545454</v>
      </c>
    </row>
    <row r="90" spans="1:13" ht="15" x14ac:dyDescent="0.35">
      <c r="A90" s="178" t="s">
        <v>152</v>
      </c>
      <c r="B90" s="179"/>
      <c r="C90" s="179"/>
      <c r="D90" s="179"/>
      <c r="E90" s="179"/>
      <c r="F90" s="179"/>
      <c r="G90" s="179"/>
      <c r="H90" s="179"/>
      <c r="I90" s="179"/>
      <c r="J90" s="180"/>
    </row>
    <row r="91" spans="1:13" ht="15.5" x14ac:dyDescent="0.35">
      <c r="A91" s="15">
        <v>2</v>
      </c>
      <c r="B91" s="15">
        <v>1</v>
      </c>
      <c r="C91" s="15" t="s">
        <v>151</v>
      </c>
      <c r="D91" s="15">
        <v>318</v>
      </c>
      <c r="E91" s="15">
        <v>61</v>
      </c>
      <c r="F91" s="15">
        <v>379</v>
      </c>
      <c r="G91" s="15">
        <v>0</v>
      </c>
      <c r="H91" s="15">
        <v>610</v>
      </c>
      <c r="I91" s="174" t="s">
        <v>62</v>
      </c>
      <c r="J91" s="174"/>
    </row>
    <row r="92" spans="1:13" ht="15.5" x14ac:dyDescent="0.35">
      <c r="A92" s="15">
        <v>3</v>
      </c>
      <c r="B92" s="15">
        <v>2</v>
      </c>
      <c r="C92" s="15" t="s">
        <v>151</v>
      </c>
      <c r="D92" s="15">
        <v>314</v>
      </c>
      <c r="E92" s="15">
        <v>68</v>
      </c>
      <c r="F92" s="15">
        <v>382</v>
      </c>
      <c r="G92" s="15">
        <v>0</v>
      </c>
      <c r="H92" s="15">
        <v>615</v>
      </c>
      <c r="I92" s="174" t="s">
        <v>62</v>
      </c>
      <c r="J92" s="174"/>
    </row>
    <row r="93" spans="1:13" ht="15.5" x14ac:dyDescent="0.35">
      <c r="A93" s="15">
        <v>4</v>
      </c>
      <c r="B93" s="15">
        <v>3</v>
      </c>
      <c r="C93" s="15" t="s">
        <v>151</v>
      </c>
      <c r="D93" s="15">
        <v>318</v>
      </c>
      <c r="E93" s="15">
        <v>65</v>
      </c>
      <c r="F93" s="15">
        <v>383</v>
      </c>
      <c r="G93" s="15">
        <v>0</v>
      </c>
      <c r="H93" s="15">
        <v>620</v>
      </c>
      <c r="I93" s="174" t="s">
        <v>62</v>
      </c>
      <c r="J93" s="174"/>
    </row>
    <row r="94" spans="1:13" ht="15.5" x14ac:dyDescent="0.35">
      <c r="A94" s="15">
        <v>5</v>
      </c>
      <c r="B94" s="15">
        <v>4</v>
      </c>
      <c r="C94" s="15" t="s">
        <v>151</v>
      </c>
      <c r="D94" s="15">
        <v>318</v>
      </c>
      <c r="E94" s="15">
        <v>65</v>
      </c>
      <c r="F94" s="15">
        <v>383</v>
      </c>
      <c r="G94" s="15">
        <v>0</v>
      </c>
      <c r="H94" s="15">
        <v>620</v>
      </c>
      <c r="I94" s="174" t="s">
        <v>62</v>
      </c>
      <c r="J94" s="174"/>
    </row>
    <row r="95" spans="1:13" ht="15.5" x14ac:dyDescent="0.35">
      <c r="A95" s="213" t="s">
        <v>153</v>
      </c>
      <c r="B95" s="214"/>
      <c r="C95" s="214"/>
      <c r="D95" s="214"/>
      <c r="E95" s="214"/>
      <c r="F95" s="214"/>
      <c r="G95" s="214"/>
      <c r="H95" s="214"/>
      <c r="I95" s="214"/>
      <c r="J95" s="215"/>
    </row>
    <row r="96" spans="1:13" ht="15.5" x14ac:dyDescent="0.35">
      <c r="A96" s="15">
        <v>6</v>
      </c>
      <c r="B96" s="15">
        <v>1</v>
      </c>
      <c r="C96" s="15" t="s">
        <v>151</v>
      </c>
      <c r="D96" s="15">
        <v>318</v>
      </c>
      <c r="E96" s="15">
        <v>61</v>
      </c>
      <c r="F96" s="15">
        <v>379</v>
      </c>
      <c r="G96" s="15">
        <v>0</v>
      </c>
      <c r="H96" s="15">
        <v>585</v>
      </c>
      <c r="I96" s="174" t="s">
        <v>62</v>
      </c>
      <c r="J96" s="174"/>
    </row>
    <row r="97" spans="1:10" ht="15.5" x14ac:dyDescent="0.35">
      <c r="A97" s="15">
        <v>7</v>
      </c>
      <c r="B97" s="15">
        <v>2</v>
      </c>
      <c r="C97" s="15" t="s">
        <v>151</v>
      </c>
      <c r="D97" s="15">
        <v>314</v>
      </c>
      <c r="E97" s="15">
        <v>68</v>
      </c>
      <c r="F97" s="15">
        <v>382</v>
      </c>
      <c r="G97" s="15">
        <v>0</v>
      </c>
      <c r="H97" s="15">
        <v>590</v>
      </c>
      <c r="I97" s="174" t="s">
        <v>62</v>
      </c>
      <c r="J97" s="174"/>
    </row>
    <row r="98" spans="1:10" ht="15.5" x14ac:dyDescent="0.35">
      <c r="A98" s="15">
        <v>8</v>
      </c>
      <c r="B98" s="15">
        <v>3</v>
      </c>
      <c r="C98" s="15" t="s">
        <v>151</v>
      </c>
      <c r="D98" s="15">
        <v>318</v>
      </c>
      <c r="E98" s="15">
        <v>65</v>
      </c>
      <c r="F98" s="15">
        <v>383</v>
      </c>
      <c r="G98" s="15">
        <v>0</v>
      </c>
      <c r="H98" s="15">
        <v>595</v>
      </c>
      <c r="I98" s="174" t="s">
        <v>62</v>
      </c>
      <c r="J98" s="174"/>
    </row>
    <row r="99" spans="1:10" ht="15.5" x14ac:dyDescent="0.35">
      <c r="A99" s="15">
        <v>9</v>
      </c>
      <c r="B99" s="15">
        <v>4</v>
      </c>
      <c r="C99" s="15" t="s">
        <v>151</v>
      </c>
      <c r="D99" s="15">
        <v>318</v>
      </c>
      <c r="E99" s="15">
        <v>65</v>
      </c>
      <c r="F99" s="15">
        <v>383</v>
      </c>
      <c r="G99" s="15">
        <v>0</v>
      </c>
      <c r="H99" s="15">
        <v>595</v>
      </c>
      <c r="I99" s="174" t="s">
        <v>62</v>
      </c>
      <c r="J99" s="174"/>
    </row>
    <row r="100" spans="1:10" ht="15.5" x14ac:dyDescent="0.35">
      <c r="A100" s="174" t="s">
        <v>154</v>
      </c>
      <c r="B100" s="174"/>
      <c r="C100" s="174"/>
      <c r="D100" s="174"/>
      <c r="E100" s="174"/>
      <c r="F100" s="174"/>
      <c r="G100" s="174"/>
      <c r="H100" s="174"/>
      <c r="I100" s="174"/>
      <c r="J100" s="174"/>
    </row>
    <row r="101" spans="1:10" ht="15.5" x14ac:dyDescent="0.35">
      <c r="A101" s="65">
        <v>10</v>
      </c>
      <c r="B101" s="65">
        <v>1</v>
      </c>
      <c r="C101" s="65" t="s">
        <v>151</v>
      </c>
      <c r="D101" s="65">
        <v>318</v>
      </c>
      <c r="E101" s="65">
        <v>61</v>
      </c>
      <c r="F101" s="65">
        <v>379</v>
      </c>
      <c r="G101" s="65">
        <v>0</v>
      </c>
      <c r="H101" s="65">
        <v>585</v>
      </c>
      <c r="I101" s="174" t="s">
        <v>62</v>
      </c>
      <c r="J101" s="174"/>
    </row>
    <row r="102" spans="1:10" ht="15.5" x14ac:dyDescent="0.35">
      <c r="A102" s="65">
        <v>11</v>
      </c>
      <c r="B102" s="65">
        <v>2</v>
      </c>
      <c r="C102" s="65" t="s">
        <v>151</v>
      </c>
      <c r="D102" s="65">
        <v>314</v>
      </c>
      <c r="E102" s="65">
        <v>68</v>
      </c>
      <c r="F102" s="65">
        <v>382</v>
      </c>
      <c r="G102" s="65">
        <v>0</v>
      </c>
      <c r="H102" s="65">
        <v>590</v>
      </c>
      <c r="I102" s="174" t="s">
        <v>62</v>
      </c>
      <c r="J102" s="174"/>
    </row>
    <row r="103" spans="1:10" ht="15.5" x14ac:dyDescent="0.35">
      <c r="A103" s="65">
        <v>12</v>
      </c>
      <c r="B103" s="65">
        <v>3</v>
      </c>
      <c r="C103" s="65" t="s">
        <v>151</v>
      </c>
      <c r="D103" s="65">
        <v>318</v>
      </c>
      <c r="E103" s="65">
        <v>65</v>
      </c>
      <c r="F103" s="65">
        <v>383</v>
      </c>
      <c r="G103" s="65">
        <v>0</v>
      </c>
      <c r="H103" s="65">
        <v>595</v>
      </c>
      <c r="I103" s="174" t="s">
        <v>62</v>
      </c>
      <c r="J103" s="174"/>
    </row>
    <row r="104" spans="1:10" ht="15.5" x14ac:dyDescent="0.35">
      <c r="A104" s="65">
        <v>13</v>
      </c>
      <c r="B104" s="65">
        <v>4</v>
      </c>
      <c r="C104" s="65" t="s">
        <v>151</v>
      </c>
      <c r="D104" s="65">
        <v>318</v>
      </c>
      <c r="E104" s="65">
        <v>65</v>
      </c>
      <c r="F104" s="65">
        <v>383</v>
      </c>
      <c r="G104" s="65">
        <v>0</v>
      </c>
      <c r="H104" s="65">
        <v>595</v>
      </c>
      <c r="I104" s="174" t="s">
        <v>62</v>
      </c>
      <c r="J104" s="174"/>
    </row>
    <row r="105" spans="1:10" ht="159" customHeight="1" x14ac:dyDescent="0.35">
      <c r="A105" s="162" t="s">
        <v>237</v>
      </c>
      <c r="B105" s="162"/>
      <c r="C105" s="162"/>
      <c r="D105" s="162"/>
      <c r="E105" s="162"/>
      <c r="F105" s="162"/>
      <c r="G105" s="162"/>
      <c r="H105" s="162"/>
      <c r="I105" s="162"/>
      <c r="J105" s="162"/>
    </row>
    <row r="106" spans="1:10" x14ac:dyDescent="0.35">
      <c r="A106" s="159" t="s">
        <v>28</v>
      </c>
      <c r="B106" s="160"/>
      <c r="C106" s="160"/>
      <c r="D106" s="160"/>
      <c r="E106" s="160"/>
      <c r="F106" s="160"/>
      <c r="G106" s="160"/>
      <c r="H106" s="160"/>
      <c r="I106" s="160"/>
      <c r="J106" s="161"/>
    </row>
    <row r="107" spans="1:10" x14ac:dyDescent="0.35">
      <c r="A107" s="85" t="s">
        <v>37</v>
      </c>
      <c r="B107" s="86"/>
      <c r="C107" s="86"/>
      <c r="D107" s="86"/>
      <c r="E107" s="86"/>
      <c r="F107" s="86"/>
      <c r="G107" s="86"/>
      <c r="H107" s="86"/>
      <c r="I107" s="86"/>
      <c r="J107" s="87"/>
    </row>
    <row r="108" spans="1:10" x14ac:dyDescent="0.35">
      <c r="A108" s="159" t="s">
        <v>30</v>
      </c>
      <c r="B108" s="160"/>
      <c r="C108" s="160"/>
      <c r="D108" s="160"/>
      <c r="E108" s="160"/>
      <c r="F108" s="160"/>
      <c r="G108" s="160"/>
      <c r="H108" s="160"/>
      <c r="I108" s="160"/>
      <c r="J108" s="161"/>
    </row>
    <row r="109" spans="1:10" x14ac:dyDescent="0.35">
      <c r="A109" s="91" t="s">
        <v>42</v>
      </c>
      <c r="B109" s="92"/>
      <c r="C109" s="92"/>
      <c r="D109" s="92"/>
      <c r="E109" s="92"/>
      <c r="F109" s="92"/>
      <c r="G109" s="92"/>
      <c r="H109" s="92"/>
      <c r="I109" s="92"/>
      <c r="J109" s="93"/>
    </row>
    <row r="110" spans="1:10" ht="16.5" customHeight="1" x14ac:dyDescent="0.35">
      <c r="A110" s="170" t="s">
        <v>155</v>
      </c>
      <c r="B110" s="171"/>
      <c r="C110" s="171"/>
      <c r="D110" s="171"/>
      <c r="E110" s="171"/>
      <c r="F110" s="171"/>
      <c r="G110" s="171"/>
      <c r="H110" s="171"/>
      <c r="I110" s="171"/>
      <c r="J110" s="172"/>
    </row>
    <row r="111" spans="1:10" x14ac:dyDescent="0.35">
      <c r="A111" s="91" t="s">
        <v>43</v>
      </c>
      <c r="B111" s="92"/>
      <c r="C111" s="92"/>
      <c r="D111" s="92"/>
      <c r="E111" s="92"/>
      <c r="F111" s="92"/>
      <c r="G111" s="92"/>
      <c r="H111" s="92"/>
      <c r="I111" s="92"/>
      <c r="J111" s="93"/>
    </row>
    <row r="112" spans="1:10" x14ac:dyDescent="0.35">
      <c r="A112" s="91" t="s">
        <v>44</v>
      </c>
      <c r="B112" s="92"/>
      <c r="C112" s="92"/>
      <c r="D112" s="92"/>
      <c r="E112" s="92"/>
      <c r="F112" s="92"/>
      <c r="G112" s="92"/>
      <c r="H112" s="92"/>
      <c r="I112" s="92"/>
      <c r="J112" s="93"/>
    </row>
    <row r="113" spans="1:10" ht="30.75" customHeight="1" x14ac:dyDescent="0.35">
      <c r="A113" s="94" t="s">
        <v>156</v>
      </c>
      <c r="B113" s="95"/>
      <c r="C113" s="95"/>
      <c r="D113" s="95"/>
      <c r="E113" s="95"/>
      <c r="F113" s="95"/>
      <c r="G113" s="95"/>
      <c r="H113" s="95"/>
      <c r="I113" s="95"/>
      <c r="J113" s="96"/>
    </row>
    <row r="114" spans="1:10" ht="15" customHeight="1" x14ac:dyDescent="0.35">
      <c r="A114" s="139" t="s">
        <v>29</v>
      </c>
      <c r="B114" s="140"/>
      <c r="C114" s="140"/>
      <c r="D114" s="140"/>
      <c r="E114" s="140"/>
      <c r="F114" s="140"/>
      <c r="G114" s="140"/>
      <c r="H114" s="140"/>
      <c r="I114" s="140"/>
      <c r="J114" s="141"/>
    </row>
    <row r="115" spans="1:10" x14ac:dyDescent="0.35">
      <c r="A115" s="142"/>
      <c r="B115" s="143"/>
      <c r="C115" s="143"/>
      <c r="D115" s="143"/>
      <c r="E115" s="143"/>
      <c r="F115" s="143"/>
      <c r="G115" s="143"/>
      <c r="H115" s="143"/>
      <c r="I115" s="143"/>
      <c r="J115" s="144"/>
    </row>
    <row r="116" spans="1:10" x14ac:dyDescent="0.35">
      <c r="A116" s="142"/>
      <c r="B116" s="143"/>
      <c r="C116" s="143"/>
      <c r="D116" s="143"/>
      <c r="E116" s="143"/>
      <c r="F116" s="143"/>
      <c r="G116" s="143"/>
      <c r="H116" s="143"/>
      <c r="I116" s="143"/>
      <c r="J116" s="144"/>
    </row>
    <row r="117" spans="1:10" x14ac:dyDescent="0.35">
      <c r="A117" s="145"/>
      <c r="B117" s="146"/>
      <c r="C117" s="146"/>
      <c r="D117" s="146"/>
      <c r="E117" s="146"/>
      <c r="F117" s="146"/>
      <c r="G117" s="146"/>
      <c r="H117" s="146"/>
      <c r="I117" s="146"/>
      <c r="J117" s="147"/>
    </row>
    <row r="118" spans="1:10" ht="15" x14ac:dyDescent="0.35">
      <c r="A118" s="64" t="s">
        <v>236</v>
      </c>
      <c r="B118" s="63"/>
      <c r="C118" s="63"/>
      <c r="D118" s="63"/>
      <c r="E118" s="63"/>
    </row>
    <row r="161" spans="1:1" hidden="1" x14ac:dyDescent="0.35"/>
    <row r="162" spans="1:1" hidden="1" x14ac:dyDescent="0.35"/>
    <row r="163" spans="1:1" hidden="1" x14ac:dyDescent="0.35"/>
    <row r="164" spans="1:1" hidden="1" x14ac:dyDescent="0.35"/>
    <row r="165" spans="1:1" x14ac:dyDescent="0.35">
      <c r="A165" s="22" t="s">
        <v>177</v>
      </c>
    </row>
  </sheetData>
  <mergeCells count="194">
    <mergeCell ref="A10:E10"/>
    <mergeCell ref="F10:J10"/>
    <mergeCell ref="A100:J100"/>
    <mergeCell ref="I103:J103"/>
    <mergeCell ref="I104:J104"/>
    <mergeCell ref="I94:J94"/>
    <mergeCell ref="I96:J96"/>
    <mergeCell ref="I97:J97"/>
    <mergeCell ref="I101:J101"/>
    <mergeCell ref="I102:J102"/>
    <mergeCell ref="I98:J98"/>
    <mergeCell ref="I99:J99"/>
    <mergeCell ref="H57:J57"/>
    <mergeCell ref="A58:B58"/>
    <mergeCell ref="D58:E58"/>
    <mergeCell ref="F58:G67"/>
    <mergeCell ref="A53:J53"/>
    <mergeCell ref="F50:J50"/>
    <mergeCell ref="D60:E60"/>
    <mergeCell ref="A61:B61"/>
    <mergeCell ref="A95:J95"/>
    <mergeCell ref="B15:E15"/>
    <mergeCell ref="A13:B13"/>
    <mergeCell ref="C13:J13"/>
    <mergeCell ref="A43:B43"/>
    <mergeCell ref="F41:J41"/>
    <mergeCell ref="F40:J40"/>
    <mergeCell ref="I28:J28"/>
    <mergeCell ref="H43:J43"/>
    <mergeCell ref="A27:B27"/>
    <mergeCell ref="C28:D28"/>
    <mergeCell ref="E26:F26"/>
    <mergeCell ref="A39:E39"/>
    <mergeCell ref="A41:E41"/>
    <mergeCell ref="A42:J42"/>
    <mergeCell ref="F39:J39"/>
    <mergeCell ref="A40:E40"/>
    <mergeCell ref="C43:F43"/>
    <mergeCell ref="I31:J31"/>
    <mergeCell ref="A79:F79"/>
    <mergeCell ref="A78:F78"/>
    <mergeCell ref="A68:J68"/>
    <mergeCell ref="A69:J69"/>
    <mergeCell ref="A70:J76"/>
    <mergeCell ref="A77:J77"/>
    <mergeCell ref="E27:F27"/>
    <mergeCell ref="B16:E16"/>
    <mergeCell ref="A17:B17"/>
    <mergeCell ref="I27:J27"/>
    <mergeCell ref="A26:B26"/>
    <mergeCell ref="C26:D26"/>
    <mergeCell ref="F22:J22"/>
    <mergeCell ref="G26:H26"/>
    <mergeCell ref="A22:E22"/>
    <mergeCell ref="A24:E24"/>
    <mergeCell ref="A25:E25"/>
    <mergeCell ref="F47:G47"/>
    <mergeCell ref="A45:B45"/>
    <mergeCell ref="A52:J52"/>
    <mergeCell ref="G78:J78"/>
    <mergeCell ref="D47:E47"/>
    <mergeCell ref="C44:F44"/>
    <mergeCell ref="A44:B44"/>
    <mergeCell ref="H44:J44"/>
    <mergeCell ref="A1:J1"/>
    <mergeCell ref="A51:E51"/>
    <mergeCell ref="F51:J51"/>
    <mergeCell ref="A46:E46"/>
    <mergeCell ref="C45:F45"/>
    <mergeCell ref="H47:J47"/>
    <mergeCell ref="A48:J48"/>
    <mergeCell ref="G27:H27"/>
    <mergeCell ref="A29:J29"/>
    <mergeCell ref="A30:J30"/>
    <mergeCell ref="F37:J37"/>
    <mergeCell ref="F38:J38"/>
    <mergeCell ref="I49:J49"/>
    <mergeCell ref="A38:E38"/>
    <mergeCell ref="A47:C47"/>
    <mergeCell ref="F24:J24"/>
    <mergeCell ref="E28:F28"/>
    <mergeCell ref="G28:H28"/>
    <mergeCell ref="A28:B28"/>
    <mergeCell ref="I26:J26"/>
    <mergeCell ref="C27:D27"/>
    <mergeCell ref="I12:J12"/>
    <mergeCell ref="C12:G12"/>
    <mergeCell ref="A113:J113"/>
    <mergeCell ref="A109:J109"/>
    <mergeCell ref="A106:J106"/>
    <mergeCell ref="A49:C49"/>
    <mergeCell ref="F49:H49"/>
    <mergeCell ref="D49:E49"/>
    <mergeCell ref="F36:J36"/>
    <mergeCell ref="A37:E37"/>
    <mergeCell ref="I89:J89"/>
    <mergeCell ref="A81:F81"/>
    <mergeCell ref="I92:J92"/>
    <mergeCell ref="G81:J81"/>
    <mergeCell ref="A83:F83"/>
    <mergeCell ref="G83:J83"/>
    <mergeCell ref="G80:J80"/>
    <mergeCell ref="I93:J93"/>
    <mergeCell ref="A88:J88"/>
    <mergeCell ref="I91:J91"/>
    <mergeCell ref="A90:J90"/>
    <mergeCell ref="G79:J79"/>
    <mergeCell ref="H58:J67"/>
    <mergeCell ref="A59:B59"/>
    <mergeCell ref="D59:E59"/>
    <mergeCell ref="A60:B60"/>
    <mergeCell ref="A8:E8"/>
    <mergeCell ref="F25:J25"/>
    <mergeCell ref="A20:E21"/>
    <mergeCell ref="F20:J21"/>
    <mergeCell ref="G15:J15"/>
    <mergeCell ref="F17:G17"/>
    <mergeCell ref="H17:J17"/>
    <mergeCell ref="A23:E23"/>
    <mergeCell ref="A114:J117"/>
    <mergeCell ref="A84:F84"/>
    <mergeCell ref="G84:J84"/>
    <mergeCell ref="A85:J85"/>
    <mergeCell ref="A86:J86"/>
    <mergeCell ref="A108:J108"/>
    <mergeCell ref="A105:J105"/>
    <mergeCell ref="I87:J87"/>
    <mergeCell ref="A107:J107"/>
    <mergeCell ref="A82:F82"/>
    <mergeCell ref="G82:J82"/>
    <mergeCell ref="A80:F80"/>
    <mergeCell ref="A54:B54"/>
    <mergeCell ref="A110:J110"/>
    <mergeCell ref="A111:J111"/>
    <mergeCell ref="A112:J112"/>
    <mergeCell ref="A11:E11"/>
    <mergeCell ref="C17:E17"/>
    <mergeCell ref="F23:J23"/>
    <mergeCell ref="G31:H31"/>
    <mergeCell ref="E31:F31"/>
    <mergeCell ref="A34:J35"/>
    <mergeCell ref="A18:E19"/>
    <mergeCell ref="F18:J19"/>
    <mergeCell ref="A12:B12"/>
    <mergeCell ref="A32:B32"/>
    <mergeCell ref="C32:J32"/>
    <mergeCell ref="D57:E57"/>
    <mergeCell ref="F57:G57"/>
    <mergeCell ref="A2:J2"/>
    <mergeCell ref="A3:E3"/>
    <mergeCell ref="F3:J3"/>
    <mergeCell ref="A4:E4"/>
    <mergeCell ref="F4:J4"/>
    <mergeCell ref="A6:E6"/>
    <mergeCell ref="F6:J6"/>
    <mergeCell ref="F5:J5"/>
    <mergeCell ref="A5:E5"/>
    <mergeCell ref="A7:E7"/>
    <mergeCell ref="F7:J7"/>
    <mergeCell ref="A36:E36"/>
    <mergeCell ref="B14:D14"/>
    <mergeCell ref="H14:J14"/>
    <mergeCell ref="A9:E9"/>
    <mergeCell ref="F9:J9"/>
    <mergeCell ref="F8:J8"/>
    <mergeCell ref="F11:J11"/>
    <mergeCell ref="A33:J33"/>
    <mergeCell ref="A31:B31"/>
    <mergeCell ref="C31:D31"/>
    <mergeCell ref="G16:J16"/>
    <mergeCell ref="F46:G46"/>
    <mergeCell ref="H46:J46"/>
    <mergeCell ref="C50:E50"/>
    <mergeCell ref="A50:B50"/>
    <mergeCell ref="H45:J45"/>
    <mergeCell ref="A66:B66"/>
    <mergeCell ref="D66:E66"/>
    <mergeCell ref="A67:B67"/>
    <mergeCell ref="D67:E67"/>
    <mergeCell ref="D61:E61"/>
    <mergeCell ref="A62:B62"/>
    <mergeCell ref="D62:E62"/>
    <mergeCell ref="A63:B63"/>
    <mergeCell ref="D63:E63"/>
    <mergeCell ref="A64:B64"/>
    <mergeCell ref="D64:E64"/>
    <mergeCell ref="A65:B65"/>
    <mergeCell ref="D65:E65"/>
    <mergeCell ref="C54:J54"/>
    <mergeCell ref="F55:G55"/>
    <mergeCell ref="I55:J55"/>
    <mergeCell ref="A56:B56"/>
    <mergeCell ref="C56:J56"/>
    <mergeCell ref="A57:B57"/>
  </mergeCells>
  <phoneticPr fontId="0" type="noConversion"/>
  <hyperlinks>
    <hyperlink ref="C32" r:id="rId1"/>
  </hyperlinks>
  <pageMargins left="0.43307086614173201" right="0.43307086614173201" top="0.78740157480314998" bottom="0.78740157480314998" header="0.196850393700787" footer="0.196850393700787"/>
  <pageSetup paperSize="9" scale="90" fitToHeight="0" orientation="portrait" r:id="rId2"/>
  <headerFooter>
    <oddHeader>&amp;C&amp;G</oddHeader>
    <oddFooter>&amp;L&amp;"Times New Roman,Bold"Ref No: &amp;F&amp;C&amp;G&amp;R&amp;P</oddFooter>
  </headerFooter>
  <rowBreaks count="2" manualBreakCount="2">
    <brk id="117" max="16383" man="1"/>
    <brk id="1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8" sqref="C8"/>
    </sheetView>
  </sheetViews>
  <sheetFormatPr defaultRowHeight="14.5" x14ac:dyDescent="0.35"/>
  <cols>
    <col min="2" max="2" width="11.7265625" customWidth="1"/>
  </cols>
  <sheetData>
    <row r="2" spans="1:15" x14ac:dyDescent="0.35">
      <c r="A2" t="s">
        <v>157</v>
      </c>
      <c r="B2" s="17" t="s">
        <v>179</v>
      </c>
      <c r="C2" s="17">
        <v>4</v>
      </c>
    </row>
    <row r="3" spans="1:15" x14ac:dyDescent="0.35">
      <c r="B3" t="s">
        <v>158</v>
      </c>
      <c r="C3" t="s">
        <v>159</v>
      </c>
    </row>
    <row r="4" spans="1:15" x14ac:dyDescent="0.35">
      <c r="A4" t="s">
        <v>160</v>
      </c>
      <c r="B4" s="10">
        <v>10</v>
      </c>
      <c r="C4" s="10">
        <v>10</v>
      </c>
      <c r="D4" s="18"/>
      <c r="E4" s="18">
        <f>(100/B4)*C4</f>
        <v>100</v>
      </c>
    </row>
    <row r="5" spans="1:15" x14ac:dyDescent="0.35">
      <c r="A5" t="s">
        <v>161</v>
      </c>
      <c r="B5" t="s">
        <v>162</v>
      </c>
      <c r="C5" t="s">
        <v>163</v>
      </c>
      <c r="E5" s="18">
        <f>(100/B6)*C6</f>
        <v>100</v>
      </c>
      <c r="I5" s="10" t="s">
        <v>164</v>
      </c>
      <c r="J5" s="10" t="s">
        <v>165</v>
      </c>
      <c r="K5" s="10" t="s">
        <v>166</v>
      </c>
      <c r="L5" s="10" t="s">
        <v>41</v>
      </c>
      <c r="M5" s="10" t="s">
        <v>49</v>
      </c>
      <c r="N5" s="10" t="s">
        <v>167</v>
      </c>
      <c r="O5" s="10" t="s">
        <v>50</v>
      </c>
    </row>
    <row r="6" spans="1:15" x14ac:dyDescent="0.35">
      <c r="B6" s="10">
        <f>C2+1</f>
        <v>5</v>
      </c>
      <c r="C6" s="10">
        <v>5</v>
      </c>
      <c r="E6" s="18">
        <f>(100/B8)*C8</f>
        <v>100</v>
      </c>
      <c r="F6" s="19" t="s">
        <v>168</v>
      </c>
      <c r="I6" s="19">
        <f>C4</f>
        <v>10</v>
      </c>
      <c r="J6" s="19">
        <f>40/B6*C6</f>
        <v>40</v>
      </c>
      <c r="K6" s="19">
        <f>15/B8*C8</f>
        <v>15</v>
      </c>
      <c r="L6" s="19">
        <f>10/B10*C10</f>
        <v>0</v>
      </c>
      <c r="M6" s="19">
        <f>10/B12*C12</f>
        <v>0</v>
      </c>
      <c r="N6" s="19">
        <f>5/B14*C14</f>
        <v>0</v>
      </c>
      <c r="O6" s="19">
        <f>5/B16*C16</f>
        <v>0</v>
      </c>
    </row>
    <row r="7" spans="1:15" x14ac:dyDescent="0.35">
      <c r="A7" t="s">
        <v>169</v>
      </c>
      <c r="B7" t="s">
        <v>170</v>
      </c>
      <c r="C7" t="s">
        <v>171</v>
      </c>
      <c r="E7" s="18">
        <f>(100/B10)*C10</f>
        <v>0</v>
      </c>
      <c r="F7" s="10" t="s">
        <v>172</v>
      </c>
      <c r="G7" s="10"/>
      <c r="H7" s="10"/>
      <c r="I7" s="10">
        <f>I6+20</f>
        <v>30</v>
      </c>
      <c r="J7" s="10">
        <f>30/B6*C6</f>
        <v>30</v>
      </c>
      <c r="K7" s="10">
        <f>15/B8*C8</f>
        <v>15</v>
      </c>
      <c r="L7" s="10">
        <f>10/B10*C10</f>
        <v>0</v>
      </c>
      <c r="M7" s="10">
        <f>5/B12*C12</f>
        <v>0</v>
      </c>
      <c r="N7" s="10">
        <f>5/B14*C14</f>
        <v>0</v>
      </c>
      <c r="O7" s="10">
        <f>5/B16*C16</f>
        <v>0</v>
      </c>
    </row>
    <row r="8" spans="1:15" x14ac:dyDescent="0.35">
      <c r="B8" s="10">
        <f>C2</f>
        <v>4</v>
      </c>
      <c r="C8" s="10">
        <v>4</v>
      </c>
      <c r="D8" s="18"/>
      <c r="E8" s="18">
        <f>(100/B12)*C12</f>
        <v>0</v>
      </c>
    </row>
    <row r="9" spans="1:15" x14ac:dyDescent="0.35">
      <c r="A9" t="s">
        <v>173</v>
      </c>
      <c r="B9" t="s">
        <v>170</v>
      </c>
      <c r="C9" t="s">
        <v>171</v>
      </c>
      <c r="E9" s="18">
        <f>(100/B14)*C14</f>
        <v>0</v>
      </c>
    </row>
    <row r="10" spans="1:15" x14ac:dyDescent="0.35">
      <c r="B10" s="10">
        <f>C2</f>
        <v>4</v>
      </c>
      <c r="C10" s="10">
        <v>0</v>
      </c>
      <c r="D10" s="18"/>
      <c r="E10" s="18">
        <f>(100/B16)*C16</f>
        <v>0</v>
      </c>
    </row>
    <row r="11" spans="1:15" x14ac:dyDescent="0.35">
      <c r="A11" t="s">
        <v>49</v>
      </c>
      <c r="B11" t="s">
        <v>170</v>
      </c>
      <c r="C11" t="s">
        <v>171</v>
      </c>
    </row>
    <row r="12" spans="1:15" x14ac:dyDescent="0.35">
      <c r="B12" s="10">
        <f>C2</f>
        <v>4</v>
      </c>
      <c r="C12" s="10">
        <v>0</v>
      </c>
      <c r="D12" s="18"/>
      <c r="F12" s="10"/>
      <c r="G12" s="10" t="s">
        <v>168</v>
      </c>
      <c r="H12" s="10" t="s">
        <v>174</v>
      </c>
      <c r="L12" s="18" t="s">
        <v>175</v>
      </c>
    </row>
    <row r="13" spans="1:15" ht="29" x14ac:dyDescent="0.35">
      <c r="A13" s="20" t="s">
        <v>167</v>
      </c>
      <c r="B13" t="s">
        <v>170</v>
      </c>
      <c r="C13" t="s">
        <v>171</v>
      </c>
      <c r="F13" s="10" t="s">
        <v>39</v>
      </c>
      <c r="G13" s="10">
        <f>I6</f>
        <v>10</v>
      </c>
      <c r="H13" s="10">
        <f>I7</f>
        <v>30</v>
      </c>
      <c r="L13" s="18" t="s">
        <v>175</v>
      </c>
    </row>
    <row r="14" spans="1:15" x14ac:dyDescent="0.35">
      <c r="B14" s="10">
        <f>C2</f>
        <v>4</v>
      </c>
      <c r="C14" s="10">
        <v>0</v>
      </c>
      <c r="D14" s="18"/>
      <c r="F14" s="10" t="s">
        <v>40</v>
      </c>
      <c r="G14" s="10">
        <f>J6</f>
        <v>40</v>
      </c>
      <c r="H14" s="10">
        <f>J7</f>
        <v>30</v>
      </c>
      <c r="L14" s="18"/>
    </row>
    <row r="15" spans="1:15" x14ac:dyDescent="0.35">
      <c r="A15" t="s">
        <v>50</v>
      </c>
      <c r="B15" t="s">
        <v>170</v>
      </c>
      <c r="C15" t="s">
        <v>171</v>
      </c>
      <c r="F15" s="10" t="s">
        <v>166</v>
      </c>
      <c r="G15" s="10">
        <f>K6</f>
        <v>15</v>
      </c>
      <c r="H15" s="10">
        <f>K7</f>
        <v>15</v>
      </c>
      <c r="L15" s="18"/>
    </row>
    <row r="16" spans="1:15" x14ac:dyDescent="0.35">
      <c r="B16" s="10">
        <f>C2</f>
        <v>4</v>
      </c>
      <c r="C16" s="10">
        <v>0</v>
      </c>
      <c r="D16" s="18"/>
      <c r="F16" s="10" t="s">
        <v>41</v>
      </c>
      <c r="G16" s="10">
        <f>L6</f>
        <v>0</v>
      </c>
      <c r="H16" s="10">
        <f>L7</f>
        <v>0</v>
      </c>
      <c r="L16" s="18"/>
    </row>
    <row r="17" spans="5:12" x14ac:dyDescent="0.35">
      <c r="F17" s="10" t="s">
        <v>49</v>
      </c>
      <c r="G17" s="10">
        <f>M6</f>
        <v>0</v>
      </c>
      <c r="H17" s="10">
        <f>M7</f>
        <v>0</v>
      </c>
      <c r="L17" s="18"/>
    </row>
    <row r="18" spans="5:12" ht="29" x14ac:dyDescent="0.35">
      <c r="F18" s="21" t="s">
        <v>167</v>
      </c>
      <c r="G18" s="10">
        <f>N6</f>
        <v>0</v>
      </c>
      <c r="H18" s="10">
        <f>N7</f>
        <v>0</v>
      </c>
      <c r="L18" s="18"/>
    </row>
    <row r="19" spans="5:12" x14ac:dyDescent="0.35">
      <c r="F19" s="10" t="s">
        <v>50</v>
      </c>
      <c r="G19" s="10">
        <f>O6</f>
        <v>0</v>
      </c>
      <c r="H19" s="10">
        <f>O7</f>
        <v>0</v>
      </c>
      <c r="L19" s="18"/>
    </row>
    <row r="20" spans="5:12" x14ac:dyDescent="0.35">
      <c r="F20" s="10" t="s">
        <v>176</v>
      </c>
      <c r="G20" s="10">
        <f>G13+G14+G15+G16+G17+G18+G19</f>
        <v>65</v>
      </c>
      <c r="H20" s="10">
        <f>H13+H14+H15+H16+H17+H18+H19</f>
        <v>75</v>
      </c>
      <c r="L20" s="18"/>
    </row>
    <row r="21" spans="5:12" x14ac:dyDescent="0.35">
      <c r="E21" s="2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13" t="s">
        <v>118</v>
      </c>
      <c r="D3" s="216"/>
      <c r="E3" s="216"/>
    </row>
    <row r="4" spans="2:13" x14ac:dyDescent="0.35">
      <c r="E4" s="12"/>
      <c r="F4" s="12"/>
      <c r="G4" s="12"/>
      <c r="H4" s="12"/>
      <c r="I4" s="12"/>
      <c r="J4" s="12"/>
    </row>
    <row r="5" spans="2:13" x14ac:dyDescent="0.35">
      <c r="B5" s="13" t="s">
        <v>119</v>
      </c>
      <c r="C5" s="11" t="s">
        <v>99</v>
      </c>
      <c r="D5" s="217" t="s">
        <v>100</v>
      </c>
      <c r="E5" s="217"/>
      <c r="F5" s="217"/>
      <c r="G5" s="14"/>
      <c r="H5" s="217" t="s">
        <v>101</v>
      </c>
      <c r="I5" s="217"/>
      <c r="J5" s="217"/>
      <c r="K5" s="217" t="s">
        <v>102</v>
      </c>
      <c r="L5" s="217"/>
      <c r="M5" s="217"/>
    </row>
    <row r="6" spans="2:13" x14ac:dyDescent="0.35">
      <c r="B6" s="13">
        <v>1</v>
      </c>
      <c r="C6" s="11"/>
      <c r="D6" s="11" t="s">
        <v>103</v>
      </c>
      <c r="E6" s="11" t="s">
        <v>104</v>
      </c>
      <c r="F6" s="11" t="s">
        <v>105</v>
      </c>
      <c r="G6" s="11"/>
      <c r="H6" s="11" t="s">
        <v>103</v>
      </c>
      <c r="I6" s="11" t="s">
        <v>104</v>
      </c>
      <c r="J6" s="11" t="s">
        <v>105</v>
      </c>
      <c r="K6" s="11" t="s">
        <v>103</v>
      </c>
      <c r="L6" s="11" t="s">
        <v>104</v>
      </c>
      <c r="M6" s="11" t="s">
        <v>105</v>
      </c>
    </row>
    <row r="7" spans="2:13" x14ac:dyDescent="0.35">
      <c r="C7" s="10" t="s">
        <v>106</v>
      </c>
      <c r="D7" s="10"/>
      <c r="E7" s="10"/>
      <c r="F7" s="10">
        <f>D7*E7</f>
        <v>0</v>
      </c>
      <c r="G7" s="10" t="s">
        <v>121</v>
      </c>
      <c r="H7" s="10"/>
      <c r="I7" s="10"/>
      <c r="J7" s="10">
        <f>H7*I7</f>
        <v>0</v>
      </c>
      <c r="K7" s="10"/>
      <c r="L7" s="10"/>
      <c r="M7" s="10">
        <f>K7*L7</f>
        <v>0</v>
      </c>
    </row>
    <row r="8" spans="2:13" x14ac:dyDescent="0.35">
      <c r="C8" s="10"/>
      <c r="D8" s="10"/>
      <c r="E8" s="10"/>
      <c r="F8" s="10">
        <f t="shared" ref="F8:F34" si="0">D8*E8</f>
        <v>0</v>
      </c>
      <c r="G8" s="10" t="s">
        <v>122</v>
      </c>
      <c r="H8" s="10"/>
      <c r="I8" s="10"/>
      <c r="J8" s="10">
        <f t="shared" ref="J8:J34" si="1">H8*I8</f>
        <v>0</v>
      </c>
      <c r="K8" s="10"/>
      <c r="L8" s="10"/>
      <c r="M8" s="10">
        <f t="shared" ref="M8:M34" si="2">K8*L8</f>
        <v>0</v>
      </c>
    </row>
    <row r="9" spans="2:13" x14ac:dyDescent="0.35">
      <c r="C9" s="10"/>
      <c r="D9" s="10"/>
      <c r="E9" s="10"/>
      <c r="F9" s="10">
        <f t="shared" si="0"/>
        <v>0</v>
      </c>
      <c r="G9" s="10"/>
      <c r="H9" s="10"/>
      <c r="I9" s="10"/>
      <c r="J9" s="10">
        <f t="shared" si="1"/>
        <v>0</v>
      </c>
      <c r="K9" s="10"/>
      <c r="L9" s="10"/>
      <c r="M9" s="10">
        <f t="shared" si="2"/>
        <v>0</v>
      </c>
    </row>
    <row r="10" spans="2:13" x14ac:dyDescent="0.35">
      <c r="C10" s="10" t="s">
        <v>109</v>
      </c>
      <c r="D10" s="10"/>
      <c r="E10" s="10"/>
      <c r="F10" s="10">
        <f t="shared" si="0"/>
        <v>0</v>
      </c>
      <c r="G10" s="10" t="s">
        <v>121</v>
      </c>
      <c r="H10" s="10"/>
      <c r="I10" s="10"/>
      <c r="J10" s="10">
        <f t="shared" si="1"/>
        <v>0</v>
      </c>
      <c r="K10" s="10"/>
      <c r="L10" s="10"/>
      <c r="M10" s="10">
        <f t="shared" si="2"/>
        <v>0</v>
      </c>
    </row>
    <row r="11" spans="2:13" x14ac:dyDescent="0.35">
      <c r="C11" s="10"/>
      <c r="D11" s="10"/>
      <c r="E11" s="10"/>
      <c r="F11" s="10">
        <f t="shared" si="0"/>
        <v>0</v>
      </c>
      <c r="G11" s="10" t="s">
        <v>122</v>
      </c>
      <c r="H11" s="10"/>
      <c r="I11" s="10"/>
      <c r="J11" s="10">
        <f t="shared" si="1"/>
        <v>0</v>
      </c>
      <c r="K11" s="10"/>
      <c r="L11" s="10"/>
      <c r="M11" s="10">
        <f t="shared" si="2"/>
        <v>0</v>
      </c>
    </row>
    <row r="12" spans="2:13" x14ac:dyDescent="0.35">
      <c r="C12" s="10"/>
      <c r="D12" s="10"/>
      <c r="E12" s="10"/>
      <c r="F12" s="10">
        <f t="shared" si="0"/>
        <v>0</v>
      </c>
      <c r="G12" s="10"/>
      <c r="H12" s="10"/>
      <c r="I12" s="10"/>
      <c r="J12" s="10">
        <f t="shared" si="1"/>
        <v>0</v>
      </c>
      <c r="K12" s="10"/>
      <c r="L12" s="10"/>
      <c r="M12" s="10">
        <f t="shared" si="2"/>
        <v>0</v>
      </c>
    </row>
    <row r="13" spans="2:13" x14ac:dyDescent="0.35">
      <c r="C13" s="10"/>
      <c r="D13" s="10"/>
      <c r="E13" s="10"/>
      <c r="F13" s="10">
        <f t="shared" si="0"/>
        <v>0</v>
      </c>
      <c r="G13" s="10"/>
      <c r="H13" s="10"/>
      <c r="I13" s="10"/>
      <c r="J13" s="10">
        <f t="shared" si="1"/>
        <v>0</v>
      </c>
      <c r="K13" s="10"/>
      <c r="L13" s="10"/>
      <c r="M13" s="10">
        <f t="shared" si="2"/>
        <v>0</v>
      </c>
    </row>
    <row r="14" spans="2:13" x14ac:dyDescent="0.35">
      <c r="C14" s="10" t="s">
        <v>107</v>
      </c>
      <c r="D14" s="10"/>
      <c r="E14" s="10"/>
      <c r="F14" s="10">
        <f t="shared" si="0"/>
        <v>0</v>
      </c>
      <c r="G14" s="10" t="s">
        <v>121</v>
      </c>
      <c r="H14" s="10"/>
      <c r="I14" s="10"/>
      <c r="J14" s="10">
        <f t="shared" si="1"/>
        <v>0</v>
      </c>
      <c r="K14" s="10"/>
      <c r="L14" s="10"/>
      <c r="M14" s="10">
        <f t="shared" si="2"/>
        <v>0</v>
      </c>
    </row>
    <row r="15" spans="2:13" x14ac:dyDescent="0.35">
      <c r="C15" s="10"/>
      <c r="D15" s="10"/>
      <c r="E15" s="10"/>
      <c r="F15" s="10">
        <f t="shared" si="0"/>
        <v>0</v>
      </c>
      <c r="G15" s="10" t="s">
        <v>122</v>
      </c>
      <c r="H15" s="10"/>
      <c r="I15" s="10"/>
      <c r="J15" s="10">
        <f t="shared" si="1"/>
        <v>0</v>
      </c>
      <c r="K15" s="10"/>
      <c r="L15" s="10"/>
      <c r="M15" s="10">
        <f t="shared" si="2"/>
        <v>0</v>
      </c>
    </row>
    <row r="16" spans="2:13" x14ac:dyDescent="0.35">
      <c r="C16" s="10"/>
      <c r="D16" s="10"/>
      <c r="E16" s="10"/>
      <c r="F16" s="10">
        <f t="shared" si="0"/>
        <v>0</v>
      </c>
      <c r="G16" s="10"/>
      <c r="H16" s="10"/>
      <c r="I16" s="10"/>
      <c r="J16" s="10">
        <f t="shared" si="1"/>
        <v>0</v>
      </c>
      <c r="K16" s="10"/>
      <c r="L16" s="10"/>
      <c r="M16" s="10">
        <f t="shared" si="2"/>
        <v>0</v>
      </c>
    </row>
    <row r="17" spans="3:13" x14ac:dyDescent="0.35">
      <c r="C17" s="10"/>
      <c r="D17" s="10"/>
      <c r="E17" s="10"/>
      <c r="F17" s="10">
        <f t="shared" si="0"/>
        <v>0</v>
      </c>
      <c r="G17" s="10"/>
      <c r="H17" s="10"/>
      <c r="I17" s="10"/>
      <c r="J17" s="10">
        <f t="shared" si="1"/>
        <v>0</v>
      </c>
      <c r="K17" s="10"/>
      <c r="L17" s="10"/>
      <c r="M17" s="10">
        <f t="shared" si="2"/>
        <v>0</v>
      </c>
    </row>
    <row r="18" spans="3:13" x14ac:dyDescent="0.35">
      <c r="C18" s="10" t="s">
        <v>108</v>
      </c>
      <c r="D18" s="10"/>
      <c r="E18" s="10"/>
      <c r="F18" s="10">
        <f t="shared" si="0"/>
        <v>0</v>
      </c>
      <c r="G18" s="10" t="s">
        <v>121</v>
      </c>
      <c r="H18" s="10"/>
      <c r="I18" s="10"/>
      <c r="J18" s="10">
        <f t="shared" si="1"/>
        <v>0</v>
      </c>
      <c r="K18" s="10"/>
      <c r="L18" s="10"/>
      <c r="M18" s="10">
        <f t="shared" si="2"/>
        <v>0</v>
      </c>
    </row>
    <row r="19" spans="3:13" x14ac:dyDescent="0.35">
      <c r="C19" s="10"/>
      <c r="D19" s="10"/>
      <c r="E19" s="10"/>
      <c r="F19" s="10">
        <f t="shared" si="0"/>
        <v>0</v>
      </c>
      <c r="G19" s="10" t="s">
        <v>122</v>
      </c>
      <c r="H19" s="10"/>
      <c r="I19" s="10"/>
      <c r="J19" s="10">
        <f t="shared" si="1"/>
        <v>0</v>
      </c>
      <c r="K19" s="10"/>
      <c r="L19" s="10"/>
      <c r="M19" s="10">
        <f t="shared" si="2"/>
        <v>0</v>
      </c>
    </row>
    <row r="20" spans="3:13" x14ac:dyDescent="0.35">
      <c r="C20" s="10"/>
      <c r="D20" s="10"/>
      <c r="E20" s="10"/>
      <c r="F20" s="10">
        <f t="shared" si="0"/>
        <v>0</v>
      </c>
      <c r="G20" s="10"/>
      <c r="H20" s="10"/>
      <c r="I20" s="10"/>
      <c r="J20" s="10">
        <f t="shared" si="1"/>
        <v>0</v>
      </c>
      <c r="K20" s="10"/>
      <c r="L20" s="10"/>
      <c r="M20" s="10">
        <f t="shared" si="2"/>
        <v>0</v>
      </c>
    </row>
    <row r="21" spans="3:13" x14ac:dyDescent="0.35">
      <c r="C21" s="10" t="s">
        <v>108</v>
      </c>
      <c r="D21" s="10"/>
      <c r="E21" s="10"/>
      <c r="F21" s="10">
        <f t="shared" si="0"/>
        <v>0</v>
      </c>
      <c r="G21" s="10" t="s">
        <v>121</v>
      </c>
      <c r="H21" s="10"/>
      <c r="I21" s="10"/>
      <c r="J21" s="10">
        <f t="shared" si="1"/>
        <v>0</v>
      </c>
      <c r="K21" s="10"/>
      <c r="L21" s="10"/>
      <c r="M21" s="10">
        <f t="shared" si="2"/>
        <v>0</v>
      </c>
    </row>
    <row r="22" spans="3:13" x14ac:dyDescent="0.35">
      <c r="C22" s="10"/>
      <c r="D22" s="10"/>
      <c r="E22" s="10"/>
      <c r="F22" s="10">
        <f t="shared" si="0"/>
        <v>0</v>
      </c>
      <c r="G22" s="10" t="s">
        <v>122</v>
      </c>
      <c r="H22" s="10"/>
      <c r="I22" s="10"/>
      <c r="J22" s="10">
        <f t="shared" si="1"/>
        <v>0</v>
      </c>
      <c r="K22" s="10"/>
      <c r="L22" s="10"/>
      <c r="M22" s="10">
        <f t="shared" si="2"/>
        <v>0</v>
      </c>
    </row>
    <row r="23" spans="3:13" x14ac:dyDescent="0.35">
      <c r="C23" s="10"/>
      <c r="D23" s="10"/>
      <c r="E23" s="10"/>
      <c r="F23" s="10">
        <f t="shared" si="0"/>
        <v>0</v>
      </c>
      <c r="G23" s="10"/>
      <c r="H23" s="10"/>
      <c r="I23" s="10"/>
      <c r="J23" s="10">
        <f t="shared" si="1"/>
        <v>0</v>
      </c>
      <c r="K23" s="10"/>
      <c r="L23" s="10"/>
      <c r="M23" s="10">
        <f t="shared" si="2"/>
        <v>0</v>
      </c>
    </row>
    <row r="24" spans="3:13" x14ac:dyDescent="0.35">
      <c r="C24" s="10" t="s">
        <v>114</v>
      </c>
      <c r="D24" s="10"/>
      <c r="E24" s="10"/>
      <c r="F24" s="10">
        <f t="shared" si="0"/>
        <v>0</v>
      </c>
      <c r="G24" s="10" t="s">
        <v>123</v>
      </c>
      <c r="H24" s="10"/>
      <c r="I24" s="10"/>
      <c r="J24" s="10">
        <f t="shared" si="1"/>
        <v>0</v>
      </c>
      <c r="K24" s="10"/>
      <c r="L24" s="10"/>
      <c r="M24" s="10">
        <f t="shared" si="2"/>
        <v>0</v>
      </c>
    </row>
    <row r="25" spans="3:13" x14ac:dyDescent="0.35">
      <c r="C25" s="10" t="s">
        <v>115</v>
      </c>
      <c r="D25" s="10"/>
      <c r="E25" s="10"/>
      <c r="F25" s="10">
        <f t="shared" si="0"/>
        <v>0</v>
      </c>
      <c r="G25" s="10" t="s">
        <v>123</v>
      </c>
      <c r="H25" s="10"/>
      <c r="I25" s="10"/>
      <c r="J25" s="10">
        <f t="shared" si="1"/>
        <v>0</v>
      </c>
      <c r="K25" s="10"/>
      <c r="L25" s="10"/>
      <c r="M25" s="10">
        <f t="shared" si="2"/>
        <v>0</v>
      </c>
    </row>
    <row r="26" spans="3:13" x14ac:dyDescent="0.35">
      <c r="C26" s="10" t="s">
        <v>116</v>
      </c>
      <c r="D26" s="10"/>
      <c r="E26" s="10"/>
      <c r="F26" s="10">
        <f t="shared" si="0"/>
        <v>0</v>
      </c>
      <c r="G26" s="10" t="s">
        <v>123</v>
      </c>
      <c r="H26" s="10"/>
      <c r="I26" s="10"/>
      <c r="J26" s="10">
        <f t="shared" si="1"/>
        <v>0</v>
      </c>
      <c r="K26" s="10"/>
      <c r="L26" s="10"/>
      <c r="M26" s="10">
        <f t="shared" si="2"/>
        <v>0</v>
      </c>
    </row>
    <row r="27" spans="3:13" x14ac:dyDescent="0.35">
      <c r="C27" s="10"/>
      <c r="D27" s="10"/>
      <c r="E27" s="10"/>
      <c r="F27" s="10">
        <f t="shared" si="0"/>
        <v>0</v>
      </c>
      <c r="G27" s="10"/>
      <c r="H27" s="10"/>
      <c r="I27" s="10"/>
      <c r="J27" s="10">
        <f t="shared" si="1"/>
        <v>0</v>
      </c>
      <c r="K27" s="10"/>
      <c r="L27" s="10"/>
      <c r="M27" s="10">
        <f t="shared" si="2"/>
        <v>0</v>
      </c>
    </row>
    <row r="28" spans="3:13" x14ac:dyDescent="0.35">
      <c r="C28" s="10" t="s">
        <v>110</v>
      </c>
      <c r="D28" s="10"/>
      <c r="E28" s="10"/>
      <c r="F28" s="10">
        <f t="shared" si="0"/>
        <v>0</v>
      </c>
      <c r="G28" s="10"/>
      <c r="H28" s="10"/>
      <c r="I28" s="10"/>
      <c r="J28" s="10">
        <f t="shared" si="1"/>
        <v>0</v>
      </c>
      <c r="K28" s="10"/>
      <c r="L28" s="10"/>
      <c r="M28" s="10">
        <f t="shared" si="2"/>
        <v>0</v>
      </c>
    </row>
    <row r="29" spans="3:13" x14ac:dyDescent="0.35">
      <c r="C29" s="10" t="s">
        <v>111</v>
      </c>
      <c r="D29" s="10"/>
      <c r="E29" s="10"/>
      <c r="F29" s="10">
        <f t="shared" si="0"/>
        <v>0</v>
      </c>
      <c r="G29" s="10"/>
      <c r="H29" s="10"/>
      <c r="I29" s="10"/>
      <c r="J29" s="10">
        <f t="shared" si="1"/>
        <v>0</v>
      </c>
      <c r="K29" s="10"/>
      <c r="L29" s="10"/>
      <c r="M29" s="10">
        <f t="shared" si="2"/>
        <v>0</v>
      </c>
    </row>
    <row r="30" spans="3:13" x14ac:dyDescent="0.35">
      <c r="C30" s="10" t="s">
        <v>112</v>
      </c>
      <c r="D30" s="10"/>
      <c r="E30" s="10"/>
      <c r="F30" s="10">
        <f t="shared" si="0"/>
        <v>0</v>
      </c>
      <c r="G30" s="10"/>
      <c r="H30" s="10"/>
      <c r="I30" s="10"/>
      <c r="J30" s="10">
        <f t="shared" si="1"/>
        <v>0</v>
      </c>
      <c r="K30" s="10"/>
      <c r="L30" s="10"/>
      <c r="M30" s="10">
        <f t="shared" si="2"/>
        <v>0</v>
      </c>
    </row>
    <row r="31" spans="3:13" x14ac:dyDescent="0.35">
      <c r="C31" s="10" t="s">
        <v>113</v>
      </c>
      <c r="D31" s="10"/>
      <c r="E31" s="10"/>
      <c r="F31" s="10">
        <f t="shared" si="0"/>
        <v>0</v>
      </c>
      <c r="G31" s="10"/>
      <c r="H31" s="10"/>
      <c r="I31" s="10"/>
      <c r="J31" s="10">
        <f t="shared" si="1"/>
        <v>0</v>
      </c>
      <c r="K31" s="10"/>
      <c r="L31" s="10"/>
      <c r="M31" s="10">
        <f t="shared" si="2"/>
        <v>0</v>
      </c>
    </row>
    <row r="32" spans="3:13" x14ac:dyDescent="0.35">
      <c r="C32" s="10"/>
      <c r="D32" s="10"/>
      <c r="E32" s="10"/>
      <c r="F32" s="10">
        <f t="shared" si="0"/>
        <v>0</v>
      </c>
      <c r="G32" s="10"/>
      <c r="H32" s="10"/>
      <c r="I32" s="10"/>
      <c r="J32" s="10">
        <f t="shared" si="1"/>
        <v>0</v>
      </c>
      <c r="K32" s="10"/>
      <c r="L32" s="10"/>
      <c r="M32" s="10">
        <f t="shared" si="2"/>
        <v>0</v>
      </c>
    </row>
    <row r="33" spans="3:13" x14ac:dyDescent="0.35">
      <c r="C33" s="10"/>
      <c r="D33" s="10"/>
      <c r="E33" s="10"/>
      <c r="F33" s="10">
        <f t="shared" si="0"/>
        <v>0</v>
      </c>
      <c r="G33" s="10"/>
      <c r="H33" s="10"/>
      <c r="I33" s="10"/>
      <c r="J33" s="10">
        <f t="shared" si="1"/>
        <v>0</v>
      </c>
      <c r="K33" s="10"/>
      <c r="L33" s="10"/>
      <c r="M33" s="10">
        <f t="shared" si="2"/>
        <v>0</v>
      </c>
    </row>
    <row r="34" spans="3:13" x14ac:dyDescent="0.35">
      <c r="C34" s="10"/>
      <c r="D34" s="10"/>
      <c r="E34" s="10"/>
      <c r="F34" s="10">
        <f t="shared" si="0"/>
        <v>0</v>
      </c>
      <c r="G34" s="10"/>
      <c r="H34" s="10"/>
      <c r="I34" s="10"/>
      <c r="J34" s="10">
        <f t="shared" si="1"/>
        <v>0</v>
      </c>
      <c r="K34" s="10"/>
      <c r="L34" s="10"/>
      <c r="M34" s="10">
        <f t="shared" si="2"/>
        <v>0</v>
      </c>
    </row>
    <row r="35" spans="3:13" x14ac:dyDescent="0.35">
      <c r="C35" s="10" t="s">
        <v>117</v>
      </c>
      <c r="D35" s="10"/>
      <c r="E35" s="10">
        <f>F35*10.764</f>
        <v>0</v>
      </c>
      <c r="F35" s="10">
        <f>SUM(F7:F34)</f>
        <v>0</v>
      </c>
      <c r="G35" s="10"/>
      <c r="H35" s="10"/>
      <c r="I35" s="10">
        <f>J35*10.764</f>
        <v>0</v>
      </c>
      <c r="J35" s="10">
        <f>SUM(J7:J34)</f>
        <v>0</v>
      </c>
      <c r="K35" s="10"/>
      <c r="L35" s="10">
        <f>M35*10.764</f>
        <v>0</v>
      </c>
      <c r="M35" s="10">
        <f>SUM(M7:M34)</f>
        <v>0</v>
      </c>
    </row>
  </sheetData>
  <mergeCells count="4">
    <mergeCell ref="D3:E3"/>
    <mergeCell ref="D5:F5"/>
    <mergeCell ref="H5:J5"/>
    <mergeCell ref="K5:M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13" t="s">
        <v>118</v>
      </c>
      <c r="E3" s="216"/>
      <c r="F3" s="216"/>
    </row>
    <row r="4" spans="3:14" x14ac:dyDescent="0.35">
      <c r="F4" s="12"/>
      <c r="G4" s="12"/>
      <c r="H4" s="12"/>
      <c r="I4" s="12"/>
      <c r="J4" s="12"/>
      <c r="K4" s="12"/>
    </row>
    <row r="5" spans="3:14" x14ac:dyDescent="0.35">
      <c r="C5" s="13" t="s">
        <v>119</v>
      </c>
      <c r="D5" s="11" t="s">
        <v>99</v>
      </c>
      <c r="E5" s="217" t="s">
        <v>100</v>
      </c>
      <c r="F5" s="217"/>
      <c r="G5" s="217"/>
      <c r="H5" s="14"/>
      <c r="I5" s="217" t="s">
        <v>101</v>
      </c>
      <c r="J5" s="217"/>
      <c r="K5" s="217"/>
      <c r="L5" s="217" t="s">
        <v>102</v>
      </c>
      <c r="M5" s="217"/>
      <c r="N5" s="217"/>
    </row>
    <row r="6" spans="3:14" x14ac:dyDescent="0.35">
      <c r="C6" s="13">
        <v>1</v>
      </c>
      <c r="D6" s="11"/>
      <c r="E6" s="11" t="s">
        <v>103</v>
      </c>
      <c r="F6" s="11" t="s">
        <v>104</v>
      </c>
      <c r="G6" s="11" t="s">
        <v>105</v>
      </c>
      <c r="H6" s="11"/>
      <c r="I6" s="11" t="s">
        <v>103</v>
      </c>
      <c r="J6" s="11" t="s">
        <v>104</v>
      </c>
      <c r="K6" s="11" t="s">
        <v>105</v>
      </c>
      <c r="L6" s="11" t="s">
        <v>103</v>
      </c>
      <c r="M6" s="11" t="s">
        <v>104</v>
      </c>
      <c r="N6" s="11" t="s">
        <v>105</v>
      </c>
    </row>
    <row r="7" spans="3:14" x14ac:dyDescent="0.35">
      <c r="D7" s="10" t="s">
        <v>106</v>
      </c>
      <c r="E7" s="10"/>
      <c r="F7" s="10"/>
      <c r="G7" s="10">
        <f>E7*F7</f>
        <v>0</v>
      </c>
      <c r="H7" s="10" t="s">
        <v>121</v>
      </c>
      <c r="I7" s="10"/>
      <c r="J7" s="10"/>
      <c r="K7" s="10">
        <f>I7*J7</f>
        <v>0</v>
      </c>
      <c r="L7" s="10"/>
      <c r="M7" s="10"/>
      <c r="N7" s="10">
        <f>L7*M7</f>
        <v>0</v>
      </c>
    </row>
    <row r="8" spans="3:14" x14ac:dyDescent="0.35">
      <c r="D8" s="10"/>
      <c r="E8" s="10"/>
      <c r="F8" s="10"/>
      <c r="G8" s="10">
        <f t="shared" ref="G8:G34" si="0">E8*F8</f>
        <v>0</v>
      </c>
      <c r="H8" s="10" t="s">
        <v>122</v>
      </c>
      <c r="I8" s="10"/>
      <c r="J8" s="10"/>
      <c r="K8" s="10">
        <f t="shared" ref="K8:K34" si="1">I8*J8</f>
        <v>0</v>
      </c>
      <c r="L8" s="10"/>
      <c r="M8" s="10"/>
      <c r="N8" s="10">
        <f t="shared" ref="N8:N34" si="2">L8*M8</f>
        <v>0</v>
      </c>
    </row>
    <row r="9" spans="3:14" x14ac:dyDescent="0.35">
      <c r="D9" s="10"/>
      <c r="E9" s="10"/>
      <c r="F9" s="10"/>
      <c r="G9" s="10">
        <f t="shared" si="0"/>
        <v>0</v>
      </c>
      <c r="H9" s="10"/>
      <c r="I9" s="10"/>
      <c r="J9" s="10"/>
      <c r="K9" s="10">
        <f t="shared" si="1"/>
        <v>0</v>
      </c>
      <c r="L9" s="10"/>
      <c r="M9" s="10"/>
      <c r="N9" s="10">
        <f t="shared" si="2"/>
        <v>0</v>
      </c>
    </row>
    <row r="10" spans="3:14" x14ac:dyDescent="0.35">
      <c r="D10" s="10" t="s">
        <v>109</v>
      </c>
      <c r="E10" s="10"/>
      <c r="F10" s="10"/>
      <c r="G10" s="10">
        <f t="shared" si="0"/>
        <v>0</v>
      </c>
      <c r="H10" s="10" t="s">
        <v>121</v>
      </c>
      <c r="I10" s="10"/>
      <c r="J10" s="10"/>
      <c r="K10" s="10">
        <f t="shared" si="1"/>
        <v>0</v>
      </c>
      <c r="L10" s="10"/>
      <c r="M10" s="10"/>
      <c r="N10" s="10">
        <f t="shared" si="2"/>
        <v>0</v>
      </c>
    </row>
    <row r="11" spans="3:14" x14ac:dyDescent="0.35">
      <c r="D11" s="10"/>
      <c r="E11" s="10"/>
      <c r="F11" s="10"/>
      <c r="G11" s="10">
        <f t="shared" si="0"/>
        <v>0</v>
      </c>
      <c r="H11" s="10" t="s">
        <v>122</v>
      </c>
      <c r="I11" s="10"/>
      <c r="J11" s="10"/>
      <c r="K11" s="10">
        <f t="shared" si="1"/>
        <v>0</v>
      </c>
      <c r="L11" s="10"/>
      <c r="M11" s="10"/>
      <c r="N11" s="10">
        <f t="shared" si="2"/>
        <v>0</v>
      </c>
    </row>
    <row r="12" spans="3:14" x14ac:dyDescent="0.35">
      <c r="D12" s="10"/>
      <c r="E12" s="10"/>
      <c r="F12" s="10"/>
      <c r="G12" s="10">
        <f t="shared" si="0"/>
        <v>0</v>
      </c>
      <c r="H12" s="10"/>
      <c r="I12" s="10"/>
      <c r="J12" s="10"/>
      <c r="K12" s="10">
        <f t="shared" si="1"/>
        <v>0</v>
      </c>
      <c r="L12" s="10"/>
      <c r="M12" s="10"/>
      <c r="N12" s="10">
        <f t="shared" si="2"/>
        <v>0</v>
      </c>
    </row>
    <row r="13" spans="3:14" x14ac:dyDescent="0.35">
      <c r="D13" s="10"/>
      <c r="E13" s="10"/>
      <c r="F13" s="10"/>
      <c r="G13" s="10">
        <f t="shared" si="0"/>
        <v>0</v>
      </c>
      <c r="H13" s="10"/>
      <c r="I13" s="10"/>
      <c r="J13" s="10"/>
      <c r="K13" s="10">
        <f t="shared" si="1"/>
        <v>0</v>
      </c>
      <c r="L13" s="10"/>
      <c r="M13" s="10"/>
      <c r="N13" s="10">
        <f t="shared" si="2"/>
        <v>0</v>
      </c>
    </row>
    <row r="14" spans="3:14" x14ac:dyDescent="0.35">
      <c r="D14" s="10" t="s">
        <v>107</v>
      </c>
      <c r="E14" s="10"/>
      <c r="F14" s="10"/>
      <c r="G14" s="10">
        <f t="shared" si="0"/>
        <v>0</v>
      </c>
      <c r="H14" s="10" t="s">
        <v>121</v>
      </c>
      <c r="I14" s="10"/>
      <c r="J14" s="10"/>
      <c r="K14" s="10">
        <f t="shared" si="1"/>
        <v>0</v>
      </c>
      <c r="L14" s="10"/>
      <c r="M14" s="10"/>
      <c r="N14" s="10">
        <f t="shared" si="2"/>
        <v>0</v>
      </c>
    </row>
    <row r="15" spans="3:14" x14ac:dyDescent="0.35">
      <c r="D15" s="10"/>
      <c r="E15" s="10"/>
      <c r="F15" s="10"/>
      <c r="G15" s="10">
        <f t="shared" si="0"/>
        <v>0</v>
      </c>
      <c r="H15" s="10" t="s">
        <v>122</v>
      </c>
      <c r="I15" s="10"/>
      <c r="J15" s="10"/>
      <c r="K15" s="10">
        <f t="shared" si="1"/>
        <v>0</v>
      </c>
      <c r="L15" s="10"/>
      <c r="M15" s="10"/>
      <c r="N15" s="10">
        <f t="shared" si="2"/>
        <v>0</v>
      </c>
    </row>
    <row r="16" spans="3:14" x14ac:dyDescent="0.35">
      <c r="D16" s="10"/>
      <c r="E16" s="10"/>
      <c r="F16" s="10"/>
      <c r="G16" s="10">
        <f t="shared" si="0"/>
        <v>0</v>
      </c>
      <c r="H16" s="10"/>
      <c r="I16" s="10"/>
      <c r="J16" s="10"/>
      <c r="K16" s="10">
        <f t="shared" si="1"/>
        <v>0</v>
      </c>
      <c r="L16" s="10"/>
      <c r="M16" s="10"/>
      <c r="N16" s="10">
        <f t="shared" si="2"/>
        <v>0</v>
      </c>
    </row>
    <row r="17" spans="4:14" x14ac:dyDescent="0.35">
      <c r="D17" s="10"/>
      <c r="E17" s="10"/>
      <c r="F17" s="10"/>
      <c r="G17" s="10">
        <f t="shared" si="0"/>
        <v>0</v>
      </c>
      <c r="H17" s="10"/>
      <c r="I17" s="10"/>
      <c r="J17" s="10"/>
      <c r="K17" s="10">
        <f t="shared" si="1"/>
        <v>0</v>
      </c>
      <c r="L17" s="10"/>
      <c r="M17" s="10"/>
      <c r="N17" s="10">
        <f t="shared" si="2"/>
        <v>0</v>
      </c>
    </row>
    <row r="18" spans="4:14" x14ac:dyDescent="0.35">
      <c r="D18" s="10" t="s">
        <v>108</v>
      </c>
      <c r="E18" s="10"/>
      <c r="F18" s="10"/>
      <c r="G18" s="10">
        <f t="shared" si="0"/>
        <v>0</v>
      </c>
      <c r="H18" s="10" t="s">
        <v>121</v>
      </c>
      <c r="I18" s="10"/>
      <c r="J18" s="10"/>
      <c r="K18" s="10">
        <f t="shared" si="1"/>
        <v>0</v>
      </c>
      <c r="L18" s="10"/>
      <c r="M18" s="10"/>
      <c r="N18" s="10">
        <f t="shared" si="2"/>
        <v>0</v>
      </c>
    </row>
    <row r="19" spans="4:14" x14ac:dyDescent="0.35">
      <c r="D19" s="10"/>
      <c r="E19" s="10"/>
      <c r="F19" s="10"/>
      <c r="G19" s="10">
        <f t="shared" si="0"/>
        <v>0</v>
      </c>
      <c r="H19" s="10" t="s">
        <v>122</v>
      </c>
      <c r="I19" s="10"/>
      <c r="J19" s="10"/>
      <c r="K19" s="10">
        <f t="shared" si="1"/>
        <v>0</v>
      </c>
      <c r="L19" s="10"/>
      <c r="M19" s="10"/>
      <c r="N19" s="10">
        <f t="shared" si="2"/>
        <v>0</v>
      </c>
    </row>
    <row r="20" spans="4:14" x14ac:dyDescent="0.35">
      <c r="D20" s="10"/>
      <c r="E20" s="10"/>
      <c r="F20" s="10"/>
      <c r="G20" s="10">
        <f t="shared" si="0"/>
        <v>0</v>
      </c>
      <c r="H20" s="10"/>
      <c r="I20" s="10"/>
      <c r="J20" s="10"/>
      <c r="K20" s="10">
        <f t="shared" si="1"/>
        <v>0</v>
      </c>
      <c r="L20" s="10"/>
      <c r="M20" s="10"/>
      <c r="N20" s="10">
        <f t="shared" si="2"/>
        <v>0</v>
      </c>
    </row>
    <row r="21" spans="4:14" x14ac:dyDescent="0.35">
      <c r="D21" s="10" t="s">
        <v>108</v>
      </c>
      <c r="E21" s="10"/>
      <c r="F21" s="10"/>
      <c r="G21" s="10">
        <f t="shared" si="0"/>
        <v>0</v>
      </c>
      <c r="H21" s="10" t="s">
        <v>121</v>
      </c>
      <c r="I21" s="10"/>
      <c r="J21" s="10"/>
      <c r="K21" s="10">
        <f t="shared" si="1"/>
        <v>0</v>
      </c>
      <c r="L21" s="10"/>
      <c r="M21" s="10"/>
      <c r="N21" s="10">
        <f t="shared" si="2"/>
        <v>0</v>
      </c>
    </row>
    <row r="22" spans="4:14" x14ac:dyDescent="0.35">
      <c r="D22" s="10"/>
      <c r="E22" s="10"/>
      <c r="F22" s="10"/>
      <c r="G22" s="10">
        <f t="shared" si="0"/>
        <v>0</v>
      </c>
      <c r="H22" s="10" t="s">
        <v>122</v>
      </c>
      <c r="I22" s="10"/>
      <c r="J22" s="10"/>
      <c r="K22" s="10">
        <f t="shared" si="1"/>
        <v>0</v>
      </c>
      <c r="L22" s="10"/>
      <c r="M22" s="10"/>
      <c r="N22" s="10">
        <f t="shared" si="2"/>
        <v>0</v>
      </c>
    </row>
    <row r="23" spans="4:14" x14ac:dyDescent="0.35">
      <c r="D23" s="10"/>
      <c r="E23" s="10"/>
      <c r="F23" s="10"/>
      <c r="G23" s="10">
        <f t="shared" si="0"/>
        <v>0</v>
      </c>
      <c r="H23" s="10"/>
      <c r="I23" s="10"/>
      <c r="J23" s="10"/>
      <c r="K23" s="10">
        <f t="shared" si="1"/>
        <v>0</v>
      </c>
      <c r="L23" s="10"/>
      <c r="M23" s="10"/>
      <c r="N23" s="10">
        <f t="shared" si="2"/>
        <v>0</v>
      </c>
    </row>
    <row r="24" spans="4:14" x14ac:dyDescent="0.35">
      <c r="D24" s="10" t="s">
        <v>114</v>
      </c>
      <c r="E24" s="10"/>
      <c r="F24" s="10"/>
      <c r="G24" s="10">
        <f t="shared" si="0"/>
        <v>0</v>
      </c>
      <c r="H24" s="10" t="s">
        <v>123</v>
      </c>
      <c r="I24" s="10"/>
      <c r="J24" s="10"/>
      <c r="K24" s="10">
        <f t="shared" si="1"/>
        <v>0</v>
      </c>
      <c r="L24" s="10"/>
      <c r="M24" s="10"/>
      <c r="N24" s="10">
        <f t="shared" si="2"/>
        <v>0</v>
      </c>
    </row>
    <row r="25" spans="4:14" x14ac:dyDescent="0.35">
      <c r="D25" s="10" t="s">
        <v>115</v>
      </c>
      <c r="E25" s="10"/>
      <c r="F25" s="10"/>
      <c r="G25" s="10">
        <f t="shared" si="0"/>
        <v>0</v>
      </c>
      <c r="H25" s="10" t="s">
        <v>123</v>
      </c>
      <c r="I25" s="10"/>
      <c r="J25" s="10"/>
      <c r="K25" s="10">
        <f t="shared" si="1"/>
        <v>0</v>
      </c>
      <c r="L25" s="10"/>
      <c r="M25" s="10"/>
      <c r="N25" s="10">
        <f t="shared" si="2"/>
        <v>0</v>
      </c>
    </row>
    <row r="26" spans="4:14" x14ac:dyDescent="0.35">
      <c r="D26" s="10" t="s">
        <v>116</v>
      </c>
      <c r="E26" s="10"/>
      <c r="F26" s="10"/>
      <c r="G26" s="10">
        <f t="shared" si="0"/>
        <v>0</v>
      </c>
      <c r="H26" s="10" t="s">
        <v>123</v>
      </c>
      <c r="I26" s="10"/>
      <c r="J26" s="10"/>
      <c r="K26" s="10">
        <f t="shared" si="1"/>
        <v>0</v>
      </c>
      <c r="L26" s="10"/>
      <c r="M26" s="10"/>
      <c r="N26" s="10">
        <f t="shared" si="2"/>
        <v>0</v>
      </c>
    </row>
    <row r="27" spans="4:14" x14ac:dyDescent="0.35">
      <c r="D27" s="10"/>
      <c r="E27" s="10"/>
      <c r="F27" s="10"/>
      <c r="G27" s="10">
        <f t="shared" si="0"/>
        <v>0</v>
      </c>
      <c r="H27" s="10"/>
      <c r="I27" s="10"/>
      <c r="J27" s="10"/>
      <c r="K27" s="10">
        <f t="shared" si="1"/>
        <v>0</v>
      </c>
      <c r="L27" s="10"/>
      <c r="M27" s="10"/>
      <c r="N27" s="10">
        <f t="shared" si="2"/>
        <v>0</v>
      </c>
    </row>
    <row r="28" spans="4:14" x14ac:dyDescent="0.35">
      <c r="D28" s="10" t="s">
        <v>110</v>
      </c>
      <c r="E28" s="10"/>
      <c r="F28" s="10"/>
      <c r="G28" s="10">
        <f t="shared" si="0"/>
        <v>0</v>
      </c>
      <c r="H28" s="10"/>
      <c r="I28" s="10"/>
      <c r="J28" s="10"/>
      <c r="K28" s="10">
        <f t="shared" si="1"/>
        <v>0</v>
      </c>
      <c r="L28" s="10"/>
      <c r="M28" s="10"/>
      <c r="N28" s="10">
        <f t="shared" si="2"/>
        <v>0</v>
      </c>
    </row>
    <row r="29" spans="4:14" x14ac:dyDescent="0.35">
      <c r="D29" s="10" t="s">
        <v>111</v>
      </c>
      <c r="E29" s="10"/>
      <c r="F29" s="10"/>
      <c r="G29" s="10">
        <f t="shared" si="0"/>
        <v>0</v>
      </c>
      <c r="H29" s="10"/>
      <c r="I29" s="10"/>
      <c r="J29" s="10"/>
      <c r="K29" s="10">
        <f t="shared" si="1"/>
        <v>0</v>
      </c>
      <c r="L29" s="10"/>
      <c r="M29" s="10"/>
      <c r="N29" s="10">
        <f t="shared" si="2"/>
        <v>0</v>
      </c>
    </row>
    <row r="30" spans="4:14" x14ac:dyDescent="0.35">
      <c r="D30" s="10" t="s">
        <v>112</v>
      </c>
      <c r="E30" s="10"/>
      <c r="F30" s="10"/>
      <c r="G30" s="10">
        <f t="shared" si="0"/>
        <v>0</v>
      </c>
      <c r="H30" s="10"/>
      <c r="I30" s="10"/>
      <c r="J30" s="10"/>
      <c r="K30" s="10">
        <f t="shared" si="1"/>
        <v>0</v>
      </c>
      <c r="L30" s="10"/>
      <c r="M30" s="10"/>
      <c r="N30" s="10">
        <f t="shared" si="2"/>
        <v>0</v>
      </c>
    </row>
    <row r="31" spans="4:14" x14ac:dyDescent="0.35">
      <c r="D31" s="10" t="s">
        <v>113</v>
      </c>
      <c r="E31" s="10"/>
      <c r="F31" s="10"/>
      <c r="G31" s="10">
        <f t="shared" si="0"/>
        <v>0</v>
      </c>
      <c r="H31" s="10"/>
      <c r="I31" s="10"/>
      <c r="J31" s="10"/>
      <c r="K31" s="10">
        <f t="shared" si="1"/>
        <v>0</v>
      </c>
      <c r="L31" s="10"/>
      <c r="M31" s="10"/>
      <c r="N31" s="10">
        <f t="shared" si="2"/>
        <v>0</v>
      </c>
    </row>
    <row r="32" spans="4:14" x14ac:dyDescent="0.35">
      <c r="D32" s="10"/>
      <c r="E32" s="10"/>
      <c r="F32" s="10"/>
      <c r="G32" s="10">
        <f t="shared" si="0"/>
        <v>0</v>
      </c>
      <c r="H32" s="10"/>
      <c r="I32" s="10"/>
      <c r="J32" s="10"/>
      <c r="K32" s="10">
        <f t="shared" si="1"/>
        <v>0</v>
      </c>
      <c r="L32" s="10"/>
      <c r="M32" s="10"/>
      <c r="N32" s="10">
        <f t="shared" si="2"/>
        <v>0</v>
      </c>
    </row>
    <row r="33" spans="4:14" x14ac:dyDescent="0.35">
      <c r="D33" s="10"/>
      <c r="E33" s="10"/>
      <c r="F33" s="10"/>
      <c r="G33" s="10">
        <f t="shared" si="0"/>
        <v>0</v>
      </c>
      <c r="H33" s="10"/>
      <c r="I33" s="10"/>
      <c r="J33" s="10"/>
      <c r="K33" s="10">
        <f t="shared" si="1"/>
        <v>0</v>
      </c>
      <c r="L33" s="10"/>
      <c r="M33" s="10"/>
      <c r="N33" s="10">
        <f t="shared" si="2"/>
        <v>0</v>
      </c>
    </row>
    <row r="34" spans="4:14" x14ac:dyDescent="0.35">
      <c r="D34" s="10"/>
      <c r="E34" s="10"/>
      <c r="F34" s="10"/>
      <c r="G34" s="10">
        <f t="shared" si="0"/>
        <v>0</v>
      </c>
      <c r="H34" s="10"/>
      <c r="I34" s="10"/>
      <c r="J34" s="10"/>
      <c r="K34" s="10">
        <f t="shared" si="1"/>
        <v>0</v>
      </c>
      <c r="L34" s="10"/>
      <c r="M34" s="10"/>
      <c r="N34" s="10">
        <f t="shared" si="2"/>
        <v>0</v>
      </c>
    </row>
    <row r="35" spans="4:14" x14ac:dyDescent="0.35">
      <c r="D35" s="10" t="s">
        <v>117</v>
      </c>
      <c r="E35" s="10"/>
      <c r="F35" s="10">
        <f>G35*10.764</f>
        <v>0</v>
      </c>
      <c r="G35" s="10">
        <f>SUM(G7:G34)</f>
        <v>0</v>
      </c>
      <c r="H35" s="10"/>
      <c r="I35" s="10"/>
      <c r="J35" s="10">
        <f>K35*10.764</f>
        <v>0</v>
      </c>
      <c r="K35" s="10">
        <f>SUM(K7:K34)</f>
        <v>0</v>
      </c>
      <c r="L35" s="10"/>
      <c r="M35" s="10">
        <f>N35*10.764</f>
        <v>0</v>
      </c>
      <c r="N35" s="10">
        <f>SUM(N7:N34)</f>
        <v>0</v>
      </c>
    </row>
  </sheetData>
  <mergeCells count="4">
    <mergeCell ref="E3:F3"/>
    <mergeCell ref="E5:G5"/>
    <mergeCell ref="I5:K5"/>
    <mergeCell ref="L5:N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F5" sqref="F5"/>
    </sheetView>
  </sheetViews>
  <sheetFormatPr defaultRowHeight="14.5" x14ac:dyDescent="0.35"/>
  <cols>
    <col min="2" max="2" width="20.1796875" customWidth="1"/>
    <col min="3" max="3" width="23.54296875" customWidth="1"/>
    <col min="7" max="7" width="19.54296875" customWidth="1"/>
    <col min="8" max="8" width="23.453125" customWidth="1"/>
  </cols>
  <sheetData>
    <row r="1" spans="1:9" x14ac:dyDescent="0.35">
      <c r="A1" s="25"/>
      <c r="B1" s="25"/>
      <c r="C1" s="25"/>
      <c r="D1" s="25"/>
      <c r="E1" s="25"/>
      <c r="F1" s="25"/>
      <c r="G1" s="25"/>
      <c r="H1" s="25"/>
      <c r="I1" s="24"/>
    </row>
    <row r="2" spans="1:9" x14ac:dyDescent="0.35">
      <c r="A2" s="26"/>
      <c r="B2" s="26"/>
      <c r="C2" s="26"/>
      <c r="D2" s="26"/>
      <c r="E2" s="26"/>
      <c r="F2" s="26"/>
      <c r="G2" s="26"/>
      <c r="H2" s="26"/>
      <c r="I2" s="24"/>
    </row>
    <row r="3" spans="1:9" x14ac:dyDescent="0.35">
      <c r="A3" s="26"/>
      <c r="B3" s="218" t="s">
        <v>181</v>
      </c>
      <c r="C3" s="218"/>
      <c r="D3" s="218"/>
      <c r="E3" s="218"/>
      <c r="F3" s="218"/>
      <c r="G3" s="218"/>
      <c r="H3" s="218"/>
      <c r="I3" s="24"/>
    </row>
    <row r="4" spans="1:9" ht="29" x14ac:dyDescent="0.35">
      <c r="A4" s="26"/>
      <c r="B4" s="27" t="s">
        <v>182</v>
      </c>
      <c r="C4" s="27" t="s">
        <v>183</v>
      </c>
      <c r="D4" s="27" t="s">
        <v>119</v>
      </c>
      <c r="E4" s="27" t="s">
        <v>184</v>
      </c>
      <c r="F4" s="27" t="s">
        <v>185</v>
      </c>
      <c r="G4" s="27" t="s">
        <v>186</v>
      </c>
      <c r="H4" s="27" t="s">
        <v>187</v>
      </c>
      <c r="I4" s="24"/>
    </row>
    <row r="5" spans="1:9" x14ac:dyDescent="0.35">
      <c r="A5" s="26"/>
      <c r="B5" s="37" t="s">
        <v>190</v>
      </c>
      <c r="C5" s="36" t="s">
        <v>133</v>
      </c>
      <c r="D5" s="37" t="s">
        <v>191</v>
      </c>
      <c r="E5" s="29">
        <v>279</v>
      </c>
      <c r="F5" s="30">
        <f>E5*1.45</f>
        <v>404.55</v>
      </c>
      <c r="G5" s="30">
        <f>H5/F5</f>
        <v>8619.4537140032135</v>
      </c>
      <c r="H5" s="31">
        <v>3487000</v>
      </c>
      <c r="I5" s="24"/>
    </row>
    <row r="6" spans="1:9" x14ac:dyDescent="0.35">
      <c r="A6" s="26"/>
      <c r="B6" s="37" t="s">
        <v>190</v>
      </c>
      <c r="C6" s="36" t="s">
        <v>133</v>
      </c>
      <c r="D6" s="37" t="s">
        <v>191</v>
      </c>
      <c r="E6" s="29">
        <v>407</v>
      </c>
      <c r="F6" s="30">
        <f>E6*1.45</f>
        <v>590.15</v>
      </c>
      <c r="G6" s="30">
        <f>H6/F6</f>
        <v>8619.8424129458617</v>
      </c>
      <c r="H6" s="31">
        <v>5087000</v>
      </c>
      <c r="I6" s="24"/>
    </row>
    <row r="7" spans="1:9" x14ac:dyDescent="0.35">
      <c r="A7" s="26"/>
      <c r="B7" s="37" t="s">
        <v>190</v>
      </c>
      <c r="C7" s="36" t="s">
        <v>133</v>
      </c>
      <c r="D7" s="37" t="s">
        <v>151</v>
      </c>
      <c r="E7" s="29">
        <v>187</v>
      </c>
      <c r="F7" s="30">
        <f>E7*1.45</f>
        <v>271.14999999999998</v>
      </c>
      <c r="G7" s="30">
        <f>H7/F7</f>
        <v>8618.8456573852127</v>
      </c>
      <c r="H7" s="31">
        <v>2337000</v>
      </c>
      <c r="I7" s="24"/>
    </row>
    <row r="8" spans="1:9" x14ac:dyDescent="0.35">
      <c r="A8" s="26"/>
      <c r="B8" s="32" t="s">
        <v>188</v>
      </c>
      <c r="C8" s="29"/>
      <c r="D8" s="29"/>
      <c r="E8" s="29"/>
      <c r="F8" s="29"/>
      <c r="G8" s="33">
        <f>AVERAGE(G5:G7)</f>
        <v>8619.3805947780966</v>
      </c>
      <c r="H8" s="29"/>
      <c r="I8" s="24"/>
    </row>
    <row r="9" spans="1:9" x14ac:dyDescent="0.35">
      <c r="A9" s="25"/>
      <c r="B9" s="32" t="s">
        <v>189</v>
      </c>
      <c r="C9" s="34"/>
      <c r="D9" s="34"/>
      <c r="E9" s="34"/>
      <c r="F9" s="35"/>
      <c r="G9" s="32"/>
      <c r="H9" s="32"/>
      <c r="I9" s="28"/>
    </row>
    <row r="10" spans="1:9" x14ac:dyDescent="0.35">
      <c r="A10" s="24"/>
      <c r="B10" s="25"/>
      <c r="C10" s="25"/>
      <c r="D10" s="25"/>
      <c r="E10" s="25"/>
      <c r="F10" s="24"/>
      <c r="G10" s="24"/>
      <c r="H10" s="24"/>
      <c r="I10" s="24"/>
    </row>
    <row r="11" spans="1:9" x14ac:dyDescent="0.35">
      <c r="A11" s="24"/>
      <c r="B11" s="25"/>
      <c r="C11" s="25"/>
      <c r="D11" s="25"/>
      <c r="E11" s="25"/>
      <c r="F11" s="24"/>
      <c r="G11" s="24"/>
      <c r="H11" s="24"/>
      <c r="I11" s="24"/>
    </row>
    <row r="12" spans="1:9" x14ac:dyDescent="0.35">
      <c r="A12" s="24"/>
      <c r="B12" s="25"/>
      <c r="C12" s="25"/>
      <c r="D12" s="25"/>
      <c r="E12" s="25"/>
      <c r="F12" s="24"/>
      <c r="G12" s="24"/>
      <c r="H12" s="24"/>
      <c r="I12" s="24"/>
    </row>
  </sheetData>
  <mergeCells count="1">
    <mergeCell ref="B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2025-02-07T11:56:05Z</cp:lastPrinted>
  <dcterms:created xsi:type="dcterms:W3CDTF">2013-11-23T05:32:33Z</dcterms:created>
  <dcterms:modified xsi:type="dcterms:W3CDTF">2025-08-20T06:51:06Z</dcterms:modified>
</cp:coreProperties>
</file>