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75DA54FF-506F-4C17-AE3F-2B9193253A5D}" xr6:coauthVersionLast="47" xr6:coauthVersionMax="47" xr10:uidLastSave="{00000000-0000-0000-0000-000000000000}"/>
  <bookViews>
    <workbookView xWindow="-108" yWindow="-108" windowWidth="23256" windowHeight="12456" tabRatio="570" xr2:uid="{00000000-000D-0000-FFFF-FFFF00000000}"/>
  </bookViews>
  <sheets>
    <sheet name="Sheet1" sheetId="1" r:id="rId1"/>
    <sheet name="C %" sheetId="14" r:id="rId2"/>
    <sheet name="Wing A" sheetId="11" r:id="rId3"/>
    <sheet name="Wing B" sheetId="12" r:id="rId4"/>
    <sheet name="Wing C" sheetId="13" r:id="rId5"/>
  </sheets>
  <definedNames>
    <definedName name="_xlnm.Print_Area" localSheetId="0">Sheet1!$A$1:$J$223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9" i="1" l="1"/>
  <c r="D48" i="1"/>
  <c r="F3" i="1"/>
  <c r="L77" i="1" l="1"/>
  <c r="L64" i="1" l="1"/>
  <c r="L63" i="1"/>
  <c r="L62" i="1"/>
  <c r="L61" i="1"/>
  <c r="I54" i="1"/>
  <c r="D59" i="1" l="1"/>
  <c r="L59" i="1"/>
  <c r="L60" i="1" s="1"/>
  <c r="L65" i="1" s="1"/>
  <c r="L66" i="1" s="1"/>
  <c r="C58" i="1" s="1"/>
  <c r="D66" i="1"/>
  <c r="D62" i="1"/>
  <c r="L58" i="1"/>
  <c r="C57" i="1" s="1"/>
  <c r="L56" i="1"/>
  <c r="L57" i="1"/>
  <c r="D65" i="1"/>
  <c r="D61" i="1"/>
  <c r="D64" i="1"/>
  <c r="D60" i="1"/>
  <c r="D63" i="1"/>
  <c r="C14" i="14"/>
  <c r="N6" i="14" s="1"/>
  <c r="G18" i="14" s="1"/>
  <c r="C12" i="14"/>
  <c r="C10" i="14"/>
  <c r="K7" i="14"/>
  <c r="H15" i="14" s="1"/>
  <c r="B16" i="14"/>
  <c r="E10" i="14" s="1"/>
  <c r="B14" i="14"/>
  <c r="B12" i="14"/>
  <c r="B10" i="14"/>
  <c r="L7" i="14" s="1"/>
  <c r="H16" i="14" s="1"/>
  <c r="E8" i="14"/>
  <c r="B8" i="14"/>
  <c r="K6" i="14" s="1"/>
  <c r="G15" i="14" s="1"/>
  <c r="O7" i="14"/>
  <c r="H19" i="14" s="1"/>
  <c r="I6" i="14"/>
  <c r="I7" i="14" s="1"/>
  <c r="H13" i="14" s="1"/>
  <c r="B6" i="14"/>
  <c r="J7" i="14" s="1"/>
  <c r="H14" i="14" s="1"/>
  <c r="E4" i="14"/>
  <c r="E126" i="1"/>
  <c r="D126" i="1"/>
  <c r="E125" i="1"/>
  <c r="D125" i="1"/>
  <c r="D124" i="1"/>
  <c r="F124" i="1" s="1"/>
  <c r="H124" i="1" s="1"/>
  <c r="E123" i="1"/>
  <c r="D123" i="1"/>
  <c r="E121" i="1"/>
  <c r="D121" i="1"/>
  <c r="E120" i="1"/>
  <c r="D120" i="1"/>
  <c r="D119" i="1"/>
  <c r="F119" i="1" s="1"/>
  <c r="H119" i="1" s="1"/>
  <c r="D118" i="1"/>
  <c r="F118" i="1" s="1"/>
  <c r="H118" i="1" s="1"/>
  <c r="D117" i="1"/>
  <c r="F117" i="1" s="1"/>
  <c r="H117" i="1" s="1"/>
  <c r="E116" i="1"/>
  <c r="D116" i="1"/>
  <c r="D115" i="1"/>
  <c r="F115" i="1" s="1"/>
  <c r="H115" i="1" s="1"/>
  <c r="E113" i="1"/>
  <c r="D113" i="1"/>
  <c r="D112" i="1"/>
  <c r="F112" i="1" s="1"/>
  <c r="H112" i="1" s="1"/>
  <c r="D111" i="1"/>
  <c r="F111" i="1" s="1"/>
  <c r="H111" i="1" s="1"/>
  <c r="E109" i="1"/>
  <c r="D109" i="1"/>
  <c r="D108" i="1"/>
  <c r="F108" i="1" s="1"/>
  <c r="H108" i="1" s="1"/>
  <c r="D107" i="1"/>
  <c r="F107" i="1" s="1"/>
  <c r="H107" i="1" s="1"/>
  <c r="E105" i="1"/>
  <c r="D105" i="1"/>
  <c r="F105" i="1" s="1"/>
  <c r="H105" i="1" s="1"/>
  <c r="E104" i="1"/>
  <c r="D104" i="1"/>
  <c r="D103" i="1"/>
  <c r="F103" i="1" s="1"/>
  <c r="H103" i="1" s="1"/>
  <c r="E101" i="1"/>
  <c r="D101" i="1"/>
  <c r="E100" i="1"/>
  <c r="D100" i="1"/>
  <c r="D99" i="1"/>
  <c r="F99" i="1" s="1"/>
  <c r="H99" i="1" s="1"/>
  <c r="E97" i="1"/>
  <c r="D97" i="1"/>
  <c r="D96" i="1"/>
  <c r="F96" i="1" s="1"/>
  <c r="H96" i="1" s="1"/>
  <c r="E94" i="1"/>
  <c r="D94" i="1"/>
  <c r="E93" i="1"/>
  <c r="D93" i="1"/>
  <c r="D92" i="1"/>
  <c r="F92" i="1" s="1"/>
  <c r="H92" i="1" s="1"/>
  <c r="E90" i="1"/>
  <c r="D90" i="1"/>
  <c r="G83"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H42" i="1"/>
  <c r="C42" i="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E5" i="14"/>
  <c r="G13" i="14"/>
  <c r="F113" i="1" l="1"/>
  <c r="H113" i="1" s="1"/>
  <c r="F93" i="1"/>
  <c r="H93" i="1" s="1"/>
  <c r="E6" i="14"/>
  <c r="E9" i="14"/>
  <c r="F126" i="1"/>
  <c r="H126" i="1" s="1"/>
  <c r="J35" i="12"/>
  <c r="I35" i="12" s="1"/>
  <c r="E7" i="14"/>
  <c r="N7" i="14"/>
  <c r="H18" i="14" s="1"/>
  <c r="M34" i="11"/>
  <c r="L34" i="11" s="1"/>
  <c r="F34" i="11"/>
  <c r="E34" i="11" s="1"/>
  <c r="M35" i="12"/>
  <c r="L35" i="12" s="1"/>
  <c r="N35" i="13"/>
  <c r="M35" i="13" s="1"/>
  <c r="L6" i="14"/>
  <c r="G16" i="14" s="1"/>
  <c r="K35" i="13"/>
  <c r="J35" i="13" s="1"/>
  <c r="J6" i="14"/>
  <c r="G14" i="14" s="1"/>
  <c r="M7" i="14"/>
  <c r="H17" i="14" s="1"/>
  <c r="G35" i="13"/>
  <c r="F35" i="13" s="1"/>
  <c r="J34" i="11"/>
  <c r="I34" i="11" s="1"/>
  <c r="F35" i="12"/>
  <c r="E35" i="12" s="1"/>
  <c r="M6" i="14"/>
  <c r="G17" i="14" s="1"/>
  <c r="O6" i="14"/>
  <c r="G19" i="14" s="1"/>
  <c r="F94" i="1"/>
  <c r="H94" i="1" s="1"/>
  <c r="F101" i="1"/>
  <c r="H101" i="1" s="1"/>
  <c r="F100" i="1"/>
  <c r="H100" i="1" s="1"/>
  <c r="F104" i="1"/>
  <c r="H104" i="1" s="1"/>
  <c r="F120" i="1"/>
  <c r="H120" i="1" s="1"/>
  <c r="F123" i="1"/>
  <c r="H123" i="1" s="1"/>
  <c r="F90" i="1"/>
  <c r="H90" i="1" s="1"/>
  <c r="L90" i="1" s="1"/>
  <c r="F97" i="1"/>
  <c r="H97" i="1" s="1"/>
  <c r="F109" i="1"/>
  <c r="H109" i="1" s="1"/>
  <c r="F125" i="1"/>
  <c r="H125" i="1" s="1"/>
  <c r="F116" i="1"/>
  <c r="H116" i="1" s="1"/>
  <c r="F121" i="1"/>
  <c r="H121" i="1" s="1"/>
  <c r="F57" i="1"/>
  <c r="D58" i="1"/>
  <c r="H57" i="1"/>
  <c r="D57" i="1"/>
  <c r="H20" i="14" l="1"/>
  <c r="G20" i="14"/>
  <c r="K53" i="1"/>
  <c r="C55" i="1" s="1"/>
</calcChain>
</file>

<file path=xl/sharedStrings.xml><?xml version="1.0" encoding="utf-8"?>
<sst xmlns="http://schemas.openxmlformats.org/spreadsheetml/2006/main" count="424" uniqueCount="231">
  <si>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</si>
  <si>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</si>
  <si>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</si>
  <si>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</si>
  <si>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</si>
  <si>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</si>
  <si>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</si>
  <si>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</si>
  <si>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</si>
  <si>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</si>
  <si>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</si>
  <si>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</si>
  <si>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</si>
  <si>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</si>
  <si>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</si>
  <si>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</si>
  <si>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</si>
  <si>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</si>
  <si>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</si>
  <si>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</si>
  <si>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</si>
  <si>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</si>
  <si>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</si>
  <si>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</si>
  <si>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</si>
  <si>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</si>
  <si>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</si>
  <si>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Building details floor wise</t>
  </si>
  <si>
    <t>Undertaking :</t>
  </si>
  <si>
    <t>Authorized Signatory
                                                                                                                                                                                                                                                                                     Name &amp; Seal of the agency</t>
  </si>
  <si>
    <t>2) I/We have no direct or Indirect Interest in the property being valued</t>
  </si>
  <si>
    <t>Quality of infrastructure in vicinity</t>
  </si>
  <si>
    <t>Sr.</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</si>
  <si>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</si>
  <si>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</si>
  <si>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</si>
  <si>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</si>
  <si>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</si>
  <si>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</si>
  <si>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</si>
  <si>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</si>
  <si>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</si>
  <si>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</si>
  <si>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</si>
  <si>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</si>
  <si>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</si>
  <si>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</si>
  <si>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</si>
  <si>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</si>
  <si>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</si>
  <si>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r>
      <t xml:space="preserve">Construction details:    </t>
    </r>
    <r>
      <rPr>
        <b/>
        <sz val="11"/>
        <color indexed="8"/>
        <rFont val="Times New Roman"/>
        <family val="1"/>
      </rPr>
      <t xml:space="preserve">                                                              </t>
    </r>
  </si>
  <si>
    <t xml:space="preserve">Valuation Report </t>
  </si>
  <si>
    <t xml:space="preserve">Details of Flats in Building   </t>
  </si>
  <si>
    <t>1. Copy of Plans. 2. Copy of CC.</t>
  </si>
  <si>
    <t>Yes</t>
  </si>
  <si>
    <t xml:space="preserve">Residential </t>
  </si>
  <si>
    <t>Type of Structure : RCC Framed Structure</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</si>
  <si>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</si>
  <si>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</si>
  <si>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</si>
  <si>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</si>
  <si>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</si>
  <si>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</si>
  <si>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</si>
  <si>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</si>
  <si>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</si>
  <si>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</si>
  <si>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</si>
  <si>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</si>
  <si>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</si>
  <si>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</si>
  <si>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Fungible area</t>
  </si>
  <si>
    <t>all available at  1 to 2 km.</t>
  </si>
  <si>
    <t xml:space="preserve">Approved Layout Plan :         </t>
  </si>
  <si>
    <t>Dated</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</si>
  <si>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</si>
  <si>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</si>
  <si>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</si>
  <si>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</si>
  <si>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</si>
  <si>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</si>
  <si>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</si>
  <si>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</si>
  <si>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</si>
  <si>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</si>
  <si>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</si>
  <si>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</si>
  <si>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</si>
  <si>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</si>
  <si>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</si>
  <si>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t>Floor rise rate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</si>
  <si>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</si>
  <si>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</si>
  <si>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</si>
  <si>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</si>
  <si>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</si>
  <si>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</si>
  <si>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</si>
  <si>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</si>
  <si>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</si>
  <si>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</si>
  <si>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</si>
  <si>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</si>
  <si>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</si>
  <si>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</si>
  <si>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</si>
  <si>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</si>
  <si>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</si>
  <si>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</si>
  <si>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</si>
  <si>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</si>
  <si>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</si>
  <si>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</si>
  <si>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</si>
  <si>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</si>
  <si>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</si>
  <si>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</si>
  <si>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</si>
  <si>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</si>
  <si>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</si>
  <si>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</si>
  <si>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</si>
  <si>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</si>
  <si>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 xml:space="preserve">M/s.Imtiaz Saigara &amp; Ahmedi Delawala </t>
  </si>
  <si>
    <t>White Pearl</t>
  </si>
  <si>
    <t>1027 &amp; 1028</t>
  </si>
  <si>
    <t>Mumbai</t>
  </si>
  <si>
    <t>MA Road</t>
  </si>
  <si>
    <t>Byculla</t>
  </si>
  <si>
    <t>Near Ahmed Umar Mills</t>
  </si>
  <si>
    <t>About 1.4 Km from By Sandhurst Road Railway Station.</t>
  </si>
  <si>
    <t>Building/Road</t>
  </si>
  <si>
    <t>Building</t>
  </si>
  <si>
    <t>Approved usage of the Property: Residential &amp; Commercial.                                                                                                                                                     (Restrictive convenants in regards to land use , if any)</t>
  </si>
  <si>
    <t>EEBP/4807/E/4</t>
  </si>
  <si>
    <t>22/09/2016.</t>
  </si>
  <si>
    <t>Ground Floor For Commercial</t>
  </si>
  <si>
    <t>1st to 5th Floor Parking &amp; REHAB</t>
  </si>
  <si>
    <t xml:space="preserve">6th Floor </t>
  </si>
  <si>
    <t>7th Floor</t>
  </si>
  <si>
    <t>1BHK</t>
  </si>
  <si>
    <t>8th Floor</t>
  </si>
  <si>
    <t>9th Floor</t>
  </si>
  <si>
    <t>10th Floor</t>
  </si>
  <si>
    <t>11th Floor</t>
  </si>
  <si>
    <t>12th Floor</t>
  </si>
  <si>
    <t>13th to 14th &amp; 16 to 20th Floor</t>
  </si>
  <si>
    <t>15th Floor</t>
  </si>
  <si>
    <t>Recommended rate of the flat Per Sq. Ft. ( on Carpet Area)</t>
  </si>
  <si>
    <t>3,00,000/-</t>
  </si>
  <si>
    <t>2,50,000/-</t>
  </si>
  <si>
    <t xml:space="preserve">Development charges </t>
  </si>
  <si>
    <t>Axis Goregaon</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</si>
  <si>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</si>
  <si>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</si>
  <si>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</si>
  <si>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</si>
  <si>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</si>
  <si>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</si>
  <si>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</si>
  <si>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</si>
  <si>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</si>
  <si>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</si>
  <si>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</si>
  <si>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</si>
  <si>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</si>
  <si>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</si>
  <si>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</si>
  <si>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</si>
  <si>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</si>
  <si>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</si>
  <si>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</si>
  <si>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</si>
  <si>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Google Map :</t>
  </si>
  <si>
    <t xml:space="preserve">totaL floor </t>
  </si>
  <si>
    <t>MA Road, Byculla.</t>
  </si>
  <si>
    <t>Saleable area</t>
  </si>
  <si>
    <t>03/01/2020.</t>
  </si>
  <si>
    <t xml:space="preserve">Part O. Certificate No.: </t>
  </si>
  <si>
    <t>EB/4807/E/A/OCC/1/New
Approved Floor : Rehab tenements only from 6th to 17th floor as marked.</t>
  </si>
  <si>
    <t>PHOTOGRAPHS OF PROPERTY :  White Pearl</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</si>
  <si>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</si>
  <si>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</si>
  <si>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</si>
  <si>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</si>
  <si>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</si>
  <si>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</si>
  <si>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</si>
  <si>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</si>
  <si>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</si>
  <si>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</si>
  <si>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</si>
  <si>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</si>
  <si>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</si>
  <si>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</si>
  <si>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</si>
  <si>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</si>
  <si>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</si>
  <si>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</si>
  <si>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</si>
  <si>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</si>
  <si>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</si>
  <si>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</si>
  <si>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</si>
  <si>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</si>
  <si>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</si>
  <si>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</si>
  <si>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</si>
  <si>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</si>
  <si>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</si>
  <si>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</si>
  <si>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</si>
  <si>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</si>
  <si>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</si>
  <si>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Gr +1st Floor for Amenities and Parking + 2nd to 5th Podium + 6th to 20th floor</t>
  </si>
  <si>
    <t>5,00,000/-</t>
  </si>
  <si>
    <t>RERA No.</t>
  </si>
  <si>
    <t>P51900007731</t>
  </si>
  <si>
    <t>s</t>
  </si>
  <si>
    <t>Office No. 1031, Wing J, Akshar Business Park, Plot No. 03 Sector 25, Near APMC Market, Vashi, 
Navi Mumbai, Maharashtra 400703 TEL: 022-46090378/79/80                                                                       
E mail : vsjcapf@gmail.com. Web site : www.vsjadon.com</t>
  </si>
  <si>
    <t>18.9629013,72.8280238</t>
  </si>
  <si>
    <t>Location Link</t>
  </si>
  <si>
    <t>https://maps.app.goo.gl/t8FH48gZLrNwduzW6</t>
  </si>
  <si>
    <t>White Pearl, CTS No.1027 &amp; 1028, Byculla, Building No.33-35, 226-230 MA Road, Byculla, Mumbai 400008</t>
  </si>
  <si>
    <t>EB/4807/E/A/FCC/2/Amend                                                                                                              This C.C. is further extended upto 5th floor top ie Full C.C. of phase – II as per amended approved plans dt.
22.09.2016</t>
  </si>
  <si>
    <t xml:space="preserve">C.certificate No  
Valid Up to: </t>
  </si>
  <si>
    <t xml:space="preserve">Dated
Expiry date: </t>
  </si>
  <si>
    <t>29/08/2022
10/06/2023</t>
  </si>
  <si>
    <r>
      <t xml:space="preserve">Remraks:  
1. OC received from 6th to 17th floor. 
Upper floor 18th to 20th floor &amp; Parking floor - Construction Work same as last visit (dtd 06/02/2024)
2. Builder flat sale on carpet area as per given site details.
3. REHAB (Rehabilitation) Flats is not for sale so our valuation report only for sale flats.      
4. We considered flat description as per builder sale plan.    
5. We have considered rate by verifying it from market inquire.
6. We have considered Other charges from cost sheet.
7. Car parking is subjected to authentic documentation.
8. </t>
    </r>
    <r>
      <rPr>
        <b/>
        <sz val="11"/>
        <color rgb="FFFF0000"/>
        <rFont val="Times New Roman"/>
        <family val="1"/>
      </rPr>
      <t>Validity of CC is expired on 10/06/2023. Please provide revised CC.</t>
    </r>
    <r>
      <rPr>
        <b/>
        <sz val="11"/>
        <color indexed="8"/>
        <rFont val="Times New Roman"/>
        <family val="1"/>
      </rPr>
      <t xml:space="preserve">
</t>
    </r>
  </si>
  <si>
    <t xml:space="preserve">
9. As per RERA, completion period of project is expired on 30/12/2023. but still project work is pending.</t>
  </si>
  <si>
    <t>DATE Constriction as per RERAS VERUFIED ARECHTITECT CERTIFICATE14/08/2025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</si>
</sst>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1" fillId="0" borderId="0"/>
    <xf numFmtId="0" fontId="17" fillId="0" borderId="0" applyNumberFormat="0" applyFill="0" applyBorder="0" applyAlignment="0" applyProtection="0"/>
  </cellStyleXfs>
  <cellXfs count="191">
    <xf numFmtId="0" fontId="0" fillId="0" borderId="0" xfId="0"/>
    <xf numFmtId="0" fontId="1" fillId="0" borderId="0" xfId="1"/>
    <xf numFmtId="0" fontId="3" fillId="0" borderId="2" xfId="0" applyFont="1" applyBorder="1" applyAlignment="1">
      <alignment vertical="top"/>
    </xf>
    <xf numFmtId="0" fontId="3" fillId="2" borderId="2" xfId="0" applyFont="1" applyFill="1" applyBorder="1" applyAlignment="1">
      <alignment vertical="top"/>
    </xf>
    <xf numFmtId="1" fontId="5" fillId="0" borderId="2" xfId="0" applyNumberFormat="1" applyFont="1" applyBorder="1" applyAlignment="1">
      <alignment horizontal="center" vertical="top" wrapText="1"/>
    </xf>
    <xf numFmtId="1" fontId="2" fillId="0" borderId="2" xfId="0" applyNumberFormat="1" applyFont="1" applyBorder="1" applyAlignment="1">
      <alignment horizontal="center" vertical="top" wrapText="1"/>
    </xf>
    <xf numFmtId="0" fontId="0" fillId="0" borderId="2" xfId="0" applyBorder="1"/>
    <xf numFmtId="0" fontId="10" fillId="0" borderId="2" xfId="0" applyFont="1" applyBorder="1"/>
    <xf numFmtId="0" fontId="0" fillId="0" borderId="3" xfId="0" applyBorder="1"/>
    <xf numFmtId="0" fontId="0" fillId="3" borderId="2" xfId="0" applyFill="1" applyBorder="1"/>
    <xf numFmtId="0" fontId="10" fillId="0" borderId="2" xfId="0" applyFont="1" applyBorder="1" applyAlignment="1">
      <alignment horizontal="center"/>
    </xf>
    <xf numFmtId="1" fontId="9" fillId="0" borderId="2" xfId="0" applyNumberFormat="1" applyFont="1" applyBorder="1" applyAlignment="1">
      <alignment horizontal="center" vertical="center" wrapText="1"/>
    </xf>
    <xf numFmtId="0" fontId="10"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2" fillId="2" borderId="2" xfId="0" applyFont="1" applyFill="1" applyBorder="1" applyAlignment="1">
      <alignment vertical="top"/>
    </xf>
    <xf numFmtId="0" fontId="12" fillId="0" borderId="0" xfId="0" applyFont="1"/>
    <xf numFmtId="0" fontId="13" fillId="0" borderId="19" xfId="2" applyFont="1" applyBorder="1" applyProtection="1">
      <protection hidden="1"/>
    </xf>
    <xf numFmtId="0" fontId="13" fillId="0" borderId="20" xfId="2" applyFont="1" applyBorder="1" applyProtection="1">
      <protection hidden="1"/>
    </xf>
    <xf numFmtId="0" fontId="14" fillId="0" borderId="21" xfId="2" applyFont="1" applyBorder="1" applyAlignment="1" applyProtection="1">
      <alignment horizontal="center" vertical="top"/>
      <protection locked="0"/>
    </xf>
    <xf numFmtId="0" fontId="14" fillId="0" borderId="2" xfId="2" applyFont="1" applyBorder="1" applyAlignment="1" applyProtection="1">
      <alignment horizontal="center" vertical="top"/>
      <protection locked="0"/>
    </xf>
    <xf numFmtId="0" fontId="13" fillId="0" borderId="0" xfId="2" applyFont="1" applyProtection="1">
      <protection hidden="1"/>
    </xf>
    <xf numFmtId="0" fontId="13" fillId="0" borderId="23" xfId="2" applyFont="1" applyBorder="1" applyProtection="1">
      <protection hidden="1"/>
    </xf>
    <xf numFmtId="0" fontId="16" fillId="0" borderId="0" xfId="0" applyFont="1" applyProtection="1">
      <protection hidden="1"/>
    </xf>
    <xf numFmtId="0" fontId="13" fillId="0" borderId="23" xfId="2" applyFont="1" applyBorder="1"/>
    <xf numFmtId="0" fontId="16"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6" fillId="0" borderId="32" xfId="0" applyFont="1" applyBorder="1" applyProtection="1">
      <protection hidden="1"/>
    </xf>
    <xf numFmtId="1" fontId="0" fillId="0" borderId="33" xfId="0" applyNumberFormat="1" applyBorder="1"/>
    <xf numFmtId="0" fontId="14" fillId="0" borderId="2" xfId="2" applyFont="1" applyBorder="1" applyAlignment="1" applyProtection="1">
      <alignment horizontal="center" vertical="top" wrapText="1"/>
      <protection locked="0"/>
    </xf>
    <xf numFmtId="0" fontId="14" fillId="0" borderId="2" xfId="2" applyFont="1" applyBorder="1" applyAlignment="1" applyProtection="1">
      <alignment horizontal="center" wrapText="1"/>
      <protection locked="0"/>
    </xf>
    <xf numFmtId="1" fontId="14" fillId="0" borderId="2" xfId="2" applyNumberFormat="1" applyFont="1" applyBorder="1" applyAlignment="1" applyProtection="1">
      <alignment horizontal="center" wrapText="1"/>
      <protection locked="0"/>
    </xf>
    <xf numFmtId="0" fontId="14" fillId="0" borderId="28" xfId="2" applyFont="1" applyBorder="1" applyAlignment="1" applyProtection="1">
      <alignment horizontal="center" wrapText="1"/>
      <protection locked="0"/>
    </xf>
    <xf numFmtId="0" fontId="3" fillId="2" borderId="2" xfId="0" applyFont="1" applyFill="1" applyBorder="1" applyAlignment="1">
      <alignment vertical="top" wrapText="1"/>
    </xf>
    <xf numFmtId="14" fontId="3" fillId="2" borderId="2" xfId="0" applyNumberFormat="1" applyFont="1" applyFill="1" applyBorder="1" applyAlignment="1">
      <alignment horizontal="left" vertical="top" wrapText="1"/>
    </xf>
    <xf numFmtId="0" fontId="3" fillId="2" borderId="2" xfId="0" applyFont="1" applyFill="1" applyBorder="1" applyAlignment="1">
      <alignment horizontal="left" vertical="top"/>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5" xfId="0" applyFont="1" applyBorder="1" applyAlignment="1">
      <alignment horizontal="left" vertical="top"/>
    </xf>
    <xf numFmtId="0" fontId="17" fillId="0" borderId="1" xfId="3" applyFill="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left" vertical="top"/>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2" fillId="2" borderId="1" xfId="0" applyFont="1" applyFill="1" applyBorder="1" applyAlignment="1">
      <alignment horizontal="left" vertical="top"/>
    </xf>
    <xf numFmtId="0" fontId="3" fillId="0" borderId="1" xfId="0" applyFont="1" applyBorder="1" applyAlignment="1">
      <alignment horizontal="left" vertical="top" wrapText="1"/>
    </xf>
    <xf numFmtId="0" fontId="3" fillId="2" borderId="2" xfId="0" applyFont="1" applyFill="1" applyBorder="1" applyAlignment="1">
      <alignment horizontal="left" vertical="top" wrapText="1"/>
    </xf>
    <xf numFmtId="0" fontId="8"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4" fillId="0" borderId="1"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0" fontId="3" fillId="0" borderId="6" xfId="0" applyFont="1" applyBorder="1" applyAlignment="1">
      <alignment vertical="top"/>
    </xf>
    <xf numFmtId="0" fontId="3" fillId="0" borderId="5" xfId="0" applyFont="1" applyBorder="1" applyAlignment="1">
      <alignmen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8" fillId="0" borderId="2" xfId="0" applyFont="1" applyBorder="1" applyAlignment="1">
      <alignment horizontal="center" vertical="top" wrapText="1"/>
    </xf>
    <xf numFmtId="0" fontId="2" fillId="0" borderId="2" xfId="0" applyFont="1" applyBorder="1" applyAlignment="1">
      <alignment horizontal="left" vertical="top"/>
    </xf>
    <xf numFmtId="0" fontId="3" fillId="0" borderId="2" xfId="0" applyFont="1" applyBorder="1" applyAlignment="1">
      <alignment horizontal="center" vertical="top"/>
    </xf>
    <xf numFmtId="1" fontId="9" fillId="0" borderId="2" xfId="0" applyNumberFormat="1" applyFont="1" applyBorder="1" applyAlignment="1">
      <alignment horizontal="center" vertical="center" wrapText="1"/>
    </xf>
    <xf numFmtId="9" fontId="14" fillId="2" borderId="1" xfId="2" applyNumberFormat="1" applyFont="1" applyFill="1" applyBorder="1" applyAlignment="1" applyProtection="1">
      <alignment horizontal="center" vertical="center" wrapText="1"/>
      <protection hidden="1"/>
    </xf>
    <xf numFmtId="9" fontId="14" fillId="2" borderId="5" xfId="2" applyNumberFormat="1" applyFont="1" applyFill="1" applyBorder="1" applyAlignment="1" applyProtection="1">
      <alignment horizontal="center" vertical="center" wrapText="1"/>
      <protection hidden="1"/>
    </xf>
    <xf numFmtId="0" fontId="14" fillId="0" borderId="21" xfId="2" applyFont="1" applyBorder="1" applyAlignment="1" applyProtection="1">
      <alignment horizontal="center" vertical="top"/>
      <protection locked="0"/>
    </xf>
    <xf numFmtId="0" fontId="14" fillId="0" borderId="2" xfId="2" applyFont="1" applyBorder="1" applyAlignment="1" applyProtection="1">
      <alignment horizontal="center" vertical="top"/>
      <protection locked="0"/>
    </xf>
    <xf numFmtId="0" fontId="14" fillId="0" borderId="21" xfId="2" applyFont="1" applyBorder="1" applyAlignment="1" applyProtection="1">
      <alignment horizontal="center" vertical="top" wrapText="1"/>
      <protection locked="0"/>
    </xf>
    <xf numFmtId="0" fontId="14" fillId="0" borderId="2" xfId="2" applyFont="1" applyBorder="1" applyAlignment="1" applyProtection="1">
      <alignment horizontal="center" vertical="top" wrapText="1"/>
      <protection locked="0"/>
    </xf>
    <xf numFmtId="0" fontId="14" fillId="0" borderId="27" xfId="2" applyFont="1" applyBorder="1" applyAlignment="1" applyProtection="1">
      <alignment horizontal="center" vertical="top"/>
      <protection locked="0"/>
    </xf>
    <xf numFmtId="0" fontId="14" fillId="0" borderId="28" xfId="2" applyFont="1" applyBorder="1" applyAlignment="1" applyProtection="1">
      <alignment horizontal="center" vertical="top"/>
      <protection locked="0"/>
    </xf>
    <xf numFmtId="9" fontId="14" fillId="2" borderId="29" xfId="2" applyNumberFormat="1" applyFont="1" applyFill="1" applyBorder="1" applyAlignment="1" applyProtection="1">
      <alignment horizontal="center" vertical="center" wrapText="1"/>
      <protection hidden="1"/>
    </xf>
    <xf numFmtId="9" fontId="14" fillId="2" borderId="30" xfId="2" applyNumberFormat="1" applyFont="1" applyFill="1" applyBorder="1" applyAlignment="1" applyProtection="1">
      <alignment horizontal="center" vertical="center" wrapText="1"/>
      <protection hidden="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3" xfId="0" applyFont="1" applyBorder="1" applyAlignment="1">
      <alignment vertical="top" wrapText="1"/>
    </xf>
    <xf numFmtId="0" fontId="7" fillId="0" borderId="13" xfId="0" applyFont="1" applyBorder="1" applyAlignment="1">
      <alignment vertical="top" wrapText="1"/>
    </xf>
    <xf numFmtId="0" fontId="6" fillId="0" borderId="2" xfId="0" applyFont="1" applyBorder="1" applyAlignment="1">
      <alignment horizontal="left" vertical="top"/>
    </xf>
    <xf numFmtId="3" fontId="2" fillId="2" borderId="2" xfId="0" applyNumberFormat="1" applyFont="1" applyFill="1" applyBorder="1" applyAlignment="1">
      <alignment horizontal="left" vertical="top"/>
    </xf>
    <xf numFmtId="0" fontId="2" fillId="2" borderId="2" xfId="0" applyFont="1" applyFill="1" applyBorder="1" applyAlignment="1">
      <alignment horizontal="left" vertical="top"/>
    </xf>
    <xf numFmtId="0" fontId="4" fillId="0" borderId="2" xfId="0" applyFont="1" applyBorder="1" applyAlignment="1">
      <alignment horizontal="left" vertical="top"/>
    </xf>
    <xf numFmtId="0" fontId="15" fillId="0" borderId="21" xfId="2" applyFont="1" applyBorder="1" applyAlignment="1" applyProtection="1">
      <alignment horizontal="left" vertical="top"/>
      <protection locked="0"/>
    </xf>
    <xf numFmtId="0" fontId="15" fillId="0" borderId="2" xfId="2" applyFont="1" applyBorder="1" applyAlignment="1" applyProtection="1">
      <alignment horizontal="left" vertical="top"/>
      <protection locked="0"/>
    </xf>
    <xf numFmtId="0" fontId="15" fillId="0" borderId="1" xfId="2" applyFont="1" applyBorder="1" applyAlignment="1" applyProtection="1">
      <alignment horizontal="left" vertical="top" wrapText="1"/>
      <protection locked="0"/>
    </xf>
    <xf numFmtId="0" fontId="15" fillId="0" borderId="6" xfId="2" applyFont="1" applyBorder="1" applyAlignment="1" applyProtection="1">
      <alignment horizontal="left" vertical="top" wrapText="1"/>
      <protection locked="0"/>
    </xf>
    <xf numFmtId="0" fontId="15" fillId="0" borderId="22" xfId="2" applyFont="1" applyBorder="1" applyAlignment="1" applyProtection="1">
      <alignment horizontal="left" vertical="top" wrapText="1"/>
      <protection locked="0"/>
    </xf>
    <xf numFmtId="0" fontId="14" fillId="0" borderId="24" xfId="2" applyFont="1" applyBorder="1" applyAlignment="1" applyProtection="1">
      <alignment horizontal="center" vertical="top"/>
      <protection locked="0"/>
    </xf>
    <xf numFmtId="0" fontId="14" fillId="0" borderId="5" xfId="2" applyFont="1" applyBorder="1" applyAlignment="1" applyProtection="1">
      <alignment horizontal="center" vertical="top"/>
      <protection locked="0"/>
    </xf>
    <xf numFmtId="0" fontId="14" fillId="0" borderId="25" xfId="2" applyFont="1" applyBorder="1" applyAlignment="1" applyProtection="1">
      <alignment horizontal="center" vertical="top" wrapText="1"/>
      <protection locked="0"/>
    </xf>
    <xf numFmtId="9" fontId="14" fillId="2" borderId="2" xfId="2" applyNumberFormat="1" applyFont="1" applyFill="1" applyBorder="1" applyAlignment="1" applyProtection="1">
      <alignment horizontal="center" vertical="center" wrapText="1"/>
      <protection hidden="1"/>
    </xf>
    <xf numFmtId="9" fontId="14" fillId="2" borderId="28" xfId="2" applyNumberFormat="1" applyFont="1" applyFill="1" applyBorder="1" applyAlignment="1" applyProtection="1">
      <alignment horizontal="center" vertical="center" wrapText="1"/>
      <protection hidden="1"/>
    </xf>
    <xf numFmtId="9" fontId="14" fillId="2" borderId="7" xfId="2" applyNumberFormat="1" applyFont="1" applyFill="1" applyBorder="1" applyAlignment="1" applyProtection="1">
      <alignment horizontal="center" vertical="center" wrapText="1"/>
      <protection hidden="1"/>
    </xf>
    <xf numFmtId="9" fontId="14" fillId="2" borderId="8" xfId="2" applyNumberFormat="1" applyFont="1" applyFill="1" applyBorder="1" applyAlignment="1" applyProtection="1">
      <alignment horizontal="center" vertical="center" wrapText="1"/>
      <protection hidden="1"/>
    </xf>
    <xf numFmtId="9" fontId="14" fillId="2" borderId="26" xfId="2" applyNumberFormat="1" applyFont="1" applyFill="1" applyBorder="1" applyAlignment="1" applyProtection="1">
      <alignment horizontal="center" vertical="center" wrapText="1"/>
      <protection hidden="1"/>
    </xf>
    <xf numFmtId="9" fontId="14" fillId="2" borderId="10" xfId="2" applyNumberFormat="1" applyFont="1" applyFill="1" applyBorder="1" applyAlignment="1" applyProtection="1">
      <alignment horizontal="center" vertical="center" wrapText="1"/>
      <protection hidden="1"/>
    </xf>
    <xf numFmtId="9" fontId="14" fillId="2" borderId="0" xfId="2" applyNumberFormat="1" applyFont="1" applyFill="1" applyAlignment="1" applyProtection="1">
      <alignment horizontal="center" vertical="center" wrapText="1"/>
      <protection hidden="1"/>
    </xf>
    <xf numFmtId="9" fontId="14" fillId="2" borderId="23" xfId="2" applyNumberFormat="1" applyFont="1" applyFill="1" applyBorder="1" applyAlignment="1" applyProtection="1">
      <alignment horizontal="center" vertical="center" wrapText="1"/>
      <protection hidden="1"/>
    </xf>
    <xf numFmtId="9" fontId="14" fillId="2" borderId="31" xfId="2" applyNumberFormat="1" applyFont="1" applyFill="1" applyBorder="1" applyAlignment="1" applyProtection="1">
      <alignment horizontal="center" vertical="center" wrapText="1"/>
      <protection hidden="1"/>
    </xf>
    <xf numFmtId="9" fontId="14" fillId="2" borderId="32" xfId="2" applyNumberFormat="1" applyFont="1" applyFill="1" applyBorder="1" applyAlignment="1" applyProtection="1">
      <alignment horizontal="center" vertical="center" wrapText="1"/>
      <protection hidden="1"/>
    </xf>
    <xf numFmtId="9" fontId="14" fillId="2" borderId="33" xfId="2" applyNumberFormat="1" applyFont="1" applyFill="1" applyBorder="1" applyAlignment="1" applyProtection="1">
      <alignment horizontal="center" vertical="center" wrapText="1"/>
      <protection hidden="1"/>
    </xf>
    <xf numFmtId="0" fontId="2" fillId="0" borderId="1" xfId="0" applyFont="1" applyBorder="1" applyAlignment="1">
      <alignment horizontal="center" vertical="top"/>
    </xf>
    <xf numFmtId="0" fontId="2" fillId="0" borderId="6" xfId="0" applyFont="1" applyBorder="1" applyAlignment="1">
      <alignment horizontal="center" vertical="top"/>
    </xf>
    <xf numFmtId="0" fontId="2" fillId="0" borderId="5" xfId="0" applyFont="1" applyBorder="1" applyAlignment="1">
      <alignment horizontal="center" vertical="top"/>
    </xf>
    <xf numFmtId="14" fontId="3" fillId="0" borderId="1" xfId="0" applyNumberFormat="1" applyFont="1" applyBorder="1" applyAlignment="1">
      <alignment horizontal="left" vertical="top"/>
    </xf>
    <xf numFmtId="14" fontId="3" fillId="0" borderId="6" xfId="0" applyNumberFormat="1" applyFont="1" applyBorder="1" applyAlignment="1">
      <alignment horizontal="left" vertical="top"/>
    </xf>
    <xf numFmtId="14" fontId="3" fillId="0" borderId="5" xfId="0" applyNumberFormat="1" applyFont="1" applyBorder="1" applyAlignment="1">
      <alignment horizontal="left" vertical="top"/>
    </xf>
    <xf numFmtId="1" fontId="5" fillId="0" borderId="1"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0" fontId="15" fillId="0" borderId="14" xfId="2" applyFont="1" applyBorder="1" applyAlignment="1" applyProtection="1">
      <alignment horizontal="center" vertical="top" wrapText="1"/>
      <protection locked="0"/>
    </xf>
    <xf numFmtId="0" fontId="15" fillId="0" borderId="15" xfId="2" applyFont="1" applyBorder="1" applyAlignment="1" applyProtection="1">
      <alignment horizontal="center" vertical="top" wrapText="1"/>
      <protection locked="0"/>
    </xf>
    <xf numFmtId="0" fontId="15" fillId="0" borderId="16" xfId="2" applyFont="1" applyBorder="1" applyAlignment="1" applyProtection="1">
      <alignment horizontal="left" vertical="top" wrapText="1"/>
      <protection locked="0"/>
    </xf>
    <xf numFmtId="0" fontId="15" fillId="0" borderId="17" xfId="2" applyFont="1" applyBorder="1" applyAlignment="1" applyProtection="1">
      <alignment horizontal="left" vertical="top" wrapText="1"/>
      <protection locked="0"/>
    </xf>
    <xf numFmtId="0" fontId="15" fillId="0" borderId="18" xfId="2" applyFont="1" applyBorder="1" applyAlignment="1" applyProtection="1">
      <alignment horizontal="left" vertical="top" wrapText="1"/>
      <protection locked="0"/>
    </xf>
    <xf numFmtId="0" fontId="14" fillId="0" borderId="1" xfId="2" applyFont="1" applyBorder="1" applyAlignment="1" applyProtection="1">
      <alignment horizontal="center" vertical="top"/>
      <protection locked="0"/>
    </xf>
    <xf numFmtId="0" fontId="14" fillId="0" borderId="22" xfId="2" applyFont="1" applyBorder="1" applyAlignment="1" applyProtection="1">
      <alignment horizontal="center" vertical="top"/>
      <protection locked="0"/>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5" xfId="0" applyFont="1" applyBorder="1" applyAlignment="1">
      <alignment horizontal="left" vertical="top"/>
    </xf>
    <xf numFmtId="0" fontId="4" fillId="0" borderId="1" xfId="0" applyFont="1" applyBorder="1" applyAlignment="1">
      <alignment vertical="top"/>
    </xf>
    <xf numFmtId="1" fontId="5" fillId="0" borderId="2" xfId="0" applyNumberFormat="1" applyFont="1" applyBorder="1" applyAlignment="1">
      <alignment horizontal="center" vertical="top" wrapText="1"/>
    </xf>
    <xf numFmtId="1" fontId="5" fillId="0" borderId="7"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0" fontId="2" fillId="0" borderId="7" xfId="1" applyFont="1" applyBorder="1" applyAlignment="1">
      <alignment horizontal="left" vertical="top" wrapText="1"/>
    </xf>
    <xf numFmtId="0" fontId="2" fillId="0" borderId="8" xfId="1" applyFont="1" applyBorder="1" applyAlignment="1">
      <alignment horizontal="left" vertical="top" wrapText="1"/>
    </xf>
    <xf numFmtId="0" fontId="2" fillId="0" borderId="9" xfId="1" applyFont="1" applyBorder="1" applyAlignment="1">
      <alignment horizontal="lef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3" xfId="0" applyFont="1" applyBorder="1" applyAlignment="1">
      <alignment horizontal="center" vertical="top" wrapText="1"/>
    </xf>
    <xf numFmtId="0" fontId="2" fillId="0" borderId="13" xfId="0" applyFont="1" applyBorder="1" applyAlignment="1">
      <alignment horizontal="center" vertical="top" wrapText="1"/>
    </xf>
    <xf numFmtId="0" fontId="2" fillId="0" borderId="2" xfId="0" applyFont="1" applyBorder="1" applyAlignment="1">
      <alignment horizontal="center" vertical="top"/>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wrapText="1"/>
    </xf>
    <xf numFmtId="0" fontId="2" fillId="0" borderId="1"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left" vertical="top" wrapText="1"/>
    </xf>
    <xf numFmtId="0" fontId="0" fillId="0" borderId="5" xfId="0" applyBorder="1" applyAlignment="1">
      <alignment horizontal="left"/>
    </xf>
    <xf numFmtId="2" fontId="3" fillId="0" borderId="1" xfId="0" applyNumberFormat="1" applyFont="1" applyBorder="1" applyAlignment="1">
      <alignment horizontal="left" vertical="top" wrapText="1"/>
    </xf>
    <xf numFmtId="2" fontId="3" fillId="0" borderId="6" xfId="0" applyNumberFormat="1" applyFont="1" applyBorder="1" applyAlignment="1">
      <alignment horizontal="left" vertical="top" wrapText="1"/>
    </xf>
    <xf numFmtId="2" fontId="3" fillId="0" borderId="5" xfId="0" applyNumberFormat="1" applyFont="1" applyBorder="1" applyAlignment="1">
      <alignment horizontal="left" vertical="top" wrapText="1"/>
    </xf>
    <xf numFmtId="0" fontId="2" fillId="0" borderId="1" xfId="0" applyFont="1" applyBorder="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0" fillId="3" borderId="2" xfId="0" applyFill="1" applyBorder="1" applyAlignment="1">
      <alignment horizontal="center" wrapText="1"/>
    </xf>
    <xf numFmtId="0" fontId="10" fillId="0" borderId="2" xfId="0" applyFont="1" applyBorder="1" applyAlignment="1">
      <alignment horizontal="center"/>
    </xf>
    <xf numFmtId="0" fontId="3" fillId="0" borderId="6" xfId="0" applyNumberFormat="1" applyFont="1" applyBorder="1" applyAlignment="1">
      <alignment horizontal="left" vertical="top"/>
    </xf>
    <xf numFmtId="0" fontId="3" fillId="0" borderId="5" xfId="0" applyNumberFormat="1" applyFont="1" applyBorder="1" applyAlignment="1">
      <alignment horizontal="left" vertical="top"/>
    </xf>
    <xf numFmtId="0" fontId="0" fillId="0" borderId="0" xfId="0" applyAlignment="1"/>
    <xf numFmtId="14" fontId="3" fillId="0" borderId="2" xfId="0" applyNumberFormat="1" applyFont="1" applyBorder="1" applyAlignment="1">
      <alignment horizontal="center" vertical="top"/>
    </xf>
  </cellXfs>
  <cellStyles count="4">
    <cellStyle name="Excel Built-in Normal" xfId="1" xr:uid="{00000000-0005-0000-0000-000000000000}"/>
    <cellStyle name="Hyperlink" xfId="3" builtinId="8"/>
    <cellStyle name="Normal" xfId="0" builtinId="0"/>
    <cellStyle name="Normal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401976</xdr:colOff>
      <xdr:row>186</xdr:row>
      <xdr:rowOff>190012</xdr:rowOff>
    </xdr:from>
    <xdr:to>
      <xdr:col>8</xdr:col>
      <xdr:colOff>625581</xdr:colOff>
      <xdr:row>203</xdr:row>
      <xdr:rowOff>151912</xdr:rowOff>
    </xdr:to>
    <xdr:pic>
      <xdr:nvPicPr>
        <xdr:cNvPr id="2180" name="Picture 1">
          <a:extLst>
            <a:ext uri="{FF2B5EF4-FFF2-40B4-BE49-F238E27FC236}">
              <a16:creationId xmlns:a16="http://schemas.microsoft.com/office/drawing/2014/main" id="{00000000-0008-0000-0000-00008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01976" y="39731186"/>
          <a:ext cx="5541040" cy="32004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413182</xdr:colOff>
      <xdr:row>204</xdr:row>
      <xdr:rowOff>156394</xdr:rowOff>
    </xdr:from>
    <xdr:to>
      <xdr:col>8</xdr:col>
      <xdr:colOff>636787</xdr:colOff>
      <xdr:row>221</xdr:row>
      <xdr:rowOff>118294</xdr:rowOff>
    </xdr:to>
    <xdr:pic>
      <xdr:nvPicPr>
        <xdr:cNvPr id="2181" name="Picture 2">
          <a:extLst>
            <a:ext uri="{FF2B5EF4-FFF2-40B4-BE49-F238E27FC236}">
              <a16:creationId xmlns:a16="http://schemas.microsoft.com/office/drawing/2014/main" id="{00000000-0008-0000-0000-00008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13182" y="43126568"/>
          <a:ext cx="5541040" cy="32004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585244</xdr:colOff>
      <xdr:row>139</xdr:row>
      <xdr:rowOff>97491</xdr:rowOff>
    </xdr:from>
    <xdr:to>
      <xdr:col>14</xdr:col>
      <xdr:colOff>348429</xdr:colOff>
      <xdr:row>154</xdr:row>
      <xdr:rowOff>119991</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308773" y="31317079"/>
          <a:ext cx="1746626" cy="2880000"/>
        </a:xfrm>
        <a:prstGeom prst="rect">
          <a:avLst/>
        </a:prstGeom>
        <a:ln>
          <a:solidFill>
            <a:schemeClr val="tx1"/>
          </a:solidFill>
        </a:ln>
      </xdr:spPr>
    </xdr:pic>
    <xdr:clientData/>
  </xdr:twoCellAnchor>
  <xdr:twoCellAnchor editAs="oneCell">
    <xdr:from>
      <xdr:col>11</xdr:col>
      <xdr:colOff>580489</xdr:colOff>
      <xdr:row>155</xdr:row>
      <xdr:rowOff>26704</xdr:rowOff>
    </xdr:from>
    <xdr:to>
      <xdr:col>14</xdr:col>
      <xdr:colOff>231488</xdr:colOff>
      <xdr:row>170</xdr:row>
      <xdr:rowOff>49205</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613749" y="33173704"/>
          <a:ext cx="1479799" cy="2765701"/>
        </a:xfrm>
        <a:prstGeom prst="rect">
          <a:avLst/>
        </a:prstGeom>
        <a:ln>
          <a:solidFill>
            <a:schemeClr val="tx1"/>
          </a:solidFill>
        </a:ln>
      </xdr:spPr>
    </xdr:pic>
    <xdr:clientData/>
  </xdr:twoCellAnchor>
  <xdr:twoCellAnchor>
    <xdr:from>
      <xdr:col>11</xdr:col>
      <xdr:colOff>600773</xdr:colOff>
      <xdr:row>163</xdr:row>
      <xdr:rowOff>188832</xdr:rowOff>
    </xdr:from>
    <xdr:to>
      <xdr:col>12</xdr:col>
      <xdr:colOff>555139</xdr:colOff>
      <xdr:row>170</xdr:row>
      <xdr:rowOff>49204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7193730" y="35348506"/>
          <a:ext cx="567279" cy="119387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25695</xdr:colOff>
      <xdr:row>139</xdr:row>
      <xdr:rowOff>155547</xdr:rowOff>
    </xdr:from>
    <xdr:to>
      <xdr:col>12</xdr:col>
      <xdr:colOff>636836</xdr:colOff>
      <xdr:row>149</xdr:row>
      <xdr:rowOff>73728</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7410371" y="31375135"/>
          <a:ext cx="611141" cy="182318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chemeClr val="accent5"/>
            </a:solidFill>
          </a:endParaRPr>
        </a:p>
      </xdr:txBody>
    </xdr:sp>
    <xdr:clientData/>
  </xdr:twoCellAnchor>
  <xdr:twoCellAnchor>
    <xdr:from>
      <xdr:col>12</xdr:col>
      <xdr:colOff>15298</xdr:colOff>
      <xdr:row>150</xdr:row>
      <xdr:rowOff>24051</xdr:rowOff>
    </xdr:from>
    <xdr:to>
      <xdr:col>14</xdr:col>
      <xdr:colOff>205743</xdr:colOff>
      <xdr:row>152</xdr:row>
      <xdr:rowOff>107509</xdr:rowOff>
    </xdr:to>
    <xdr:sp macro="" textlink="">
      <xdr:nvSpPr>
        <xdr:cNvPr id="26" name="TextBox 14">
          <a:extLst>
            <a:ext uri="{FF2B5EF4-FFF2-40B4-BE49-F238E27FC236}">
              <a16:creationId xmlns:a16="http://schemas.microsoft.com/office/drawing/2014/main" id="{00000000-0008-0000-0000-00001A000000}"/>
            </a:ext>
          </a:extLst>
        </xdr:cNvPr>
        <xdr:cNvSpPr txBox="1"/>
      </xdr:nvSpPr>
      <xdr:spPr>
        <a:xfrm>
          <a:off x="7399974" y="33339139"/>
          <a:ext cx="1512740" cy="46445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solidFill>
                <a:srgbClr val="FFFF00"/>
              </a:solidFill>
            </a:rPr>
            <a:t>This construction work is in process.</a:t>
          </a:r>
          <a:endParaRPr lang="en-IN" sz="1200">
            <a:solidFill>
              <a:srgbClr val="FFFF00"/>
            </a:solidFill>
          </a:endParaRPr>
        </a:p>
      </xdr:txBody>
    </xdr:sp>
    <xdr:clientData/>
  </xdr:twoCellAnchor>
  <xdr:twoCellAnchor>
    <xdr:from>
      <xdr:col>11</xdr:col>
      <xdr:colOff>522985</xdr:colOff>
      <xdr:row>161</xdr:row>
      <xdr:rowOff>83854</xdr:rowOff>
    </xdr:from>
    <xdr:to>
      <xdr:col>13</xdr:col>
      <xdr:colOff>255384</xdr:colOff>
      <xdr:row>163</xdr:row>
      <xdr:rowOff>141004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115942" y="34862528"/>
          <a:ext cx="9582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solidFill>
                <a:srgbClr val="FF0000"/>
              </a:solidFill>
            </a:rPr>
            <a:t>Pending</a:t>
          </a:r>
          <a:r>
            <a:rPr lang="en-IN" sz="1100" baseline="0">
              <a:solidFill>
                <a:srgbClr val="FF0000"/>
              </a:solidFill>
            </a:rPr>
            <a:t> Work</a:t>
          </a:r>
          <a:endParaRPr lang="en-IN" sz="1100">
            <a:solidFill>
              <a:srgbClr val="FF0000"/>
            </a:solidFill>
          </a:endParaRPr>
        </a:p>
      </xdr:txBody>
    </xdr:sp>
    <xdr:clientData/>
  </xdr:twoCellAnchor>
  <xdr:twoCellAnchor>
    <xdr:from>
      <xdr:col>13</xdr:col>
      <xdr:colOff>458470</xdr:colOff>
      <xdr:row>137</xdr:row>
      <xdr:rowOff>134620</xdr:rowOff>
    </xdr:from>
    <xdr:to>
      <xdr:col>23</xdr:col>
      <xdr:colOff>535189</xdr:colOff>
      <xdr:row>168</xdr:row>
      <xdr:rowOff>22753</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8710930" y="29563060"/>
          <a:ext cx="6172719" cy="5557413"/>
          <a:chOff x="369795" y="30537150"/>
          <a:chExt cx="6290604" cy="5596783"/>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69795" y="30629238"/>
            <a:ext cx="2049863" cy="2736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16393" y="30537150"/>
            <a:ext cx="2049863" cy="2736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391461" y="33397933"/>
            <a:ext cx="2049863" cy="2736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610536" y="30537150"/>
            <a:ext cx="2049863" cy="2736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585604" y="33397933"/>
            <a:ext cx="2049863" cy="2736000"/>
          </a:xfrm>
          <a:prstGeom prst="rect">
            <a:avLst/>
          </a:prstGeom>
          <a:ln>
            <a:solidFill>
              <a:schemeClr val="tx1"/>
            </a:solidFill>
          </a:ln>
        </xdr:spPr>
      </xdr:pic>
    </xdr:grpSp>
    <xdr:clientData/>
  </xdr:twoCellAnchor>
  <xdr:twoCellAnchor>
    <xdr:from>
      <xdr:col>0</xdr:col>
      <xdr:colOff>312420</xdr:colOff>
      <xdr:row>140</xdr:row>
      <xdr:rowOff>68580</xdr:rowOff>
    </xdr:from>
    <xdr:to>
      <xdr:col>9</xdr:col>
      <xdr:colOff>274320</xdr:colOff>
      <xdr:row>183</xdr:row>
      <xdr:rowOff>71704</xdr:rowOff>
    </xdr:to>
    <xdr:grpSp>
      <xdr:nvGrpSpPr>
        <xdr:cNvPr id="4" name="Group 3">
          <a:extLst>
            <a:ext uri="{FF2B5EF4-FFF2-40B4-BE49-F238E27FC236}">
              <a16:creationId xmlns:a16="http://schemas.microsoft.com/office/drawing/2014/main" id="{582282F3-EE57-3FF6-0F4A-3C22DF338EDD}"/>
            </a:ext>
          </a:extLst>
        </xdr:cNvPr>
        <xdr:cNvGrpSpPr/>
      </xdr:nvGrpSpPr>
      <xdr:grpSpPr>
        <a:xfrm>
          <a:off x="312420" y="30045660"/>
          <a:ext cx="6210300" cy="7866964"/>
          <a:chOff x="753258" y="751226"/>
          <a:chExt cx="5863293" cy="7427112"/>
        </a:xfrm>
      </xdr:grpSpPr>
      <xdr:pic>
        <xdr:nvPicPr>
          <xdr:cNvPr id="5" name="Picture 4">
            <a:extLst>
              <a:ext uri="{FF2B5EF4-FFF2-40B4-BE49-F238E27FC236}">
                <a16:creationId xmlns:a16="http://schemas.microsoft.com/office/drawing/2014/main" id="{84341F2F-1E8B-42FF-029C-C9B4CADDB20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14120" y="6018338"/>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55681FCF-B482-F85E-30E6-77F59F829D3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744335" y="3395573"/>
            <a:ext cx="1872216" cy="24986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83DC26A6-5839-92C0-44CD-278BF80F740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15269" y="6004156"/>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4B3C1EDC-A477-7426-2EF0-1D2298CA450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53258" y="756920"/>
            <a:ext cx="3849373" cy="51372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55DDADD0-0AA3-0865-78CA-5DE70223347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744335" y="751226"/>
            <a:ext cx="1872216" cy="24986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0794A246-9D0F-7C70-C39C-7C35DC6EA74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764695" y="6008196"/>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11</xdr:col>
      <xdr:colOff>528917</xdr:colOff>
      <xdr:row>30</xdr:row>
      <xdr:rowOff>125506</xdr:rowOff>
    </xdr:from>
    <xdr:to>
      <xdr:col>22</xdr:col>
      <xdr:colOff>548906</xdr:colOff>
      <xdr:row>44</xdr:row>
      <xdr:rowOff>282909</xdr:rowOff>
    </xdr:to>
    <xdr:pic>
      <xdr:nvPicPr>
        <xdr:cNvPr id="11" name="Picture 10">
          <a:extLst>
            <a:ext uri="{FF2B5EF4-FFF2-40B4-BE49-F238E27FC236}">
              <a16:creationId xmlns:a16="http://schemas.microsoft.com/office/drawing/2014/main" id="{9DC20CDA-9B06-90BD-8B04-F61627CF5735}"/>
            </a:ext>
          </a:extLst>
        </xdr:cNvPr>
        <xdr:cNvPicPr>
          <a:picLocks noChangeAspect="1"/>
        </xdr:cNvPicPr>
      </xdr:nvPicPr>
      <xdr:blipFill>
        <a:blip xmlns:r="http://schemas.openxmlformats.org/officeDocument/2006/relationships" r:embed="rId16"/>
        <a:stretch>
          <a:fillRect/>
        </a:stretch>
      </xdr:blipFill>
      <xdr:spPr>
        <a:xfrm>
          <a:off x="7566211" y="6400800"/>
          <a:ext cx="672558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33</xdr:row>
      <xdr:rowOff>171450</xdr:rowOff>
    </xdr:from>
    <xdr:to>
      <xdr:col>16</xdr:col>
      <xdr:colOff>409575</xdr:colOff>
      <xdr:row>72</xdr:row>
      <xdr:rowOff>57150</xdr:rowOff>
    </xdr:to>
    <xdr:pic>
      <xdr:nvPicPr>
        <xdr:cNvPr id="1063" name="Picture 1">
          <a:extLst>
            <a:ext uri="{FF2B5EF4-FFF2-40B4-BE49-F238E27FC236}">
              <a16:creationId xmlns:a16="http://schemas.microsoft.com/office/drawing/2014/main" id="{00000000-0008-0000-0200-00002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6457950"/>
          <a:ext cx="975360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8FH48gZLrNwduzW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6"/>
  <sheetViews>
    <sheetView tabSelected="1" view="pageBreakPreview" topLeftCell="A67" zoomScaleNormal="100" zoomScaleSheetLayoutView="100" zoomScalePageLayoutView="85" workbookViewId="0">
      <selection activeCell="N84" sqref="N84"/>
    </sheetView>
  </sheetViews>
  <sheetFormatPr defaultRowHeight="14.4" x14ac:dyDescent="0.3"/>
  <cols>
    <col min="1" max="1" width="11.33203125" customWidth="1"/>
    <col min="2" max="2" width="9.88671875" customWidth="1"/>
    <col min="3" max="3" width="14" customWidth="1"/>
    <col min="4" max="4" width="7.33203125" customWidth="1"/>
    <col min="5" max="5" width="6.88671875" customWidth="1"/>
    <col min="6" max="6" width="9" customWidth="1"/>
    <col min="7" max="7" width="9.88671875" customWidth="1"/>
    <col min="8" max="8" width="11.6640625" customWidth="1"/>
    <col min="9" max="9" width="11.109375" customWidth="1"/>
    <col min="10" max="10" width="7.88671875" customWidth="1"/>
    <col min="11" max="11" width="3.5546875" customWidth="1"/>
  </cols>
  <sheetData>
    <row r="1" spans="1:10" ht="43.95" customHeight="1" x14ac:dyDescent="0.3">
      <c r="A1" s="174" t="s">
        <v>219</v>
      </c>
      <c r="B1" s="175"/>
      <c r="C1" s="175"/>
      <c r="D1" s="175"/>
      <c r="E1" s="175"/>
      <c r="F1" s="175"/>
      <c r="G1" s="175"/>
      <c r="H1" s="175"/>
      <c r="I1" s="175"/>
      <c r="J1" s="176"/>
    </row>
    <row r="2" spans="1:10" x14ac:dyDescent="0.3">
      <c r="A2" s="134" t="s">
        <v>51</v>
      </c>
      <c r="B2" s="135"/>
      <c r="C2" s="135"/>
      <c r="D2" s="135"/>
      <c r="E2" s="135"/>
      <c r="F2" s="135"/>
      <c r="G2" s="135"/>
      <c r="H2" s="135"/>
      <c r="I2" s="135"/>
      <c r="J2" s="136"/>
    </row>
    <row r="3" spans="1:10" x14ac:dyDescent="0.3">
      <c r="A3" s="53" t="s">
        <v>0</v>
      </c>
      <c r="B3" s="51"/>
      <c r="C3" s="51"/>
      <c r="D3" s="51"/>
      <c r="E3" s="52"/>
      <c r="F3" s="137" t="str">
        <f ca="1">TEXT(TODAY(),"DD/MM/YYYY")</f>
        <v>14/08/2025</v>
      </c>
      <c r="G3" s="138"/>
      <c r="H3" s="138"/>
      <c r="I3" s="138"/>
      <c r="J3" s="139"/>
    </row>
    <row r="4" spans="1:10" x14ac:dyDescent="0.3">
      <c r="A4" s="53" t="s">
        <v>1</v>
      </c>
      <c r="B4" s="51"/>
      <c r="C4" s="51"/>
      <c r="D4" s="51"/>
      <c r="E4" s="52"/>
      <c r="F4" s="42" t="s">
        <v>152</v>
      </c>
      <c r="G4" s="48"/>
      <c r="H4" s="48"/>
      <c r="I4" s="48"/>
      <c r="J4" s="43"/>
    </row>
    <row r="5" spans="1:10" x14ac:dyDescent="0.3">
      <c r="A5" s="53" t="s">
        <v>2</v>
      </c>
      <c r="B5" s="51"/>
      <c r="C5" s="51"/>
      <c r="D5" s="51"/>
      <c r="E5" s="52"/>
      <c r="F5" s="137">
        <v>45881</v>
      </c>
      <c r="G5" s="138"/>
      <c r="H5" s="138"/>
      <c r="I5" s="138"/>
      <c r="J5" s="139"/>
    </row>
    <row r="6" spans="1:10" ht="16.5" customHeight="1" x14ac:dyDescent="0.3">
      <c r="A6" s="53" t="s">
        <v>3</v>
      </c>
      <c r="B6" s="51"/>
      <c r="C6" s="51"/>
      <c r="D6" s="51"/>
      <c r="E6" s="52"/>
      <c r="F6" s="60" t="s">
        <v>123</v>
      </c>
      <c r="G6" s="39"/>
      <c r="H6" s="39"/>
      <c r="I6" s="39"/>
      <c r="J6" s="40"/>
    </row>
    <row r="7" spans="1:10" ht="15" customHeight="1" x14ac:dyDescent="0.3">
      <c r="A7" s="53" t="s">
        <v>4</v>
      </c>
      <c r="B7" s="51"/>
      <c r="C7" s="51"/>
      <c r="D7" s="51"/>
      <c r="E7" s="52"/>
      <c r="F7" s="60" t="s">
        <v>123</v>
      </c>
      <c r="G7" s="39"/>
      <c r="H7" s="39"/>
      <c r="I7" s="39"/>
      <c r="J7" s="40"/>
    </row>
    <row r="8" spans="1:10" x14ac:dyDescent="0.3">
      <c r="A8" s="53" t="s">
        <v>5</v>
      </c>
      <c r="B8" s="51"/>
      <c r="C8" s="51"/>
      <c r="D8" s="51"/>
      <c r="E8" s="52"/>
      <c r="F8" s="44" t="s">
        <v>124</v>
      </c>
      <c r="G8" s="45"/>
      <c r="H8" s="45"/>
      <c r="I8" s="45"/>
      <c r="J8" s="46"/>
    </row>
    <row r="9" spans="1:10" x14ac:dyDescent="0.3">
      <c r="A9" s="53" t="s">
        <v>6</v>
      </c>
      <c r="B9" s="51"/>
      <c r="C9" s="51"/>
      <c r="D9" s="51"/>
      <c r="E9" s="52"/>
      <c r="F9" s="42" t="s">
        <v>53</v>
      </c>
      <c r="G9" s="48"/>
      <c r="H9" s="48"/>
      <c r="I9" s="48"/>
      <c r="J9" s="43"/>
    </row>
    <row r="10" spans="1:10" x14ac:dyDescent="0.3">
      <c r="A10" s="42" t="s">
        <v>216</v>
      </c>
      <c r="B10" s="51"/>
      <c r="C10" s="51"/>
      <c r="D10" s="51"/>
      <c r="E10" s="52"/>
      <c r="F10" s="42" t="s">
        <v>217</v>
      </c>
      <c r="G10" s="48"/>
      <c r="H10" s="48"/>
      <c r="I10" s="48"/>
      <c r="J10" s="43"/>
    </row>
    <row r="11" spans="1:10" ht="33" customHeight="1" x14ac:dyDescent="0.3">
      <c r="A11" s="41" t="s">
        <v>75</v>
      </c>
      <c r="B11" s="41"/>
      <c r="C11" s="60" t="s">
        <v>223</v>
      </c>
      <c r="D11" s="39"/>
      <c r="E11" s="39"/>
      <c r="F11" s="39"/>
      <c r="G11" s="39"/>
      <c r="H11" s="39"/>
      <c r="I11" s="39"/>
      <c r="J11" s="40"/>
    </row>
    <row r="12" spans="1:10" ht="15" customHeight="1" x14ac:dyDescent="0.3">
      <c r="A12" s="41" t="s">
        <v>76</v>
      </c>
      <c r="B12" s="41"/>
      <c r="C12" s="37" t="s">
        <v>125</v>
      </c>
      <c r="D12" s="37"/>
      <c r="E12" s="37"/>
      <c r="F12" s="38" t="s">
        <v>77</v>
      </c>
      <c r="G12" s="38"/>
      <c r="H12" s="39" t="s">
        <v>175</v>
      </c>
      <c r="I12" s="39"/>
      <c r="J12" s="40"/>
    </row>
    <row r="13" spans="1:10" x14ac:dyDescent="0.3">
      <c r="A13" s="41" t="s">
        <v>7</v>
      </c>
      <c r="B13" s="41"/>
      <c r="C13" s="37" t="s">
        <v>127</v>
      </c>
      <c r="D13" s="37"/>
      <c r="E13" s="37"/>
      <c r="F13" s="38" t="s">
        <v>78</v>
      </c>
      <c r="G13" s="38"/>
      <c r="H13" s="39" t="s">
        <v>126</v>
      </c>
      <c r="I13" s="39"/>
      <c r="J13" s="40"/>
    </row>
    <row r="14" spans="1:10" x14ac:dyDescent="0.3">
      <c r="A14" s="41" t="s">
        <v>8</v>
      </c>
      <c r="B14" s="41"/>
      <c r="C14" s="37" t="s">
        <v>128</v>
      </c>
      <c r="D14" s="37"/>
      <c r="E14" s="37"/>
      <c r="F14" s="38" t="s">
        <v>79</v>
      </c>
      <c r="G14" s="38"/>
      <c r="H14" s="39">
        <v>400008</v>
      </c>
      <c r="I14" s="39"/>
      <c r="J14" s="40"/>
    </row>
    <row r="15" spans="1:10" ht="31.5" customHeight="1" x14ac:dyDescent="0.3">
      <c r="A15" s="41" t="s">
        <v>80</v>
      </c>
      <c r="B15" s="41"/>
      <c r="C15" s="37" t="s">
        <v>129</v>
      </c>
      <c r="D15" s="37"/>
      <c r="E15" s="37"/>
      <c r="F15" s="38" t="s">
        <v>62</v>
      </c>
      <c r="G15" s="38"/>
      <c r="H15" s="39" t="s">
        <v>130</v>
      </c>
      <c r="I15" s="39"/>
      <c r="J15" s="40"/>
    </row>
    <row r="16" spans="1:10" ht="15" customHeight="1" x14ac:dyDescent="0.3">
      <c r="A16" s="63" t="s">
        <v>64</v>
      </c>
      <c r="B16" s="64"/>
      <c r="C16" s="64"/>
      <c r="D16" s="64"/>
      <c r="E16" s="65"/>
      <c r="F16" s="74" t="s">
        <v>72</v>
      </c>
      <c r="G16" s="75"/>
      <c r="H16" s="75"/>
      <c r="I16" s="75"/>
      <c r="J16" s="76"/>
    </row>
    <row r="17" spans="1:10" x14ac:dyDescent="0.3">
      <c r="A17" s="66"/>
      <c r="B17" s="67"/>
      <c r="C17" s="67"/>
      <c r="D17" s="67"/>
      <c r="E17" s="68"/>
      <c r="F17" s="77"/>
      <c r="G17" s="78"/>
      <c r="H17" s="78"/>
      <c r="I17" s="78"/>
      <c r="J17" s="79"/>
    </row>
    <row r="18" spans="1:10" ht="15" customHeight="1" x14ac:dyDescent="0.3">
      <c r="A18" s="82" t="s">
        <v>9</v>
      </c>
      <c r="B18" s="83"/>
      <c r="C18" s="83"/>
      <c r="D18" s="83"/>
      <c r="E18" s="84"/>
      <c r="F18" s="63" t="s">
        <v>54</v>
      </c>
      <c r="G18" s="64"/>
      <c r="H18" s="64"/>
      <c r="I18" s="64"/>
      <c r="J18" s="65"/>
    </row>
    <row r="19" spans="1:10" x14ac:dyDescent="0.3">
      <c r="A19" s="85"/>
      <c r="B19" s="86"/>
      <c r="C19" s="86"/>
      <c r="D19" s="86"/>
      <c r="E19" s="87"/>
      <c r="F19" s="66"/>
      <c r="G19" s="67"/>
      <c r="H19" s="67"/>
      <c r="I19" s="67"/>
      <c r="J19" s="68"/>
    </row>
    <row r="20" spans="1:10" x14ac:dyDescent="0.3">
      <c r="A20" s="53" t="s">
        <v>10</v>
      </c>
      <c r="B20" s="51"/>
      <c r="C20" s="51"/>
      <c r="D20" s="51"/>
      <c r="E20" s="52"/>
      <c r="F20" s="71" t="s">
        <v>122</v>
      </c>
      <c r="G20" s="80"/>
      <c r="H20" s="80"/>
      <c r="I20" s="80"/>
      <c r="J20" s="81"/>
    </row>
    <row r="21" spans="1:10" x14ac:dyDescent="0.3">
      <c r="A21" s="53" t="s">
        <v>11</v>
      </c>
      <c r="B21" s="51"/>
      <c r="C21" s="51"/>
      <c r="D21" s="51"/>
      <c r="E21" s="52"/>
      <c r="F21" s="71" t="s">
        <v>63</v>
      </c>
      <c r="G21" s="80"/>
      <c r="H21" s="80"/>
      <c r="I21" s="80"/>
      <c r="J21" s="81"/>
    </row>
    <row r="22" spans="1:10" x14ac:dyDescent="0.3">
      <c r="A22" s="53" t="s">
        <v>12</v>
      </c>
      <c r="B22" s="51"/>
      <c r="C22" s="51"/>
      <c r="D22" s="51"/>
      <c r="E22" s="52"/>
      <c r="F22" s="71" t="s">
        <v>55</v>
      </c>
      <c r="G22" s="80"/>
      <c r="H22" s="80"/>
      <c r="I22" s="80"/>
      <c r="J22" s="81"/>
    </row>
    <row r="23" spans="1:10" x14ac:dyDescent="0.3">
      <c r="A23" s="53" t="s">
        <v>31</v>
      </c>
      <c r="B23" s="51"/>
      <c r="C23" s="51"/>
      <c r="D23" s="51"/>
      <c r="E23" s="52"/>
      <c r="F23" s="71" t="s">
        <v>81</v>
      </c>
      <c r="G23" s="72"/>
      <c r="H23" s="72"/>
      <c r="I23" s="72"/>
      <c r="J23" s="73"/>
    </row>
    <row r="24" spans="1:10" x14ac:dyDescent="0.3">
      <c r="A24" s="69" t="s">
        <v>13</v>
      </c>
      <c r="B24" s="70"/>
      <c r="C24" s="69" t="s">
        <v>14</v>
      </c>
      <c r="D24" s="70"/>
      <c r="E24" s="49" t="s">
        <v>15</v>
      </c>
      <c r="F24" s="70"/>
      <c r="G24" s="49" t="s">
        <v>61</v>
      </c>
      <c r="H24" s="50"/>
      <c r="I24" s="69" t="s">
        <v>16</v>
      </c>
      <c r="J24" s="70"/>
    </row>
    <row r="25" spans="1:10" x14ac:dyDescent="0.3">
      <c r="A25" s="49" t="s">
        <v>17</v>
      </c>
      <c r="B25" s="50"/>
      <c r="C25" s="49" t="s">
        <v>60</v>
      </c>
      <c r="D25" s="50"/>
      <c r="E25" s="49" t="s">
        <v>60</v>
      </c>
      <c r="F25" s="50"/>
      <c r="G25" s="49" t="s">
        <v>60</v>
      </c>
      <c r="H25" s="50"/>
      <c r="I25" s="49" t="s">
        <v>60</v>
      </c>
      <c r="J25" s="50"/>
    </row>
    <row r="26" spans="1:10" x14ac:dyDescent="0.3">
      <c r="A26" s="69" t="s">
        <v>18</v>
      </c>
      <c r="B26" s="70"/>
      <c r="C26" s="49" t="s">
        <v>7</v>
      </c>
      <c r="D26" s="50"/>
      <c r="E26" s="49" t="s">
        <v>131</v>
      </c>
      <c r="F26" s="50"/>
      <c r="G26" s="49" t="s">
        <v>132</v>
      </c>
      <c r="H26" s="50"/>
      <c r="I26" s="49" t="s">
        <v>132</v>
      </c>
      <c r="J26" s="50"/>
    </row>
    <row r="27" spans="1:10" x14ac:dyDescent="0.3">
      <c r="A27" s="42" t="s">
        <v>70</v>
      </c>
      <c r="B27" s="48"/>
      <c r="C27" s="48"/>
      <c r="D27" s="48"/>
      <c r="E27" s="48"/>
      <c r="F27" s="48"/>
      <c r="G27" s="48"/>
      <c r="H27" s="48"/>
      <c r="I27" s="48"/>
      <c r="J27" s="43"/>
    </row>
    <row r="28" spans="1:10" x14ac:dyDescent="0.3">
      <c r="A28" s="42" t="s">
        <v>56</v>
      </c>
      <c r="B28" s="48"/>
      <c r="C28" s="48"/>
      <c r="D28" s="48"/>
      <c r="E28" s="48"/>
      <c r="F28" s="48"/>
      <c r="G28" s="48"/>
      <c r="H28" s="48"/>
      <c r="I28" s="48"/>
      <c r="J28" s="43"/>
    </row>
    <row r="29" spans="1:10" x14ac:dyDescent="0.3">
      <c r="A29" s="42" t="s">
        <v>47</v>
      </c>
      <c r="B29" s="43"/>
      <c r="C29" s="44" t="s">
        <v>220</v>
      </c>
      <c r="D29" s="45"/>
      <c r="E29" s="45"/>
      <c r="F29" s="45"/>
      <c r="G29" s="45"/>
      <c r="H29" s="45"/>
      <c r="I29" s="45"/>
      <c r="J29" s="46"/>
    </row>
    <row r="30" spans="1:10" x14ac:dyDescent="0.3">
      <c r="A30" s="42" t="s">
        <v>221</v>
      </c>
      <c r="B30" s="43"/>
      <c r="C30" s="47" t="s">
        <v>222</v>
      </c>
      <c r="D30" s="48"/>
      <c r="E30" s="48" t="s">
        <v>220</v>
      </c>
      <c r="F30" s="48"/>
      <c r="G30" s="48"/>
      <c r="H30" s="48"/>
      <c r="I30" s="48"/>
      <c r="J30" s="43"/>
    </row>
    <row r="31" spans="1:10" x14ac:dyDescent="0.3">
      <c r="A31" s="44" t="s">
        <v>19</v>
      </c>
      <c r="B31" s="45"/>
      <c r="C31" s="45"/>
      <c r="D31" s="45"/>
      <c r="E31" s="45"/>
      <c r="F31" s="45"/>
      <c r="G31" s="45"/>
      <c r="H31" s="45"/>
      <c r="I31" s="45"/>
      <c r="J31" s="46"/>
    </row>
    <row r="32" spans="1:10" ht="15" customHeight="1" x14ac:dyDescent="0.3">
      <c r="A32" s="63" t="s">
        <v>133</v>
      </c>
      <c r="B32" s="64"/>
      <c r="C32" s="64"/>
      <c r="D32" s="64"/>
      <c r="E32" s="64"/>
      <c r="F32" s="64"/>
      <c r="G32" s="64"/>
      <c r="H32" s="64"/>
      <c r="I32" s="64"/>
      <c r="J32" s="65"/>
    </row>
    <row r="33" spans="1:13" x14ac:dyDescent="0.3">
      <c r="A33" s="66"/>
      <c r="B33" s="67"/>
      <c r="C33" s="67"/>
      <c r="D33" s="67"/>
      <c r="E33" s="67"/>
      <c r="F33" s="67"/>
      <c r="G33" s="67"/>
      <c r="H33" s="67"/>
      <c r="I33" s="67"/>
      <c r="J33" s="68"/>
    </row>
    <row r="34" spans="1:13" ht="16.5" customHeight="1" x14ac:dyDescent="0.3">
      <c r="A34" s="42" t="s">
        <v>82</v>
      </c>
      <c r="B34" s="51"/>
      <c r="C34" s="51"/>
      <c r="D34" s="51"/>
      <c r="E34" s="52"/>
      <c r="F34" s="179">
        <v>1044.3</v>
      </c>
      <c r="G34" s="180"/>
      <c r="H34" s="180"/>
      <c r="I34" s="180"/>
      <c r="J34" s="181"/>
    </row>
    <row r="35" spans="1:13" x14ac:dyDescent="0.3">
      <c r="A35" s="53" t="s">
        <v>20</v>
      </c>
      <c r="B35" s="51"/>
      <c r="C35" s="51"/>
      <c r="D35" s="51"/>
      <c r="E35" s="52"/>
      <c r="F35" s="42">
        <v>1</v>
      </c>
      <c r="G35" s="48"/>
      <c r="H35" s="48"/>
      <c r="I35" s="48"/>
      <c r="J35" s="43"/>
    </row>
    <row r="36" spans="1:13" x14ac:dyDescent="0.3">
      <c r="A36" s="53" t="s">
        <v>21</v>
      </c>
      <c r="B36" s="51"/>
      <c r="C36" s="51"/>
      <c r="D36" s="51"/>
      <c r="E36" s="52"/>
      <c r="F36" s="42">
        <v>1.85</v>
      </c>
      <c r="G36" s="48"/>
      <c r="H36" s="48"/>
      <c r="I36" s="48"/>
      <c r="J36" s="43"/>
    </row>
    <row r="37" spans="1:13" x14ac:dyDescent="0.3">
      <c r="A37" s="53" t="s">
        <v>22</v>
      </c>
      <c r="B37" s="51"/>
      <c r="C37" s="51"/>
      <c r="D37" s="51"/>
      <c r="E37" s="52"/>
      <c r="F37" s="42">
        <v>3.85</v>
      </c>
      <c r="G37" s="48"/>
      <c r="H37" s="48"/>
      <c r="I37" s="48"/>
      <c r="J37" s="43"/>
    </row>
    <row r="38" spans="1:13" x14ac:dyDescent="0.3">
      <c r="A38" s="42" t="s">
        <v>83</v>
      </c>
      <c r="B38" s="51"/>
      <c r="C38" s="51"/>
      <c r="D38" s="51"/>
      <c r="E38" s="52"/>
      <c r="F38" s="42">
        <v>4023.81</v>
      </c>
      <c r="G38" s="48"/>
      <c r="H38" s="48"/>
      <c r="I38" s="48"/>
      <c r="J38" s="43"/>
    </row>
    <row r="39" spans="1:13" x14ac:dyDescent="0.3">
      <c r="A39" s="53" t="s">
        <v>23</v>
      </c>
      <c r="B39" s="51"/>
      <c r="C39" s="51"/>
      <c r="D39" s="51"/>
      <c r="E39" s="52"/>
      <c r="F39" s="42">
        <v>1</v>
      </c>
      <c r="G39" s="48"/>
      <c r="H39" s="48"/>
      <c r="I39" s="48"/>
      <c r="J39" s="43"/>
    </row>
    <row r="40" spans="1:13" x14ac:dyDescent="0.3">
      <c r="A40" s="89" t="s">
        <v>85</v>
      </c>
      <c r="B40" s="89"/>
      <c r="C40" s="89"/>
      <c r="D40" s="89"/>
      <c r="E40" s="89"/>
      <c r="F40" s="89"/>
      <c r="G40" s="89"/>
      <c r="H40" s="89"/>
      <c r="I40" s="89"/>
      <c r="J40" s="89"/>
    </row>
    <row r="41" spans="1:13" x14ac:dyDescent="0.3">
      <c r="A41" s="41" t="s">
        <v>73</v>
      </c>
      <c r="B41" s="41"/>
      <c r="C41" s="37" t="s">
        <v>134</v>
      </c>
      <c r="D41" s="37"/>
      <c r="E41" s="37"/>
      <c r="F41" s="37"/>
      <c r="G41" s="2" t="s">
        <v>74</v>
      </c>
      <c r="H41" s="37" t="s">
        <v>135</v>
      </c>
      <c r="I41" s="37"/>
      <c r="J41" s="37"/>
    </row>
    <row r="42" spans="1:13" ht="16.5" customHeight="1" x14ac:dyDescent="0.3">
      <c r="A42" s="41" t="s">
        <v>84</v>
      </c>
      <c r="B42" s="41"/>
      <c r="C42" s="37" t="str">
        <f>C41</f>
        <v>EEBP/4807/E/4</v>
      </c>
      <c r="D42" s="37"/>
      <c r="E42" s="37"/>
      <c r="F42" s="37"/>
      <c r="G42" s="3" t="s">
        <v>74</v>
      </c>
      <c r="H42" s="37" t="str">
        <f>H41</f>
        <v>22/09/2016.</v>
      </c>
      <c r="I42" s="37"/>
      <c r="J42" s="37"/>
    </row>
    <row r="43" spans="1:13" ht="31.5" customHeight="1" x14ac:dyDescent="0.3">
      <c r="A43" s="38" t="s">
        <v>86</v>
      </c>
      <c r="B43" s="38"/>
      <c r="C43" s="37" t="s">
        <v>134</v>
      </c>
      <c r="D43" s="37"/>
      <c r="E43" s="37"/>
      <c r="F43" s="37"/>
      <c r="G43" s="3" t="s">
        <v>74</v>
      </c>
      <c r="H43" s="37" t="s">
        <v>135</v>
      </c>
      <c r="I43" s="37"/>
      <c r="J43" s="37"/>
    </row>
    <row r="44" spans="1:13" ht="76.5" customHeight="1" x14ac:dyDescent="0.3">
      <c r="A44" s="38" t="s">
        <v>225</v>
      </c>
      <c r="B44" s="38"/>
      <c r="C44" s="61" t="s">
        <v>224</v>
      </c>
      <c r="D44" s="61"/>
      <c r="E44" s="61"/>
      <c r="F44" s="61"/>
      <c r="G44" s="35" t="s">
        <v>226</v>
      </c>
      <c r="H44" s="36" t="s">
        <v>227</v>
      </c>
      <c r="I44" s="36"/>
      <c r="J44" s="36"/>
    </row>
    <row r="45" spans="1:13" ht="48.75" customHeight="1" x14ac:dyDescent="0.3">
      <c r="A45" s="54" t="s">
        <v>178</v>
      </c>
      <c r="B45" s="55"/>
      <c r="C45" s="56" t="s">
        <v>179</v>
      </c>
      <c r="D45" s="57"/>
      <c r="E45" s="57"/>
      <c r="F45" s="58" t="s">
        <v>57</v>
      </c>
      <c r="G45" s="16" t="s">
        <v>74</v>
      </c>
      <c r="H45" s="59" t="s">
        <v>177</v>
      </c>
      <c r="I45" s="57" t="s">
        <v>65</v>
      </c>
      <c r="J45" s="58"/>
    </row>
    <row r="46" spans="1:13" x14ac:dyDescent="0.3">
      <c r="A46" s="41" t="s">
        <v>93</v>
      </c>
      <c r="B46" s="41"/>
      <c r="C46" s="41"/>
      <c r="D46" s="190">
        <v>42964</v>
      </c>
      <c r="E46" s="90"/>
      <c r="F46" s="42" t="s">
        <v>87</v>
      </c>
      <c r="G46" s="178"/>
      <c r="H46" s="137">
        <v>46752</v>
      </c>
      <c r="I46" s="187"/>
      <c r="J46" s="188"/>
    </row>
    <row r="47" spans="1:13" x14ac:dyDescent="0.3">
      <c r="A47" s="182" t="s">
        <v>24</v>
      </c>
      <c r="B47" s="183"/>
      <c r="C47" s="183"/>
      <c r="D47" s="183"/>
      <c r="E47" s="183"/>
      <c r="F47" s="183"/>
      <c r="G47" s="183"/>
      <c r="H47" s="183"/>
      <c r="I47" s="183"/>
      <c r="J47" s="184"/>
      <c r="M47" t="s">
        <v>230</v>
      </c>
    </row>
    <row r="48" spans="1:13" ht="17.25" customHeight="1" x14ac:dyDescent="0.3">
      <c r="A48" s="42" t="s">
        <v>121</v>
      </c>
      <c r="B48" s="48"/>
      <c r="C48" s="43"/>
      <c r="D48" s="49">
        <f>F38</f>
        <v>4023.81</v>
      </c>
      <c r="E48" s="50"/>
      <c r="F48" s="62" t="s">
        <v>88</v>
      </c>
      <c r="G48" s="62"/>
      <c r="H48" s="62"/>
      <c r="I48" s="88">
        <v>103</v>
      </c>
      <c r="J48" s="88"/>
    </row>
    <row r="49" spans="1:13" ht="33" customHeight="1" x14ac:dyDescent="0.3">
      <c r="A49" s="42" t="s">
        <v>89</v>
      </c>
      <c r="B49" s="48"/>
      <c r="C49" s="43"/>
      <c r="D49" s="60" t="s">
        <v>214</v>
      </c>
      <c r="E49" s="39"/>
      <c r="F49" s="39"/>
      <c r="G49" s="39"/>
      <c r="H49" s="39"/>
      <c r="I49" s="39"/>
      <c r="J49" s="40"/>
      <c r="M49">
        <f>25-20</f>
        <v>5</v>
      </c>
    </row>
    <row r="50" spans="1:13" x14ac:dyDescent="0.3">
      <c r="A50" s="42" t="s">
        <v>58</v>
      </c>
      <c r="B50" s="48"/>
      <c r="C50" s="48"/>
      <c r="D50" s="48"/>
      <c r="E50" s="43"/>
      <c r="F50" s="60" t="s">
        <v>66</v>
      </c>
      <c r="G50" s="39"/>
      <c r="H50" s="39"/>
      <c r="I50" s="39"/>
      <c r="J50" s="40"/>
    </row>
    <row r="51" spans="1:13" x14ac:dyDescent="0.3">
      <c r="A51" s="42" t="s">
        <v>67</v>
      </c>
      <c r="B51" s="48"/>
      <c r="C51" s="48"/>
      <c r="D51" s="48"/>
      <c r="E51" s="48"/>
      <c r="F51" s="48"/>
      <c r="G51" s="48"/>
      <c r="H51" s="48"/>
      <c r="I51" s="48"/>
      <c r="J51" s="43"/>
    </row>
    <row r="52" spans="1:13" ht="15" customHeight="1" thickBot="1" x14ac:dyDescent="0.35">
      <c r="A52" s="54" t="s">
        <v>50</v>
      </c>
      <c r="B52" s="177"/>
      <c r="C52" s="177"/>
      <c r="D52" s="177"/>
      <c r="E52" s="177"/>
      <c r="F52" s="177"/>
      <c r="G52" s="177"/>
      <c r="H52" s="177"/>
      <c r="I52" s="177"/>
      <c r="J52" s="55"/>
    </row>
    <row r="53" spans="1:13" ht="15.6" x14ac:dyDescent="0.3">
      <c r="A53" s="143" t="s">
        <v>181</v>
      </c>
      <c r="B53" s="144"/>
      <c r="C53" s="145" t="s">
        <v>214</v>
      </c>
      <c r="D53" s="146"/>
      <c r="E53" s="146"/>
      <c r="F53" s="146"/>
      <c r="G53" s="146"/>
      <c r="H53" s="146"/>
      <c r="I53" s="146"/>
      <c r="J53" s="147"/>
      <c r="K53" s="18"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Plinth, RCC, Brick, Plaster, Flooring, Painting work Completed. Finishing work is in process.</v>
      </c>
      <c r="L53" s="19"/>
    </row>
    <row r="54" spans="1:13" ht="15.6" x14ac:dyDescent="0.3">
      <c r="A54" s="20" t="s">
        <v>182</v>
      </c>
      <c r="B54" s="21">
        <v>0</v>
      </c>
      <c r="C54" s="21" t="s">
        <v>183</v>
      </c>
      <c r="D54" s="21">
        <v>1</v>
      </c>
      <c r="E54" s="148" t="s">
        <v>184</v>
      </c>
      <c r="F54" s="121"/>
      <c r="G54" s="21">
        <v>0</v>
      </c>
      <c r="H54" s="21" t="s">
        <v>185</v>
      </c>
      <c r="I54" s="148">
        <f ca="1">--TRIM(RIGHT(SUBSTITUTE(LEFT(C53,_xlfn.AGGREGATE(16,6,FIND({0,1,2,3,4,5,6,7,8,9},C53,ROW(INDIRECT("1:"&amp;LEN(C53)))),1))," ",REPT(" ",LEN(C53))),LEN(C53)))</f>
        <v>20</v>
      </c>
      <c r="J54" s="149"/>
      <c r="K54" s="22"/>
      <c r="L54" s="23"/>
    </row>
    <row r="55" spans="1:13" ht="33.75" customHeight="1" x14ac:dyDescent="0.3">
      <c r="A55" s="115" t="s">
        <v>186</v>
      </c>
      <c r="B55" s="116"/>
      <c r="C55" s="117" t="str">
        <f ca="1">K53</f>
        <v>Plinth, RCC, Brick, Plaster, Flooring, Painting work Completed. Finishing work is in process.</v>
      </c>
      <c r="D55" s="118"/>
      <c r="E55" s="118"/>
      <c r="F55" s="118"/>
      <c r="G55" s="118"/>
      <c r="H55" s="118"/>
      <c r="I55" s="118"/>
      <c r="J55" s="119"/>
      <c r="K55" s="22" t="s">
        <v>187</v>
      </c>
      <c r="L55" s="23"/>
    </row>
    <row r="56" spans="1:13" ht="15.75" customHeight="1" x14ac:dyDescent="0.3">
      <c r="A56" s="120" t="s">
        <v>38</v>
      </c>
      <c r="B56" s="121"/>
      <c r="C56" s="31" t="s">
        <v>188</v>
      </c>
      <c r="D56" s="97" t="s">
        <v>189</v>
      </c>
      <c r="E56" s="97"/>
      <c r="F56" s="97" t="s">
        <v>190</v>
      </c>
      <c r="G56" s="97"/>
      <c r="H56" s="97" t="s">
        <v>191</v>
      </c>
      <c r="I56" s="97"/>
      <c r="J56" s="122"/>
      <c r="K56" s="24" t="s">
        <v>192</v>
      </c>
      <c r="L56" s="25">
        <f ca="1">I54*25%</f>
        <v>5</v>
      </c>
    </row>
    <row r="57" spans="1:13" ht="15.75" customHeight="1" x14ac:dyDescent="0.3">
      <c r="A57" s="94" t="s">
        <v>193</v>
      </c>
      <c r="B57" s="95"/>
      <c r="C57" s="32">
        <f ca="1">L58</f>
        <v>20</v>
      </c>
      <c r="D57" s="92">
        <f ca="1">((100/I54)*C57)/100</f>
        <v>1</v>
      </c>
      <c r="E57" s="93"/>
      <c r="F57" s="123">
        <f ca="1">(((C58/I54*10)+(40/(D54+G54+I54)*C59)+(7.5/(I54)*C60)+(7.5/(I54)*C61)+(10/I54*C62)+(10/I54*C63)+(5/I54*C64)+(5/I54*C65)+(5/I54*C66))/100)</f>
        <v>0.9325</v>
      </c>
      <c r="G57" s="123"/>
      <c r="H57" s="125">
        <f ca="1">((((C57/I54)*20)+((C58/I54)*25)+(30/(I54+G54+D54)*C59)+(5/I54*C60)+(5/I54*C61)+(5/I54*C62)+(5/I54*C63)+(0/I54*C64)+(0/I54*C65)+(5/I54*C66))/100)</f>
        <v>0.96750000000000003</v>
      </c>
      <c r="I57" s="126"/>
      <c r="J57" s="127"/>
      <c r="K57" s="24" t="s">
        <v>194</v>
      </c>
      <c r="L57" s="26">
        <f ca="1">I54*50%</f>
        <v>10</v>
      </c>
    </row>
    <row r="58" spans="1:13" ht="15.6" x14ac:dyDescent="0.3">
      <c r="A58" s="94" t="s">
        <v>39</v>
      </c>
      <c r="B58" s="95"/>
      <c r="C58" s="33">
        <f ca="1">L66</f>
        <v>20</v>
      </c>
      <c r="D58" s="92">
        <f ca="1">((100/I54)*C58)/100</f>
        <v>1</v>
      </c>
      <c r="E58" s="93"/>
      <c r="F58" s="123"/>
      <c r="G58" s="123"/>
      <c r="H58" s="128"/>
      <c r="I58" s="129"/>
      <c r="J58" s="130"/>
      <c r="K58" s="24" t="s">
        <v>195</v>
      </c>
      <c r="L58" s="26">
        <f ca="1">I54</f>
        <v>20</v>
      </c>
    </row>
    <row r="59" spans="1:13" ht="15.75" customHeight="1" x14ac:dyDescent="0.3">
      <c r="A59" s="94" t="s">
        <v>196</v>
      </c>
      <c r="B59" s="95"/>
      <c r="C59" s="33">
        <v>21</v>
      </c>
      <c r="D59" s="92">
        <f ca="1">((100/(D54+G54+I54))*C59)/100</f>
        <v>1</v>
      </c>
      <c r="E59" s="93"/>
      <c r="F59" s="123"/>
      <c r="G59" s="123"/>
      <c r="H59" s="128"/>
      <c r="I59" s="129"/>
      <c r="J59" s="130"/>
      <c r="K59" s="24" t="s">
        <v>197</v>
      </c>
      <c r="L59" s="27">
        <f ca="1">(IF(B54&gt;1,(I54/(B54+2)),I54/4))</f>
        <v>5</v>
      </c>
    </row>
    <row r="60" spans="1:13" ht="15.75" customHeight="1" x14ac:dyDescent="0.3">
      <c r="A60" s="94" t="s">
        <v>198</v>
      </c>
      <c r="B60" s="95" t="s">
        <v>199</v>
      </c>
      <c r="C60" s="32">
        <v>19</v>
      </c>
      <c r="D60" s="92">
        <f ca="1">((100/I54)*C60)/100</f>
        <v>0.95</v>
      </c>
      <c r="E60" s="93"/>
      <c r="F60" s="123"/>
      <c r="G60" s="123"/>
      <c r="H60" s="128"/>
      <c r="I60" s="129"/>
      <c r="J60" s="130"/>
      <c r="K60" s="24" t="s">
        <v>200</v>
      </c>
      <c r="L60" s="27">
        <f ca="1">(IF(B54&gt;1,(I54/(B54+2)+L59),I54/4+L59))</f>
        <v>10</v>
      </c>
    </row>
    <row r="61" spans="1:13" ht="15.75" customHeight="1" x14ac:dyDescent="0.3">
      <c r="A61" s="94" t="s">
        <v>201</v>
      </c>
      <c r="B61" s="95" t="s">
        <v>199</v>
      </c>
      <c r="C61" s="32">
        <v>17</v>
      </c>
      <c r="D61" s="92">
        <f ca="1">((100/I54)*C61)/100</f>
        <v>0.85</v>
      </c>
      <c r="E61" s="93"/>
      <c r="F61" s="123"/>
      <c r="G61" s="123"/>
      <c r="H61" s="128"/>
      <c r="I61" s="129"/>
      <c r="J61" s="130"/>
      <c r="K61" s="24" t="s">
        <v>202</v>
      </c>
      <c r="L61" s="27">
        <f>(IF(B54&gt;1,(I54/(B54+2)+L60),0))</f>
        <v>0</v>
      </c>
    </row>
    <row r="62" spans="1:13" ht="15.75" customHeight="1" x14ac:dyDescent="0.3">
      <c r="A62" s="94" t="s">
        <v>203</v>
      </c>
      <c r="B62" s="95" t="s">
        <v>204</v>
      </c>
      <c r="C62" s="32">
        <v>17</v>
      </c>
      <c r="D62" s="92">
        <f ca="1">((100/(I54))*C62)/100</f>
        <v>0.85</v>
      </c>
      <c r="E62" s="93"/>
      <c r="F62" s="123"/>
      <c r="G62" s="123"/>
      <c r="H62" s="128"/>
      <c r="I62" s="129"/>
      <c r="J62" s="130"/>
      <c r="K62" s="24" t="s">
        <v>205</v>
      </c>
      <c r="L62" s="27">
        <f>(IF(B54&gt;2,(I54/(B54+2)+L61),0))</f>
        <v>0</v>
      </c>
    </row>
    <row r="63" spans="1:13" ht="15.75" customHeight="1" x14ac:dyDescent="0.3">
      <c r="A63" s="94" t="s">
        <v>206</v>
      </c>
      <c r="B63" s="95" t="s">
        <v>206</v>
      </c>
      <c r="C63" s="32">
        <v>17</v>
      </c>
      <c r="D63" s="92">
        <f ca="1">((100/I54)*C63)/100</f>
        <v>0.85</v>
      </c>
      <c r="E63" s="93"/>
      <c r="F63" s="123"/>
      <c r="G63" s="123"/>
      <c r="H63" s="128"/>
      <c r="I63" s="129"/>
      <c r="J63" s="130"/>
      <c r="K63" s="24" t="s">
        <v>207</v>
      </c>
      <c r="L63" s="28">
        <f>(IF(B54&gt;3,(I54/(B54+2)+L62),0))</f>
        <v>0</v>
      </c>
    </row>
    <row r="64" spans="1:13" ht="15.75" customHeight="1" x14ac:dyDescent="0.3">
      <c r="A64" s="94" t="s">
        <v>208</v>
      </c>
      <c r="B64" s="95"/>
      <c r="C64" s="32">
        <v>17</v>
      </c>
      <c r="D64" s="92">
        <f ca="1">((100/I54)*C64)/100</f>
        <v>0.85</v>
      </c>
      <c r="E64" s="93"/>
      <c r="F64" s="123"/>
      <c r="G64" s="123"/>
      <c r="H64" s="128"/>
      <c r="I64" s="129"/>
      <c r="J64" s="130"/>
      <c r="K64" s="24" t="s">
        <v>209</v>
      </c>
      <c r="L64" s="27">
        <f>(IF(B54&gt;4,(I54/(B54+2)+L63),0))</f>
        <v>0</v>
      </c>
    </row>
    <row r="65" spans="1:12" ht="15.75" customHeight="1" x14ac:dyDescent="0.3">
      <c r="A65" s="96" t="s">
        <v>210</v>
      </c>
      <c r="B65" s="97" t="s">
        <v>210</v>
      </c>
      <c r="C65" s="32">
        <v>17</v>
      </c>
      <c r="D65" s="92">
        <f ca="1">((100/(I54))*C65)/100</f>
        <v>0.85</v>
      </c>
      <c r="E65" s="93"/>
      <c r="F65" s="123"/>
      <c r="G65" s="123"/>
      <c r="H65" s="128"/>
      <c r="I65" s="129"/>
      <c r="J65" s="130"/>
      <c r="K65" s="24" t="s">
        <v>211</v>
      </c>
      <c r="L65" s="27">
        <f ca="1">(IF(B54=1,(I54/(B54+3)+L60),IF(B54=0,(I54/4+L60),IF(B54&gt;1,0))))</f>
        <v>15</v>
      </c>
    </row>
    <row r="66" spans="1:12" ht="16.5" customHeight="1" thickBot="1" x14ac:dyDescent="0.35">
      <c r="A66" s="98" t="s">
        <v>212</v>
      </c>
      <c r="B66" s="99"/>
      <c r="C66" s="34">
        <v>17</v>
      </c>
      <c r="D66" s="100">
        <f ca="1">((100/(I54))*C66)/100</f>
        <v>0.85</v>
      </c>
      <c r="E66" s="101"/>
      <c r="F66" s="124"/>
      <c r="G66" s="124"/>
      <c r="H66" s="131"/>
      <c r="I66" s="132"/>
      <c r="J66" s="133"/>
      <c r="K66" s="29" t="s">
        <v>213</v>
      </c>
      <c r="L66" s="30">
        <f ca="1">(IF(B54&gt;1.5,(I54/(B54+2)+L60+MAX(0,L61-L60)+MAX(0,L62-L61)+MAX(0,L63-L62)+MAX(0,L64-L63)+MAX(0,L65-L64)),IF(B54=1,(I54/(B54+3)+L65),IF(B54=0,I54/4+L65))))</f>
        <v>20</v>
      </c>
    </row>
    <row r="67" spans="1:12" x14ac:dyDescent="0.3">
      <c r="A67" s="150" t="s">
        <v>68</v>
      </c>
      <c r="B67" s="151"/>
      <c r="C67" s="151"/>
      <c r="D67" s="151"/>
      <c r="E67" s="151"/>
      <c r="F67" s="151"/>
      <c r="G67" s="151"/>
      <c r="H67" s="151"/>
      <c r="I67" s="151"/>
      <c r="J67" s="152"/>
    </row>
    <row r="68" spans="1:12" x14ac:dyDescent="0.3">
      <c r="A68" s="42" t="s">
        <v>59</v>
      </c>
      <c r="B68" s="48"/>
      <c r="C68" s="48"/>
      <c r="D68" s="48"/>
      <c r="E68" s="48"/>
      <c r="F68" s="48"/>
      <c r="G68" s="48"/>
      <c r="H68" s="48"/>
      <c r="I68" s="48"/>
      <c r="J68" s="43"/>
    </row>
    <row r="69" spans="1:12" ht="15" customHeight="1" x14ac:dyDescent="0.3">
      <c r="A69" s="102" t="s">
        <v>92</v>
      </c>
      <c r="B69" s="103"/>
      <c r="C69" s="103"/>
      <c r="D69" s="103"/>
      <c r="E69" s="103"/>
      <c r="F69" s="103"/>
      <c r="G69" s="103"/>
      <c r="H69" s="103"/>
      <c r="I69" s="103"/>
      <c r="J69" s="104"/>
    </row>
    <row r="70" spans="1:12" x14ac:dyDescent="0.3">
      <c r="A70" s="105"/>
      <c r="B70" s="106"/>
      <c r="C70" s="106"/>
      <c r="D70" s="106"/>
      <c r="E70" s="106"/>
      <c r="F70" s="106"/>
      <c r="G70" s="106"/>
      <c r="H70" s="106"/>
      <c r="I70" s="106"/>
      <c r="J70" s="107"/>
    </row>
    <row r="71" spans="1:12" ht="2.25" customHeight="1" x14ac:dyDescent="0.3">
      <c r="A71" s="105"/>
      <c r="B71" s="106"/>
      <c r="C71" s="106"/>
      <c r="D71" s="106"/>
      <c r="E71" s="106"/>
      <c r="F71" s="106"/>
      <c r="G71" s="106"/>
      <c r="H71" s="106"/>
      <c r="I71" s="106"/>
      <c r="J71" s="107"/>
    </row>
    <row r="72" spans="1:12" ht="15" hidden="1" customHeight="1" x14ac:dyDescent="0.3">
      <c r="A72" s="105"/>
      <c r="B72" s="106"/>
      <c r="C72" s="106"/>
      <c r="D72" s="106"/>
      <c r="E72" s="106"/>
      <c r="F72" s="106"/>
      <c r="G72" s="106"/>
      <c r="H72" s="106"/>
      <c r="I72" s="106"/>
      <c r="J72" s="107"/>
    </row>
    <row r="73" spans="1:12" ht="15" hidden="1" customHeight="1" x14ac:dyDescent="0.3">
      <c r="A73" s="105"/>
      <c r="B73" s="106"/>
      <c r="C73" s="106"/>
      <c r="D73" s="106"/>
      <c r="E73" s="106"/>
      <c r="F73" s="106"/>
      <c r="G73" s="106"/>
      <c r="H73" s="106"/>
      <c r="I73" s="106"/>
      <c r="J73" s="107"/>
    </row>
    <row r="74" spans="1:12" ht="15" hidden="1" customHeight="1" x14ac:dyDescent="0.3">
      <c r="A74" s="105"/>
      <c r="B74" s="106"/>
      <c r="C74" s="106"/>
      <c r="D74" s="106"/>
      <c r="E74" s="106"/>
      <c r="F74" s="106"/>
      <c r="G74" s="106"/>
      <c r="H74" s="106"/>
      <c r="I74" s="106"/>
      <c r="J74" s="107"/>
    </row>
    <row r="75" spans="1:12" ht="15" hidden="1" customHeight="1" x14ac:dyDescent="0.3">
      <c r="A75" s="108"/>
      <c r="B75" s="109"/>
      <c r="C75" s="109"/>
      <c r="D75" s="109"/>
      <c r="E75" s="109"/>
      <c r="F75" s="109"/>
      <c r="G75" s="109"/>
      <c r="H75" s="109"/>
      <c r="I75" s="109"/>
      <c r="J75" s="110"/>
    </row>
    <row r="76" spans="1:12" x14ac:dyDescent="0.3">
      <c r="A76" s="111" t="s">
        <v>25</v>
      </c>
      <c r="B76" s="111"/>
      <c r="C76" s="111"/>
      <c r="D76" s="111"/>
      <c r="E76" s="111"/>
      <c r="F76" s="111"/>
      <c r="G76" s="111"/>
      <c r="H76" s="111"/>
      <c r="I76" s="111"/>
      <c r="J76" s="111"/>
    </row>
    <row r="77" spans="1:12" x14ac:dyDescent="0.3">
      <c r="A77" s="41" t="s">
        <v>148</v>
      </c>
      <c r="B77" s="114"/>
      <c r="C77" s="114"/>
      <c r="D77" s="114"/>
      <c r="E77" s="114"/>
      <c r="F77" s="114"/>
      <c r="G77" s="112">
        <v>31500</v>
      </c>
      <c r="H77" s="113"/>
      <c r="I77" s="113"/>
      <c r="J77" s="113"/>
      <c r="L77">
        <f>G77/1.45</f>
        <v>21724.137931034482</v>
      </c>
    </row>
    <row r="78" spans="1:12" ht="17.25" hidden="1" customHeight="1" x14ac:dyDescent="0.3">
      <c r="A78" s="41" t="s">
        <v>90</v>
      </c>
      <c r="B78" s="114"/>
      <c r="C78" s="114"/>
      <c r="D78" s="114"/>
      <c r="E78" s="114"/>
      <c r="F78" s="114"/>
      <c r="G78" s="61" t="s">
        <v>60</v>
      </c>
      <c r="H78" s="61"/>
      <c r="I78" s="61"/>
      <c r="J78" s="61"/>
    </row>
    <row r="79" spans="1:12" ht="15" customHeight="1" x14ac:dyDescent="0.3">
      <c r="A79" s="41" t="s">
        <v>94</v>
      </c>
      <c r="B79" s="41"/>
      <c r="C79" s="41"/>
      <c r="D79" s="41"/>
      <c r="E79" s="41"/>
      <c r="F79" s="41"/>
      <c r="G79" s="61" t="s">
        <v>150</v>
      </c>
      <c r="H79" s="61"/>
      <c r="I79" s="61"/>
      <c r="J79" s="61"/>
    </row>
    <row r="80" spans="1:12" x14ac:dyDescent="0.3">
      <c r="A80" s="41" t="s">
        <v>117</v>
      </c>
      <c r="B80" s="114"/>
      <c r="C80" s="114"/>
      <c r="D80" s="114"/>
      <c r="E80" s="114"/>
      <c r="F80" s="114"/>
      <c r="G80" s="61" t="s">
        <v>215</v>
      </c>
      <c r="H80" s="61"/>
      <c r="I80" s="61"/>
      <c r="J80" s="61"/>
    </row>
    <row r="81" spans="1:12" ht="15" customHeight="1" x14ac:dyDescent="0.3">
      <c r="A81" s="41" t="s">
        <v>151</v>
      </c>
      <c r="B81" s="41"/>
      <c r="C81" s="41"/>
      <c r="D81" s="41"/>
      <c r="E81" s="41"/>
      <c r="F81" s="41"/>
      <c r="G81" s="61" t="s">
        <v>149</v>
      </c>
      <c r="H81" s="61"/>
      <c r="I81" s="61"/>
      <c r="J81" s="61"/>
    </row>
    <row r="82" spans="1:12" hidden="1" x14ac:dyDescent="0.3">
      <c r="A82" s="41" t="s">
        <v>26</v>
      </c>
      <c r="B82" s="41"/>
      <c r="C82" s="41"/>
      <c r="D82" s="41"/>
      <c r="E82" s="41"/>
      <c r="F82" s="41"/>
      <c r="G82" s="61" t="s">
        <v>60</v>
      </c>
      <c r="H82" s="61"/>
      <c r="I82" s="61"/>
      <c r="J82" s="61"/>
    </row>
    <row r="83" spans="1:12" s="1" customFormat="1" ht="14.4" customHeight="1" x14ac:dyDescent="0.3">
      <c r="A83" s="89" t="s">
        <v>91</v>
      </c>
      <c r="B83" s="111"/>
      <c r="C83" s="111"/>
      <c r="D83" s="111"/>
      <c r="E83" s="111"/>
      <c r="F83" s="111"/>
      <c r="G83" s="37">
        <f>G77*0.8</f>
        <v>25200</v>
      </c>
      <c r="H83" s="37"/>
      <c r="I83" s="37"/>
      <c r="J83" s="37"/>
    </row>
    <row r="84" spans="1:12" s="1" customFormat="1" ht="21" customHeight="1" x14ac:dyDescent="0.3">
      <c r="A84" s="89" t="s">
        <v>27</v>
      </c>
      <c r="B84" s="89"/>
      <c r="C84" s="89"/>
      <c r="D84" s="89"/>
      <c r="E84" s="89"/>
      <c r="F84" s="89"/>
      <c r="G84" s="89"/>
      <c r="H84" s="89"/>
      <c r="I84" s="89"/>
      <c r="J84" s="89"/>
    </row>
    <row r="85" spans="1:12" x14ac:dyDescent="0.3">
      <c r="A85" s="170" t="s">
        <v>52</v>
      </c>
      <c r="B85" s="170"/>
      <c r="C85" s="170"/>
      <c r="D85" s="170"/>
      <c r="E85" s="170"/>
      <c r="F85" s="170"/>
      <c r="G85" s="170"/>
      <c r="H85" s="170"/>
      <c r="I85" s="170"/>
      <c r="J85" s="170"/>
    </row>
    <row r="86" spans="1:12" ht="41.4" x14ac:dyDescent="0.3">
      <c r="A86" s="4" t="s">
        <v>32</v>
      </c>
      <c r="B86" s="4" t="s">
        <v>36</v>
      </c>
      <c r="C86" s="4" t="s">
        <v>33</v>
      </c>
      <c r="D86" s="5" t="s">
        <v>95</v>
      </c>
      <c r="E86" s="5" t="s">
        <v>71</v>
      </c>
      <c r="F86" s="5" t="s">
        <v>46</v>
      </c>
      <c r="G86" s="5" t="s">
        <v>34</v>
      </c>
      <c r="H86" s="4" t="s">
        <v>176</v>
      </c>
      <c r="I86" s="154" t="s">
        <v>35</v>
      </c>
      <c r="J86" s="154"/>
    </row>
    <row r="87" spans="1:12" ht="15.6" x14ac:dyDescent="0.3">
      <c r="A87" s="155" t="s">
        <v>136</v>
      </c>
      <c r="B87" s="156"/>
      <c r="C87" s="156"/>
      <c r="D87" s="156"/>
      <c r="E87" s="156"/>
      <c r="F87" s="156"/>
      <c r="G87" s="156"/>
      <c r="H87" s="156"/>
      <c r="I87" s="156"/>
      <c r="J87" s="157"/>
    </row>
    <row r="88" spans="1:12" ht="15.6" x14ac:dyDescent="0.3">
      <c r="A88" s="140" t="s">
        <v>137</v>
      </c>
      <c r="B88" s="141"/>
      <c r="C88" s="141"/>
      <c r="D88" s="141"/>
      <c r="E88" s="141"/>
      <c r="F88" s="141"/>
      <c r="G88" s="141"/>
      <c r="H88" s="141"/>
      <c r="I88" s="141"/>
      <c r="J88" s="142"/>
    </row>
    <row r="89" spans="1:12" ht="15.6" x14ac:dyDescent="0.3">
      <c r="A89" s="140" t="s">
        <v>138</v>
      </c>
      <c r="B89" s="141"/>
      <c r="C89" s="141"/>
      <c r="D89" s="141"/>
      <c r="E89" s="141"/>
      <c r="F89" s="141"/>
      <c r="G89" s="141"/>
      <c r="H89" s="141"/>
      <c r="I89" s="141"/>
      <c r="J89" s="142"/>
    </row>
    <row r="90" spans="1:12" ht="15.6" x14ac:dyDescent="0.3">
      <c r="A90" s="11">
        <v>1</v>
      </c>
      <c r="B90" s="11">
        <v>1</v>
      </c>
      <c r="C90" s="11" t="s">
        <v>140</v>
      </c>
      <c r="D90" s="11">
        <f>(6*4.2+0.7*1+0.2*3.3)*10.764</f>
        <v>285.89184</v>
      </c>
      <c r="E90" s="11">
        <f>(2.7*1.03+2*0.75)*10.764</f>
        <v>46.080684000000005</v>
      </c>
      <c r="F90" s="11">
        <f>E90+D90</f>
        <v>331.97252400000002</v>
      </c>
      <c r="G90" s="11">
        <v>0</v>
      </c>
      <c r="H90" s="11">
        <f>F90*1.45+G90</f>
        <v>481.36015980000002</v>
      </c>
      <c r="I90" s="91" t="s">
        <v>60</v>
      </c>
      <c r="J90" s="91"/>
      <c r="L90">
        <f>H90/F90</f>
        <v>1.45</v>
      </c>
    </row>
    <row r="91" spans="1:12" ht="15.6" x14ac:dyDescent="0.3">
      <c r="A91" s="140" t="s">
        <v>139</v>
      </c>
      <c r="B91" s="141"/>
      <c r="C91" s="141"/>
      <c r="D91" s="141"/>
      <c r="E91" s="141"/>
      <c r="F91" s="141"/>
      <c r="G91" s="141"/>
      <c r="H91" s="141"/>
      <c r="I91" s="141"/>
      <c r="J91" s="142"/>
    </row>
    <row r="92" spans="1:12" ht="15.6" x14ac:dyDescent="0.3">
      <c r="A92" s="11">
        <v>2</v>
      </c>
      <c r="B92" s="11">
        <v>1</v>
      </c>
      <c r="C92" s="11" t="s">
        <v>140</v>
      </c>
      <c r="D92" s="11">
        <f>26.17*10.764</f>
        <v>281.69387999999998</v>
      </c>
      <c r="E92" s="11">
        <v>0</v>
      </c>
      <c r="F92" s="11">
        <f>E92+D92</f>
        <v>281.69387999999998</v>
      </c>
      <c r="G92" s="11">
        <v>0</v>
      </c>
      <c r="H92" s="11">
        <f>F92*1.45+G92</f>
        <v>408.45612599999998</v>
      </c>
      <c r="I92" s="91" t="s">
        <v>60</v>
      </c>
      <c r="J92" s="91"/>
    </row>
    <row r="93" spans="1:12" ht="15.6" x14ac:dyDescent="0.3">
      <c r="A93" s="11">
        <v>3</v>
      </c>
      <c r="B93" s="11">
        <v>2</v>
      </c>
      <c r="C93" s="11" t="s">
        <v>140</v>
      </c>
      <c r="D93" s="11">
        <f>28.9*10.764</f>
        <v>311.07959999999997</v>
      </c>
      <c r="E93" s="11">
        <f>(2.95*1.23+2.56*1.08)*10.764</f>
        <v>68.817481199999989</v>
      </c>
      <c r="F93" s="11">
        <f>E93+D93</f>
        <v>379.89708119999995</v>
      </c>
      <c r="G93" s="11">
        <v>0</v>
      </c>
      <c r="H93" s="11">
        <f>F93*1.45+G93</f>
        <v>550.85076773999992</v>
      </c>
      <c r="I93" s="91" t="s">
        <v>60</v>
      </c>
      <c r="J93" s="91"/>
    </row>
    <row r="94" spans="1:12" ht="15.6" x14ac:dyDescent="0.3">
      <c r="A94" s="11">
        <v>4</v>
      </c>
      <c r="B94" s="11">
        <v>3</v>
      </c>
      <c r="C94" s="11" t="s">
        <v>140</v>
      </c>
      <c r="D94" s="11">
        <f>26.17*10.764</f>
        <v>281.69387999999998</v>
      </c>
      <c r="E94" s="11">
        <f>(2.48*1.25+2.4*0.75+2.95*0.75)*10.764</f>
        <v>76.55895000000001</v>
      </c>
      <c r="F94" s="11">
        <f>E94+D94</f>
        <v>358.25283000000002</v>
      </c>
      <c r="G94" s="11">
        <v>0</v>
      </c>
      <c r="H94" s="11">
        <f>F94*1.45+G94</f>
        <v>519.46660350000002</v>
      </c>
      <c r="I94" s="91" t="s">
        <v>60</v>
      </c>
      <c r="J94" s="91"/>
    </row>
    <row r="95" spans="1:12" ht="15.6" x14ac:dyDescent="0.3">
      <c r="A95" s="140" t="s">
        <v>141</v>
      </c>
      <c r="B95" s="141"/>
      <c r="C95" s="141"/>
      <c r="D95" s="141"/>
      <c r="E95" s="141"/>
      <c r="F95" s="141"/>
      <c r="G95" s="141"/>
      <c r="H95" s="141"/>
      <c r="I95" s="141"/>
      <c r="J95" s="142"/>
    </row>
    <row r="96" spans="1:12" ht="15.6" x14ac:dyDescent="0.3">
      <c r="A96" s="11">
        <v>5</v>
      </c>
      <c r="B96" s="11">
        <v>1</v>
      </c>
      <c r="C96" s="11" t="s">
        <v>140</v>
      </c>
      <c r="D96" s="11">
        <f>24.27*10.764</f>
        <v>261.24227999999999</v>
      </c>
      <c r="E96" s="11">
        <v>0</v>
      </c>
      <c r="F96" s="11">
        <f>E96+D96</f>
        <v>261.24227999999999</v>
      </c>
      <c r="G96" s="11">
        <v>0</v>
      </c>
      <c r="H96" s="11">
        <f>F96*1.45+G96</f>
        <v>378.80130599999995</v>
      </c>
      <c r="I96" s="91" t="s">
        <v>60</v>
      </c>
      <c r="J96" s="91"/>
    </row>
    <row r="97" spans="1:10" ht="15.6" x14ac:dyDescent="0.3">
      <c r="A97" s="11">
        <v>6</v>
      </c>
      <c r="B97" s="11">
        <v>2</v>
      </c>
      <c r="C97" s="11" t="s">
        <v>140</v>
      </c>
      <c r="D97" s="11">
        <f>25.85*10.764</f>
        <v>278.24939999999998</v>
      </c>
      <c r="E97" s="11">
        <f>(2.7*1.03+2*0.75)*10.764</f>
        <v>46.080684000000005</v>
      </c>
      <c r="F97" s="11">
        <f>E97+D97</f>
        <v>324.330084</v>
      </c>
      <c r="G97" s="11">
        <v>0</v>
      </c>
      <c r="H97" s="11">
        <f>F97*1.45+G97</f>
        <v>470.2786218</v>
      </c>
      <c r="I97" s="91" t="s">
        <v>60</v>
      </c>
      <c r="J97" s="91"/>
    </row>
    <row r="98" spans="1:10" ht="15.6" x14ac:dyDescent="0.3">
      <c r="A98" s="140" t="s">
        <v>142</v>
      </c>
      <c r="B98" s="141"/>
      <c r="C98" s="141"/>
      <c r="D98" s="141"/>
      <c r="E98" s="141"/>
      <c r="F98" s="141"/>
      <c r="G98" s="141"/>
      <c r="H98" s="141"/>
      <c r="I98" s="141"/>
      <c r="J98" s="142"/>
    </row>
    <row r="99" spans="1:10" ht="15.6" x14ac:dyDescent="0.3">
      <c r="A99" s="11">
        <v>7</v>
      </c>
      <c r="B99" s="11">
        <v>1</v>
      </c>
      <c r="C99" s="11" t="s">
        <v>140</v>
      </c>
      <c r="D99" s="11">
        <f>17.03*10.764</f>
        <v>183.31092000000001</v>
      </c>
      <c r="E99" s="11">
        <v>0</v>
      </c>
      <c r="F99" s="11">
        <f>E99+D99</f>
        <v>183.31092000000001</v>
      </c>
      <c r="G99" s="11">
        <v>0</v>
      </c>
      <c r="H99" s="11">
        <f>F99*1.45+G99</f>
        <v>265.80083400000001</v>
      </c>
      <c r="I99" s="91" t="s">
        <v>60</v>
      </c>
      <c r="J99" s="91"/>
    </row>
    <row r="100" spans="1:10" ht="15.6" x14ac:dyDescent="0.3">
      <c r="A100" s="11">
        <v>8</v>
      </c>
      <c r="B100" s="11">
        <v>2</v>
      </c>
      <c r="C100" s="11" t="s">
        <v>140</v>
      </c>
      <c r="D100" s="11">
        <f>25.85*10.764</f>
        <v>278.24939999999998</v>
      </c>
      <c r="E100" s="11">
        <f>(2.7*1.03+2*0.75)*10.764</f>
        <v>46.080684000000005</v>
      </c>
      <c r="F100" s="11">
        <f>E100+D100</f>
        <v>324.330084</v>
      </c>
      <c r="G100" s="11">
        <v>0</v>
      </c>
      <c r="H100" s="11">
        <f>F100*1.45+G100</f>
        <v>470.2786218</v>
      </c>
      <c r="I100" s="91" t="s">
        <v>60</v>
      </c>
      <c r="J100" s="91"/>
    </row>
    <row r="101" spans="1:10" ht="15.6" x14ac:dyDescent="0.3">
      <c r="A101" s="11">
        <v>9</v>
      </c>
      <c r="B101" s="11">
        <v>3</v>
      </c>
      <c r="C101" s="11" t="s">
        <v>140</v>
      </c>
      <c r="D101" s="11">
        <f>28.9*10.764</f>
        <v>311.07959999999997</v>
      </c>
      <c r="E101" s="11">
        <f>(2.6*1.08+1.95*0.75+2.95*1.23+2.3*0.75)*10.764</f>
        <v>103.592736</v>
      </c>
      <c r="F101" s="11">
        <f>E101+D101</f>
        <v>414.67233599999997</v>
      </c>
      <c r="G101" s="11">
        <v>0</v>
      </c>
      <c r="H101" s="11">
        <f>F101*1.45+G101</f>
        <v>601.27488719999997</v>
      </c>
      <c r="I101" s="91" t="s">
        <v>60</v>
      </c>
      <c r="J101" s="91"/>
    </row>
    <row r="102" spans="1:10" ht="15.6" x14ac:dyDescent="0.3">
      <c r="A102" s="140" t="s">
        <v>143</v>
      </c>
      <c r="B102" s="141"/>
      <c r="C102" s="141"/>
      <c r="D102" s="141"/>
      <c r="E102" s="141"/>
      <c r="F102" s="141"/>
      <c r="G102" s="141"/>
      <c r="H102" s="141"/>
      <c r="I102" s="141"/>
      <c r="J102" s="142"/>
    </row>
    <row r="103" spans="1:10" ht="15.6" x14ac:dyDescent="0.3">
      <c r="A103" s="11">
        <v>10</v>
      </c>
      <c r="B103" s="11">
        <v>1</v>
      </c>
      <c r="C103" s="11" t="s">
        <v>140</v>
      </c>
      <c r="D103" s="11">
        <f>24.96*10.764</f>
        <v>268.66944000000001</v>
      </c>
      <c r="E103" s="11">
        <v>0</v>
      </c>
      <c r="F103" s="11">
        <f>E103+D103</f>
        <v>268.66944000000001</v>
      </c>
      <c r="G103" s="11">
        <v>0</v>
      </c>
      <c r="H103" s="11">
        <f>F103*1.45+G103</f>
        <v>389.57068800000002</v>
      </c>
      <c r="I103" s="91" t="s">
        <v>60</v>
      </c>
      <c r="J103" s="91"/>
    </row>
    <row r="104" spans="1:10" ht="15.6" x14ac:dyDescent="0.3">
      <c r="A104" s="11">
        <v>11</v>
      </c>
      <c r="B104" s="11">
        <v>2</v>
      </c>
      <c r="C104" s="11" t="s">
        <v>140</v>
      </c>
      <c r="D104" s="11">
        <f>25.85*10.764</f>
        <v>278.24939999999998</v>
      </c>
      <c r="E104" s="11">
        <f>(2.7*1.03+2*0.75)*10.764</f>
        <v>46.080684000000005</v>
      </c>
      <c r="F104" s="11">
        <f>E104+D104</f>
        <v>324.330084</v>
      </c>
      <c r="G104" s="11">
        <v>0</v>
      </c>
      <c r="H104" s="11">
        <f>F104*1.45+G104</f>
        <v>470.2786218</v>
      </c>
      <c r="I104" s="91" t="s">
        <v>60</v>
      </c>
      <c r="J104" s="91"/>
    </row>
    <row r="105" spans="1:10" ht="15.6" x14ac:dyDescent="0.3">
      <c r="A105" s="11">
        <v>12</v>
      </c>
      <c r="B105" s="11">
        <v>3</v>
      </c>
      <c r="C105" s="11" t="s">
        <v>140</v>
      </c>
      <c r="D105" s="11">
        <f>28.9*10.764</f>
        <v>311.07959999999997</v>
      </c>
      <c r="E105" s="11">
        <f>(2.6*1.08+1.95*0.75+2.95*1.23+2.3*0.75)*10.764</f>
        <v>103.592736</v>
      </c>
      <c r="F105" s="11">
        <f>E105+D105</f>
        <v>414.67233599999997</v>
      </c>
      <c r="G105" s="11">
        <v>0</v>
      </c>
      <c r="H105" s="11">
        <f>F105*1.45+G105</f>
        <v>601.27488719999997</v>
      </c>
      <c r="I105" s="91" t="s">
        <v>60</v>
      </c>
      <c r="J105" s="91"/>
    </row>
    <row r="106" spans="1:10" ht="15.6" x14ac:dyDescent="0.3">
      <c r="A106" s="140" t="s">
        <v>144</v>
      </c>
      <c r="B106" s="141"/>
      <c r="C106" s="141"/>
      <c r="D106" s="141"/>
      <c r="E106" s="141"/>
      <c r="F106" s="141"/>
      <c r="G106" s="141"/>
      <c r="H106" s="141"/>
      <c r="I106" s="141"/>
      <c r="J106" s="142"/>
    </row>
    <row r="107" spans="1:10" ht="15.6" x14ac:dyDescent="0.3">
      <c r="A107" s="11">
        <v>13</v>
      </c>
      <c r="B107" s="11">
        <v>1</v>
      </c>
      <c r="C107" s="11" t="s">
        <v>140</v>
      </c>
      <c r="D107" s="11">
        <f>(2.42*4.23+2.5*1.25)*10.764</f>
        <v>143.82426240000001</v>
      </c>
      <c r="E107" s="11">
        <v>0</v>
      </c>
      <c r="F107" s="11">
        <f>E107+D107</f>
        <v>143.82426240000001</v>
      </c>
      <c r="G107" s="11">
        <v>0</v>
      </c>
      <c r="H107" s="11">
        <f>F107*1.45+G107</f>
        <v>208.54518048</v>
      </c>
      <c r="I107" s="91" t="s">
        <v>60</v>
      </c>
      <c r="J107" s="91"/>
    </row>
    <row r="108" spans="1:10" ht="15.6" x14ac:dyDescent="0.3">
      <c r="A108" s="11">
        <v>14</v>
      </c>
      <c r="B108" s="11">
        <v>2</v>
      </c>
      <c r="C108" s="11" t="s">
        <v>140</v>
      </c>
      <c r="D108" s="11">
        <f>25.85*10.764</f>
        <v>278.24939999999998</v>
      </c>
      <c r="E108" s="11">
        <v>0</v>
      </c>
      <c r="F108" s="11">
        <f>E108+D108</f>
        <v>278.24939999999998</v>
      </c>
      <c r="G108" s="11">
        <v>0</v>
      </c>
      <c r="H108" s="11">
        <f>F108*1.45+G108</f>
        <v>403.46162999999996</v>
      </c>
      <c r="I108" s="91" t="s">
        <v>60</v>
      </c>
      <c r="J108" s="91"/>
    </row>
    <row r="109" spans="1:10" ht="15.6" x14ac:dyDescent="0.3">
      <c r="A109" s="11">
        <v>15</v>
      </c>
      <c r="B109" s="11">
        <v>3</v>
      </c>
      <c r="C109" s="11" t="s">
        <v>140</v>
      </c>
      <c r="D109" s="11">
        <f>28.9*10.764</f>
        <v>311.07959999999997</v>
      </c>
      <c r="E109" s="11">
        <f>(2.6*1.08+1.95*0.75+2.95*1.23+2.3*0.75)*10.764</f>
        <v>103.592736</v>
      </c>
      <c r="F109" s="11">
        <f>E109+D109</f>
        <v>414.67233599999997</v>
      </c>
      <c r="G109" s="11">
        <v>0</v>
      </c>
      <c r="H109" s="11">
        <f>F109*1.45+G109</f>
        <v>601.27488719999997</v>
      </c>
      <c r="I109" s="91" t="s">
        <v>60</v>
      </c>
      <c r="J109" s="91"/>
    </row>
    <row r="110" spans="1:10" ht="15.6" x14ac:dyDescent="0.3">
      <c r="A110" s="140" t="s">
        <v>145</v>
      </c>
      <c r="B110" s="141"/>
      <c r="C110" s="141"/>
      <c r="D110" s="141"/>
      <c r="E110" s="141"/>
      <c r="F110" s="141"/>
      <c r="G110" s="141"/>
      <c r="H110" s="141"/>
      <c r="I110" s="141"/>
      <c r="J110" s="142"/>
    </row>
    <row r="111" spans="1:10" ht="15.6" x14ac:dyDescent="0.3">
      <c r="A111" s="11">
        <v>16</v>
      </c>
      <c r="B111" s="11">
        <v>1</v>
      </c>
      <c r="C111" s="11" t="s">
        <v>140</v>
      </c>
      <c r="D111" s="11">
        <f>18.45*10.764</f>
        <v>198.59579999999997</v>
      </c>
      <c r="E111" s="11">
        <v>0</v>
      </c>
      <c r="F111" s="11">
        <f>E111+D111</f>
        <v>198.59579999999997</v>
      </c>
      <c r="G111" s="11">
        <v>0</v>
      </c>
      <c r="H111" s="11">
        <f>F111*1.45+G111</f>
        <v>287.96390999999994</v>
      </c>
      <c r="I111" s="91" t="s">
        <v>60</v>
      </c>
      <c r="J111" s="91"/>
    </row>
    <row r="112" spans="1:10" ht="15.6" x14ac:dyDescent="0.3">
      <c r="A112" s="11">
        <v>17</v>
      </c>
      <c r="B112" s="11">
        <v>2</v>
      </c>
      <c r="C112" s="11" t="s">
        <v>140</v>
      </c>
      <c r="D112" s="11">
        <f>25.85*10.764</f>
        <v>278.24939999999998</v>
      </c>
      <c r="E112" s="11">
        <v>0</v>
      </c>
      <c r="F112" s="11">
        <f>E112+D112</f>
        <v>278.24939999999998</v>
      </c>
      <c r="G112" s="11">
        <v>0</v>
      </c>
      <c r="H112" s="11">
        <f>F112*1.45+G112</f>
        <v>403.46162999999996</v>
      </c>
      <c r="I112" s="91" t="s">
        <v>60</v>
      </c>
      <c r="J112" s="91"/>
    </row>
    <row r="113" spans="1:11" ht="15.6" x14ac:dyDescent="0.3">
      <c r="A113" s="11">
        <v>18</v>
      </c>
      <c r="B113" s="11">
        <v>3</v>
      </c>
      <c r="C113" s="11" t="s">
        <v>140</v>
      </c>
      <c r="D113" s="11">
        <f>28.9*10.764</f>
        <v>311.07959999999997</v>
      </c>
      <c r="E113" s="11">
        <f>(2.6*1.08+1.95*0.75+2.95*1.23+2.3*0.75)*10.764</f>
        <v>103.592736</v>
      </c>
      <c r="F113" s="11">
        <f>E113+D113</f>
        <v>414.67233599999997</v>
      </c>
      <c r="G113" s="11">
        <v>0</v>
      </c>
      <c r="H113" s="11">
        <f>F113*1.45+G113</f>
        <v>601.27488719999997</v>
      </c>
      <c r="I113" s="91" t="s">
        <v>60</v>
      </c>
      <c r="J113" s="91"/>
    </row>
    <row r="114" spans="1:11" ht="15.6" x14ac:dyDescent="0.3">
      <c r="A114" s="140" t="s">
        <v>146</v>
      </c>
      <c r="B114" s="141"/>
      <c r="C114" s="141"/>
      <c r="D114" s="141"/>
      <c r="E114" s="141"/>
      <c r="F114" s="141"/>
      <c r="G114" s="141"/>
      <c r="H114" s="141"/>
      <c r="I114" s="141"/>
      <c r="J114" s="142"/>
    </row>
    <row r="115" spans="1:11" ht="15.6" x14ac:dyDescent="0.3">
      <c r="A115" s="11">
        <v>19</v>
      </c>
      <c r="B115" s="11">
        <v>1</v>
      </c>
      <c r="C115" s="11" t="s">
        <v>140</v>
      </c>
      <c r="D115" s="11">
        <f>28.17*10.764</f>
        <v>303.22188</v>
      </c>
      <c r="E115" s="11">
        <v>0</v>
      </c>
      <c r="F115" s="11">
        <f t="shared" ref="F115:F121" si="0">E115+D115</f>
        <v>303.22188</v>
      </c>
      <c r="G115" s="11">
        <v>0</v>
      </c>
      <c r="H115" s="11">
        <f t="shared" ref="H115:H121" si="1">F115*1.45+G115</f>
        <v>439.67172599999998</v>
      </c>
      <c r="I115" s="91" t="s">
        <v>60</v>
      </c>
      <c r="J115" s="91"/>
    </row>
    <row r="116" spans="1:11" ht="15.6" x14ac:dyDescent="0.3">
      <c r="A116" s="11">
        <v>20</v>
      </c>
      <c r="B116" s="11">
        <v>2</v>
      </c>
      <c r="C116" s="11" t="s">
        <v>140</v>
      </c>
      <c r="D116" s="11">
        <f>27.03*10.764</f>
        <v>290.95092</v>
      </c>
      <c r="E116" s="11">
        <f>(6.5*1+5*0.75)*10.764</f>
        <v>110.33099999999999</v>
      </c>
      <c r="F116" s="11">
        <f t="shared" si="0"/>
        <v>401.28192000000001</v>
      </c>
      <c r="G116" s="11">
        <v>0</v>
      </c>
      <c r="H116" s="11">
        <f t="shared" si="1"/>
        <v>581.85878400000001</v>
      </c>
      <c r="I116" s="91" t="s">
        <v>60</v>
      </c>
      <c r="J116" s="91"/>
    </row>
    <row r="117" spans="1:11" ht="15.6" x14ac:dyDescent="0.3">
      <c r="A117" s="11">
        <v>21</v>
      </c>
      <c r="B117" s="11">
        <v>3</v>
      </c>
      <c r="C117" s="11" t="s">
        <v>140</v>
      </c>
      <c r="D117" s="11">
        <f>25.85*10.764</f>
        <v>278.24939999999998</v>
      </c>
      <c r="E117" s="11">
        <v>0</v>
      </c>
      <c r="F117" s="11">
        <f t="shared" si="0"/>
        <v>278.24939999999998</v>
      </c>
      <c r="G117" s="11">
        <v>0</v>
      </c>
      <c r="H117" s="11">
        <f t="shared" si="1"/>
        <v>403.46162999999996</v>
      </c>
      <c r="I117" s="91" t="s">
        <v>60</v>
      </c>
      <c r="J117" s="91"/>
    </row>
    <row r="118" spans="1:11" ht="15.6" x14ac:dyDescent="0.3">
      <c r="A118" s="11">
        <v>22</v>
      </c>
      <c r="B118" s="11">
        <v>4</v>
      </c>
      <c r="C118" s="11" t="s">
        <v>140</v>
      </c>
      <c r="D118" s="11">
        <f>27.88*10.764</f>
        <v>300.10031999999995</v>
      </c>
      <c r="E118" s="11">
        <v>0</v>
      </c>
      <c r="F118" s="11">
        <f t="shared" si="0"/>
        <v>300.10031999999995</v>
      </c>
      <c r="G118" s="11">
        <v>0</v>
      </c>
      <c r="H118" s="11">
        <f t="shared" si="1"/>
        <v>435.14546399999995</v>
      </c>
      <c r="I118" s="91" t="s">
        <v>60</v>
      </c>
      <c r="J118" s="91"/>
    </row>
    <row r="119" spans="1:11" ht="15.6" x14ac:dyDescent="0.3">
      <c r="A119" s="11">
        <v>23</v>
      </c>
      <c r="B119" s="11">
        <v>5</v>
      </c>
      <c r="C119" s="11" t="s">
        <v>140</v>
      </c>
      <c r="D119" s="11">
        <f>27.88*10.764</f>
        <v>300.10031999999995</v>
      </c>
      <c r="E119" s="11">
        <v>0</v>
      </c>
      <c r="F119" s="11">
        <f t="shared" si="0"/>
        <v>300.10031999999995</v>
      </c>
      <c r="G119" s="11">
        <v>0</v>
      </c>
      <c r="H119" s="11">
        <f t="shared" si="1"/>
        <v>435.14546399999995</v>
      </c>
      <c r="I119" s="91" t="s">
        <v>60</v>
      </c>
      <c r="J119" s="91"/>
    </row>
    <row r="120" spans="1:11" ht="15.6" x14ac:dyDescent="0.3">
      <c r="A120" s="11">
        <v>24</v>
      </c>
      <c r="B120" s="11">
        <v>6</v>
      </c>
      <c r="C120" s="11" t="s">
        <v>140</v>
      </c>
      <c r="D120" s="11">
        <f>28.9*10.764</f>
        <v>311.07959999999997</v>
      </c>
      <c r="E120" s="11">
        <f>(2.6*1.08+1.95*0.75+2.95*1.23+2.3*0.75)*10.764</f>
        <v>103.592736</v>
      </c>
      <c r="F120" s="11">
        <f t="shared" si="0"/>
        <v>414.67233599999997</v>
      </c>
      <c r="G120" s="11">
        <v>0</v>
      </c>
      <c r="H120" s="11">
        <f t="shared" si="1"/>
        <v>601.27488719999997</v>
      </c>
      <c r="I120" s="91" t="s">
        <v>60</v>
      </c>
      <c r="J120" s="91"/>
    </row>
    <row r="121" spans="1:11" ht="15.6" x14ac:dyDescent="0.3">
      <c r="A121" s="11">
        <v>25</v>
      </c>
      <c r="B121" s="11">
        <v>7</v>
      </c>
      <c r="C121" s="11" t="s">
        <v>140</v>
      </c>
      <c r="D121" s="11">
        <f>28.9*10.764</f>
        <v>311.07959999999997</v>
      </c>
      <c r="E121" s="11">
        <f>(2.6*1.08+1.95*0.75+2.95*1.23+2.3*0.75)*10.764</f>
        <v>103.592736</v>
      </c>
      <c r="F121" s="11">
        <f t="shared" si="0"/>
        <v>414.67233599999997</v>
      </c>
      <c r="G121" s="11">
        <v>0</v>
      </c>
      <c r="H121" s="11">
        <f t="shared" si="1"/>
        <v>601.27488719999997</v>
      </c>
      <c r="I121" s="91" t="s">
        <v>60</v>
      </c>
      <c r="J121" s="91"/>
    </row>
    <row r="122" spans="1:11" ht="15.6" x14ac:dyDescent="0.3">
      <c r="A122" s="140" t="s">
        <v>147</v>
      </c>
      <c r="B122" s="141"/>
      <c r="C122" s="141"/>
      <c r="D122" s="141"/>
      <c r="E122" s="141"/>
      <c r="F122" s="141"/>
      <c r="G122" s="141"/>
      <c r="H122" s="141"/>
      <c r="I122" s="141"/>
      <c r="J122" s="142"/>
    </row>
    <row r="123" spans="1:11" ht="15.6" x14ac:dyDescent="0.3">
      <c r="A123" s="11">
        <v>26</v>
      </c>
      <c r="B123" s="11">
        <v>1</v>
      </c>
      <c r="C123" s="11" t="s">
        <v>140</v>
      </c>
      <c r="D123" s="11">
        <f>27.03*10.764</f>
        <v>290.95092</v>
      </c>
      <c r="E123" s="11">
        <f>(6.5*1+5*0.75)*10.764</f>
        <v>110.33099999999999</v>
      </c>
      <c r="F123" s="11">
        <f>E123+D123</f>
        <v>401.28192000000001</v>
      </c>
      <c r="G123" s="11">
        <v>0</v>
      </c>
      <c r="H123" s="11">
        <f>F123*1.45+G123</f>
        <v>581.85878400000001</v>
      </c>
      <c r="I123" s="91" t="s">
        <v>60</v>
      </c>
      <c r="J123" s="91"/>
    </row>
    <row r="124" spans="1:11" ht="15.6" x14ac:dyDescent="0.3">
      <c r="A124" s="11">
        <v>27</v>
      </c>
      <c r="B124" s="11">
        <v>2</v>
      </c>
      <c r="C124" s="11" t="s">
        <v>140</v>
      </c>
      <c r="D124" s="11">
        <f>15.32*10.764</f>
        <v>164.90448000000001</v>
      </c>
      <c r="E124" s="11">
        <v>0</v>
      </c>
      <c r="F124" s="11">
        <f>E124+D124</f>
        <v>164.90448000000001</v>
      </c>
      <c r="G124" s="11">
        <v>0</v>
      </c>
      <c r="H124" s="11">
        <f>F124*1.45+G124</f>
        <v>239.11149599999999</v>
      </c>
      <c r="I124" s="91" t="s">
        <v>60</v>
      </c>
      <c r="J124" s="91"/>
    </row>
    <row r="125" spans="1:11" ht="15.6" x14ac:dyDescent="0.3">
      <c r="A125" s="11">
        <v>28</v>
      </c>
      <c r="B125" s="11">
        <v>3</v>
      </c>
      <c r="C125" s="11" t="s">
        <v>140</v>
      </c>
      <c r="D125" s="11">
        <f>28.9*10.764</f>
        <v>311.07959999999997</v>
      </c>
      <c r="E125" s="11">
        <f>(2.6*1.08+1.95*0.75+2.95*1.23+2.3*0.75)*10.764</f>
        <v>103.592736</v>
      </c>
      <c r="F125" s="11">
        <f>E125+D125</f>
        <v>414.67233599999997</v>
      </c>
      <c r="G125" s="11">
        <v>0</v>
      </c>
      <c r="H125" s="11">
        <f>F125*1.45+G125</f>
        <v>601.27488719999997</v>
      </c>
      <c r="I125" s="91" t="s">
        <v>60</v>
      </c>
      <c r="J125" s="91"/>
    </row>
    <row r="126" spans="1:11" ht="15.6" x14ac:dyDescent="0.3">
      <c r="A126" s="11">
        <v>29</v>
      </c>
      <c r="B126" s="11">
        <v>4</v>
      </c>
      <c r="C126" s="11" t="s">
        <v>140</v>
      </c>
      <c r="D126" s="11">
        <f>28.9*10.764</f>
        <v>311.07959999999997</v>
      </c>
      <c r="E126" s="11">
        <f>(2.6*1.08+1.95*0.75+2.95*1.23+2.3*0.75)*10.764</f>
        <v>103.592736</v>
      </c>
      <c r="F126" s="11">
        <f>E126+D126</f>
        <v>414.67233599999997</v>
      </c>
      <c r="G126" s="11">
        <v>0</v>
      </c>
      <c r="H126" s="11">
        <f>F126*1.45+G126</f>
        <v>601.27488719999997</v>
      </c>
      <c r="I126" s="91" t="s">
        <v>60</v>
      </c>
      <c r="J126" s="91"/>
      <c r="K126" s="189" t="s">
        <v>229</v>
      </c>
    </row>
    <row r="127" spans="1:11" ht="143.4" customHeight="1" x14ac:dyDescent="0.3">
      <c r="A127" s="158" t="s">
        <v>228</v>
      </c>
      <c r="B127" s="159"/>
      <c r="C127" s="159"/>
      <c r="D127" s="159"/>
      <c r="E127" s="159"/>
      <c r="F127" s="159"/>
      <c r="G127" s="159"/>
      <c r="H127" s="159"/>
      <c r="I127" s="159"/>
      <c r="J127" s="160"/>
    </row>
    <row r="128" spans="1:11" x14ac:dyDescent="0.3">
      <c r="A128" s="153" t="s">
        <v>28</v>
      </c>
      <c r="B128" s="72"/>
      <c r="C128" s="72"/>
      <c r="D128" s="72"/>
      <c r="E128" s="72"/>
      <c r="F128" s="72"/>
      <c r="G128" s="72"/>
      <c r="H128" s="72"/>
      <c r="I128" s="72"/>
      <c r="J128" s="73"/>
    </row>
    <row r="129" spans="1:10" x14ac:dyDescent="0.3">
      <c r="A129" s="53" t="s">
        <v>37</v>
      </c>
      <c r="B129" s="51"/>
      <c r="C129" s="51"/>
      <c r="D129" s="51"/>
      <c r="E129" s="51"/>
      <c r="F129" s="51"/>
      <c r="G129" s="51"/>
      <c r="H129" s="51"/>
      <c r="I129" s="51"/>
      <c r="J129" s="52"/>
    </row>
    <row r="130" spans="1:10" x14ac:dyDescent="0.3">
      <c r="A130" s="153" t="s">
        <v>30</v>
      </c>
      <c r="B130" s="72"/>
      <c r="C130" s="72"/>
      <c r="D130" s="72"/>
      <c r="E130" s="72"/>
      <c r="F130" s="72"/>
      <c r="G130" s="72"/>
      <c r="H130" s="72"/>
      <c r="I130" s="72"/>
      <c r="J130" s="73"/>
    </row>
    <row r="131" spans="1:10" x14ac:dyDescent="0.3">
      <c r="A131" s="42" t="s">
        <v>42</v>
      </c>
      <c r="B131" s="48"/>
      <c r="C131" s="48"/>
      <c r="D131" s="48"/>
      <c r="E131" s="48"/>
      <c r="F131" s="48"/>
      <c r="G131" s="48"/>
      <c r="H131" s="48"/>
      <c r="I131" s="48"/>
      <c r="J131" s="43"/>
    </row>
    <row r="132" spans="1:10" ht="16.5" customHeight="1" x14ac:dyDescent="0.3">
      <c r="A132" s="171" t="s">
        <v>69</v>
      </c>
      <c r="B132" s="172"/>
      <c r="C132" s="172"/>
      <c r="D132" s="172"/>
      <c r="E132" s="172"/>
      <c r="F132" s="172"/>
      <c r="G132" s="172"/>
      <c r="H132" s="172"/>
      <c r="I132" s="172"/>
      <c r="J132" s="173"/>
    </row>
    <row r="133" spans="1:10" x14ac:dyDescent="0.3">
      <c r="A133" s="42" t="s">
        <v>43</v>
      </c>
      <c r="B133" s="48"/>
      <c r="C133" s="48"/>
      <c r="D133" s="48"/>
      <c r="E133" s="48"/>
      <c r="F133" s="48"/>
      <c r="G133" s="48"/>
      <c r="H133" s="48"/>
      <c r="I133" s="48"/>
      <c r="J133" s="43"/>
    </row>
    <row r="134" spans="1:10" x14ac:dyDescent="0.3">
      <c r="A134" s="42" t="s">
        <v>44</v>
      </c>
      <c r="B134" s="48"/>
      <c r="C134" s="48"/>
      <c r="D134" s="48"/>
      <c r="E134" s="48"/>
      <c r="F134" s="48"/>
      <c r="G134" s="48"/>
      <c r="H134" s="48"/>
      <c r="I134" s="48"/>
      <c r="J134" s="43"/>
    </row>
    <row r="135" spans="1:10" ht="30.75" hidden="1" customHeight="1" x14ac:dyDescent="0.3">
      <c r="A135" s="60" t="s">
        <v>45</v>
      </c>
      <c r="B135" s="39"/>
      <c r="C135" s="39"/>
      <c r="D135" s="39"/>
      <c r="E135" s="39"/>
      <c r="F135" s="39"/>
      <c r="G135" s="39"/>
      <c r="H135" s="39"/>
      <c r="I135" s="39"/>
      <c r="J135" s="40"/>
    </row>
    <row r="136" spans="1:10" ht="15" customHeight="1" x14ac:dyDescent="0.3">
      <c r="A136" s="161" t="s">
        <v>29</v>
      </c>
      <c r="B136" s="162"/>
      <c r="C136" s="162"/>
      <c r="D136" s="162"/>
      <c r="E136" s="162"/>
      <c r="F136" s="162"/>
      <c r="G136" s="162"/>
      <c r="H136" s="162"/>
      <c r="I136" s="162"/>
      <c r="J136" s="163"/>
    </row>
    <row r="137" spans="1:10" x14ac:dyDescent="0.3">
      <c r="A137" s="164"/>
      <c r="B137" s="165"/>
      <c r="C137" s="165"/>
      <c r="D137" s="165"/>
      <c r="E137" s="165"/>
      <c r="F137" s="165"/>
      <c r="G137" s="165"/>
      <c r="H137" s="165"/>
      <c r="I137" s="165"/>
      <c r="J137" s="166"/>
    </row>
    <row r="138" spans="1:10" x14ac:dyDescent="0.3">
      <c r="A138" s="164"/>
      <c r="B138" s="165"/>
      <c r="C138" s="165"/>
      <c r="D138" s="165"/>
      <c r="E138" s="165"/>
      <c r="F138" s="165"/>
      <c r="G138" s="165"/>
      <c r="H138" s="165"/>
      <c r="I138" s="165"/>
      <c r="J138" s="166"/>
    </row>
    <row r="139" spans="1:10" x14ac:dyDescent="0.3">
      <c r="A139" s="167"/>
      <c r="B139" s="168"/>
      <c r="C139" s="168"/>
      <c r="D139" s="168"/>
      <c r="E139" s="168"/>
      <c r="F139" s="168"/>
      <c r="G139" s="168"/>
      <c r="H139" s="168"/>
      <c r="I139" s="168"/>
      <c r="J139" s="169"/>
    </row>
    <row r="140" spans="1:10" x14ac:dyDescent="0.3">
      <c r="A140" s="17" t="s">
        <v>180</v>
      </c>
    </row>
    <row r="160" spans="15:15" x14ac:dyDescent="0.3">
      <c r="O160" t="s">
        <v>218</v>
      </c>
    </row>
    <row r="186" spans="1:1" x14ac:dyDescent="0.3">
      <c r="A186" s="17" t="s">
        <v>173</v>
      </c>
    </row>
  </sheetData>
  <mergeCells count="217">
    <mergeCell ref="A1:J1"/>
    <mergeCell ref="A50:E50"/>
    <mergeCell ref="F50:J50"/>
    <mergeCell ref="A46:C46"/>
    <mergeCell ref="A52:J52"/>
    <mergeCell ref="A48:C48"/>
    <mergeCell ref="F39:J39"/>
    <mergeCell ref="F38:J38"/>
    <mergeCell ref="F37:J37"/>
    <mergeCell ref="D48:E48"/>
    <mergeCell ref="H42:J42"/>
    <mergeCell ref="H43:J43"/>
    <mergeCell ref="E26:F26"/>
    <mergeCell ref="A38:E38"/>
    <mergeCell ref="C42:F42"/>
    <mergeCell ref="F46:G46"/>
    <mergeCell ref="A44:B44"/>
    <mergeCell ref="A39:E39"/>
    <mergeCell ref="F34:J34"/>
    <mergeCell ref="A35:E35"/>
    <mergeCell ref="A42:B42"/>
    <mergeCell ref="F35:J35"/>
    <mergeCell ref="A47:J47"/>
    <mergeCell ref="A31:J31"/>
    <mergeCell ref="A136:J139"/>
    <mergeCell ref="A83:F83"/>
    <mergeCell ref="G83:J83"/>
    <mergeCell ref="A84:J84"/>
    <mergeCell ref="A85:J85"/>
    <mergeCell ref="A132:J132"/>
    <mergeCell ref="A133:J133"/>
    <mergeCell ref="A134:J134"/>
    <mergeCell ref="A135:J135"/>
    <mergeCell ref="I90:J90"/>
    <mergeCell ref="A88:J88"/>
    <mergeCell ref="I97:J97"/>
    <mergeCell ref="I99:J99"/>
    <mergeCell ref="I100:J100"/>
    <mergeCell ref="A89:J89"/>
    <mergeCell ref="A91:J91"/>
    <mergeCell ref="A95:J95"/>
    <mergeCell ref="A98:J98"/>
    <mergeCell ref="I101:J101"/>
    <mergeCell ref="I103:J103"/>
    <mergeCell ref="I104:J104"/>
    <mergeCell ref="I105:J105"/>
    <mergeCell ref="I107:J107"/>
    <mergeCell ref="I108:J108"/>
    <mergeCell ref="A106:J106"/>
    <mergeCell ref="I109:J109"/>
    <mergeCell ref="I111:J111"/>
    <mergeCell ref="A110:J110"/>
    <mergeCell ref="I94:J94"/>
    <mergeCell ref="I96:J96"/>
    <mergeCell ref="A131:J131"/>
    <mergeCell ref="A128:J128"/>
    <mergeCell ref="I86:J86"/>
    <mergeCell ref="A87:J87"/>
    <mergeCell ref="A130:J130"/>
    <mergeCell ref="A127:J127"/>
    <mergeCell ref="I112:J112"/>
    <mergeCell ref="I113:J113"/>
    <mergeCell ref="I115:J115"/>
    <mergeCell ref="I116:J116"/>
    <mergeCell ref="I93:J93"/>
    <mergeCell ref="A26:B26"/>
    <mergeCell ref="A29:B29"/>
    <mergeCell ref="C26:D26"/>
    <mergeCell ref="A129:J129"/>
    <mergeCell ref="I117:J117"/>
    <mergeCell ref="I118:J118"/>
    <mergeCell ref="I119:J119"/>
    <mergeCell ref="A114:J114"/>
    <mergeCell ref="I120:J120"/>
    <mergeCell ref="I121:J121"/>
    <mergeCell ref="I123:J123"/>
    <mergeCell ref="I124:J124"/>
    <mergeCell ref="I125:J125"/>
    <mergeCell ref="I126:J126"/>
    <mergeCell ref="A122:J122"/>
    <mergeCell ref="A53:B53"/>
    <mergeCell ref="C53:J53"/>
    <mergeCell ref="E54:F54"/>
    <mergeCell ref="I54:J54"/>
    <mergeCell ref="A67:J67"/>
    <mergeCell ref="G80:J80"/>
    <mergeCell ref="A81:F81"/>
    <mergeCell ref="A102:J102"/>
    <mergeCell ref="A77:F77"/>
    <mergeCell ref="A7:E7"/>
    <mergeCell ref="F7:J7"/>
    <mergeCell ref="G26:H26"/>
    <mergeCell ref="F21:J21"/>
    <mergeCell ref="E25:F25"/>
    <mergeCell ref="G25:H25"/>
    <mergeCell ref="A25:B25"/>
    <mergeCell ref="I25:J25"/>
    <mergeCell ref="A24:B24"/>
    <mergeCell ref="C24:D24"/>
    <mergeCell ref="E24:F24"/>
    <mergeCell ref="G24:H24"/>
    <mergeCell ref="A9:E9"/>
    <mergeCell ref="F8:J8"/>
    <mergeCell ref="F9:J9"/>
    <mergeCell ref="C15:E15"/>
    <mergeCell ref="A8:E8"/>
    <mergeCell ref="A11:B11"/>
    <mergeCell ref="C11:J11"/>
    <mergeCell ref="F15:G15"/>
    <mergeCell ref="H15:J15"/>
    <mergeCell ref="H12:J12"/>
    <mergeCell ref="A16:E17"/>
    <mergeCell ref="A22:E22"/>
    <mergeCell ref="A2:J2"/>
    <mergeCell ref="A3:E3"/>
    <mergeCell ref="F3:J3"/>
    <mergeCell ref="A4:E4"/>
    <mergeCell ref="F4:J4"/>
    <mergeCell ref="A6:E6"/>
    <mergeCell ref="F6:J6"/>
    <mergeCell ref="A5:E5"/>
    <mergeCell ref="F5:J5"/>
    <mergeCell ref="G79:J79"/>
    <mergeCell ref="G77:J77"/>
    <mergeCell ref="A80:F80"/>
    <mergeCell ref="G81:J81"/>
    <mergeCell ref="A51:J51"/>
    <mergeCell ref="G78:J78"/>
    <mergeCell ref="A78:F78"/>
    <mergeCell ref="A79:F79"/>
    <mergeCell ref="A55:B55"/>
    <mergeCell ref="C55:J55"/>
    <mergeCell ref="A56:B56"/>
    <mergeCell ref="D56:E56"/>
    <mergeCell ref="F56:G56"/>
    <mergeCell ref="H56:J56"/>
    <mergeCell ref="A57:B57"/>
    <mergeCell ref="D57:E57"/>
    <mergeCell ref="F57:G66"/>
    <mergeCell ref="H57:J66"/>
    <mergeCell ref="A58:B58"/>
    <mergeCell ref="D58:E58"/>
    <mergeCell ref="A59:B59"/>
    <mergeCell ref="D59:E59"/>
    <mergeCell ref="A60:B60"/>
    <mergeCell ref="H46:J46"/>
    <mergeCell ref="A43:B43"/>
    <mergeCell ref="I48:J48"/>
    <mergeCell ref="A40:J40"/>
    <mergeCell ref="D46:E46"/>
    <mergeCell ref="I92:J92"/>
    <mergeCell ref="D60:E60"/>
    <mergeCell ref="A61:B61"/>
    <mergeCell ref="D61:E61"/>
    <mergeCell ref="A62:B62"/>
    <mergeCell ref="D62:E62"/>
    <mergeCell ref="A63:B63"/>
    <mergeCell ref="D63:E63"/>
    <mergeCell ref="A64:B64"/>
    <mergeCell ref="D64:E64"/>
    <mergeCell ref="A65:B65"/>
    <mergeCell ref="D65:E65"/>
    <mergeCell ref="A66:B66"/>
    <mergeCell ref="D66:E66"/>
    <mergeCell ref="A82:F82"/>
    <mergeCell ref="G82:J82"/>
    <mergeCell ref="A68:J68"/>
    <mergeCell ref="A69:J75"/>
    <mergeCell ref="A76:J76"/>
    <mergeCell ref="A10:E10"/>
    <mergeCell ref="F10:J10"/>
    <mergeCell ref="A45:B45"/>
    <mergeCell ref="C45:F45"/>
    <mergeCell ref="H45:J45"/>
    <mergeCell ref="D49:J49"/>
    <mergeCell ref="C43:F43"/>
    <mergeCell ref="C44:F44"/>
    <mergeCell ref="A49:C49"/>
    <mergeCell ref="F48:H48"/>
    <mergeCell ref="A32:J33"/>
    <mergeCell ref="I24:J24"/>
    <mergeCell ref="A15:B15"/>
    <mergeCell ref="F23:J23"/>
    <mergeCell ref="F16:J17"/>
    <mergeCell ref="A21:E21"/>
    <mergeCell ref="A20:E20"/>
    <mergeCell ref="F20:J20"/>
    <mergeCell ref="C25:D25"/>
    <mergeCell ref="F22:J22"/>
    <mergeCell ref="A18:E19"/>
    <mergeCell ref="F18:J19"/>
    <mergeCell ref="A36:E36"/>
    <mergeCell ref="A37:E37"/>
    <mergeCell ref="H44:J44"/>
    <mergeCell ref="C41:F41"/>
    <mergeCell ref="H41:J41"/>
    <mergeCell ref="F12:G12"/>
    <mergeCell ref="F13:G13"/>
    <mergeCell ref="H13:J13"/>
    <mergeCell ref="F14:G14"/>
    <mergeCell ref="H14:J14"/>
    <mergeCell ref="A12:B12"/>
    <mergeCell ref="C12:E12"/>
    <mergeCell ref="A13:B13"/>
    <mergeCell ref="C13:E13"/>
    <mergeCell ref="A14:B14"/>
    <mergeCell ref="C14:E14"/>
    <mergeCell ref="A30:B30"/>
    <mergeCell ref="C29:J29"/>
    <mergeCell ref="C30:J30"/>
    <mergeCell ref="F36:J36"/>
    <mergeCell ref="I26:J26"/>
    <mergeCell ref="A27:J27"/>
    <mergeCell ref="A34:E34"/>
    <mergeCell ref="A41:B41"/>
    <mergeCell ref="A23:E23"/>
    <mergeCell ref="A28:J28"/>
  </mergeCells>
  <phoneticPr fontId="0" type="noConversion"/>
  <hyperlinks>
    <hyperlink ref="C30" r:id="rId1" xr:uid="{00000000-0004-0000-0000-000000000000}"/>
  </hyperlinks>
  <pageMargins left="0.39370078740157483" right="0.39370078740157483" top="0.78740157480314965" bottom="0.78740157480314965" header="0.31496062992125984" footer="0.31496062992125984"/>
  <pageSetup scale="99" fitToHeight="0" orientation="portrait" r:id="rId2"/>
  <headerFooter>
    <oddHeader>&amp;C&amp;G</oddHeader>
    <oddFooter>&amp;L&amp;"Times New Roman,Bold"Ref No: &amp;F&amp;C&amp;G&amp;R&amp;P</oddFooter>
  </headerFooter>
  <rowBreaks count="2" manualBreakCount="2">
    <brk id="139" max="16383" man="1"/>
    <brk id="18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0"/>
  <sheetViews>
    <sheetView workbookViewId="0">
      <selection activeCell="C6" sqref="C6"/>
    </sheetView>
  </sheetViews>
  <sheetFormatPr defaultRowHeight="14.4" x14ac:dyDescent="0.3"/>
  <cols>
    <col min="2" max="2" width="11.6640625" customWidth="1"/>
  </cols>
  <sheetData>
    <row r="2" spans="1:15" x14ac:dyDescent="0.3">
      <c r="A2" t="s">
        <v>153</v>
      </c>
      <c r="B2" s="12" t="s">
        <v>174</v>
      </c>
      <c r="C2" s="12">
        <v>20</v>
      </c>
    </row>
    <row r="3" spans="1:15" x14ac:dyDescent="0.3">
      <c r="B3" t="s">
        <v>154</v>
      </c>
      <c r="C3" t="s">
        <v>155</v>
      </c>
    </row>
    <row r="4" spans="1:15" x14ac:dyDescent="0.3">
      <c r="A4" t="s">
        <v>156</v>
      </c>
      <c r="B4" s="6">
        <v>10</v>
      </c>
      <c r="C4" s="6">
        <v>10</v>
      </c>
      <c r="E4">
        <f>(100/B4)*C4</f>
        <v>100</v>
      </c>
    </row>
    <row r="5" spans="1:15" x14ac:dyDescent="0.3">
      <c r="A5" t="s">
        <v>157</v>
      </c>
      <c r="B5" t="s">
        <v>158</v>
      </c>
      <c r="C5" t="s">
        <v>159</v>
      </c>
      <c r="E5">
        <f>(100/B6)*C6</f>
        <v>90.476190476190482</v>
      </c>
      <c r="I5" s="6" t="s">
        <v>160</v>
      </c>
      <c r="J5" s="6" t="s">
        <v>161</v>
      </c>
      <c r="K5" s="6" t="s">
        <v>162</v>
      </c>
      <c r="L5" s="6" t="s">
        <v>41</v>
      </c>
      <c r="M5" s="6" t="s">
        <v>48</v>
      </c>
      <c r="N5" s="6" t="s">
        <v>163</v>
      </c>
      <c r="O5" s="6" t="s">
        <v>49</v>
      </c>
    </row>
    <row r="6" spans="1:15" x14ac:dyDescent="0.3">
      <c r="B6" s="6">
        <f>C2+1</f>
        <v>21</v>
      </c>
      <c r="C6" s="6">
        <v>19</v>
      </c>
      <c r="E6">
        <f>(100/B8)*C8</f>
        <v>87.5</v>
      </c>
      <c r="F6" s="13" t="s">
        <v>164</v>
      </c>
      <c r="I6" s="13">
        <f>C4</f>
        <v>10</v>
      </c>
      <c r="J6" s="13">
        <f>40/B6*C6</f>
        <v>36.19047619047619</v>
      </c>
      <c r="K6" s="13">
        <f>15/B8*C8</f>
        <v>13.125</v>
      </c>
      <c r="L6" s="13">
        <f>10/B10*C10</f>
        <v>8.5</v>
      </c>
      <c r="M6" s="13">
        <f>10/B12*C12</f>
        <v>8.5</v>
      </c>
      <c r="N6" s="13">
        <f>5/B14*C14</f>
        <v>4.25</v>
      </c>
      <c r="O6" s="13">
        <f>5/B16*C16</f>
        <v>4.25</v>
      </c>
    </row>
    <row r="7" spans="1:15" x14ac:dyDescent="0.3">
      <c r="A7" t="s">
        <v>165</v>
      </c>
      <c r="B7" t="s">
        <v>166</v>
      </c>
      <c r="C7" t="s">
        <v>167</v>
      </c>
      <c r="E7">
        <f>(100/B10)*C10</f>
        <v>85</v>
      </c>
      <c r="F7" s="6" t="s">
        <v>168</v>
      </c>
      <c r="G7" s="6"/>
      <c r="H7" s="6"/>
      <c r="I7" s="6">
        <f>I6+20</f>
        <v>30</v>
      </c>
      <c r="J7" s="6">
        <f>30/B6*C6</f>
        <v>27.142857142857142</v>
      </c>
      <c r="K7" s="6">
        <f>15/B8*C8</f>
        <v>13.125</v>
      </c>
      <c r="L7" s="6">
        <f>10/B10*C10</f>
        <v>8.5</v>
      </c>
      <c r="M7" s="6">
        <f>5/B12*C12</f>
        <v>4.25</v>
      </c>
      <c r="N7" s="6">
        <f>5/B14*C14</f>
        <v>4.25</v>
      </c>
      <c r="O7" s="6">
        <f>5/B16*C16</f>
        <v>4.25</v>
      </c>
    </row>
    <row r="8" spans="1:15" x14ac:dyDescent="0.3">
      <c r="B8" s="6">
        <f>C2</f>
        <v>20</v>
      </c>
      <c r="C8" s="6">
        <v>17.5</v>
      </c>
      <c r="E8">
        <f>(100/B12)*C12</f>
        <v>85</v>
      </c>
    </row>
    <row r="9" spans="1:15" x14ac:dyDescent="0.3">
      <c r="A9" t="s">
        <v>169</v>
      </c>
      <c r="B9" t="s">
        <v>166</v>
      </c>
      <c r="C9" t="s">
        <v>167</v>
      </c>
      <c r="E9">
        <f>(100/B14)*C14</f>
        <v>85</v>
      </c>
    </row>
    <row r="10" spans="1:15" x14ac:dyDescent="0.3">
      <c r="B10" s="6">
        <f>C2</f>
        <v>20</v>
      </c>
      <c r="C10" s="6">
        <f>12+5</f>
        <v>17</v>
      </c>
      <c r="E10">
        <f>(100/B16)*C16</f>
        <v>85</v>
      </c>
    </row>
    <row r="11" spans="1:15" x14ac:dyDescent="0.3">
      <c r="A11" t="s">
        <v>48</v>
      </c>
      <c r="B11" t="s">
        <v>166</v>
      </c>
      <c r="C11" t="s">
        <v>167</v>
      </c>
    </row>
    <row r="12" spans="1:15" x14ac:dyDescent="0.3">
      <c r="B12" s="6">
        <f>C2</f>
        <v>20</v>
      </c>
      <c r="C12" s="6">
        <f>12+5</f>
        <v>17</v>
      </c>
      <c r="F12" s="6"/>
      <c r="G12" s="6" t="s">
        <v>164</v>
      </c>
      <c r="H12" s="6" t="s">
        <v>170</v>
      </c>
      <c r="L12" t="s">
        <v>171</v>
      </c>
    </row>
    <row r="13" spans="1:15" ht="28.8" x14ac:dyDescent="0.3">
      <c r="A13" s="14" t="s">
        <v>163</v>
      </c>
      <c r="B13" t="s">
        <v>166</v>
      </c>
      <c r="C13" t="s">
        <v>167</v>
      </c>
      <c r="F13" s="6" t="s">
        <v>39</v>
      </c>
      <c r="G13" s="6">
        <f>I6</f>
        <v>10</v>
      </c>
      <c r="H13" s="6">
        <f>I7</f>
        <v>30</v>
      </c>
      <c r="L13" t="s">
        <v>171</v>
      </c>
    </row>
    <row r="14" spans="1:15" x14ac:dyDescent="0.3">
      <c r="B14" s="6">
        <f>C2</f>
        <v>20</v>
      </c>
      <c r="C14" s="6">
        <f>12+5</f>
        <v>17</v>
      </c>
      <c r="F14" s="6" t="s">
        <v>40</v>
      </c>
      <c r="G14" s="6">
        <f>J6</f>
        <v>36.19047619047619</v>
      </c>
      <c r="H14" s="6">
        <f>J7</f>
        <v>27.142857142857142</v>
      </c>
    </row>
    <row r="15" spans="1:15" x14ac:dyDescent="0.3">
      <c r="A15" t="s">
        <v>49</v>
      </c>
      <c r="B15" t="s">
        <v>166</v>
      </c>
      <c r="C15" t="s">
        <v>167</v>
      </c>
      <c r="F15" s="6" t="s">
        <v>162</v>
      </c>
      <c r="G15" s="6">
        <f>K6</f>
        <v>13.125</v>
      </c>
      <c r="H15" s="6">
        <f>K7</f>
        <v>13.125</v>
      </c>
    </row>
    <row r="16" spans="1:15" x14ac:dyDescent="0.3">
      <c r="B16" s="6">
        <f>C2</f>
        <v>20</v>
      </c>
      <c r="C16" s="6">
        <v>17</v>
      </c>
      <c r="F16" s="6" t="s">
        <v>41</v>
      </c>
      <c r="G16" s="6">
        <f>L6</f>
        <v>8.5</v>
      </c>
      <c r="H16" s="6">
        <f>L7</f>
        <v>8.5</v>
      </c>
    </row>
    <row r="17" spans="6:8" x14ac:dyDescent="0.3">
      <c r="F17" s="6" t="s">
        <v>48</v>
      </c>
      <c r="G17" s="6">
        <f>M6</f>
        <v>8.5</v>
      </c>
      <c r="H17" s="6">
        <f>M7</f>
        <v>4.25</v>
      </c>
    </row>
    <row r="18" spans="6:8" ht="28.8" x14ac:dyDescent="0.3">
      <c r="F18" s="15" t="s">
        <v>163</v>
      </c>
      <c r="G18" s="6">
        <f>N6</f>
        <v>4.25</v>
      </c>
      <c r="H18" s="6">
        <f>N7</f>
        <v>4.25</v>
      </c>
    </row>
    <row r="19" spans="6:8" x14ac:dyDescent="0.3">
      <c r="F19" s="6" t="s">
        <v>49</v>
      </c>
      <c r="G19" s="6">
        <f>O6</f>
        <v>4.25</v>
      </c>
      <c r="H19" s="6">
        <f>O7</f>
        <v>4.25</v>
      </c>
    </row>
    <row r="20" spans="6:8" x14ac:dyDescent="0.3">
      <c r="F20" s="6" t="s">
        <v>172</v>
      </c>
      <c r="G20" s="6">
        <f>G13+G14+G15+G16+G17+G18+G19</f>
        <v>84.81547619047619</v>
      </c>
      <c r="H20" s="6">
        <f>H13+H14+H15+H16+H17+H18+H19</f>
        <v>91.517857142857139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34"/>
  <sheetViews>
    <sheetView topLeftCell="A43" workbookViewId="0">
      <selection activeCell="C37" sqref="C37"/>
    </sheetView>
  </sheetViews>
  <sheetFormatPr defaultRowHeight="14.4" x14ac:dyDescent="0.3"/>
  <sheetData>
    <row r="2" spans="2:13" x14ac:dyDescent="0.3">
      <c r="C2" s="9" t="s">
        <v>115</v>
      </c>
      <c r="D2" s="185"/>
      <c r="E2" s="185"/>
    </row>
    <row r="3" spans="2:13" x14ac:dyDescent="0.3">
      <c r="E3" s="8"/>
      <c r="F3" s="8"/>
      <c r="G3" s="8"/>
      <c r="H3" s="8"/>
      <c r="I3" s="8"/>
      <c r="J3" s="8"/>
    </row>
    <row r="4" spans="2:13" x14ac:dyDescent="0.3">
      <c r="B4" s="9" t="s">
        <v>116</v>
      </c>
      <c r="C4" s="7" t="s">
        <v>96</v>
      </c>
      <c r="D4" s="186" t="s">
        <v>97</v>
      </c>
      <c r="E4" s="186"/>
      <c r="F4" s="186"/>
      <c r="G4" s="10"/>
      <c r="H4" s="186" t="s">
        <v>98</v>
      </c>
      <c r="I4" s="186"/>
      <c r="J4" s="186"/>
      <c r="K4" s="186" t="s">
        <v>99</v>
      </c>
      <c r="L4" s="186"/>
      <c r="M4" s="186"/>
    </row>
    <row r="5" spans="2:13" x14ac:dyDescent="0.3">
      <c r="B5" s="9">
        <v>1</v>
      </c>
      <c r="C5" s="7"/>
      <c r="D5" s="7" t="s">
        <v>100</v>
      </c>
      <c r="E5" s="7" t="s">
        <v>101</v>
      </c>
      <c r="F5" s="7" t="s">
        <v>102</v>
      </c>
      <c r="G5" s="7"/>
      <c r="H5" s="7" t="s">
        <v>100</v>
      </c>
      <c r="I5" s="7" t="s">
        <v>101</v>
      </c>
      <c r="J5" s="7" t="s">
        <v>102</v>
      </c>
      <c r="K5" s="7" t="s">
        <v>100</v>
      </c>
      <c r="L5" s="7" t="s">
        <v>101</v>
      </c>
      <c r="M5" s="7" t="s">
        <v>102</v>
      </c>
    </row>
    <row r="6" spans="2:13" x14ac:dyDescent="0.3">
      <c r="C6" s="6" t="s">
        <v>103</v>
      </c>
      <c r="D6" s="6"/>
      <c r="E6" s="6"/>
      <c r="F6" s="6">
        <f>D6*E6</f>
        <v>0</v>
      </c>
      <c r="G6" s="6" t="s">
        <v>118</v>
      </c>
      <c r="H6" s="6"/>
      <c r="I6" s="6"/>
      <c r="J6" s="6">
        <f>H6*I6</f>
        <v>0</v>
      </c>
      <c r="K6" s="6"/>
      <c r="L6" s="6"/>
      <c r="M6" s="6">
        <f>K6*L6</f>
        <v>0</v>
      </c>
    </row>
    <row r="7" spans="2:13" x14ac:dyDescent="0.3">
      <c r="C7" s="6"/>
      <c r="D7" s="6"/>
      <c r="E7" s="6"/>
      <c r="F7" s="6">
        <f t="shared" ref="F7:F33" si="0">D7*E7</f>
        <v>0</v>
      </c>
      <c r="G7" s="6" t="s">
        <v>119</v>
      </c>
      <c r="H7" s="6"/>
      <c r="I7" s="6"/>
      <c r="J7" s="6">
        <f t="shared" ref="J7:J29" si="1">H7*I7</f>
        <v>0</v>
      </c>
      <c r="K7" s="6"/>
      <c r="L7" s="6"/>
      <c r="M7" s="6">
        <f t="shared" ref="M7:M29" si="2">K7*L7</f>
        <v>0</v>
      </c>
    </row>
    <row r="8" spans="2:13" x14ac:dyDescent="0.3">
      <c r="C8" s="6"/>
      <c r="D8" s="6"/>
      <c r="E8" s="6"/>
      <c r="F8" s="6">
        <f t="shared" si="0"/>
        <v>0</v>
      </c>
      <c r="G8" s="6"/>
      <c r="H8" s="6"/>
      <c r="I8" s="6"/>
      <c r="J8" s="6">
        <f t="shared" si="1"/>
        <v>0</v>
      </c>
      <c r="K8" s="6"/>
      <c r="L8" s="6"/>
      <c r="M8" s="6">
        <f t="shared" si="2"/>
        <v>0</v>
      </c>
    </row>
    <row r="9" spans="2:13" x14ac:dyDescent="0.3">
      <c r="C9" s="6" t="s">
        <v>106</v>
      </c>
      <c r="D9" s="6"/>
      <c r="E9" s="6"/>
      <c r="F9" s="6">
        <f t="shared" si="0"/>
        <v>0</v>
      </c>
      <c r="G9" s="6" t="s">
        <v>118</v>
      </c>
      <c r="H9" s="6"/>
      <c r="I9" s="6"/>
      <c r="J9" s="6">
        <f t="shared" si="1"/>
        <v>0</v>
      </c>
      <c r="K9" s="6"/>
      <c r="L9" s="6"/>
      <c r="M9" s="6">
        <f t="shared" si="2"/>
        <v>0</v>
      </c>
    </row>
    <row r="10" spans="2:13" x14ac:dyDescent="0.3">
      <c r="C10" s="6"/>
      <c r="D10" s="6"/>
      <c r="E10" s="6"/>
      <c r="F10" s="6">
        <f t="shared" si="0"/>
        <v>0</v>
      </c>
      <c r="G10" s="6" t="s">
        <v>119</v>
      </c>
      <c r="H10" s="6"/>
      <c r="I10" s="6"/>
      <c r="J10" s="6">
        <f t="shared" si="1"/>
        <v>0</v>
      </c>
      <c r="K10" s="6"/>
      <c r="L10" s="6"/>
      <c r="M10" s="6">
        <f t="shared" si="2"/>
        <v>0</v>
      </c>
    </row>
    <row r="11" spans="2:13" x14ac:dyDescent="0.3">
      <c r="C11" s="6"/>
      <c r="D11" s="6"/>
      <c r="E11" s="6"/>
      <c r="F11" s="6">
        <f t="shared" si="0"/>
        <v>0</v>
      </c>
      <c r="G11" s="6"/>
      <c r="H11" s="6"/>
      <c r="I11" s="6"/>
      <c r="J11" s="6">
        <f t="shared" si="1"/>
        <v>0</v>
      </c>
      <c r="K11" s="6"/>
      <c r="L11" s="6"/>
      <c r="M11" s="6">
        <f t="shared" si="2"/>
        <v>0</v>
      </c>
    </row>
    <row r="12" spans="2:13" x14ac:dyDescent="0.3">
      <c r="C12" s="6"/>
      <c r="D12" s="6"/>
      <c r="E12" s="6"/>
      <c r="F12" s="6">
        <f t="shared" si="0"/>
        <v>0</v>
      </c>
      <c r="G12" s="6"/>
      <c r="H12" s="6"/>
      <c r="I12" s="6"/>
      <c r="J12" s="6">
        <f t="shared" si="1"/>
        <v>0</v>
      </c>
      <c r="K12" s="6"/>
      <c r="L12" s="6"/>
      <c r="M12" s="6">
        <f t="shared" si="2"/>
        <v>0</v>
      </c>
    </row>
    <row r="13" spans="2:13" x14ac:dyDescent="0.3">
      <c r="C13" s="6" t="s">
        <v>104</v>
      </c>
      <c r="D13" s="6"/>
      <c r="E13" s="6"/>
      <c r="F13" s="6">
        <f t="shared" si="0"/>
        <v>0</v>
      </c>
      <c r="G13" s="6" t="s">
        <v>118</v>
      </c>
      <c r="H13" s="6"/>
      <c r="I13" s="6"/>
      <c r="J13" s="6">
        <f t="shared" si="1"/>
        <v>0</v>
      </c>
      <c r="K13" s="6"/>
      <c r="L13" s="6"/>
      <c r="M13" s="6">
        <f t="shared" si="2"/>
        <v>0</v>
      </c>
    </row>
    <row r="14" spans="2:13" x14ac:dyDescent="0.3">
      <c r="C14" s="6"/>
      <c r="D14" s="6"/>
      <c r="E14" s="6"/>
      <c r="F14" s="6">
        <f t="shared" si="0"/>
        <v>0</v>
      </c>
      <c r="G14" s="6" t="s">
        <v>119</v>
      </c>
      <c r="H14" s="6"/>
      <c r="I14" s="6"/>
      <c r="J14" s="6">
        <f t="shared" si="1"/>
        <v>0</v>
      </c>
      <c r="K14" s="6"/>
      <c r="L14" s="6"/>
      <c r="M14" s="6">
        <f t="shared" si="2"/>
        <v>0</v>
      </c>
    </row>
    <row r="15" spans="2:13" x14ac:dyDescent="0.3">
      <c r="C15" s="6"/>
      <c r="D15" s="6"/>
      <c r="E15" s="6"/>
      <c r="F15" s="6">
        <f t="shared" si="0"/>
        <v>0</v>
      </c>
      <c r="G15" s="6"/>
      <c r="H15" s="6"/>
      <c r="I15" s="6"/>
      <c r="J15" s="6">
        <f t="shared" si="1"/>
        <v>0</v>
      </c>
      <c r="K15" s="6"/>
      <c r="L15" s="6"/>
      <c r="M15" s="6">
        <f t="shared" si="2"/>
        <v>0</v>
      </c>
    </row>
    <row r="16" spans="2:13" x14ac:dyDescent="0.3">
      <c r="C16" s="6"/>
      <c r="D16" s="6"/>
      <c r="E16" s="6"/>
      <c r="F16" s="6">
        <f t="shared" si="0"/>
        <v>0</v>
      </c>
      <c r="G16" s="6"/>
      <c r="H16" s="6"/>
      <c r="I16" s="6"/>
      <c r="J16" s="6">
        <f t="shared" si="1"/>
        <v>0</v>
      </c>
      <c r="K16" s="6"/>
      <c r="L16" s="6"/>
      <c r="M16" s="6">
        <f t="shared" si="2"/>
        <v>0</v>
      </c>
    </row>
    <row r="17" spans="3:13" x14ac:dyDescent="0.3">
      <c r="C17" s="6" t="s">
        <v>105</v>
      </c>
      <c r="D17" s="6"/>
      <c r="E17" s="6"/>
      <c r="F17" s="6">
        <f t="shared" si="0"/>
        <v>0</v>
      </c>
      <c r="G17" s="6" t="s">
        <v>118</v>
      </c>
      <c r="H17" s="6"/>
      <c r="I17" s="6"/>
      <c r="J17" s="6">
        <f t="shared" si="1"/>
        <v>0</v>
      </c>
      <c r="K17" s="6"/>
      <c r="L17" s="6"/>
      <c r="M17" s="6">
        <f t="shared" si="2"/>
        <v>0</v>
      </c>
    </row>
    <row r="18" spans="3:13" x14ac:dyDescent="0.3">
      <c r="C18" s="6"/>
      <c r="D18" s="6"/>
      <c r="E18" s="6"/>
      <c r="F18" s="6">
        <f t="shared" si="0"/>
        <v>0</v>
      </c>
      <c r="G18" s="6" t="s">
        <v>119</v>
      </c>
      <c r="H18" s="6"/>
      <c r="I18" s="6"/>
      <c r="J18" s="6">
        <f t="shared" si="1"/>
        <v>0</v>
      </c>
      <c r="K18" s="6"/>
      <c r="L18" s="6"/>
      <c r="M18" s="6">
        <f t="shared" si="2"/>
        <v>0</v>
      </c>
    </row>
    <row r="19" spans="3:13" x14ac:dyDescent="0.3">
      <c r="C19" s="6"/>
      <c r="D19" s="6"/>
      <c r="E19" s="6"/>
      <c r="F19" s="6">
        <f t="shared" si="0"/>
        <v>0</v>
      </c>
      <c r="G19" s="6"/>
      <c r="H19" s="6"/>
      <c r="I19" s="6"/>
      <c r="J19" s="6">
        <f t="shared" si="1"/>
        <v>0</v>
      </c>
      <c r="K19" s="6"/>
      <c r="L19" s="6"/>
      <c r="M19" s="6">
        <f t="shared" si="2"/>
        <v>0</v>
      </c>
    </row>
    <row r="20" spans="3:13" x14ac:dyDescent="0.3">
      <c r="C20" s="6" t="s">
        <v>105</v>
      </c>
      <c r="D20" s="6"/>
      <c r="E20" s="6"/>
      <c r="F20" s="6">
        <f t="shared" si="0"/>
        <v>0</v>
      </c>
      <c r="G20" s="6" t="s">
        <v>118</v>
      </c>
      <c r="H20" s="6"/>
      <c r="I20" s="6"/>
      <c r="J20" s="6">
        <f t="shared" si="1"/>
        <v>0</v>
      </c>
      <c r="K20" s="6"/>
      <c r="L20" s="6"/>
      <c r="M20" s="6">
        <f t="shared" si="2"/>
        <v>0</v>
      </c>
    </row>
    <row r="21" spans="3:13" x14ac:dyDescent="0.3">
      <c r="C21" s="6"/>
      <c r="D21" s="6"/>
      <c r="E21" s="6"/>
      <c r="F21" s="6">
        <f t="shared" si="0"/>
        <v>0</v>
      </c>
      <c r="G21" s="6" t="s">
        <v>119</v>
      </c>
      <c r="H21" s="6"/>
      <c r="I21" s="6"/>
      <c r="J21" s="6">
        <f t="shared" si="1"/>
        <v>0</v>
      </c>
      <c r="K21" s="6"/>
      <c r="L21" s="6"/>
      <c r="M21" s="6">
        <f t="shared" si="2"/>
        <v>0</v>
      </c>
    </row>
    <row r="22" spans="3:13" x14ac:dyDescent="0.3">
      <c r="C22" s="6"/>
      <c r="D22" s="6"/>
      <c r="E22" s="6"/>
      <c r="F22" s="6">
        <f t="shared" si="0"/>
        <v>0</v>
      </c>
      <c r="G22" s="6"/>
      <c r="H22" s="6"/>
      <c r="I22" s="6"/>
      <c r="J22" s="6">
        <f t="shared" si="1"/>
        <v>0</v>
      </c>
      <c r="K22" s="6"/>
      <c r="L22" s="6"/>
      <c r="M22" s="6">
        <f t="shared" si="2"/>
        <v>0</v>
      </c>
    </row>
    <row r="23" spans="3:13" x14ac:dyDescent="0.3">
      <c r="C23" s="6" t="s">
        <v>111</v>
      </c>
      <c r="D23" s="6"/>
      <c r="E23" s="6"/>
      <c r="F23" s="6">
        <f t="shared" si="0"/>
        <v>0</v>
      </c>
      <c r="G23" s="6" t="s">
        <v>120</v>
      </c>
      <c r="H23" s="6"/>
      <c r="I23" s="6"/>
      <c r="J23" s="6">
        <f t="shared" si="1"/>
        <v>0</v>
      </c>
      <c r="K23" s="6"/>
      <c r="L23" s="6"/>
      <c r="M23" s="6">
        <f t="shared" si="2"/>
        <v>0</v>
      </c>
    </row>
    <row r="24" spans="3:13" x14ac:dyDescent="0.3">
      <c r="C24" s="6" t="s">
        <v>112</v>
      </c>
      <c r="D24" s="6"/>
      <c r="E24" s="6"/>
      <c r="F24" s="6">
        <f t="shared" si="0"/>
        <v>0</v>
      </c>
      <c r="G24" s="6" t="s">
        <v>120</v>
      </c>
      <c r="H24" s="6"/>
      <c r="I24" s="6"/>
      <c r="J24" s="6">
        <f t="shared" si="1"/>
        <v>0</v>
      </c>
      <c r="K24" s="6"/>
      <c r="L24" s="6"/>
      <c r="M24" s="6">
        <f t="shared" si="2"/>
        <v>0</v>
      </c>
    </row>
    <row r="25" spans="3:13" x14ac:dyDescent="0.3">
      <c r="C25" s="6" t="s">
        <v>113</v>
      </c>
      <c r="D25" s="6"/>
      <c r="E25" s="6"/>
      <c r="F25" s="6">
        <f t="shared" si="0"/>
        <v>0</v>
      </c>
      <c r="G25" s="6" t="s">
        <v>120</v>
      </c>
      <c r="H25" s="6"/>
      <c r="I25" s="6"/>
      <c r="J25" s="6">
        <f t="shared" si="1"/>
        <v>0</v>
      </c>
      <c r="K25" s="6"/>
      <c r="L25" s="6"/>
      <c r="M25" s="6">
        <f t="shared" si="2"/>
        <v>0</v>
      </c>
    </row>
    <row r="26" spans="3:13" x14ac:dyDescent="0.3">
      <c r="C26" s="6"/>
      <c r="D26" s="6"/>
      <c r="E26" s="6"/>
      <c r="F26" s="6">
        <f t="shared" si="0"/>
        <v>0</v>
      </c>
      <c r="G26" s="6"/>
      <c r="H26" s="6"/>
      <c r="I26" s="6"/>
      <c r="J26" s="6">
        <f t="shared" si="1"/>
        <v>0</v>
      </c>
      <c r="K26" s="6"/>
      <c r="L26" s="6"/>
      <c r="M26" s="6">
        <f t="shared" si="2"/>
        <v>0</v>
      </c>
    </row>
    <row r="27" spans="3:13" x14ac:dyDescent="0.3">
      <c r="C27" s="6" t="s">
        <v>107</v>
      </c>
      <c r="D27" s="6"/>
      <c r="E27" s="6"/>
      <c r="F27" s="6">
        <f t="shared" si="0"/>
        <v>0</v>
      </c>
      <c r="G27" s="6"/>
      <c r="H27" s="6"/>
      <c r="I27" s="6"/>
      <c r="J27" s="6">
        <f t="shared" si="1"/>
        <v>0</v>
      </c>
      <c r="K27" s="6"/>
      <c r="L27" s="6"/>
      <c r="M27" s="6">
        <f t="shared" si="2"/>
        <v>0</v>
      </c>
    </row>
    <row r="28" spans="3:13" x14ac:dyDescent="0.3">
      <c r="C28" s="6" t="s">
        <v>108</v>
      </c>
      <c r="D28" s="6"/>
      <c r="E28" s="6"/>
      <c r="F28" s="6">
        <f t="shared" si="0"/>
        <v>0</v>
      </c>
      <c r="G28" s="6"/>
      <c r="H28" s="6"/>
      <c r="I28" s="6"/>
      <c r="J28" s="6">
        <f t="shared" si="1"/>
        <v>0</v>
      </c>
      <c r="K28" s="6"/>
      <c r="L28" s="6"/>
      <c r="M28" s="6">
        <f t="shared" si="2"/>
        <v>0</v>
      </c>
    </row>
    <row r="29" spans="3:13" x14ac:dyDescent="0.3">
      <c r="C29" s="6" t="s">
        <v>109</v>
      </c>
      <c r="D29" s="6"/>
      <c r="E29" s="6"/>
      <c r="F29" s="6">
        <f t="shared" si="0"/>
        <v>0</v>
      </c>
      <c r="G29" s="6"/>
      <c r="H29" s="6"/>
      <c r="I29" s="6"/>
      <c r="J29" s="6">
        <f t="shared" si="1"/>
        <v>0</v>
      </c>
      <c r="K29" s="6"/>
      <c r="L29" s="6"/>
      <c r="M29" s="6">
        <f t="shared" si="2"/>
        <v>0</v>
      </c>
    </row>
    <row r="30" spans="3:13" x14ac:dyDescent="0.3">
      <c r="C30" s="6" t="s">
        <v>110</v>
      </c>
      <c r="D30" s="6"/>
      <c r="E30" s="6"/>
      <c r="F30" s="6">
        <f t="shared" si="0"/>
        <v>0</v>
      </c>
      <c r="G30" s="6"/>
      <c r="H30" s="6"/>
      <c r="I30" s="6"/>
      <c r="J30" s="6">
        <f>H30*I30</f>
        <v>0</v>
      </c>
      <c r="K30" s="6"/>
      <c r="L30" s="6"/>
      <c r="M30" s="6">
        <f>K30*L30</f>
        <v>0</v>
      </c>
    </row>
    <row r="31" spans="3:13" x14ac:dyDescent="0.3">
      <c r="C31" s="6"/>
      <c r="D31" s="6"/>
      <c r="E31" s="6"/>
      <c r="F31" s="6">
        <f t="shared" si="0"/>
        <v>0</v>
      </c>
      <c r="G31" s="6"/>
      <c r="H31" s="6"/>
      <c r="I31" s="6"/>
      <c r="J31" s="6">
        <f>H31*I31</f>
        <v>0</v>
      </c>
      <c r="K31" s="6"/>
      <c r="L31" s="6"/>
      <c r="M31" s="6">
        <f>K31*L31</f>
        <v>0</v>
      </c>
    </row>
    <row r="32" spans="3:13" x14ac:dyDescent="0.3">
      <c r="C32" s="6"/>
      <c r="D32" s="6"/>
      <c r="E32" s="6"/>
      <c r="F32" s="6">
        <f t="shared" si="0"/>
        <v>0</v>
      </c>
      <c r="G32" s="6"/>
      <c r="H32" s="6"/>
      <c r="I32" s="6"/>
      <c r="J32" s="6">
        <f>H32*I32</f>
        <v>0</v>
      </c>
      <c r="K32" s="6"/>
      <c r="L32" s="6"/>
      <c r="M32" s="6">
        <f>K32*L32</f>
        <v>0</v>
      </c>
    </row>
    <row r="33" spans="3:13" x14ac:dyDescent="0.3">
      <c r="C33" s="6"/>
      <c r="D33" s="6"/>
      <c r="E33" s="6"/>
      <c r="F33" s="6">
        <f t="shared" si="0"/>
        <v>0</v>
      </c>
      <c r="G33" s="6"/>
      <c r="H33" s="6"/>
      <c r="I33" s="6"/>
      <c r="J33" s="6">
        <f>H33*I33</f>
        <v>0</v>
      </c>
      <c r="K33" s="6"/>
      <c r="L33" s="6"/>
      <c r="M33" s="6">
        <f>K33*L33</f>
        <v>0</v>
      </c>
    </row>
    <row r="34" spans="3:13" x14ac:dyDescent="0.3">
      <c r="C34" s="6" t="s">
        <v>114</v>
      </c>
      <c r="D34" s="6"/>
      <c r="E34" s="6">
        <f>F34*10.764</f>
        <v>0</v>
      </c>
      <c r="F34" s="6">
        <f>SUM(F6:F33)</f>
        <v>0</v>
      </c>
      <c r="G34" s="6"/>
      <c r="H34" s="6"/>
      <c r="I34" s="6">
        <f>J34*10.764</f>
        <v>0</v>
      </c>
      <c r="J34" s="6">
        <f>SUM(J6:J33)</f>
        <v>0</v>
      </c>
      <c r="K34" s="6"/>
      <c r="L34" s="6">
        <f>M34*10.764</f>
        <v>0</v>
      </c>
      <c r="M34" s="6">
        <f>SUM(M6:M33)</f>
        <v>0</v>
      </c>
    </row>
  </sheetData>
  <mergeCells count="4">
    <mergeCell ref="D2:E2"/>
    <mergeCell ref="D4:F4"/>
    <mergeCell ref="H4:J4"/>
    <mergeCell ref="K4:M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35"/>
  <sheetViews>
    <sheetView workbookViewId="0">
      <selection activeCell="G7" sqref="G7:G8"/>
    </sheetView>
  </sheetViews>
  <sheetFormatPr defaultRowHeight="14.4" x14ac:dyDescent="0.3"/>
  <sheetData>
    <row r="3" spans="2:13" x14ac:dyDescent="0.3">
      <c r="C3" s="9" t="s">
        <v>115</v>
      </c>
      <c r="D3" s="185"/>
      <c r="E3" s="185"/>
    </row>
    <row r="4" spans="2:13" x14ac:dyDescent="0.3">
      <c r="E4" s="8"/>
      <c r="F4" s="8"/>
      <c r="G4" s="8"/>
      <c r="H4" s="8"/>
      <c r="I4" s="8"/>
      <c r="J4" s="8"/>
    </row>
    <row r="5" spans="2:13" x14ac:dyDescent="0.3">
      <c r="B5" s="9" t="s">
        <v>116</v>
      </c>
      <c r="C5" s="7" t="s">
        <v>96</v>
      </c>
      <c r="D5" s="186" t="s">
        <v>97</v>
      </c>
      <c r="E5" s="186"/>
      <c r="F5" s="186"/>
      <c r="G5" s="10"/>
      <c r="H5" s="186" t="s">
        <v>98</v>
      </c>
      <c r="I5" s="186"/>
      <c r="J5" s="186"/>
      <c r="K5" s="186" t="s">
        <v>99</v>
      </c>
      <c r="L5" s="186"/>
      <c r="M5" s="186"/>
    </row>
    <row r="6" spans="2:13" x14ac:dyDescent="0.3">
      <c r="B6" s="9">
        <v>1</v>
      </c>
      <c r="C6" s="7"/>
      <c r="D6" s="7" t="s">
        <v>100</v>
      </c>
      <c r="E6" s="7" t="s">
        <v>101</v>
      </c>
      <c r="F6" s="7" t="s">
        <v>102</v>
      </c>
      <c r="G6" s="7"/>
      <c r="H6" s="7" t="s">
        <v>100</v>
      </c>
      <c r="I6" s="7" t="s">
        <v>101</v>
      </c>
      <c r="J6" s="7" t="s">
        <v>102</v>
      </c>
      <c r="K6" s="7" t="s">
        <v>100</v>
      </c>
      <c r="L6" s="7" t="s">
        <v>101</v>
      </c>
      <c r="M6" s="7" t="s">
        <v>102</v>
      </c>
    </row>
    <row r="7" spans="2:13" x14ac:dyDescent="0.3">
      <c r="C7" s="6" t="s">
        <v>103</v>
      </c>
      <c r="D7" s="6"/>
      <c r="E7" s="6"/>
      <c r="F7" s="6">
        <f>D7*E7</f>
        <v>0</v>
      </c>
      <c r="G7" s="6" t="s">
        <v>118</v>
      </c>
      <c r="H7" s="6"/>
      <c r="I7" s="6"/>
      <c r="J7" s="6">
        <f>H7*I7</f>
        <v>0</v>
      </c>
      <c r="K7" s="6"/>
      <c r="L7" s="6"/>
      <c r="M7" s="6">
        <f>K7*L7</f>
        <v>0</v>
      </c>
    </row>
    <row r="8" spans="2:13" x14ac:dyDescent="0.3">
      <c r="C8" s="6"/>
      <c r="D8" s="6"/>
      <c r="E8" s="6"/>
      <c r="F8" s="6">
        <f t="shared" ref="F8:F34" si="0">D8*E8</f>
        <v>0</v>
      </c>
      <c r="G8" s="6" t="s">
        <v>119</v>
      </c>
      <c r="H8" s="6"/>
      <c r="I8" s="6"/>
      <c r="J8" s="6">
        <f t="shared" ref="J8:J34" si="1">H8*I8</f>
        <v>0</v>
      </c>
      <c r="K8" s="6"/>
      <c r="L8" s="6"/>
      <c r="M8" s="6">
        <f t="shared" ref="M8:M34" si="2">K8*L8</f>
        <v>0</v>
      </c>
    </row>
    <row r="9" spans="2:13" x14ac:dyDescent="0.3">
      <c r="C9" s="6"/>
      <c r="D9" s="6"/>
      <c r="E9" s="6"/>
      <c r="F9" s="6">
        <f t="shared" si="0"/>
        <v>0</v>
      </c>
      <c r="G9" s="6"/>
      <c r="H9" s="6"/>
      <c r="I9" s="6"/>
      <c r="J9" s="6">
        <f t="shared" si="1"/>
        <v>0</v>
      </c>
      <c r="K9" s="6"/>
      <c r="L9" s="6"/>
      <c r="M9" s="6">
        <f t="shared" si="2"/>
        <v>0</v>
      </c>
    </row>
    <row r="10" spans="2:13" x14ac:dyDescent="0.3">
      <c r="C10" s="6" t="s">
        <v>106</v>
      </c>
      <c r="D10" s="6"/>
      <c r="E10" s="6"/>
      <c r="F10" s="6">
        <f t="shared" si="0"/>
        <v>0</v>
      </c>
      <c r="G10" s="6" t="s">
        <v>118</v>
      </c>
      <c r="H10" s="6"/>
      <c r="I10" s="6"/>
      <c r="J10" s="6">
        <f t="shared" si="1"/>
        <v>0</v>
      </c>
      <c r="K10" s="6"/>
      <c r="L10" s="6"/>
      <c r="M10" s="6">
        <f t="shared" si="2"/>
        <v>0</v>
      </c>
    </row>
    <row r="11" spans="2:13" x14ac:dyDescent="0.3">
      <c r="C11" s="6"/>
      <c r="D11" s="6"/>
      <c r="E11" s="6"/>
      <c r="F11" s="6">
        <f t="shared" si="0"/>
        <v>0</v>
      </c>
      <c r="G11" s="6" t="s">
        <v>119</v>
      </c>
      <c r="H11" s="6"/>
      <c r="I11" s="6"/>
      <c r="J11" s="6">
        <f t="shared" si="1"/>
        <v>0</v>
      </c>
      <c r="K11" s="6"/>
      <c r="L11" s="6"/>
      <c r="M11" s="6">
        <f t="shared" si="2"/>
        <v>0</v>
      </c>
    </row>
    <row r="12" spans="2:13" x14ac:dyDescent="0.3">
      <c r="C12" s="6"/>
      <c r="D12" s="6"/>
      <c r="E12" s="6"/>
      <c r="F12" s="6">
        <f t="shared" si="0"/>
        <v>0</v>
      </c>
      <c r="G12" s="6"/>
      <c r="H12" s="6"/>
      <c r="I12" s="6"/>
      <c r="J12" s="6">
        <f t="shared" si="1"/>
        <v>0</v>
      </c>
      <c r="K12" s="6"/>
      <c r="L12" s="6"/>
      <c r="M12" s="6">
        <f t="shared" si="2"/>
        <v>0</v>
      </c>
    </row>
    <row r="13" spans="2:13" x14ac:dyDescent="0.3">
      <c r="C13" s="6"/>
      <c r="D13" s="6"/>
      <c r="E13" s="6"/>
      <c r="F13" s="6">
        <f t="shared" si="0"/>
        <v>0</v>
      </c>
      <c r="G13" s="6"/>
      <c r="H13" s="6"/>
      <c r="I13" s="6"/>
      <c r="J13" s="6">
        <f t="shared" si="1"/>
        <v>0</v>
      </c>
      <c r="K13" s="6"/>
      <c r="L13" s="6"/>
      <c r="M13" s="6">
        <f t="shared" si="2"/>
        <v>0</v>
      </c>
    </row>
    <row r="14" spans="2:13" x14ac:dyDescent="0.3">
      <c r="C14" s="6" t="s">
        <v>104</v>
      </c>
      <c r="D14" s="6"/>
      <c r="E14" s="6"/>
      <c r="F14" s="6">
        <f t="shared" si="0"/>
        <v>0</v>
      </c>
      <c r="G14" s="6" t="s">
        <v>118</v>
      </c>
      <c r="H14" s="6"/>
      <c r="I14" s="6"/>
      <c r="J14" s="6">
        <f t="shared" si="1"/>
        <v>0</v>
      </c>
      <c r="K14" s="6"/>
      <c r="L14" s="6"/>
      <c r="M14" s="6">
        <f t="shared" si="2"/>
        <v>0</v>
      </c>
    </row>
    <row r="15" spans="2:13" x14ac:dyDescent="0.3">
      <c r="C15" s="6"/>
      <c r="D15" s="6"/>
      <c r="E15" s="6"/>
      <c r="F15" s="6">
        <f t="shared" si="0"/>
        <v>0</v>
      </c>
      <c r="G15" s="6" t="s">
        <v>119</v>
      </c>
      <c r="H15" s="6"/>
      <c r="I15" s="6"/>
      <c r="J15" s="6">
        <f t="shared" si="1"/>
        <v>0</v>
      </c>
      <c r="K15" s="6"/>
      <c r="L15" s="6"/>
      <c r="M15" s="6">
        <f t="shared" si="2"/>
        <v>0</v>
      </c>
    </row>
    <row r="16" spans="2:13" x14ac:dyDescent="0.3">
      <c r="C16" s="6"/>
      <c r="D16" s="6"/>
      <c r="E16" s="6"/>
      <c r="F16" s="6">
        <f t="shared" si="0"/>
        <v>0</v>
      </c>
      <c r="G16" s="6"/>
      <c r="H16" s="6"/>
      <c r="I16" s="6"/>
      <c r="J16" s="6">
        <f t="shared" si="1"/>
        <v>0</v>
      </c>
      <c r="K16" s="6"/>
      <c r="L16" s="6"/>
      <c r="M16" s="6">
        <f t="shared" si="2"/>
        <v>0</v>
      </c>
    </row>
    <row r="17" spans="3:13" x14ac:dyDescent="0.3">
      <c r="C17" s="6"/>
      <c r="D17" s="6"/>
      <c r="E17" s="6"/>
      <c r="F17" s="6">
        <f t="shared" si="0"/>
        <v>0</v>
      </c>
      <c r="G17" s="6"/>
      <c r="H17" s="6"/>
      <c r="I17" s="6"/>
      <c r="J17" s="6">
        <f t="shared" si="1"/>
        <v>0</v>
      </c>
      <c r="K17" s="6"/>
      <c r="L17" s="6"/>
      <c r="M17" s="6">
        <f t="shared" si="2"/>
        <v>0</v>
      </c>
    </row>
    <row r="18" spans="3:13" x14ac:dyDescent="0.3">
      <c r="C18" s="6" t="s">
        <v>105</v>
      </c>
      <c r="D18" s="6"/>
      <c r="E18" s="6"/>
      <c r="F18" s="6">
        <f t="shared" si="0"/>
        <v>0</v>
      </c>
      <c r="G18" s="6" t="s">
        <v>118</v>
      </c>
      <c r="H18" s="6"/>
      <c r="I18" s="6"/>
      <c r="J18" s="6">
        <f t="shared" si="1"/>
        <v>0</v>
      </c>
      <c r="K18" s="6"/>
      <c r="L18" s="6"/>
      <c r="M18" s="6">
        <f t="shared" si="2"/>
        <v>0</v>
      </c>
    </row>
    <row r="19" spans="3:13" x14ac:dyDescent="0.3">
      <c r="C19" s="6"/>
      <c r="D19" s="6"/>
      <c r="E19" s="6"/>
      <c r="F19" s="6">
        <f t="shared" si="0"/>
        <v>0</v>
      </c>
      <c r="G19" s="6" t="s">
        <v>119</v>
      </c>
      <c r="H19" s="6"/>
      <c r="I19" s="6"/>
      <c r="J19" s="6">
        <f t="shared" si="1"/>
        <v>0</v>
      </c>
      <c r="K19" s="6"/>
      <c r="L19" s="6"/>
      <c r="M19" s="6">
        <f t="shared" si="2"/>
        <v>0</v>
      </c>
    </row>
    <row r="20" spans="3:13" x14ac:dyDescent="0.3">
      <c r="C20" s="6"/>
      <c r="D20" s="6"/>
      <c r="E20" s="6"/>
      <c r="F20" s="6">
        <f t="shared" si="0"/>
        <v>0</v>
      </c>
      <c r="G20" s="6"/>
      <c r="H20" s="6"/>
      <c r="I20" s="6"/>
      <c r="J20" s="6">
        <f t="shared" si="1"/>
        <v>0</v>
      </c>
      <c r="K20" s="6"/>
      <c r="L20" s="6"/>
      <c r="M20" s="6">
        <f t="shared" si="2"/>
        <v>0</v>
      </c>
    </row>
    <row r="21" spans="3:13" x14ac:dyDescent="0.3">
      <c r="C21" s="6" t="s">
        <v>105</v>
      </c>
      <c r="D21" s="6"/>
      <c r="E21" s="6"/>
      <c r="F21" s="6">
        <f t="shared" si="0"/>
        <v>0</v>
      </c>
      <c r="G21" s="6" t="s">
        <v>118</v>
      </c>
      <c r="H21" s="6"/>
      <c r="I21" s="6"/>
      <c r="J21" s="6">
        <f t="shared" si="1"/>
        <v>0</v>
      </c>
      <c r="K21" s="6"/>
      <c r="L21" s="6"/>
      <c r="M21" s="6">
        <f t="shared" si="2"/>
        <v>0</v>
      </c>
    </row>
    <row r="22" spans="3:13" x14ac:dyDescent="0.3">
      <c r="C22" s="6"/>
      <c r="D22" s="6"/>
      <c r="E22" s="6"/>
      <c r="F22" s="6">
        <f t="shared" si="0"/>
        <v>0</v>
      </c>
      <c r="G22" s="6" t="s">
        <v>119</v>
      </c>
      <c r="H22" s="6"/>
      <c r="I22" s="6"/>
      <c r="J22" s="6">
        <f t="shared" si="1"/>
        <v>0</v>
      </c>
      <c r="K22" s="6"/>
      <c r="L22" s="6"/>
      <c r="M22" s="6">
        <f t="shared" si="2"/>
        <v>0</v>
      </c>
    </row>
    <row r="23" spans="3:13" x14ac:dyDescent="0.3">
      <c r="C23" s="6"/>
      <c r="D23" s="6"/>
      <c r="E23" s="6"/>
      <c r="F23" s="6">
        <f t="shared" si="0"/>
        <v>0</v>
      </c>
      <c r="G23" s="6"/>
      <c r="H23" s="6"/>
      <c r="I23" s="6"/>
      <c r="J23" s="6">
        <f t="shared" si="1"/>
        <v>0</v>
      </c>
      <c r="K23" s="6"/>
      <c r="L23" s="6"/>
      <c r="M23" s="6">
        <f t="shared" si="2"/>
        <v>0</v>
      </c>
    </row>
    <row r="24" spans="3:13" x14ac:dyDescent="0.3">
      <c r="C24" s="6" t="s">
        <v>111</v>
      </c>
      <c r="D24" s="6"/>
      <c r="E24" s="6"/>
      <c r="F24" s="6">
        <f t="shared" si="0"/>
        <v>0</v>
      </c>
      <c r="G24" s="6" t="s">
        <v>120</v>
      </c>
      <c r="H24" s="6"/>
      <c r="I24" s="6"/>
      <c r="J24" s="6">
        <f t="shared" si="1"/>
        <v>0</v>
      </c>
      <c r="K24" s="6"/>
      <c r="L24" s="6"/>
      <c r="M24" s="6">
        <f t="shared" si="2"/>
        <v>0</v>
      </c>
    </row>
    <row r="25" spans="3:13" x14ac:dyDescent="0.3">
      <c r="C25" s="6" t="s">
        <v>112</v>
      </c>
      <c r="D25" s="6"/>
      <c r="E25" s="6"/>
      <c r="F25" s="6">
        <f t="shared" si="0"/>
        <v>0</v>
      </c>
      <c r="G25" s="6" t="s">
        <v>120</v>
      </c>
      <c r="H25" s="6"/>
      <c r="I25" s="6"/>
      <c r="J25" s="6">
        <f t="shared" si="1"/>
        <v>0</v>
      </c>
      <c r="K25" s="6"/>
      <c r="L25" s="6"/>
      <c r="M25" s="6">
        <f t="shared" si="2"/>
        <v>0</v>
      </c>
    </row>
    <row r="26" spans="3:13" x14ac:dyDescent="0.3">
      <c r="C26" s="6" t="s">
        <v>113</v>
      </c>
      <c r="D26" s="6"/>
      <c r="E26" s="6"/>
      <c r="F26" s="6">
        <f t="shared" si="0"/>
        <v>0</v>
      </c>
      <c r="G26" s="6" t="s">
        <v>120</v>
      </c>
      <c r="H26" s="6"/>
      <c r="I26" s="6"/>
      <c r="J26" s="6">
        <f t="shared" si="1"/>
        <v>0</v>
      </c>
      <c r="K26" s="6"/>
      <c r="L26" s="6"/>
      <c r="M26" s="6">
        <f t="shared" si="2"/>
        <v>0</v>
      </c>
    </row>
    <row r="27" spans="3:13" x14ac:dyDescent="0.3">
      <c r="C27" s="6"/>
      <c r="D27" s="6"/>
      <c r="E27" s="6"/>
      <c r="F27" s="6">
        <f t="shared" si="0"/>
        <v>0</v>
      </c>
      <c r="G27" s="6"/>
      <c r="H27" s="6"/>
      <c r="I27" s="6"/>
      <c r="J27" s="6">
        <f t="shared" si="1"/>
        <v>0</v>
      </c>
      <c r="K27" s="6"/>
      <c r="L27" s="6"/>
      <c r="M27" s="6">
        <f t="shared" si="2"/>
        <v>0</v>
      </c>
    </row>
    <row r="28" spans="3:13" x14ac:dyDescent="0.3">
      <c r="C28" s="6" t="s">
        <v>107</v>
      </c>
      <c r="D28" s="6"/>
      <c r="E28" s="6"/>
      <c r="F28" s="6">
        <f t="shared" si="0"/>
        <v>0</v>
      </c>
      <c r="G28" s="6"/>
      <c r="H28" s="6"/>
      <c r="I28" s="6"/>
      <c r="J28" s="6">
        <f t="shared" si="1"/>
        <v>0</v>
      </c>
      <c r="K28" s="6"/>
      <c r="L28" s="6"/>
      <c r="M28" s="6">
        <f t="shared" si="2"/>
        <v>0</v>
      </c>
    </row>
    <row r="29" spans="3:13" x14ac:dyDescent="0.3">
      <c r="C29" s="6" t="s">
        <v>108</v>
      </c>
      <c r="D29" s="6"/>
      <c r="E29" s="6"/>
      <c r="F29" s="6">
        <f t="shared" si="0"/>
        <v>0</v>
      </c>
      <c r="G29" s="6"/>
      <c r="H29" s="6"/>
      <c r="I29" s="6"/>
      <c r="J29" s="6">
        <f t="shared" si="1"/>
        <v>0</v>
      </c>
      <c r="K29" s="6"/>
      <c r="L29" s="6"/>
      <c r="M29" s="6">
        <f t="shared" si="2"/>
        <v>0</v>
      </c>
    </row>
    <row r="30" spans="3:13" x14ac:dyDescent="0.3">
      <c r="C30" s="6" t="s">
        <v>109</v>
      </c>
      <c r="D30" s="6"/>
      <c r="E30" s="6"/>
      <c r="F30" s="6">
        <f t="shared" si="0"/>
        <v>0</v>
      </c>
      <c r="G30" s="6"/>
      <c r="H30" s="6"/>
      <c r="I30" s="6"/>
      <c r="J30" s="6">
        <f t="shared" si="1"/>
        <v>0</v>
      </c>
      <c r="K30" s="6"/>
      <c r="L30" s="6"/>
      <c r="M30" s="6">
        <f t="shared" si="2"/>
        <v>0</v>
      </c>
    </row>
    <row r="31" spans="3:13" x14ac:dyDescent="0.3">
      <c r="C31" s="6" t="s">
        <v>110</v>
      </c>
      <c r="D31" s="6"/>
      <c r="E31" s="6"/>
      <c r="F31" s="6">
        <f t="shared" si="0"/>
        <v>0</v>
      </c>
      <c r="G31" s="6"/>
      <c r="H31" s="6"/>
      <c r="I31" s="6"/>
      <c r="J31" s="6">
        <f t="shared" si="1"/>
        <v>0</v>
      </c>
      <c r="K31" s="6"/>
      <c r="L31" s="6"/>
      <c r="M31" s="6">
        <f t="shared" si="2"/>
        <v>0</v>
      </c>
    </row>
    <row r="32" spans="3:13" x14ac:dyDescent="0.3">
      <c r="C32" s="6"/>
      <c r="D32" s="6"/>
      <c r="E32" s="6"/>
      <c r="F32" s="6">
        <f t="shared" si="0"/>
        <v>0</v>
      </c>
      <c r="G32" s="6"/>
      <c r="H32" s="6"/>
      <c r="I32" s="6"/>
      <c r="J32" s="6">
        <f t="shared" si="1"/>
        <v>0</v>
      </c>
      <c r="K32" s="6"/>
      <c r="L32" s="6"/>
      <c r="M32" s="6">
        <f t="shared" si="2"/>
        <v>0</v>
      </c>
    </row>
    <row r="33" spans="3:13" x14ac:dyDescent="0.3">
      <c r="C33" s="6"/>
      <c r="D33" s="6"/>
      <c r="E33" s="6"/>
      <c r="F33" s="6">
        <f t="shared" si="0"/>
        <v>0</v>
      </c>
      <c r="G33" s="6"/>
      <c r="H33" s="6"/>
      <c r="I33" s="6"/>
      <c r="J33" s="6">
        <f t="shared" si="1"/>
        <v>0</v>
      </c>
      <c r="K33" s="6"/>
      <c r="L33" s="6"/>
      <c r="M33" s="6">
        <f t="shared" si="2"/>
        <v>0</v>
      </c>
    </row>
    <row r="34" spans="3:13" x14ac:dyDescent="0.3">
      <c r="C34" s="6"/>
      <c r="D34" s="6"/>
      <c r="E34" s="6"/>
      <c r="F34" s="6">
        <f t="shared" si="0"/>
        <v>0</v>
      </c>
      <c r="G34" s="6"/>
      <c r="H34" s="6"/>
      <c r="I34" s="6"/>
      <c r="J34" s="6">
        <f t="shared" si="1"/>
        <v>0</v>
      </c>
      <c r="K34" s="6"/>
      <c r="L34" s="6"/>
      <c r="M34" s="6">
        <f t="shared" si="2"/>
        <v>0</v>
      </c>
    </row>
    <row r="35" spans="3:13" x14ac:dyDescent="0.3">
      <c r="C35" s="6" t="s">
        <v>114</v>
      </c>
      <c r="D35" s="6"/>
      <c r="E35" s="6">
        <f>F35*10.764</f>
        <v>0</v>
      </c>
      <c r="F35" s="6">
        <f>SUM(F7:F34)</f>
        <v>0</v>
      </c>
      <c r="G35" s="6"/>
      <c r="H35" s="6"/>
      <c r="I35" s="6">
        <f>J35*10.764</f>
        <v>0</v>
      </c>
      <c r="J35" s="6">
        <f>SUM(J7:J34)</f>
        <v>0</v>
      </c>
      <c r="K35" s="6"/>
      <c r="L35" s="6">
        <f>M35*10.764</f>
        <v>0</v>
      </c>
      <c r="M35" s="6">
        <f>SUM(M7:M34)</f>
        <v>0</v>
      </c>
    </row>
  </sheetData>
  <mergeCells count="4">
    <mergeCell ref="D3:E3"/>
    <mergeCell ref="D5:F5"/>
    <mergeCell ref="H5:J5"/>
    <mergeCell ref="K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N35"/>
  <sheetViews>
    <sheetView workbookViewId="0">
      <selection activeCell="H7" sqref="H7:H8"/>
    </sheetView>
  </sheetViews>
  <sheetFormatPr defaultRowHeight="14.4" x14ac:dyDescent="0.3"/>
  <sheetData>
    <row r="3" spans="3:14" x14ac:dyDescent="0.3">
      <c r="D3" s="9" t="s">
        <v>115</v>
      </c>
      <c r="E3" s="185"/>
      <c r="F3" s="185"/>
    </row>
    <row r="4" spans="3:14" x14ac:dyDescent="0.3">
      <c r="F4" s="8"/>
      <c r="G4" s="8"/>
      <c r="H4" s="8"/>
      <c r="I4" s="8"/>
      <c r="J4" s="8"/>
      <c r="K4" s="8"/>
    </row>
    <row r="5" spans="3:14" x14ac:dyDescent="0.3">
      <c r="C5" s="9" t="s">
        <v>116</v>
      </c>
      <c r="D5" s="7" t="s">
        <v>96</v>
      </c>
      <c r="E5" s="186" t="s">
        <v>97</v>
      </c>
      <c r="F5" s="186"/>
      <c r="G5" s="186"/>
      <c r="H5" s="10"/>
      <c r="I5" s="186" t="s">
        <v>98</v>
      </c>
      <c r="J5" s="186"/>
      <c r="K5" s="186"/>
      <c r="L5" s="186" t="s">
        <v>99</v>
      </c>
      <c r="M5" s="186"/>
      <c r="N5" s="186"/>
    </row>
    <row r="6" spans="3:14" x14ac:dyDescent="0.3">
      <c r="C6" s="9">
        <v>1</v>
      </c>
      <c r="D6" s="7"/>
      <c r="E6" s="7" t="s">
        <v>100</v>
      </c>
      <c r="F6" s="7" t="s">
        <v>101</v>
      </c>
      <c r="G6" s="7" t="s">
        <v>102</v>
      </c>
      <c r="H6" s="7"/>
      <c r="I6" s="7" t="s">
        <v>100</v>
      </c>
      <c r="J6" s="7" t="s">
        <v>101</v>
      </c>
      <c r="K6" s="7" t="s">
        <v>102</v>
      </c>
      <c r="L6" s="7" t="s">
        <v>100</v>
      </c>
      <c r="M6" s="7" t="s">
        <v>101</v>
      </c>
      <c r="N6" s="7" t="s">
        <v>102</v>
      </c>
    </row>
    <row r="7" spans="3:14" x14ac:dyDescent="0.3">
      <c r="D7" s="6" t="s">
        <v>103</v>
      </c>
      <c r="E7" s="6"/>
      <c r="F7" s="6"/>
      <c r="G7" s="6">
        <f>E7*F7</f>
        <v>0</v>
      </c>
      <c r="H7" s="6" t="s">
        <v>118</v>
      </c>
      <c r="I7" s="6"/>
      <c r="J7" s="6"/>
      <c r="K7" s="6">
        <f>I7*J7</f>
        <v>0</v>
      </c>
      <c r="L7" s="6"/>
      <c r="M7" s="6"/>
      <c r="N7" s="6">
        <f>L7*M7</f>
        <v>0</v>
      </c>
    </row>
    <row r="8" spans="3:14" x14ac:dyDescent="0.3">
      <c r="D8" s="6"/>
      <c r="E8" s="6"/>
      <c r="F8" s="6"/>
      <c r="G8" s="6">
        <f t="shared" ref="G8:G34" si="0">E8*F8</f>
        <v>0</v>
      </c>
      <c r="H8" s="6" t="s">
        <v>119</v>
      </c>
      <c r="I8" s="6"/>
      <c r="J8" s="6"/>
      <c r="K8" s="6">
        <f t="shared" ref="K8:K34" si="1">I8*J8</f>
        <v>0</v>
      </c>
      <c r="L8" s="6"/>
      <c r="M8" s="6"/>
      <c r="N8" s="6">
        <f t="shared" ref="N8:N34" si="2">L8*M8</f>
        <v>0</v>
      </c>
    </row>
    <row r="9" spans="3:14" x14ac:dyDescent="0.3">
      <c r="D9" s="6"/>
      <c r="E9" s="6"/>
      <c r="F9" s="6"/>
      <c r="G9" s="6">
        <f t="shared" si="0"/>
        <v>0</v>
      </c>
      <c r="H9" s="6"/>
      <c r="I9" s="6"/>
      <c r="J9" s="6"/>
      <c r="K9" s="6">
        <f t="shared" si="1"/>
        <v>0</v>
      </c>
      <c r="L9" s="6"/>
      <c r="M9" s="6"/>
      <c r="N9" s="6">
        <f t="shared" si="2"/>
        <v>0</v>
      </c>
    </row>
    <row r="10" spans="3:14" x14ac:dyDescent="0.3">
      <c r="D10" s="6" t="s">
        <v>106</v>
      </c>
      <c r="E10" s="6"/>
      <c r="F10" s="6"/>
      <c r="G10" s="6">
        <f t="shared" si="0"/>
        <v>0</v>
      </c>
      <c r="H10" s="6" t="s">
        <v>118</v>
      </c>
      <c r="I10" s="6"/>
      <c r="J10" s="6"/>
      <c r="K10" s="6">
        <f t="shared" si="1"/>
        <v>0</v>
      </c>
      <c r="L10" s="6"/>
      <c r="M10" s="6"/>
      <c r="N10" s="6">
        <f t="shared" si="2"/>
        <v>0</v>
      </c>
    </row>
    <row r="11" spans="3:14" x14ac:dyDescent="0.3">
      <c r="D11" s="6"/>
      <c r="E11" s="6"/>
      <c r="F11" s="6"/>
      <c r="G11" s="6">
        <f t="shared" si="0"/>
        <v>0</v>
      </c>
      <c r="H11" s="6" t="s">
        <v>119</v>
      </c>
      <c r="I11" s="6"/>
      <c r="J11" s="6"/>
      <c r="K11" s="6">
        <f t="shared" si="1"/>
        <v>0</v>
      </c>
      <c r="L11" s="6"/>
      <c r="M11" s="6"/>
      <c r="N11" s="6">
        <f t="shared" si="2"/>
        <v>0</v>
      </c>
    </row>
    <row r="12" spans="3:14" x14ac:dyDescent="0.3">
      <c r="D12" s="6"/>
      <c r="E12" s="6"/>
      <c r="F12" s="6"/>
      <c r="G12" s="6">
        <f t="shared" si="0"/>
        <v>0</v>
      </c>
      <c r="H12" s="6"/>
      <c r="I12" s="6"/>
      <c r="J12" s="6"/>
      <c r="K12" s="6">
        <f t="shared" si="1"/>
        <v>0</v>
      </c>
      <c r="L12" s="6"/>
      <c r="M12" s="6"/>
      <c r="N12" s="6">
        <f t="shared" si="2"/>
        <v>0</v>
      </c>
    </row>
    <row r="13" spans="3:14" x14ac:dyDescent="0.3">
      <c r="D13" s="6"/>
      <c r="E13" s="6"/>
      <c r="F13" s="6"/>
      <c r="G13" s="6">
        <f t="shared" si="0"/>
        <v>0</v>
      </c>
      <c r="H13" s="6"/>
      <c r="I13" s="6"/>
      <c r="J13" s="6"/>
      <c r="K13" s="6">
        <f t="shared" si="1"/>
        <v>0</v>
      </c>
      <c r="L13" s="6"/>
      <c r="M13" s="6"/>
      <c r="N13" s="6">
        <f t="shared" si="2"/>
        <v>0</v>
      </c>
    </row>
    <row r="14" spans="3:14" x14ac:dyDescent="0.3">
      <c r="D14" s="6" t="s">
        <v>104</v>
      </c>
      <c r="E14" s="6"/>
      <c r="F14" s="6"/>
      <c r="G14" s="6">
        <f t="shared" si="0"/>
        <v>0</v>
      </c>
      <c r="H14" s="6" t="s">
        <v>118</v>
      </c>
      <c r="I14" s="6"/>
      <c r="J14" s="6"/>
      <c r="K14" s="6">
        <f t="shared" si="1"/>
        <v>0</v>
      </c>
      <c r="L14" s="6"/>
      <c r="M14" s="6"/>
      <c r="N14" s="6">
        <f t="shared" si="2"/>
        <v>0</v>
      </c>
    </row>
    <row r="15" spans="3:14" x14ac:dyDescent="0.3">
      <c r="D15" s="6"/>
      <c r="E15" s="6"/>
      <c r="F15" s="6"/>
      <c r="G15" s="6">
        <f t="shared" si="0"/>
        <v>0</v>
      </c>
      <c r="H15" s="6" t="s">
        <v>119</v>
      </c>
      <c r="I15" s="6"/>
      <c r="J15" s="6"/>
      <c r="K15" s="6">
        <f t="shared" si="1"/>
        <v>0</v>
      </c>
      <c r="L15" s="6"/>
      <c r="M15" s="6"/>
      <c r="N15" s="6">
        <f t="shared" si="2"/>
        <v>0</v>
      </c>
    </row>
    <row r="16" spans="3:14" x14ac:dyDescent="0.3">
      <c r="D16" s="6"/>
      <c r="E16" s="6"/>
      <c r="F16" s="6"/>
      <c r="G16" s="6">
        <f t="shared" si="0"/>
        <v>0</v>
      </c>
      <c r="H16" s="6"/>
      <c r="I16" s="6"/>
      <c r="J16" s="6"/>
      <c r="K16" s="6">
        <f t="shared" si="1"/>
        <v>0</v>
      </c>
      <c r="L16" s="6"/>
      <c r="M16" s="6"/>
      <c r="N16" s="6">
        <f t="shared" si="2"/>
        <v>0</v>
      </c>
    </row>
    <row r="17" spans="4:14" x14ac:dyDescent="0.3">
      <c r="D17" s="6"/>
      <c r="E17" s="6"/>
      <c r="F17" s="6"/>
      <c r="G17" s="6">
        <f t="shared" si="0"/>
        <v>0</v>
      </c>
      <c r="H17" s="6"/>
      <c r="I17" s="6"/>
      <c r="J17" s="6"/>
      <c r="K17" s="6">
        <f t="shared" si="1"/>
        <v>0</v>
      </c>
      <c r="L17" s="6"/>
      <c r="M17" s="6"/>
      <c r="N17" s="6">
        <f t="shared" si="2"/>
        <v>0</v>
      </c>
    </row>
    <row r="18" spans="4:14" x14ac:dyDescent="0.3">
      <c r="D18" s="6" t="s">
        <v>105</v>
      </c>
      <c r="E18" s="6"/>
      <c r="F18" s="6"/>
      <c r="G18" s="6">
        <f t="shared" si="0"/>
        <v>0</v>
      </c>
      <c r="H18" s="6" t="s">
        <v>118</v>
      </c>
      <c r="I18" s="6"/>
      <c r="J18" s="6"/>
      <c r="K18" s="6">
        <f t="shared" si="1"/>
        <v>0</v>
      </c>
      <c r="L18" s="6"/>
      <c r="M18" s="6"/>
      <c r="N18" s="6">
        <f t="shared" si="2"/>
        <v>0</v>
      </c>
    </row>
    <row r="19" spans="4:14" x14ac:dyDescent="0.3">
      <c r="D19" s="6"/>
      <c r="E19" s="6"/>
      <c r="F19" s="6"/>
      <c r="G19" s="6">
        <f t="shared" si="0"/>
        <v>0</v>
      </c>
      <c r="H19" s="6" t="s">
        <v>119</v>
      </c>
      <c r="I19" s="6"/>
      <c r="J19" s="6"/>
      <c r="K19" s="6">
        <f t="shared" si="1"/>
        <v>0</v>
      </c>
      <c r="L19" s="6"/>
      <c r="M19" s="6"/>
      <c r="N19" s="6">
        <f t="shared" si="2"/>
        <v>0</v>
      </c>
    </row>
    <row r="20" spans="4:14" x14ac:dyDescent="0.3">
      <c r="D20" s="6"/>
      <c r="E20" s="6"/>
      <c r="F20" s="6"/>
      <c r="G20" s="6">
        <f t="shared" si="0"/>
        <v>0</v>
      </c>
      <c r="H20" s="6"/>
      <c r="I20" s="6"/>
      <c r="J20" s="6"/>
      <c r="K20" s="6">
        <f t="shared" si="1"/>
        <v>0</v>
      </c>
      <c r="L20" s="6"/>
      <c r="M20" s="6"/>
      <c r="N20" s="6">
        <f t="shared" si="2"/>
        <v>0</v>
      </c>
    </row>
    <row r="21" spans="4:14" x14ac:dyDescent="0.3">
      <c r="D21" s="6" t="s">
        <v>105</v>
      </c>
      <c r="E21" s="6"/>
      <c r="F21" s="6"/>
      <c r="G21" s="6">
        <f t="shared" si="0"/>
        <v>0</v>
      </c>
      <c r="H21" s="6" t="s">
        <v>118</v>
      </c>
      <c r="I21" s="6"/>
      <c r="J21" s="6"/>
      <c r="K21" s="6">
        <f t="shared" si="1"/>
        <v>0</v>
      </c>
      <c r="L21" s="6"/>
      <c r="M21" s="6"/>
      <c r="N21" s="6">
        <f t="shared" si="2"/>
        <v>0</v>
      </c>
    </row>
    <row r="22" spans="4:14" x14ac:dyDescent="0.3">
      <c r="D22" s="6"/>
      <c r="E22" s="6"/>
      <c r="F22" s="6"/>
      <c r="G22" s="6">
        <f t="shared" si="0"/>
        <v>0</v>
      </c>
      <c r="H22" s="6" t="s">
        <v>119</v>
      </c>
      <c r="I22" s="6"/>
      <c r="J22" s="6"/>
      <c r="K22" s="6">
        <f t="shared" si="1"/>
        <v>0</v>
      </c>
      <c r="L22" s="6"/>
      <c r="M22" s="6"/>
      <c r="N22" s="6">
        <f t="shared" si="2"/>
        <v>0</v>
      </c>
    </row>
    <row r="23" spans="4:14" x14ac:dyDescent="0.3">
      <c r="D23" s="6"/>
      <c r="E23" s="6"/>
      <c r="F23" s="6"/>
      <c r="G23" s="6">
        <f t="shared" si="0"/>
        <v>0</v>
      </c>
      <c r="H23" s="6"/>
      <c r="I23" s="6"/>
      <c r="J23" s="6"/>
      <c r="K23" s="6">
        <f t="shared" si="1"/>
        <v>0</v>
      </c>
      <c r="L23" s="6"/>
      <c r="M23" s="6"/>
      <c r="N23" s="6">
        <f t="shared" si="2"/>
        <v>0</v>
      </c>
    </row>
    <row r="24" spans="4:14" x14ac:dyDescent="0.3">
      <c r="D24" s="6" t="s">
        <v>111</v>
      </c>
      <c r="E24" s="6"/>
      <c r="F24" s="6"/>
      <c r="G24" s="6">
        <f t="shared" si="0"/>
        <v>0</v>
      </c>
      <c r="H24" s="6" t="s">
        <v>120</v>
      </c>
      <c r="I24" s="6"/>
      <c r="J24" s="6"/>
      <c r="K24" s="6">
        <f t="shared" si="1"/>
        <v>0</v>
      </c>
      <c r="L24" s="6"/>
      <c r="M24" s="6"/>
      <c r="N24" s="6">
        <f t="shared" si="2"/>
        <v>0</v>
      </c>
    </row>
    <row r="25" spans="4:14" x14ac:dyDescent="0.3">
      <c r="D25" s="6" t="s">
        <v>112</v>
      </c>
      <c r="E25" s="6"/>
      <c r="F25" s="6"/>
      <c r="G25" s="6">
        <f t="shared" si="0"/>
        <v>0</v>
      </c>
      <c r="H25" s="6" t="s">
        <v>120</v>
      </c>
      <c r="I25" s="6"/>
      <c r="J25" s="6"/>
      <c r="K25" s="6">
        <f t="shared" si="1"/>
        <v>0</v>
      </c>
      <c r="L25" s="6"/>
      <c r="M25" s="6"/>
      <c r="N25" s="6">
        <f t="shared" si="2"/>
        <v>0</v>
      </c>
    </row>
    <row r="26" spans="4:14" x14ac:dyDescent="0.3">
      <c r="D26" s="6" t="s">
        <v>113</v>
      </c>
      <c r="E26" s="6"/>
      <c r="F26" s="6"/>
      <c r="G26" s="6">
        <f t="shared" si="0"/>
        <v>0</v>
      </c>
      <c r="H26" s="6" t="s">
        <v>120</v>
      </c>
      <c r="I26" s="6"/>
      <c r="J26" s="6"/>
      <c r="K26" s="6">
        <f t="shared" si="1"/>
        <v>0</v>
      </c>
      <c r="L26" s="6"/>
      <c r="M26" s="6"/>
      <c r="N26" s="6">
        <f t="shared" si="2"/>
        <v>0</v>
      </c>
    </row>
    <row r="27" spans="4:14" x14ac:dyDescent="0.3">
      <c r="D27" s="6"/>
      <c r="E27" s="6"/>
      <c r="F27" s="6"/>
      <c r="G27" s="6">
        <f t="shared" si="0"/>
        <v>0</v>
      </c>
      <c r="H27" s="6"/>
      <c r="I27" s="6"/>
      <c r="J27" s="6"/>
      <c r="K27" s="6">
        <f t="shared" si="1"/>
        <v>0</v>
      </c>
      <c r="L27" s="6"/>
      <c r="M27" s="6"/>
      <c r="N27" s="6">
        <f t="shared" si="2"/>
        <v>0</v>
      </c>
    </row>
    <row r="28" spans="4:14" x14ac:dyDescent="0.3">
      <c r="D28" s="6" t="s">
        <v>107</v>
      </c>
      <c r="E28" s="6"/>
      <c r="F28" s="6"/>
      <c r="G28" s="6">
        <f t="shared" si="0"/>
        <v>0</v>
      </c>
      <c r="H28" s="6"/>
      <c r="I28" s="6"/>
      <c r="J28" s="6"/>
      <c r="K28" s="6">
        <f t="shared" si="1"/>
        <v>0</v>
      </c>
      <c r="L28" s="6"/>
      <c r="M28" s="6"/>
      <c r="N28" s="6">
        <f t="shared" si="2"/>
        <v>0</v>
      </c>
    </row>
    <row r="29" spans="4:14" x14ac:dyDescent="0.3">
      <c r="D29" s="6" t="s">
        <v>108</v>
      </c>
      <c r="E29" s="6"/>
      <c r="F29" s="6"/>
      <c r="G29" s="6">
        <f t="shared" si="0"/>
        <v>0</v>
      </c>
      <c r="H29" s="6"/>
      <c r="I29" s="6"/>
      <c r="J29" s="6"/>
      <c r="K29" s="6">
        <f t="shared" si="1"/>
        <v>0</v>
      </c>
      <c r="L29" s="6"/>
      <c r="M29" s="6"/>
      <c r="N29" s="6">
        <f t="shared" si="2"/>
        <v>0</v>
      </c>
    </row>
    <row r="30" spans="4:14" x14ac:dyDescent="0.3">
      <c r="D30" s="6" t="s">
        <v>109</v>
      </c>
      <c r="E30" s="6"/>
      <c r="F30" s="6"/>
      <c r="G30" s="6">
        <f t="shared" si="0"/>
        <v>0</v>
      </c>
      <c r="H30" s="6"/>
      <c r="I30" s="6"/>
      <c r="J30" s="6"/>
      <c r="K30" s="6">
        <f t="shared" si="1"/>
        <v>0</v>
      </c>
      <c r="L30" s="6"/>
      <c r="M30" s="6"/>
      <c r="N30" s="6">
        <f t="shared" si="2"/>
        <v>0</v>
      </c>
    </row>
    <row r="31" spans="4:14" x14ac:dyDescent="0.3">
      <c r="D31" s="6" t="s">
        <v>110</v>
      </c>
      <c r="E31" s="6"/>
      <c r="F31" s="6"/>
      <c r="G31" s="6">
        <f t="shared" si="0"/>
        <v>0</v>
      </c>
      <c r="H31" s="6"/>
      <c r="I31" s="6"/>
      <c r="J31" s="6"/>
      <c r="K31" s="6">
        <f t="shared" si="1"/>
        <v>0</v>
      </c>
      <c r="L31" s="6"/>
      <c r="M31" s="6"/>
      <c r="N31" s="6">
        <f t="shared" si="2"/>
        <v>0</v>
      </c>
    </row>
    <row r="32" spans="4:14" x14ac:dyDescent="0.3">
      <c r="D32" s="6"/>
      <c r="E32" s="6"/>
      <c r="F32" s="6"/>
      <c r="G32" s="6">
        <f t="shared" si="0"/>
        <v>0</v>
      </c>
      <c r="H32" s="6"/>
      <c r="I32" s="6"/>
      <c r="J32" s="6"/>
      <c r="K32" s="6">
        <f t="shared" si="1"/>
        <v>0</v>
      </c>
      <c r="L32" s="6"/>
      <c r="M32" s="6"/>
      <c r="N32" s="6">
        <f t="shared" si="2"/>
        <v>0</v>
      </c>
    </row>
    <row r="33" spans="4:14" x14ac:dyDescent="0.3">
      <c r="D33" s="6"/>
      <c r="E33" s="6"/>
      <c r="F33" s="6"/>
      <c r="G33" s="6">
        <f t="shared" si="0"/>
        <v>0</v>
      </c>
      <c r="H33" s="6"/>
      <c r="I33" s="6"/>
      <c r="J33" s="6"/>
      <c r="K33" s="6">
        <f t="shared" si="1"/>
        <v>0</v>
      </c>
      <c r="L33" s="6"/>
      <c r="M33" s="6"/>
      <c r="N33" s="6">
        <f t="shared" si="2"/>
        <v>0</v>
      </c>
    </row>
    <row r="34" spans="4:14" x14ac:dyDescent="0.3">
      <c r="D34" s="6"/>
      <c r="E34" s="6"/>
      <c r="F34" s="6"/>
      <c r="G34" s="6">
        <f t="shared" si="0"/>
        <v>0</v>
      </c>
      <c r="H34" s="6"/>
      <c r="I34" s="6"/>
      <c r="J34" s="6"/>
      <c r="K34" s="6">
        <f t="shared" si="1"/>
        <v>0</v>
      </c>
      <c r="L34" s="6"/>
      <c r="M34" s="6"/>
      <c r="N34" s="6">
        <f t="shared" si="2"/>
        <v>0</v>
      </c>
    </row>
    <row r="35" spans="4:14" x14ac:dyDescent="0.3">
      <c r="D35" s="6" t="s">
        <v>114</v>
      </c>
      <c r="E35" s="6"/>
      <c r="F35" s="6">
        <f>G35*10.764</f>
        <v>0</v>
      </c>
      <c r="G35" s="6">
        <f>SUM(G7:G34)</f>
        <v>0</v>
      </c>
      <c r="H35" s="6"/>
      <c r="I35" s="6"/>
      <c r="J35" s="6">
        <f>K35*10.764</f>
        <v>0</v>
      </c>
      <c r="K35" s="6">
        <f>SUM(K7:K34)</f>
        <v>0</v>
      </c>
      <c r="L35" s="6"/>
      <c r="M35" s="6">
        <f>N35*10.764</f>
        <v>0</v>
      </c>
      <c r="N35" s="6">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 %</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pranitam503@gmail.com</cp:lastModifiedBy>
  <cp:lastPrinted>2025-08-14T13:25:23Z</cp:lastPrinted>
  <dcterms:created xsi:type="dcterms:W3CDTF">2013-11-23T05:32:33Z</dcterms:created>
  <dcterms:modified xsi:type="dcterms:W3CDTF">2025-08-14T13:26:29Z</dcterms:modified>
</cp:coreProperties>
</file>