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99A75921-F974-4699-8D4F-FD463DE97515}" xr6:coauthVersionLast="47" xr6:coauthVersionMax="47" xr10:uidLastSave="{00000000-0000-0000-0000-000000000000}"/>
  <bookViews>
    <workbookView xWindow="-108" yWindow="-108" windowWidth="23256" windowHeight="12456" xr2:uid="{00000000-000D-0000-FFFF-FFFF00000000}"/>
  </bookViews>
  <sheets>
    <sheet name="Sheet1" sheetId="1" r:id="rId1"/>
    <sheet name="1%" sheetId="14" r:id="rId2"/>
    <sheet name="2 %" sheetId="16" r:id="rId3"/>
    <sheet name="3%" sheetId="17" r:id="rId4"/>
    <sheet name="VALUATION" sheetId="15" r:id="rId5"/>
    <sheet name="Wing A" sheetId="11" r:id="rId6"/>
    <sheet name="Wing B" sheetId="12" r:id="rId7"/>
    <sheet name="Wing C" sheetId="13" r:id="rId8"/>
  </sheets>
  <definedNames>
    <definedName name="_xlnm.Print_Area" localSheetId="0">Sheet1!$A$1:$J$177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 l="1"/>
  <c r="F3" i="1" l="1"/>
  <c r="D90" i="1" l="1"/>
  <c r="L65" i="1" l="1"/>
  <c r="L64" i="1"/>
  <c r="L63" i="1"/>
  <c r="I53" i="1"/>
  <c r="C60" i="1" l="1"/>
  <c r="D60" i="1" s="1"/>
  <c r="L58" i="1"/>
  <c r="D62" i="1"/>
  <c r="D67" i="1"/>
  <c r="D65" i="1"/>
  <c r="D63" i="1"/>
  <c r="D61" i="1"/>
  <c r="L59" i="1"/>
  <c r="C58" i="1" s="1"/>
  <c r="D58" i="1" s="1"/>
  <c r="L57" i="1"/>
  <c r="L60" i="1"/>
  <c r="L61" i="1" s="1"/>
  <c r="L66" i="1" s="1"/>
  <c r="D66" i="1"/>
  <c r="D64" i="1"/>
  <c r="B16" i="17"/>
  <c r="E10" i="17" s="1"/>
  <c r="B14" i="17"/>
  <c r="N7" i="17" s="1"/>
  <c r="H18" i="17" s="1"/>
  <c r="B12" i="17"/>
  <c r="M7" i="17" s="1"/>
  <c r="H17" i="17" s="1"/>
  <c r="B10" i="17"/>
  <c r="L7" i="17" s="1"/>
  <c r="H16" i="17" s="1"/>
  <c r="B8" i="17"/>
  <c r="K7" i="17" s="1"/>
  <c r="H15" i="17" s="1"/>
  <c r="M6" i="17"/>
  <c r="G17" i="17" s="1"/>
  <c r="I6" i="17"/>
  <c r="G13" i="17" s="1"/>
  <c r="E6" i="17"/>
  <c r="B6" i="17"/>
  <c r="J7" i="17" s="1"/>
  <c r="H14" i="17" s="1"/>
  <c r="E4" i="17"/>
  <c r="B16" i="16"/>
  <c r="E10" i="16"/>
  <c r="B14" i="16"/>
  <c r="E9" i="16" s="1"/>
  <c r="B12" i="16"/>
  <c r="E8" i="16" s="1"/>
  <c r="B10" i="16"/>
  <c r="L7" i="16" s="1"/>
  <c r="H16" i="16" s="1"/>
  <c r="B8" i="16"/>
  <c r="K7" i="16" s="1"/>
  <c r="H15" i="16" s="1"/>
  <c r="O6" i="16"/>
  <c r="G19" i="16" s="1"/>
  <c r="K6" i="16"/>
  <c r="G15" i="16" s="1"/>
  <c r="I6" i="16"/>
  <c r="G13" i="16" s="1"/>
  <c r="E6" i="16"/>
  <c r="B6" i="16"/>
  <c r="J7" i="16"/>
  <c r="H14" i="16" s="1"/>
  <c r="E4" i="16"/>
  <c r="D46" i="1"/>
  <c r="F9" i="15"/>
  <c r="G9" i="15" s="1"/>
  <c r="F8" i="15"/>
  <c r="G8" i="15" s="1"/>
  <c r="F7" i="15"/>
  <c r="G7" i="15" s="1"/>
  <c r="F6" i="15"/>
  <c r="G6" i="15" s="1"/>
  <c r="F5" i="15"/>
  <c r="G5" i="15" s="1"/>
  <c r="B16" i="14"/>
  <c r="O7" i="14" s="1"/>
  <c r="H19" i="14" s="1"/>
  <c r="B14" i="14"/>
  <c r="E9" i="14"/>
  <c r="G13" i="14"/>
  <c r="B12" i="14"/>
  <c r="E8" i="14" s="1"/>
  <c r="B10" i="14"/>
  <c r="L7" i="14" s="1"/>
  <c r="H16" i="14" s="1"/>
  <c r="B8" i="14"/>
  <c r="K7" i="14" s="1"/>
  <c r="H15" i="14" s="1"/>
  <c r="N7" i="14"/>
  <c r="H18" i="14"/>
  <c r="J7" i="14"/>
  <c r="H14" i="14" s="1"/>
  <c r="N6" i="14"/>
  <c r="G18" i="14" s="1"/>
  <c r="I6" i="14"/>
  <c r="I7" i="14" s="1"/>
  <c r="H13" i="14" s="1"/>
  <c r="B6" i="14"/>
  <c r="J6" i="14" s="1"/>
  <c r="G14" i="14" s="1"/>
  <c r="E5" i="14"/>
  <c r="E4" i="14"/>
  <c r="D48" i="1"/>
  <c r="F7" i="1"/>
  <c r="G84"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N35" i="13" s="1"/>
  <c r="M35" i="13" s="1"/>
  <c r="K7" i="13"/>
  <c r="K35" i="13"/>
  <c r="J35" i="13" s="1"/>
  <c r="G7" i="13"/>
  <c r="G35" i="13" s="1"/>
  <c r="F35" i="13" s="1"/>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M35" i="12" s="1"/>
  <c r="L35" i="12" s="1"/>
  <c r="J9" i="12"/>
  <c r="F9" i="12"/>
  <c r="M8" i="12"/>
  <c r="J8" i="12"/>
  <c r="F8" i="12"/>
  <c r="M7" i="12"/>
  <c r="J7" i="12"/>
  <c r="J35" i="12" s="1"/>
  <c r="I35" i="12" s="1"/>
  <c r="F7" i="12"/>
  <c r="F35" i="12" s="1"/>
  <c r="E35" i="12" s="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C43" i="1"/>
  <c r="M7" i="11"/>
  <c r="M8" i="11"/>
  <c r="M9" i="11"/>
  <c r="M10" i="11"/>
  <c r="M11" i="11"/>
  <c r="M12" i="11"/>
  <c r="M13" i="11"/>
  <c r="M14" i="11"/>
  <c r="M15" i="11"/>
  <c r="M16" i="11"/>
  <c r="M17" i="11"/>
  <c r="M18" i="11"/>
  <c r="M19" i="11"/>
  <c r="M20" i="11"/>
  <c r="J7" i="11"/>
  <c r="J8" i="11"/>
  <c r="J9" i="11"/>
  <c r="J34" i="11" s="1"/>
  <c r="I34" i="11" s="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F34" i="11" s="1"/>
  <c r="E34" i="11" s="1"/>
  <c r="O6" i="14"/>
  <c r="G19" i="14" s="1"/>
  <c r="K6" i="14"/>
  <c r="G15" i="14"/>
  <c r="E6" i="14"/>
  <c r="O7" i="16"/>
  <c r="H19" i="16"/>
  <c r="I7" i="17"/>
  <c r="H13" i="17" s="1"/>
  <c r="E5" i="17"/>
  <c r="J6" i="17"/>
  <c r="G14" i="17"/>
  <c r="K6" i="17"/>
  <c r="G15" i="17" s="1"/>
  <c r="I7" i="16"/>
  <c r="H13" i="16" s="1"/>
  <c r="E5" i="16"/>
  <c r="J6" i="16"/>
  <c r="G14" i="16" s="1"/>
  <c r="N7" i="16"/>
  <c r="H18" i="16" s="1"/>
  <c r="M6" i="16" l="1"/>
  <c r="G17" i="16" s="1"/>
  <c r="N6" i="16"/>
  <c r="G18" i="16" s="1"/>
  <c r="M34" i="11"/>
  <c r="L34" i="11" s="1"/>
  <c r="M7" i="16"/>
  <c r="H17" i="16" s="1"/>
  <c r="H20" i="16" s="1"/>
  <c r="O6" i="17"/>
  <c r="G19" i="17" s="1"/>
  <c r="O7" i="17"/>
  <c r="H19" i="17" s="1"/>
  <c r="H20" i="17"/>
  <c r="G10" i="15"/>
  <c r="L6" i="16"/>
  <c r="G16" i="16" s="1"/>
  <c r="G20" i="16" s="1"/>
  <c r="E7" i="14"/>
  <c r="M7" i="14"/>
  <c r="H17" i="14" s="1"/>
  <c r="H20" i="14" s="1"/>
  <c r="L6" i="17"/>
  <c r="G16" i="17" s="1"/>
  <c r="G20" i="17" s="1"/>
  <c r="N6" i="17"/>
  <c r="G18" i="17" s="1"/>
  <c r="M6" i="14"/>
  <c r="G17" i="14" s="1"/>
  <c r="E9" i="17"/>
  <c r="E7" i="16"/>
  <c r="E7" i="17"/>
  <c r="L6" i="14"/>
  <c r="G16" i="14" s="1"/>
  <c r="G20" i="14" s="1"/>
  <c r="E8" i="17"/>
  <c r="E10" i="14"/>
  <c r="L62" i="1"/>
  <c r="L67" i="1" s="1"/>
  <c r="C59" i="1" s="1"/>
  <c r="D59" i="1" s="1"/>
  <c r="F58" i="1" l="1"/>
  <c r="H58" i="1"/>
  <c r="K52" i="1" l="1"/>
  <c r="C54" i="1" s="1"/>
</calcChain>
</file>

<file path=xl/sharedStrings.xml><?xml version="1.0" encoding="utf-8"?>
<sst xmlns="http://schemas.openxmlformats.org/spreadsheetml/2006/main" count="460" uniqueCount="221">
  <si>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</si>
  <si>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</si>
  <si>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</si>
  <si>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</si>
  <si>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</si>
  <si>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</si>
  <si>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</si>
  <si>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</si>
  <si>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</si>
  <si>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</si>
  <si>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</si>
  <si>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</si>
  <si>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</si>
  <si>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</si>
  <si>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</si>
  <si>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</si>
  <si>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</si>
  <si>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</si>
  <si>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</si>
  <si>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</si>
  <si>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</si>
  <si>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</si>
  <si>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</si>
  <si>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</si>
  <si>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</si>
  <si>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</si>
  <si>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Quality of infrastructure in vicinity</t>
  </si>
  <si>
    <t>Type of Work</t>
  </si>
  <si>
    <t>Plinth</t>
  </si>
  <si>
    <t>RCC</t>
  </si>
  <si>
    <t>Plaster</t>
  </si>
  <si>
    <t xml:space="preserve">Latitude &amp; Longitude </t>
  </si>
  <si>
    <t>Latitude</t>
  </si>
  <si>
    <t>Longitude</t>
  </si>
  <si>
    <t>Flooring</t>
  </si>
  <si>
    <t>Finishing</t>
  </si>
  <si>
    <t xml:space="preserve">Valuation Report </t>
  </si>
  <si>
    <t>Yes</t>
  </si>
  <si>
    <t xml:space="preserve">Residential </t>
  </si>
  <si>
    <t>Type of Structure : RCC Framed Structure</t>
  </si>
  <si>
    <t>Expiry date:NA</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</si>
  <si>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</si>
  <si>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</si>
  <si>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</si>
  <si>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</si>
  <si>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</si>
  <si>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</si>
  <si>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</si>
  <si>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</si>
  <si>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</si>
  <si>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</si>
  <si>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Does the boundaries at site match, as mentioned in the Docoumentation: NA</t>
  </si>
  <si>
    <t>all available at  1 to 2 km.</t>
  </si>
  <si>
    <t>Dated</t>
  </si>
  <si>
    <t xml:space="preserve">Project location details       </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</si>
  <si>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</si>
  <si>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</si>
  <si>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</si>
  <si>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</si>
  <si>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</si>
  <si>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</si>
  <si>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</si>
  <si>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</si>
  <si>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</si>
  <si>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</si>
  <si>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</si>
  <si>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</si>
  <si>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</si>
  <si>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</si>
  <si>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</si>
  <si>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</si>
  <si>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</si>
  <si>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</si>
  <si>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</si>
  <si>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</si>
  <si>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</si>
  <si>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</si>
  <si>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</si>
  <si>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</si>
  <si>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</si>
  <si>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</si>
  <si>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</si>
  <si>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</si>
  <si>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</si>
  <si>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</si>
  <si>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</si>
  <si>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</si>
  <si>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</si>
  <si>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</si>
  <si>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</si>
  <si>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Recommended rate of the flat Per Sq. Ft. ( on Super builtup area)</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</si>
  <si>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</si>
  <si>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</si>
  <si>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</si>
  <si>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</si>
  <si>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</si>
  <si>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</si>
  <si>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</si>
  <si>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</si>
  <si>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</si>
  <si>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</si>
  <si>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</si>
  <si>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</si>
  <si>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</si>
  <si>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</si>
  <si>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</si>
  <si>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</si>
  <si>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</si>
  <si>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</si>
  <si>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</si>
  <si>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</si>
  <si>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</si>
  <si>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</si>
  <si>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</si>
  <si>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</si>
  <si>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</si>
  <si>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</si>
  <si>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</si>
  <si>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</si>
  <si>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 xml:space="preserve">totaL floor </t>
  </si>
  <si>
    <t>Refer Data</t>
  </si>
  <si>
    <t>Approved no of units</t>
  </si>
  <si>
    <t>Name &amp; No of Buildings</t>
  </si>
  <si>
    <t>Authorized Signatory
Name &amp; Seal of the agency</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</si>
  <si>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</si>
  <si>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Approved usage of the Property: Residential
(Restrictive convenants in regards to land use , if any)</t>
  </si>
  <si>
    <t>Axis Sanpada</t>
  </si>
  <si>
    <t>Market Research Data</t>
  </si>
  <si>
    <t>Source</t>
  </si>
  <si>
    <t>Distance from proposed property</t>
  </si>
  <si>
    <t>Net Carpet</t>
  </si>
  <si>
    <t>Saleable Area</t>
  </si>
  <si>
    <t>Rate on Saleable</t>
  </si>
  <si>
    <t>Market Value</t>
  </si>
  <si>
    <t>99 Acres</t>
  </si>
  <si>
    <t>Average</t>
  </si>
  <si>
    <t xml:space="preserve">Valuation Adopted </t>
  </si>
  <si>
    <t>Contact Number</t>
  </si>
  <si>
    <t>Mr. Norbert Mendes - 022-66235946</t>
  </si>
  <si>
    <t>Godrej City Phase 1</t>
  </si>
  <si>
    <t>Tower No.1 (Wing A, B &amp; C)
Tower No.2 (Wing D &amp; E)
Tower No.3 (Wing F &amp; G)</t>
  </si>
  <si>
    <t>RERA No.</t>
  </si>
  <si>
    <t>P52000001298</t>
  </si>
  <si>
    <t>Godrej City Phase 1, Sr.No.30,32,36,37,39,41,42,43,44,47,50,68 at Village Khanavale &amp; Sr.No.4,5,6,7,8,9 at village Talegaon, Panvel, Raigad - 410206.</t>
  </si>
  <si>
    <t>30,32,36,37,39,41,42,43,44,47,50,68 &amp; 4,5,6,7,8,9</t>
  </si>
  <si>
    <t>S No</t>
  </si>
  <si>
    <t>Internal Road</t>
  </si>
  <si>
    <t>Forest</t>
  </si>
  <si>
    <t>Building</t>
  </si>
  <si>
    <t>Open Plot</t>
  </si>
  <si>
    <t xml:space="preserve">Golf Meadows </t>
  </si>
  <si>
    <t>Raigad</t>
  </si>
  <si>
    <t>Khanavale</t>
  </si>
  <si>
    <t>Village</t>
  </si>
  <si>
    <t>Panvel</t>
  </si>
  <si>
    <t>07 Wing</t>
  </si>
  <si>
    <t>CIDCO/NAINA/STP/BP-79/CC/2017/152</t>
  </si>
  <si>
    <t>30/-</t>
  </si>
  <si>
    <t>Floor rise rate  Per Sq. Ft.(from 2nd Floor)</t>
  </si>
  <si>
    <t>Township maintenance Charges for 36 months</t>
  </si>
  <si>
    <t>60253/-</t>
  </si>
  <si>
    <t>Club House Charges</t>
  </si>
  <si>
    <t>150000/-</t>
  </si>
  <si>
    <t>Water &amp; Electricity Charges</t>
  </si>
  <si>
    <t>75000/-</t>
  </si>
  <si>
    <t>Corpus Amount</t>
  </si>
  <si>
    <t>25000/-</t>
  </si>
  <si>
    <t>Legal Charges</t>
  </si>
  <si>
    <t>Share money</t>
  </si>
  <si>
    <t>1000/-</t>
  </si>
  <si>
    <t>316071/-</t>
  </si>
  <si>
    <t>Common Area Charges (For Tower No.3 Wing F &amp; G)</t>
  </si>
  <si>
    <t>PLC Charges (For Tower No.3 Wing F &amp; G)</t>
  </si>
  <si>
    <t>1BHK</t>
  </si>
  <si>
    <t>2BHK</t>
  </si>
  <si>
    <t>About 9.5Km from Mohope Railway Station</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</si>
  <si>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</si>
  <si>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</si>
  <si>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</si>
  <si>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</si>
  <si>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</si>
  <si>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</si>
  <si>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</si>
  <si>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</si>
  <si>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</si>
  <si>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</si>
  <si>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</si>
  <si>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</si>
  <si>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</si>
  <si>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</si>
  <si>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</si>
  <si>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</si>
  <si>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</si>
  <si>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</si>
  <si>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</si>
  <si>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</si>
  <si>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</si>
  <si>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</si>
  <si>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</si>
  <si>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</si>
  <si>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</si>
  <si>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</si>
  <si>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</si>
  <si>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</si>
  <si>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</si>
  <si>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</si>
  <si>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</si>
  <si>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</si>
  <si>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2B + Gr + 1st to 13th Floor</t>
  </si>
  <si>
    <t>CIDCO/NAINA/STP/BP-79/CC/2017/152                                                                                                                                Valid Up to: 2B + Gr +1st to 13th Floor</t>
  </si>
  <si>
    <t>4,00,000/-</t>
  </si>
  <si>
    <t>Tower No.1(Wing A, B &amp; C) = 2B + Gr + 1st to 13th Floor
Tower No.2(Wing D &amp; E) = 2B + Gr + 1st to 13th Floor
Tower No.3 (Wing F &amp; G) = 2B + Gr + 1st to 13th Floor</t>
  </si>
  <si>
    <t>M/s. Caroa Properties LLP</t>
  </si>
  <si>
    <t>Material laying at Site: :Nothing</t>
  </si>
  <si>
    <t>Projected life of the structure: 60 Years</t>
  </si>
  <si>
    <t xml:space="preserve">Remarks:
1. All work completed. Please provide OC.
2. Car parking is subjected to authentic documentation.
3. We have considered rate by verifying it from market inquire.
4. Recommended rate should be considered as all inclusive rate if other charges are not mentioned. (Excluding GST &amp; other government Taxes).
5. Car parking is subjected to authentic documentation
</t>
  </si>
  <si>
    <t>Completed</t>
  </si>
  <si>
    <t>Wheather the construction is as per approved Building plan : Yes</t>
  </si>
  <si>
    <t>Location Link</t>
  </si>
  <si>
    <t>https://goo.gl/maps/yjuMBrcexAUXNH136</t>
  </si>
  <si>
    <t>Office No. 1031, Wing J, Akshar Business Park, Plot No. 03 Sector 25, Near APMC Market, 
Vashi, Navi Mumbai, Maharashtra 400703 TEL: 022-46090378/79/8
E mail : vsjcapf@gmail.com. Web site : www.vsjadon.com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</si>
</sst>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8"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7" fillId="0" borderId="0"/>
    <xf numFmtId="0" fontId="7" fillId="0" borderId="0"/>
    <xf numFmtId="0" fontId="7" fillId="0" borderId="0"/>
    <xf numFmtId="0" fontId="17" fillId="0" borderId="0" applyNumberFormat="0" applyFill="0" applyBorder="0" applyAlignment="0" applyProtection="0"/>
  </cellStyleXfs>
  <cellXfs count="149">
    <xf numFmtId="0" fontId="0" fillId="0" borderId="0" xfId="0"/>
    <xf numFmtId="0" fontId="0" fillId="0" borderId="1" xfId="0" applyBorder="1"/>
    <xf numFmtId="0" fontId="8" fillId="0" borderId="1" xfId="0" applyFont="1" applyBorder="1"/>
    <xf numFmtId="0" fontId="0" fillId="0" borderId="2" xfId="0" applyBorder="1"/>
    <xf numFmtId="0" fontId="0" fillId="2" borderId="1" xfId="0" applyFill="1" applyBorder="1"/>
    <xf numFmtId="0" fontId="8" fillId="0" borderId="1" xfId="0" applyFont="1" applyBorder="1" applyAlignment="1">
      <alignment horizontal="center"/>
    </xf>
    <xf numFmtId="0" fontId="7" fillId="0" borderId="0" xfId="4"/>
    <xf numFmtId="0" fontId="8" fillId="2" borderId="1" xfId="4" applyFont="1" applyFill="1" applyBorder="1"/>
    <xf numFmtId="0" fontId="7" fillId="0" borderId="1" xfId="4" applyBorder="1"/>
    <xf numFmtId="0" fontId="7" fillId="0" borderId="3" xfId="4" applyBorder="1"/>
    <xf numFmtId="0" fontId="7" fillId="0" borderId="0" xfId="4" applyAlignment="1">
      <alignment wrapText="1"/>
    </xf>
    <xf numFmtId="0" fontId="7" fillId="0" borderId="1" xfId="4" applyBorder="1" applyAlignment="1">
      <alignment wrapText="1"/>
    </xf>
    <xf numFmtId="0" fontId="9" fillId="0" borderId="0" xfId="4" applyFont="1"/>
    <xf numFmtId="0" fontId="1" fillId="0" borderId="0" xfId="3"/>
    <xf numFmtId="0" fontId="7" fillId="0" borderId="0" xfId="5"/>
    <xf numFmtId="0" fontId="8" fillId="0" borderId="1" xfId="5" applyFont="1" applyBorder="1" applyAlignment="1">
      <alignment horizontal="center" vertical="top" wrapText="1"/>
    </xf>
    <xf numFmtId="0" fontId="7" fillId="0" borderId="1" xfId="5" applyBorder="1" applyAlignment="1">
      <alignment horizontal="center" vertical="center"/>
    </xf>
    <xf numFmtId="1" fontId="7" fillId="0" borderId="1" xfId="5" applyNumberFormat="1" applyBorder="1" applyAlignment="1">
      <alignment horizontal="center" vertical="center"/>
    </xf>
    <xf numFmtId="165" fontId="7" fillId="0" borderId="1" xfId="1" applyNumberFormat="1" applyFont="1" applyBorder="1" applyAlignment="1">
      <alignment horizontal="right" vertical="center"/>
    </xf>
    <xf numFmtId="0" fontId="8" fillId="0" borderId="1" xfId="5" applyFont="1" applyBorder="1" applyAlignment="1">
      <alignment horizontal="center" vertical="center"/>
    </xf>
    <xf numFmtId="1" fontId="9" fillId="0" borderId="1" xfId="5" applyNumberFormat="1" applyFont="1" applyBorder="1" applyAlignment="1">
      <alignment horizontal="center" vertical="center"/>
    </xf>
    <xf numFmtId="0" fontId="1" fillId="0" borderId="1" xfId="3" applyBorder="1" applyAlignment="1">
      <alignment horizontal="center" vertical="center"/>
    </xf>
    <xf numFmtId="0" fontId="12" fillId="0" borderId="0" xfId="3" applyFont="1"/>
    <xf numFmtId="0" fontId="7" fillId="0" borderId="1" xfId="5" applyBorder="1" applyAlignment="1">
      <alignment horizontal="left" vertical="center"/>
    </xf>
    <xf numFmtId="0" fontId="13" fillId="0" borderId="14" xfId="6" applyFont="1" applyBorder="1" applyProtection="1">
      <protection hidden="1"/>
    </xf>
    <xf numFmtId="0" fontId="13" fillId="0" borderId="0" xfId="6" applyFont="1" applyProtection="1">
      <protection hidden="1"/>
    </xf>
    <xf numFmtId="0" fontId="16" fillId="0" borderId="0" xfId="0" applyFont="1" applyProtection="1">
      <protection hidden="1"/>
    </xf>
    <xf numFmtId="0" fontId="16" fillId="0" borderId="17" xfId="0" applyFont="1" applyBorder="1" applyProtection="1">
      <protection hidden="1"/>
    </xf>
    <xf numFmtId="0" fontId="14" fillId="0" borderId="1" xfId="6" applyFont="1" applyBorder="1" applyAlignment="1" applyProtection="1">
      <alignment horizontal="center" vertical="top" wrapText="1"/>
      <protection locked="0"/>
    </xf>
    <xf numFmtId="0" fontId="14" fillId="0" borderId="22" xfId="6" applyFont="1" applyBorder="1" applyAlignment="1" applyProtection="1">
      <alignment horizontal="center" vertical="top"/>
      <protection locked="0"/>
    </xf>
    <xf numFmtId="0" fontId="14" fillId="0" borderId="1" xfId="6" applyFont="1" applyBorder="1" applyAlignment="1" applyProtection="1">
      <alignment horizontal="center" vertical="top"/>
      <protection locked="0"/>
    </xf>
    <xf numFmtId="0" fontId="4" fillId="0" borderId="4"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11" fillId="0" borderId="0" xfId="0" applyFont="1"/>
    <xf numFmtId="0" fontId="4" fillId="0" borderId="1" xfId="0" applyFont="1" applyBorder="1" applyAlignment="1">
      <alignment vertical="top"/>
    </xf>
    <xf numFmtId="0" fontId="13" fillId="0" borderId="15" xfId="6" applyFont="1" applyBorder="1" applyProtection="1">
      <protection hidden="1"/>
    </xf>
    <xf numFmtId="0" fontId="13" fillId="0" borderId="16" xfId="6" applyFont="1" applyBorder="1" applyProtection="1">
      <protection hidden="1"/>
    </xf>
    <xf numFmtId="0" fontId="13" fillId="0" borderId="16" xfId="6" applyFont="1" applyBorder="1"/>
    <xf numFmtId="0" fontId="14" fillId="0" borderId="1" xfId="6" applyFont="1" applyBorder="1" applyAlignment="1" applyProtection="1">
      <alignment horizontal="center" wrapText="1"/>
      <protection locked="0"/>
    </xf>
    <xf numFmtId="0" fontId="16" fillId="0" borderId="16" xfId="0" applyFont="1" applyBorder="1" applyProtection="1">
      <protection hidden="1"/>
    </xf>
    <xf numFmtId="1" fontId="14" fillId="0" borderId="1" xfId="6" applyNumberFormat="1" applyFont="1" applyBorder="1" applyAlignment="1" applyProtection="1">
      <alignment horizontal="center" wrapText="1"/>
      <protection locked="0"/>
    </xf>
    <xf numFmtId="1" fontId="0" fillId="0" borderId="16" xfId="0" applyNumberFormat="1" applyBorder="1"/>
    <xf numFmtId="1" fontId="0" fillId="0" borderId="16" xfId="0" applyNumberFormat="1" applyBorder="1" applyAlignment="1">
      <alignment horizontal="right"/>
    </xf>
    <xf numFmtId="0" fontId="14" fillId="0" borderId="25" xfId="6" applyFont="1" applyBorder="1" applyAlignment="1" applyProtection="1">
      <alignment horizontal="center" wrapText="1"/>
      <protection locked="0"/>
    </xf>
    <xf numFmtId="1" fontId="0" fillId="0" borderId="18" xfId="0" applyNumberFormat="1" applyBorder="1"/>
    <xf numFmtId="0" fontId="4" fillId="0" borderId="0" xfId="2" applyFont="1"/>
    <xf numFmtId="0" fontId="10" fillId="0" borderId="0" xfId="0" applyFont="1"/>
    <xf numFmtId="0" fontId="15" fillId="0" borderId="27" xfId="6" applyFont="1" applyBorder="1" applyAlignment="1" applyProtection="1">
      <alignment horizontal="center" vertical="center"/>
      <protection locked="0"/>
    </xf>
    <xf numFmtId="0" fontId="15" fillId="0" borderId="9" xfId="6" applyFont="1" applyBorder="1" applyAlignment="1" applyProtection="1">
      <alignment horizontal="center" vertical="center"/>
      <protection locked="0"/>
    </xf>
    <xf numFmtId="0" fontId="15" fillId="0" borderId="28" xfId="6" applyFont="1" applyBorder="1" applyAlignment="1" applyProtection="1">
      <alignment horizontal="center" vertical="center"/>
      <protection locked="0"/>
    </xf>
    <xf numFmtId="0" fontId="15" fillId="0" borderId="11" xfId="6" applyFont="1" applyBorder="1" applyAlignment="1" applyProtection="1">
      <alignment horizontal="center" vertical="center"/>
      <protection locked="0"/>
    </xf>
    <xf numFmtId="9" fontId="15" fillId="0" borderId="7" xfId="6" applyNumberFormat="1" applyFont="1" applyBorder="1" applyAlignment="1" applyProtection="1">
      <alignment horizontal="center" vertical="center" wrapText="1"/>
      <protection locked="0"/>
    </xf>
    <xf numFmtId="0" fontId="15" fillId="0" borderId="8" xfId="6" applyFont="1" applyBorder="1" applyAlignment="1" applyProtection="1">
      <alignment horizontal="center" vertical="center" wrapText="1"/>
      <protection locked="0"/>
    </xf>
    <xf numFmtId="0" fontId="15" fillId="0" borderId="9" xfId="6" applyFont="1" applyBorder="1" applyAlignment="1" applyProtection="1">
      <alignment horizontal="center" vertical="center" wrapText="1"/>
      <protection locked="0"/>
    </xf>
    <xf numFmtId="0" fontId="15" fillId="0" borderId="10" xfId="6" applyFont="1" applyBorder="1" applyAlignment="1" applyProtection="1">
      <alignment horizontal="center" vertical="center" wrapText="1"/>
      <protection locked="0"/>
    </xf>
    <xf numFmtId="0" fontId="15" fillId="0" borderId="2" xfId="6" applyFont="1" applyBorder="1" applyAlignment="1" applyProtection="1">
      <alignment horizontal="center" vertical="center" wrapText="1"/>
      <protection locked="0"/>
    </xf>
    <xf numFmtId="0" fontId="15" fillId="0" borderId="11" xfId="6" applyFont="1" applyBorder="1" applyAlignment="1" applyProtection="1">
      <alignment horizontal="center" vertical="center" wrapText="1"/>
      <protection locked="0"/>
    </xf>
    <xf numFmtId="0" fontId="15" fillId="0" borderId="7" xfId="6" applyFont="1" applyBorder="1" applyAlignment="1" applyProtection="1">
      <alignment horizontal="center" vertical="center" wrapText="1"/>
      <protection locked="0"/>
    </xf>
    <xf numFmtId="0" fontId="15" fillId="0" borderId="29" xfId="6" applyFont="1" applyBorder="1" applyAlignment="1" applyProtection="1">
      <alignment horizontal="center" vertical="center" wrapText="1"/>
      <protection locked="0"/>
    </xf>
    <xf numFmtId="0" fontId="15" fillId="0" borderId="30" xfId="6" applyFont="1" applyBorder="1" applyAlignment="1" applyProtection="1">
      <alignment horizontal="center" vertical="center" wrapText="1"/>
      <protection locked="0"/>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4" fontId="4" fillId="0" borderId="4"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4" xfId="0" applyFont="1" applyBorder="1" applyAlignment="1">
      <alignment horizontal="left" vertical="top"/>
    </xf>
    <xf numFmtId="0" fontId="3" fillId="0" borderId="6" xfId="0" applyFont="1" applyBorder="1" applyAlignment="1">
      <alignment horizontal="left" vertical="top"/>
    </xf>
    <xf numFmtId="0" fontId="17" fillId="0" borderId="4" xfId="7" applyFill="1" applyBorder="1" applyAlignment="1">
      <alignment horizontal="left" vertical="top"/>
    </xf>
    <xf numFmtId="0" fontId="4" fillId="0" borderId="4" xfId="0" applyFont="1" applyBorder="1" applyAlignment="1">
      <alignment horizontal="left" vertical="top" wrapText="1"/>
    </xf>
    <xf numFmtId="14" fontId="4" fillId="0" borderId="4" xfId="0" applyNumberFormat="1" applyFont="1" applyBorder="1" applyAlignment="1">
      <alignment horizontal="left" vertical="top"/>
    </xf>
    <xf numFmtId="0" fontId="6" fillId="0" borderId="1" xfId="0" applyFont="1" applyBorder="1" applyAlignment="1">
      <alignment horizontal="left" vertical="top" wrapText="1"/>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vertical="top" wrapText="1"/>
    </xf>
    <xf numFmtId="0" fontId="4" fillId="0" borderId="4"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3" fillId="0" borderId="5" xfId="0" applyFont="1" applyBorder="1" applyAlignment="1">
      <alignment horizontal="left" vertical="top"/>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left" vertical="top"/>
    </xf>
    <xf numFmtId="0" fontId="4" fillId="0" borderId="11" xfId="0" applyFont="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9" fontId="14" fillId="0" borderId="1" xfId="6" applyNumberFormat="1" applyFont="1" applyBorder="1" applyAlignment="1" applyProtection="1">
      <alignment horizontal="center" vertical="center" wrapText="1"/>
      <protection hidden="1"/>
    </xf>
    <xf numFmtId="9" fontId="14" fillId="0" borderId="25" xfId="6" applyNumberFormat="1" applyFont="1" applyBorder="1" applyAlignment="1" applyProtection="1">
      <alignment horizontal="center" vertical="center" wrapText="1"/>
      <protection hidden="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14" fillId="0" borderId="1" xfId="6" applyFont="1" applyBorder="1" applyAlignment="1" applyProtection="1">
      <alignment horizontal="center" vertical="top" wrapText="1"/>
      <protection locked="0"/>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14" fillId="0" borderId="22" xfId="6" applyFont="1" applyBorder="1" applyAlignment="1" applyProtection="1">
      <alignment horizontal="center" vertical="top" wrapText="1"/>
      <protection locked="0"/>
    </xf>
    <xf numFmtId="0" fontId="15" fillId="0" borderId="19" xfId="6" applyFont="1" applyBorder="1" applyAlignment="1" applyProtection="1">
      <alignment horizontal="center" vertical="top" wrapText="1"/>
      <protection locked="0"/>
    </xf>
    <xf numFmtId="0" fontId="15" fillId="0" borderId="20" xfId="6" applyFont="1" applyBorder="1" applyAlignment="1" applyProtection="1">
      <alignment horizontal="center" vertical="top" wrapText="1"/>
      <protection locked="0"/>
    </xf>
    <xf numFmtId="0" fontId="15" fillId="0" borderId="20" xfId="6" applyFont="1" applyBorder="1" applyAlignment="1" applyProtection="1">
      <alignment horizontal="left" vertical="top" wrapText="1"/>
      <protection locked="0"/>
    </xf>
    <xf numFmtId="0" fontId="15" fillId="0" borderId="21" xfId="6" applyFont="1" applyBorder="1" applyAlignment="1" applyProtection="1">
      <alignment horizontal="left" vertical="top" wrapText="1"/>
      <protection locked="0"/>
    </xf>
    <xf numFmtId="0" fontId="14" fillId="0" borderId="1" xfId="6" applyFont="1" applyBorder="1" applyAlignment="1" applyProtection="1">
      <alignment horizontal="center" vertical="top"/>
      <protection locked="0"/>
    </xf>
    <xf numFmtId="0" fontId="14" fillId="0" borderId="23" xfId="6" applyFont="1" applyBorder="1" applyAlignment="1" applyProtection="1">
      <alignment horizontal="center" vertical="top"/>
      <protection locked="0"/>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1" fillId="0" borderId="1" xfId="0" applyFont="1" applyBorder="1" applyAlignment="1">
      <alignment horizontal="left"/>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14" fillId="0" borderId="24" xfId="6" applyFont="1" applyBorder="1" applyAlignment="1" applyProtection="1">
      <alignment horizontal="center" vertical="top" wrapText="1"/>
      <protection locked="0"/>
    </xf>
    <xf numFmtId="0" fontId="14" fillId="0" borderId="25" xfId="6" applyFont="1" applyBorder="1" applyAlignment="1" applyProtection="1">
      <alignment horizontal="center" vertical="top" wrapText="1"/>
      <protection locked="0"/>
    </xf>
    <xf numFmtId="0" fontId="15" fillId="0" borderId="22" xfId="6" applyFont="1" applyBorder="1" applyAlignment="1" applyProtection="1">
      <alignment horizontal="left" vertical="top"/>
      <protection locked="0"/>
    </xf>
    <xf numFmtId="0" fontId="15" fillId="0" borderId="1" xfId="6" applyFont="1" applyBorder="1" applyAlignment="1" applyProtection="1">
      <alignment horizontal="left" vertical="top"/>
      <protection locked="0"/>
    </xf>
    <xf numFmtId="0" fontId="15" fillId="0" borderId="1" xfId="6" applyFont="1" applyBorder="1" applyAlignment="1" applyProtection="1">
      <alignment horizontal="left" vertical="top" wrapText="1"/>
      <protection locked="0"/>
    </xf>
    <xf numFmtId="0" fontId="15" fillId="0" borderId="23" xfId="6" applyFont="1" applyBorder="1" applyAlignment="1" applyProtection="1">
      <alignment horizontal="left" vertical="top" wrapText="1"/>
      <protection locked="0"/>
    </xf>
    <xf numFmtId="0" fontId="14" fillId="0" borderId="23" xfId="6" applyFont="1" applyBorder="1" applyAlignment="1" applyProtection="1">
      <alignment horizontal="center" vertical="top" wrapText="1"/>
      <protection locked="0"/>
    </xf>
    <xf numFmtId="9" fontId="14" fillId="0" borderId="23" xfId="6" applyNumberFormat="1" applyFont="1" applyBorder="1" applyAlignment="1" applyProtection="1">
      <alignment horizontal="center" vertical="center" wrapText="1"/>
      <protection hidden="1"/>
    </xf>
    <xf numFmtId="9" fontId="14" fillId="0" borderId="26" xfId="6" applyNumberFormat="1" applyFont="1" applyBorder="1" applyAlignment="1" applyProtection="1">
      <alignment horizontal="center" vertical="center" wrapText="1"/>
      <protection hidden="1"/>
    </xf>
    <xf numFmtId="0" fontId="14" fillId="0" borderId="22" xfId="6" applyFont="1" applyBorder="1" applyAlignment="1" applyProtection="1">
      <alignment horizontal="center" vertical="top"/>
      <protection locked="0"/>
    </xf>
    <xf numFmtId="0" fontId="8" fillId="0" borderId="1" xfId="5" applyFont="1" applyBorder="1" applyAlignment="1">
      <alignment horizontal="left"/>
    </xf>
    <xf numFmtId="0" fontId="0" fillId="2" borderId="1" xfId="0" applyFill="1" applyBorder="1" applyAlignment="1">
      <alignment horizontal="center" wrapText="1"/>
    </xf>
    <xf numFmtId="0" fontId="8" fillId="0" borderId="1" xfId="0" applyFont="1" applyBorder="1" applyAlignment="1">
      <alignment horizont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7" builtinId="8"/>
    <cellStyle name="Normal" xfId="0" builtinId="0"/>
    <cellStyle name="Normal 2" xfId="4" xr:uid="{00000000-0005-0000-0000-000005000000}"/>
    <cellStyle name="Normal 3" xfId="6" xr:uid="{00000000-0005-0000-0000-000006000000}"/>
    <cellStyle name="Normal 4"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170581</xdr:colOff>
      <xdr:row>136</xdr:row>
      <xdr:rowOff>104775</xdr:rowOff>
    </xdr:from>
    <xdr:to>
      <xdr:col>9</xdr:col>
      <xdr:colOff>28012</xdr:colOff>
      <xdr:row>155</xdr:row>
      <xdr:rowOff>85725</xdr:rowOff>
    </xdr:to>
    <xdr:pic>
      <xdr:nvPicPr>
        <xdr:cNvPr id="1105" name="Picture 5">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750740" y="28982843"/>
          <a:ext cx="5156795" cy="360045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170581</xdr:colOff>
      <xdr:row>156</xdr:row>
      <xdr:rowOff>76200</xdr:rowOff>
    </xdr:from>
    <xdr:to>
      <xdr:col>9</xdr:col>
      <xdr:colOff>28012</xdr:colOff>
      <xdr:row>175</xdr:row>
      <xdr:rowOff>47625</xdr:rowOff>
    </xdr:to>
    <xdr:pic>
      <xdr:nvPicPr>
        <xdr:cNvPr id="1106" name="Picture 6">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50740" y="32764268"/>
          <a:ext cx="5156795" cy="3590925"/>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689671</xdr:colOff>
      <xdr:row>284</xdr:row>
      <xdr:rowOff>137118</xdr:rowOff>
    </xdr:from>
    <xdr:to>
      <xdr:col>13</xdr:col>
      <xdr:colOff>79134</xdr:colOff>
      <xdr:row>296</xdr:row>
      <xdr:rowOff>11118</xdr:rowOff>
    </xdr:to>
    <xdr:pic>
      <xdr:nvPicPr>
        <xdr:cNvPr id="18" name="Picture 17" descr="https://vsjcllp.vsjadon.com/upload/insp-233957-851.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7585771" y="5505826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489585</xdr:colOff>
      <xdr:row>88</xdr:row>
      <xdr:rowOff>89535</xdr:rowOff>
    </xdr:from>
    <xdr:to>
      <xdr:col>21</xdr:col>
      <xdr:colOff>126970</xdr:colOff>
      <xdr:row>128</xdr:row>
      <xdr:rowOff>102600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591425" y="16815435"/>
          <a:ext cx="6922105" cy="7053945"/>
          <a:chOff x="85725" y="18030825"/>
          <a:chExt cx="6743035" cy="7655925"/>
        </a:xfrm>
      </xdr:grpSpPr>
      <xdr:grpSp>
        <xdr:nvGrpSpPr>
          <xdr:cNvPr id="2" name="Group 1">
            <a:extLst>
              <a:ext uri="{FF2B5EF4-FFF2-40B4-BE49-F238E27FC236}">
                <a16:creationId xmlns:a16="http://schemas.microsoft.com/office/drawing/2014/main" id="{00000000-0008-0000-0000-000002000000}"/>
              </a:ext>
            </a:extLst>
          </xdr:cNvPr>
          <xdr:cNvGrpSpPr/>
        </xdr:nvGrpSpPr>
        <xdr:grpSpPr>
          <a:xfrm>
            <a:off x="85725" y="18030825"/>
            <a:ext cx="6743035" cy="7655925"/>
            <a:chOff x="66675" y="18040350"/>
            <a:chExt cx="6743035" cy="7655925"/>
          </a:xfrm>
        </xdr:grpSpPr>
        <xdr:pic>
          <xdr:nvPicPr>
            <xdr:cNvPr id="19" name="Picture 18" descr="https://vsjcllp.vsjadon.com/upload/insp-233974-1525.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581400" y="2353627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33974-843.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619625" y="18040350"/>
              <a:ext cx="2190085" cy="29241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3974-844.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66675" y="18040350"/>
              <a:ext cx="2190085" cy="29241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3974-847.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876425" y="2353627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3974-849.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733675" y="21037550"/>
              <a:ext cx="3238228" cy="24320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3974-862.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52675" y="18040350"/>
              <a:ext cx="2190085" cy="29241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3974-880.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834935" y="21040725"/>
              <a:ext cx="1815306" cy="24237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00024" y="18107025"/>
            <a:ext cx="10572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A, B &amp; C</a:t>
            </a:r>
          </a:p>
        </xdr:txBody>
      </xdr:sp>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2495550" y="18040350"/>
            <a:ext cx="10572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D &amp; E</a:t>
            </a:r>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4867275" y="18068925"/>
            <a:ext cx="10572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F &amp; G</a:t>
            </a:r>
          </a:p>
        </xdr:txBody>
      </xdr:sp>
    </xdr:grpSp>
    <xdr:clientData/>
  </xdr:twoCellAnchor>
  <xdr:twoCellAnchor>
    <xdr:from>
      <xdr:col>0</xdr:col>
      <xdr:colOff>510540</xdr:colOff>
      <xdr:row>90</xdr:row>
      <xdr:rowOff>175259</xdr:rowOff>
    </xdr:from>
    <xdr:to>
      <xdr:col>9</xdr:col>
      <xdr:colOff>434340</xdr:colOff>
      <xdr:row>133</xdr:row>
      <xdr:rowOff>137160</xdr:rowOff>
    </xdr:to>
    <xdr:grpSp>
      <xdr:nvGrpSpPr>
        <xdr:cNvPr id="3" name="Group 2">
          <a:extLst>
            <a:ext uri="{FF2B5EF4-FFF2-40B4-BE49-F238E27FC236}">
              <a16:creationId xmlns:a16="http://schemas.microsoft.com/office/drawing/2014/main" id="{0EBE60C2-64FE-267E-FD90-02332C247978}"/>
            </a:ext>
          </a:extLst>
        </xdr:cNvPr>
        <xdr:cNvGrpSpPr/>
      </xdr:nvGrpSpPr>
      <xdr:grpSpPr>
        <a:xfrm>
          <a:off x="510540" y="17274539"/>
          <a:ext cx="5989320" cy="7505701"/>
          <a:chOff x="477003" y="0"/>
          <a:chExt cx="5790283" cy="8371839"/>
        </a:xfrm>
      </xdr:grpSpPr>
      <xdr:pic>
        <xdr:nvPicPr>
          <xdr:cNvPr id="6" name="Picture 5">
            <a:extLst>
              <a:ext uri="{FF2B5EF4-FFF2-40B4-BE49-F238E27FC236}">
                <a16:creationId xmlns:a16="http://schemas.microsoft.com/office/drawing/2014/main" id="{480CB9C3-AF09-6D79-822A-2180E0333A5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315289" y="6211839"/>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B3DBD268-C633-03E7-8A46-237EA6CCE5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29000" y="0"/>
            <a:ext cx="2838286" cy="37896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B489CF86-FBB8-E783-5F03-DB28F7F392E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57650" y="6211839"/>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33114203-2D5C-592E-12DF-0250F84E377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400" y="3920742"/>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29071354-BBDE-F959-F52B-4420A115FA2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7003" y="0"/>
            <a:ext cx="2838286" cy="37896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E4392B95-7781-70AA-F4D6-FE76FDDF6B8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676861" y="3920742"/>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12</xdr:row>
      <xdr:rowOff>0</xdr:rowOff>
    </xdr:from>
    <xdr:to>
      <xdr:col>6</xdr:col>
      <xdr:colOff>38100</xdr:colOff>
      <xdr:row>30</xdr:row>
      <xdr:rowOff>171450</xdr:rowOff>
    </xdr:to>
    <xdr:pic>
      <xdr:nvPicPr>
        <xdr:cNvPr id="2181" name="Picture 1">
          <a:extLst>
            <a:ext uri="{FF2B5EF4-FFF2-40B4-BE49-F238E27FC236}">
              <a16:creationId xmlns:a16="http://schemas.microsoft.com/office/drawing/2014/main" id="{00000000-0008-0000-0400-000085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2295525"/>
          <a:ext cx="64008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114300</xdr:rowOff>
    </xdr:from>
    <xdr:to>
      <xdr:col>6</xdr:col>
      <xdr:colOff>0</xdr:colOff>
      <xdr:row>50</xdr:row>
      <xdr:rowOff>95250</xdr:rowOff>
    </xdr:to>
    <xdr:pic>
      <xdr:nvPicPr>
        <xdr:cNvPr id="2182" name="Picture 2">
          <a:extLst>
            <a:ext uri="{FF2B5EF4-FFF2-40B4-BE49-F238E27FC236}">
              <a16:creationId xmlns:a16="http://schemas.microsoft.com/office/drawing/2014/main" id="{00000000-0008-0000-0400-000086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6029325"/>
          <a:ext cx="64008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257175</xdr:colOff>
      <xdr:row>12</xdr:row>
      <xdr:rowOff>0</xdr:rowOff>
    </xdr:from>
    <xdr:to>
      <xdr:col>15</xdr:col>
      <xdr:colOff>161925</xdr:colOff>
      <xdr:row>30</xdr:row>
      <xdr:rowOff>171450</xdr:rowOff>
    </xdr:to>
    <xdr:pic>
      <xdr:nvPicPr>
        <xdr:cNvPr id="2183" name="Picture 3">
          <a:extLst>
            <a:ext uri="{FF2B5EF4-FFF2-40B4-BE49-F238E27FC236}">
              <a16:creationId xmlns:a16="http://schemas.microsoft.com/office/drawing/2014/main" id="{00000000-0008-0000-0400-0000870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0" y="2295525"/>
          <a:ext cx="64008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juMBrcexAUXNH136"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6"/>
  <sheetViews>
    <sheetView tabSelected="1" view="pageBreakPreview" topLeftCell="A109" zoomScaleNormal="100" zoomScaleSheetLayoutView="100" zoomScalePageLayoutView="85" workbookViewId="0">
      <selection activeCell="K127" sqref="K127"/>
    </sheetView>
  </sheetViews>
  <sheetFormatPr defaultColWidth="9.109375" defaultRowHeight="13.8" x14ac:dyDescent="0.25"/>
  <cols>
    <col min="1" max="1" width="8.6640625" style="34" customWidth="1"/>
    <col min="2" max="2" width="13.44140625" style="34" customWidth="1"/>
    <col min="3" max="3" width="14.44140625" style="34" customWidth="1"/>
    <col min="4" max="4" width="7.33203125" style="34" customWidth="1"/>
    <col min="5" max="5" width="6.88671875" style="34" customWidth="1"/>
    <col min="6" max="6" width="9" style="34" customWidth="1"/>
    <col min="7" max="8" width="9.88671875" style="34" customWidth="1"/>
    <col min="9" max="9" width="8.88671875" style="34" customWidth="1"/>
    <col min="10" max="11" width="15.109375" style="34" customWidth="1"/>
    <col min="12" max="16384" width="9.109375" style="34"/>
  </cols>
  <sheetData>
    <row r="1" spans="1:10" ht="43.95" customHeight="1" x14ac:dyDescent="0.25">
      <c r="A1" s="111" t="s">
        <v>220</v>
      </c>
      <c r="B1" s="112"/>
      <c r="C1" s="112"/>
      <c r="D1" s="112"/>
      <c r="E1" s="112"/>
      <c r="F1" s="112"/>
      <c r="G1" s="112"/>
      <c r="H1" s="112"/>
      <c r="I1" s="112"/>
      <c r="J1" s="113"/>
    </row>
    <row r="2" spans="1:10" x14ac:dyDescent="0.25">
      <c r="A2" s="88" t="s">
        <v>36</v>
      </c>
      <c r="B2" s="89"/>
      <c r="C2" s="89"/>
      <c r="D2" s="89"/>
      <c r="E2" s="89"/>
      <c r="F2" s="89"/>
      <c r="G2" s="89"/>
      <c r="H2" s="89"/>
      <c r="I2" s="89"/>
      <c r="J2" s="90"/>
    </row>
    <row r="3" spans="1:10" x14ac:dyDescent="0.25">
      <c r="A3" s="61" t="s">
        <v>0</v>
      </c>
      <c r="B3" s="62"/>
      <c r="C3" s="62"/>
      <c r="D3" s="62"/>
      <c r="E3" s="63"/>
      <c r="F3" s="71" t="str">
        <f ca="1">TEXT(TODAY(),"DD/MM/YYYY")</f>
        <v>15/08/2025</v>
      </c>
      <c r="G3" s="73"/>
      <c r="H3" s="73"/>
      <c r="I3" s="73"/>
      <c r="J3" s="74"/>
    </row>
    <row r="4" spans="1:10" x14ac:dyDescent="0.25">
      <c r="A4" s="61" t="s">
        <v>1</v>
      </c>
      <c r="B4" s="62"/>
      <c r="C4" s="62"/>
      <c r="D4" s="62"/>
      <c r="E4" s="63"/>
      <c r="F4" s="61" t="s">
        <v>126</v>
      </c>
      <c r="G4" s="62"/>
      <c r="H4" s="62"/>
      <c r="I4" s="62"/>
      <c r="J4" s="63"/>
    </row>
    <row r="5" spans="1:10" x14ac:dyDescent="0.25">
      <c r="A5" s="61" t="s">
        <v>2</v>
      </c>
      <c r="B5" s="62"/>
      <c r="C5" s="62"/>
      <c r="D5" s="62"/>
      <c r="E5" s="63"/>
      <c r="F5" s="71">
        <v>45882</v>
      </c>
      <c r="G5" s="73"/>
      <c r="H5" s="73"/>
      <c r="I5" s="73"/>
      <c r="J5" s="74"/>
    </row>
    <row r="6" spans="1:10" ht="16.5" customHeight="1" x14ac:dyDescent="0.25">
      <c r="A6" s="61" t="s">
        <v>3</v>
      </c>
      <c r="B6" s="62"/>
      <c r="C6" s="62"/>
      <c r="D6" s="62"/>
      <c r="E6" s="63"/>
      <c r="F6" s="70" t="s">
        <v>212</v>
      </c>
      <c r="G6" s="65"/>
      <c r="H6" s="65"/>
      <c r="I6" s="65"/>
      <c r="J6" s="66"/>
    </row>
    <row r="7" spans="1:10" ht="15" customHeight="1" x14ac:dyDescent="0.25">
      <c r="A7" s="61" t="s">
        <v>4</v>
      </c>
      <c r="B7" s="62"/>
      <c r="C7" s="62"/>
      <c r="D7" s="62"/>
      <c r="E7" s="63"/>
      <c r="F7" s="70" t="str">
        <f>F6</f>
        <v>M/s. Caroa Properties LLP</v>
      </c>
      <c r="G7" s="65"/>
      <c r="H7" s="65"/>
      <c r="I7" s="65"/>
      <c r="J7" s="66"/>
    </row>
    <row r="8" spans="1:10" ht="15" customHeight="1" x14ac:dyDescent="0.25">
      <c r="A8" s="61" t="s">
        <v>137</v>
      </c>
      <c r="B8" s="62"/>
      <c r="C8" s="62"/>
      <c r="D8" s="62"/>
      <c r="E8" s="63"/>
      <c r="F8" s="70" t="s">
        <v>138</v>
      </c>
      <c r="G8" s="65"/>
      <c r="H8" s="65"/>
      <c r="I8" s="65"/>
      <c r="J8" s="66"/>
    </row>
    <row r="9" spans="1:10" x14ac:dyDescent="0.25">
      <c r="A9" s="61" t="s">
        <v>5</v>
      </c>
      <c r="B9" s="62"/>
      <c r="C9" s="62"/>
      <c r="D9" s="62"/>
      <c r="E9" s="63"/>
      <c r="F9" s="67" t="s">
        <v>139</v>
      </c>
      <c r="G9" s="84"/>
      <c r="H9" s="84"/>
      <c r="I9" s="84"/>
      <c r="J9" s="68"/>
    </row>
    <row r="10" spans="1:10" ht="46.5" customHeight="1" x14ac:dyDescent="0.25">
      <c r="A10" s="61" t="s">
        <v>122</v>
      </c>
      <c r="B10" s="62"/>
      <c r="C10" s="62"/>
      <c r="D10" s="62"/>
      <c r="E10" s="63"/>
      <c r="F10" s="70" t="s">
        <v>140</v>
      </c>
      <c r="G10" s="62"/>
      <c r="H10" s="62"/>
      <c r="I10" s="62"/>
      <c r="J10" s="63"/>
    </row>
    <row r="11" spans="1:10" x14ac:dyDescent="0.25">
      <c r="A11" s="61" t="s">
        <v>6</v>
      </c>
      <c r="B11" s="62"/>
      <c r="C11" s="62"/>
      <c r="D11" s="62"/>
      <c r="E11" s="63"/>
      <c r="F11" s="61" t="s">
        <v>120</v>
      </c>
      <c r="G11" s="62"/>
      <c r="H11" s="62"/>
      <c r="I11" s="62"/>
      <c r="J11" s="63"/>
    </row>
    <row r="12" spans="1:10" x14ac:dyDescent="0.25">
      <c r="A12" s="61" t="s">
        <v>141</v>
      </c>
      <c r="B12" s="62"/>
      <c r="C12" s="62"/>
      <c r="D12" s="62"/>
      <c r="E12" s="63"/>
      <c r="F12" s="61" t="s">
        <v>142</v>
      </c>
      <c r="G12" s="62"/>
      <c r="H12" s="62"/>
      <c r="I12" s="62"/>
      <c r="J12" s="63"/>
    </row>
    <row r="13" spans="1:10" ht="31.5" customHeight="1" x14ac:dyDescent="0.25">
      <c r="A13" s="75" t="s">
        <v>54</v>
      </c>
      <c r="B13" s="75"/>
      <c r="C13" s="85" t="s">
        <v>143</v>
      </c>
      <c r="D13" s="86"/>
      <c r="E13" s="86"/>
      <c r="F13" s="86"/>
      <c r="G13" s="86"/>
      <c r="H13" s="86"/>
      <c r="I13" s="86"/>
      <c r="J13" s="87"/>
    </row>
    <row r="14" spans="1:10" x14ac:dyDescent="0.25">
      <c r="A14" s="31" t="s">
        <v>145</v>
      </c>
      <c r="B14" s="70" t="s">
        <v>144</v>
      </c>
      <c r="C14" s="65"/>
      <c r="D14" s="65"/>
      <c r="E14" s="65"/>
      <c r="F14" s="66"/>
      <c r="G14" s="32" t="s">
        <v>153</v>
      </c>
      <c r="H14" s="75" t="s">
        <v>152</v>
      </c>
      <c r="I14" s="75"/>
      <c r="J14" s="75"/>
    </row>
    <row r="15" spans="1:10" x14ac:dyDescent="0.25">
      <c r="A15" s="31" t="s">
        <v>7</v>
      </c>
      <c r="B15" s="85" t="s">
        <v>146</v>
      </c>
      <c r="C15" s="86"/>
      <c r="D15" s="86"/>
      <c r="E15" s="87"/>
      <c r="F15" s="32" t="s">
        <v>55</v>
      </c>
      <c r="G15" s="85" t="s">
        <v>151</v>
      </c>
      <c r="H15" s="86"/>
      <c r="I15" s="86"/>
      <c r="J15" s="87"/>
    </row>
    <row r="16" spans="1:10" x14ac:dyDescent="0.25">
      <c r="A16" s="31" t="s">
        <v>8</v>
      </c>
      <c r="B16" s="85" t="s">
        <v>154</v>
      </c>
      <c r="C16" s="86"/>
      <c r="D16" s="86"/>
      <c r="E16" s="87"/>
      <c r="F16" s="32" t="s">
        <v>56</v>
      </c>
      <c r="G16" s="70">
        <v>410206</v>
      </c>
      <c r="H16" s="65"/>
      <c r="I16" s="65"/>
      <c r="J16" s="66"/>
    </row>
    <row r="17" spans="1:10" ht="32.25" customHeight="1" x14ac:dyDescent="0.25">
      <c r="A17" s="75" t="s">
        <v>57</v>
      </c>
      <c r="B17" s="75"/>
      <c r="C17" s="75" t="s">
        <v>150</v>
      </c>
      <c r="D17" s="75"/>
      <c r="E17" s="75"/>
      <c r="F17" s="75" t="s">
        <v>47</v>
      </c>
      <c r="G17" s="75"/>
      <c r="H17" s="86" t="s">
        <v>175</v>
      </c>
      <c r="I17" s="86"/>
      <c r="J17" s="87"/>
    </row>
    <row r="18" spans="1:10" ht="15" customHeight="1" x14ac:dyDescent="0.25">
      <c r="A18" s="78" t="s">
        <v>49</v>
      </c>
      <c r="B18" s="79"/>
      <c r="C18" s="79"/>
      <c r="D18" s="79"/>
      <c r="E18" s="80"/>
      <c r="F18" s="91" t="s">
        <v>52</v>
      </c>
      <c r="G18" s="92"/>
      <c r="H18" s="92"/>
      <c r="I18" s="92"/>
      <c r="J18" s="93"/>
    </row>
    <row r="19" spans="1:10" x14ac:dyDescent="0.25">
      <c r="A19" s="81"/>
      <c r="B19" s="82"/>
      <c r="C19" s="82"/>
      <c r="D19" s="82"/>
      <c r="E19" s="83"/>
      <c r="F19" s="94"/>
      <c r="G19" s="95"/>
      <c r="H19" s="95"/>
      <c r="I19" s="95"/>
      <c r="J19" s="96"/>
    </row>
    <row r="20" spans="1:10" ht="15" customHeight="1" x14ac:dyDescent="0.25">
      <c r="A20" s="78" t="s">
        <v>9</v>
      </c>
      <c r="B20" s="79"/>
      <c r="C20" s="79"/>
      <c r="D20" s="79"/>
      <c r="E20" s="80"/>
      <c r="F20" s="78" t="s">
        <v>37</v>
      </c>
      <c r="G20" s="79"/>
      <c r="H20" s="79"/>
      <c r="I20" s="79"/>
      <c r="J20" s="80"/>
    </row>
    <row r="21" spans="1:10" x14ac:dyDescent="0.25">
      <c r="A21" s="61" t="s">
        <v>10</v>
      </c>
      <c r="B21" s="62"/>
      <c r="C21" s="62"/>
      <c r="D21" s="62"/>
      <c r="E21" s="63"/>
      <c r="F21" s="61" t="s">
        <v>96</v>
      </c>
      <c r="G21" s="62"/>
      <c r="H21" s="62"/>
      <c r="I21" s="62"/>
      <c r="J21" s="63"/>
    </row>
    <row r="22" spans="1:10" x14ac:dyDescent="0.25">
      <c r="A22" s="61" t="s">
        <v>11</v>
      </c>
      <c r="B22" s="62"/>
      <c r="C22" s="62"/>
      <c r="D22" s="62"/>
      <c r="E22" s="63"/>
      <c r="F22" s="61" t="s">
        <v>48</v>
      </c>
      <c r="G22" s="62"/>
      <c r="H22" s="62"/>
      <c r="I22" s="62"/>
      <c r="J22" s="63"/>
    </row>
    <row r="23" spans="1:10" x14ac:dyDescent="0.25">
      <c r="A23" s="61" t="s">
        <v>12</v>
      </c>
      <c r="B23" s="62"/>
      <c r="C23" s="62"/>
      <c r="D23" s="62"/>
      <c r="E23" s="63"/>
      <c r="F23" s="61" t="s">
        <v>38</v>
      </c>
      <c r="G23" s="62"/>
      <c r="H23" s="62"/>
      <c r="I23" s="62"/>
      <c r="J23" s="63"/>
    </row>
    <row r="24" spans="1:10" x14ac:dyDescent="0.25">
      <c r="A24" s="61" t="s">
        <v>26</v>
      </c>
      <c r="B24" s="62"/>
      <c r="C24" s="62"/>
      <c r="D24" s="62"/>
      <c r="E24" s="63"/>
      <c r="F24" s="61" t="s">
        <v>58</v>
      </c>
      <c r="G24" s="62"/>
      <c r="H24" s="62"/>
      <c r="I24" s="62"/>
      <c r="J24" s="63"/>
    </row>
    <row r="25" spans="1:10" x14ac:dyDescent="0.25">
      <c r="A25" s="76" t="s">
        <v>13</v>
      </c>
      <c r="B25" s="77"/>
      <c r="C25" s="76" t="s">
        <v>14</v>
      </c>
      <c r="D25" s="77"/>
      <c r="E25" s="76" t="s">
        <v>15</v>
      </c>
      <c r="F25" s="77"/>
      <c r="G25" s="76" t="s">
        <v>46</v>
      </c>
      <c r="H25" s="77"/>
      <c r="I25" s="76" t="s">
        <v>16</v>
      </c>
      <c r="J25" s="77"/>
    </row>
    <row r="26" spans="1:10" x14ac:dyDescent="0.25">
      <c r="A26" s="76" t="s">
        <v>17</v>
      </c>
      <c r="B26" s="77"/>
      <c r="C26" s="76" t="s">
        <v>45</v>
      </c>
      <c r="D26" s="77"/>
      <c r="E26" s="76" t="s">
        <v>45</v>
      </c>
      <c r="F26" s="77"/>
      <c r="G26" s="76" t="s">
        <v>45</v>
      </c>
      <c r="H26" s="77"/>
      <c r="I26" s="76" t="s">
        <v>45</v>
      </c>
      <c r="J26" s="77"/>
    </row>
    <row r="27" spans="1:10" x14ac:dyDescent="0.25">
      <c r="A27" s="76" t="s">
        <v>18</v>
      </c>
      <c r="B27" s="77"/>
      <c r="C27" s="76" t="s">
        <v>146</v>
      </c>
      <c r="D27" s="77"/>
      <c r="E27" s="76" t="s">
        <v>147</v>
      </c>
      <c r="F27" s="77"/>
      <c r="G27" s="76" t="s">
        <v>148</v>
      </c>
      <c r="H27" s="77"/>
      <c r="I27" s="76" t="s">
        <v>149</v>
      </c>
      <c r="J27" s="77"/>
    </row>
    <row r="28" spans="1:10" x14ac:dyDescent="0.25">
      <c r="A28" s="61" t="s">
        <v>51</v>
      </c>
      <c r="B28" s="62"/>
      <c r="C28" s="62"/>
      <c r="D28" s="62"/>
      <c r="E28" s="62"/>
      <c r="F28" s="62"/>
      <c r="G28" s="62"/>
      <c r="H28" s="62"/>
      <c r="I28" s="62"/>
      <c r="J28" s="63"/>
    </row>
    <row r="29" spans="1:10" x14ac:dyDescent="0.25">
      <c r="A29" s="61" t="s">
        <v>39</v>
      </c>
      <c r="B29" s="62"/>
      <c r="C29" s="62"/>
      <c r="D29" s="62"/>
      <c r="E29" s="62"/>
      <c r="F29" s="62"/>
      <c r="G29" s="62"/>
      <c r="H29" s="62"/>
      <c r="I29" s="62"/>
      <c r="J29" s="63"/>
    </row>
    <row r="30" spans="1:10" x14ac:dyDescent="0.25">
      <c r="A30" s="67" t="s">
        <v>31</v>
      </c>
      <c r="B30" s="68"/>
      <c r="C30" s="76" t="s">
        <v>32</v>
      </c>
      <c r="D30" s="77"/>
      <c r="E30" s="76">
        <v>18.9363326</v>
      </c>
      <c r="F30" s="77"/>
      <c r="G30" s="76" t="s">
        <v>33</v>
      </c>
      <c r="H30" s="77"/>
      <c r="I30" s="76">
        <v>73.179209900000004</v>
      </c>
      <c r="J30" s="77"/>
    </row>
    <row r="31" spans="1:10" ht="14.4" x14ac:dyDescent="0.25">
      <c r="A31" s="67" t="s">
        <v>218</v>
      </c>
      <c r="B31" s="68"/>
      <c r="C31" s="69" t="s">
        <v>219</v>
      </c>
      <c r="D31" s="62"/>
      <c r="E31" s="62"/>
      <c r="F31" s="62"/>
      <c r="G31" s="62"/>
      <c r="H31" s="62"/>
      <c r="I31" s="62"/>
      <c r="J31" s="63"/>
    </row>
    <row r="32" spans="1:10" x14ac:dyDescent="0.25">
      <c r="A32" s="67" t="s">
        <v>19</v>
      </c>
      <c r="B32" s="84"/>
      <c r="C32" s="84"/>
      <c r="D32" s="84"/>
      <c r="E32" s="84"/>
      <c r="F32" s="84"/>
      <c r="G32" s="84"/>
      <c r="H32" s="84"/>
      <c r="I32" s="84"/>
      <c r="J32" s="68"/>
    </row>
    <row r="33" spans="1:10" ht="15" customHeight="1" x14ac:dyDescent="0.25">
      <c r="A33" s="78" t="s">
        <v>125</v>
      </c>
      <c r="B33" s="79"/>
      <c r="C33" s="79"/>
      <c r="D33" s="79"/>
      <c r="E33" s="79"/>
      <c r="F33" s="79"/>
      <c r="G33" s="79"/>
      <c r="H33" s="79"/>
      <c r="I33" s="79"/>
      <c r="J33" s="80"/>
    </row>
    <row r="34" spans="1:10" x14ac:dyDescent="0.25">
      <c r="A34" s="81"/>
      <c r="B34" s="82"/>
      <c r="C34" s="82"/>
      <c r="D34" s="82"/>
      <c r="E34" s="82"/>
      <c r="F34" s="82"/>
      <c r="G34" s="82"/>
      <c r="H34" s="82"/>
      <c r="I34" s="82"/>
      <c r="J34" s="83"/>
    </row>
    <row r="35" spans="1:10" ht="16.5" customHeight="1" x14ac:dyDescent="0.25">
      <c r="A35" s="61" t="s">
        <v>59</v>
      </c>
      <c r="B35" s="62"/>
      <c r="C35" s="62"/>
      <c r="D35" s="62"/>
      <c r="E35" s="63"/>
      <c r="F35" s="61">
        <v>4685418.5</v>
      </c>
      <c r="G35" s="62"/>
      <c r="H35" s="62"/>
      <c r="I35" s="62"/>
      <c r="J35" s="63"/>
    </row>
    <row r="36" spans="1:10" x14ac:dyDescent="0.25">
      <c r="A36" s="61" t="s">
        <v>20</v>
      </c>
      <c r="B36" s="62"/>
      <c r="C36" s="62"/>
      <c r="D36" s="62"/>
      <c r="E36" s="63"/>
      <c r="F36" s="61">
        <v>0.6</v>
      </c>
      <c r="G36" s="62"/>
      <c r="H36" s="62"/>
      <c r="I36" s="62"/>
      <c r="J36" s="63"/>
    </row>
    <row r="37" spans="1:10" x14ac:dyDescent="0.25">
      <c r="A37" s="61" t="s">
        <v>21</v>
      </c>
      <c r="B37" s="62"/>
      <c r="C37" s="62"/>
      <c r="D37" s="62"/>
      <c r="E37" s="63"/>
      <c r="F37" s="61" t="s">
        <v>45</v>
      </c>
      <c r="G37" s="62"/>
      <c r="H37" s="62"/>
      <c r="I37" s="62"/>
      <c r="J37" s="63"/>
    </row>
    <row r="38" spans="1:10" x14ac:dyDescent="0.25">
      <c r="A38" s="61" t="s">
        <v>22</v>
      </c>
      <c r="B38" s="62"/>
      <c r="C38" s="62"/>
      <c r="D38" s="62"/>
      <c r="E38" s="63"/>
      <c r="F38" s="61" t="s">
        <v>45</v>
      </c>
      <c r="G38" s="62"/>
      <c r="H38" s="62"/>
      <c r="I38" s="62"/>
      <c r="J38" s="63"/>
    </row>
    <row r="39" spans="1:10" x14ac:dyDescent="0.25">
      <c r="A39" s="61" t="s">
        <v>60</v>
      </c>
      <c r="B39" s="62"/>
      <c r="C39" s="62"/>
      <c r="D39" s="62"/>
      <c r="E39" s="63"/>
      <c r="F39" s="61">
        <v>2256590.9</v>
      </c>
      <c r="G39" s="62"/>
      <c r="H39" s="62"/>
      <c r="I39" s="62"/>
      <c r="J39" s="63"/>
    </row>
    <row r="40" spans="1:10" x14ac:dyDescent="0.25">
      <c r="A40" s="61" t="s">
        <v>23</v>
      </c>
      <c r="B40" s="62"/>
      <c r="C40" s="62"/>
      <c r="D40" s="62"/>
      <c r="E40" s="63"/>
      <c r="F40" s="61" t="s">
        <v>155</v>
      </c>
      <c r="G40" s="62"/>
      <c r="H40" s="62"/>
      <c r="I40" s="62"/>
      <c r="J40" s="63"/>
    </row>
    <row r="41" spans="1:10" x14ac:dyDescent="0.25">
      <c r="A41" s="67" t="s">
        <v>62</v>
      </c>
      <c r="B41" s="84"/>
      <c r="C41" s="84"/>
      <c r="D41" s="84"/>
      <c r="E41" s="84"/>
      <c r="F41" s="84"/>
      <c r="G41" s="84"/>
      <c r="H41" s="84"/>
      <c r="I41" s="84"/>
      <c r="J41" s="68"/>
    </row>
    <row r="42" spans="1:10" ht="16.5" customHeight="1" x14ac:dyDescent="0.25">
      <c r="A42" s="124" t="s">
        <v>61</v>
      </c>
      <c r="B42" s="124"/>
      <c r="C42" s="61" t="s">
        <v>156</v>
      </c>
      <c r="D42" s="62"/>
      <c r="E42" s="62"/>
      <c r="F42" s="63"/>
      <c r="G42" s="33" t="s">
        <v>53</v>
      </c>
      <c r="H42" s="71">
        <v>42808</v>
      </c>
      <c r="I42" s="62"/>
      <c r="J42" s="63"/>
    </row>
    <row r="43" spans="1:10" x14ac:dyDescent="0.25">
      <c r="A43" s="70" t="s">
        <v>63</v>
      </c>
      <c r="B43" s="66"/>
      <c r="C43" s="61" t="str">
        <f>C42</f>
        <v>CIDCO/NAINA/STP/BP-79/CC/2017/152</v>
      </c>
      <c r="D43" s="62"/>
      <c r="E43" s="62"/>
      <c r="F43" s="63"/>
      <c r="G43" s="33" t="s">
        <v>53</v>
      </c>
      <c r="H43" s="71">
        <f>H42</f>
        <v>42808</v>
      </c>
      <c r="I43" s="62" t="s">
        <v>40</v>
      </c>
      <c r="J43" s="63"/>
    </row>
    <row r="44" spans="1:10" ht="33" customHeight="1" x14ac:dyDescent="0.25">
      <c r="A44" s="70" t="s">
        <v>64</v>
      </c>
      <c r="B44" s="66"/>
      <c r="C44" s="70" t="s">
        <v>209</v>
      </c>
      <c r="D44" s="65"/>
      <c r="E44" s="65"/>
      <c r="F44" s="66"/>
      <c r="G44" s="35" t="s">
        <v>53</v>
      </c>
      <c r="H44" s="64">
        <v>42808</v>
      </c>
      <c r="I44" s="65"/>
      <c r="J44" s="66"/>
    </row>
    <row r="45" spans="1:10" x14ac:dyDescent="0.25">
      <c r="A45" s="146" t="s">
        <v>41</v>
      </c>
      <c r="B45" s="147"/>
      <c r="C45" s="67" t="s">
        <v>45</v>
      </c>
      <c r="D45" s="84"/>
      <c r="E45" s="84"/>
      <c r="F45" s="68" t="s">
        <v>42</v>
      </c>
      <c r="G45" s="148" t="s">
        <v>53</v>
      </c>
      <c r="H45" s="67" t="s">
        <v>45</v>
      </c>
      <c r="I45" s="84" t="s">
        <v>50</v>
      </c>
      <c r="J45" s="68"/>
    </row>
    <row r="46" spans="1:10" x14ac:dyDescent="0.25">
      <c r="A46" s="125" t="s">
        <v>68</v>
      </c>
      <c r="B46" s="125"/>
      <c r="C46" s="125"/>
      <c r="D46" s="125">
        <f>H44</f>
        <v>42808</v>
      </c>
      <c r="E46" s="125"/>
      <c r="F46" s="125" t="s">
        <v>65</v>
      </c>
      <c r="G46" s="126"/>
      <c r="H46" s="61" t="s">
        <v>216</v>
      </c>
      <c r="I46" s="62"/>
      <c r="J46" s="63"/>
    </row>
    <row r="47" spans="1:10" x14ac:dyDescent="0.25">
      <c r="A47" s="67" t="s">
        <v>24</v>
      </c>
      <c r="B47" s="84"/>
      <c r="C47" s="84"/>
      <c r="D47" s="84"/>
      <c r="E47" s="84"/>
      <c r="F47" s="84"/>
      <c r="G47" s="84"/>
      <c r="H47" s="84"/>
      <c r="I47" s="84"/>
      <c r="J47" s="68"/>
    </row>
    <row r="48" spans="1:10" x14ac:dyDescent="0.25">
      <c r="A48" s="61" t="s">
        <v>95</v>
      </c>
      <c r="B48" s="62"/>
      <c r="C48" s="63"/>
      <c r="D48" s="61">
        <f>F39</f>
        <v>2256590.9</v>
      </c>
      <c r="E48" s="63"/>
      <c r="F48" s="72" t="s">
        <v>121</v>
      </c>
      <c r="G48" s="72"/>
      <c r="H48" s="72"/>
      <c r="I48" s="72" t="s">
        <v>45</v>
      </c>
      <c r="J48" s="72"/>
    </row>
    <row r="49" spans="1:12" x14ac:dyDescent="0.25">
      <c r="A49" s="76" t="s">
        <v>66</v>
      </c>
      <c r="B49" s="77"/>
      <c r="C49" s="61" t="s">
        <v>208</v>
      </c>
      <c r="D49" s="62"/>
      <c r="E49" s="62"/>
      <c r="F49" s="62"/>
      <c r="G49" s="62"/>
      <c r="H49" s="62"/>
      <c r="I49" s="62"/>
      <c r="J49" s="63"/>
    </row>
    <row r="50" spans="1:12" x14ac:dyDescent="0.25">
      <c r="A50" s="61" t="s">
        <v>43</v>
      </c>
      <c r="B50" s="62"/>
      <c r="C50" s="62"/>
      <c r="D50" s="63"/>
      <c r="E50" s="115" t="s">
        <v>214</v>
      </c>
      <c r="F50" s="115"/>
      <c r="G50" s="115"/>
      <c r="H50" s="115"/>
      <c r="I50" s="115"/>
      <c r="J50" s="116"/>
    </row>
    <row r="51" spans="1:12" ht="14.4" thickBot="1" x14ac:dyDescent="0.3">
      <c r="A51" s="91" t="s">
        <v>213</v>
      </c>
      <c r="B51" s="92"/>
      <c r="C51" s="92"/>
      <c r="D51" s="92"/>
      <c r="E51" s="92"/>
      <c r="F51" s="92"/>
      <c r="G51" s="92"/>
      <c r="H51" s="92"/>
      <c r="I51" s="92"/>
      <c r="J51" s="93"/>
    </row>
    <row r="52" spans="1:12" ht="50.25" customHeight="1" x14ac:dyDescent="0.3">
      <c r="A52" s="118" t="s">
        <v>176</v>
      </c>
      <c r="B52" s="119"/>
      <c r="C52" s="120" t="s">
        <v>211</v>
      </c>
      <c r="D52" s="120"/>
      <c r="E52" s="120"/>
      <c r="F52" s="120"/>
      <c r="G52" s="120"/>
      <c r="H52" s="120"/>
      <c r="I52" s="120"/>
      <c r="J52" s="121"/>
      <c r="K52" s="24"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completed","0")))))))))))&amp;(IF(C60=(D53+G53+I53),", RCC Slab",IF(C60&gt;0,", RCC upto "&amp;C60&amp;" Slab",""))&amp;(IF(C61=I53,", Brickwork",IF(C61&gt;0,", Brickwork upto "&amp;C61&amp;" Floor",""))&amp;(IF(C62=I53,", Internal Plaster",IF(C62&gt;0,", Internal Plaster upto "&amp;C62&amp;" Floor",""))&amp;(IF(C63=I53,", External Plaster",IF(C63&gt;0,", External Plaster upto "&amp;C63&amp;" Floor",""))&amp;(IF(C64=I53,", Flooring",IF(C64&gt;0,", Flooring upto "&amp;C64&amp;" Floor",""))&amp;(IF(C65=I53,", Painting",IF(C65&gt;0,", Painting upto "&amp;C65&amp;" Floor",""))&amp;(IF(C66&gt;0,", Finishing upto "&amp;C66&amp;" Floor","")&amp;(IF(C60&gt;0.5," Completed",""))))))))))))))</f>
        <v>All work completed. Please provide OC.</v>
      </c>
      <c r="L52" s="36"/>
    </row>
    <row r="53" spans="1:12" ht="15.6" x14ac:dyDescent="0.3">
      <c r="A53" s="29" t="s">
        <v>177</v>
      </c>
      <c r="B53" s="30">
        <v>2</v>
      </c>
      <c r="C53" s="30" t="s">
        <v>178</v>
      </c>
      <c r="D53" s="30">
        <v>1</v>
      </c>
      <c r="E53" s="122" t="s">
        <v>179</v>
      </c>
      <c r="F53" s="122"/>
      <c r="G53" s="30">
        <v>0</v>
      </c>
      <c r="H53" s="30" t="s">
        <v>180</v>
      </c>
      <c r="I53" s="122">
        <f ca="1">--TRIM(RIGHT(SUBSTITUTE(LEFT(C52,_xlfn.AGGREGATE(16,6,FIND({0,1,2,3,4,5,6,7,8,9},C52,ROW(INDIRECT("1:"&amp;LEN(C52)))),1))," ",REPT(" ",LEN(C52))),LEN(C52)))</f>
        <v>13</v>
      </c>
      <c r="J53" s="123"/>
      <c r="K53" s="25"/>
      <c r="L53" s="37"/>
    </row>
    <row r="54" spans="1:12" ht="15.6" x14ac:dyDescent="0.3">
      <c r="A54" s="135" t="s">
        <v>181</v>
      </c>
      <c r="B54" s="136"/>
      <c r="C54" s="137" t="str">
        <f ca="1">K52</f>
        <v>All work completed. Please provide OC.</v>
      </c>
      <c r="D54" s="137"/>
      <c r="E54" s="137"/>
      <c r="F54" s="137"/>
      <c r="G54" s="137"/>
      <c r="H54" s="137"/>
      <c r="I54" s="137"/>
      <c r="J54" s="138"/>
      <c r="K54" s="25" t="s">
        <v>182</v>
      </c>
      <c r="L54" s="37"/>
    </row>
    <row r="55" spans="1:12" ht="15.6" x14ac:dyDescent="0.3">
      <c r="A55" s="48" t="s">
        <v>185</v>
      </c>
      <c r="B55" s="49"/>
      <c r="C55" s="52">
        <v>1</v>
      </c>
      <c r="D55" s="53"/>
      <c r="E55" s="54"/>
      <c r="F55" s="58" t="s">
        <v>186</v>
      </c>
      <c r="G55" s="54"/>
      <c r="H55" s="52">
        <v>1</v>
      </c>
      <c r="I55" s="53"/>
      <c r="J55" s="59"/>
      <c r="K55" s="25"/>
      <c r="L55" s="37"/>
    </row>
    <row r="56" spans="1:12" ht="15.6" x14ac:dyDescent="0.3">
      <c r="A56" s="50"/>
      <c r="B56" s="51"/>
      <c r="C56" s="55"/>
      <c r="D56" s="56"/>
      <c r="E56" s="57"/>
      <c r="F56" s="55"/>
      <c r="G56" s="57"/>
      <c r="H56" s="55"/>
      <c r="I56" s="56"/>
      <c r="J56" s="60"/>
      <c r="K56" s="25"/>
      <c r="L56" s="37"/>
    </row>
    <row r="57" spans="1:12" ht="15.6" hidden="1" x14ac:dyDescent="0.3">
      <c r="A57" s="117" t="s">
        <v>27</v>
      </c>
      <c r="B57" s="114"/>
      <c r="C57" s="28" t="s">
        <v>183</v>
      </c>
      <c r="D57" s="114" t="s">
        <v>184</v>
      </c>
      <c r="E57" s="114"/>
      <c r="F57" s="114" t="s">
        <v>185</v>
      </c>
      <c r="G57" s="114"/>
      <c r="H57" s="114" t="s">
        <v>186</v>
      </c>
      <c r="I57" s="114"/>
      <c r="J57" s="139"/>
      <c r="K57" s="26" t="s">
        <v>187</v>
      </c>
      <c r="L57" s="38">
        <f ca="1">I53*25%</f>
        <v>3.25</v>
      </c>
    </row>
    <row r="58" spans="1:12" ht="15.6" hidden="1" x14ac:dyDescent="0.3">
      <c r="A58" s="117" t="s">
        <v>188</v>
      </c>
      <c r="B58" s="114"/>
      <c r="C58" s="39">
        <f ca="1">L59</f>
        <v>13</v>
      </c>
      <c r="D58" s="109">
        <f ca="1">((100/I53)*C58)/100</f>
        <v>1</v>
      </c>
      <c r="E58" s="109"/>
      <c r="F58" s="109">
        <f ca="1">(((C59/I53*10)+(40/(D53+G53+I53)*C60)+(7.5/(I53)*C61)+(7.5/(I53)*C62)+(10/I53*C63)+(10/I53*C64)+(5/I53*C65)+(5/I53*C66)+(5/I53*C67))/100)</f>
        <v>1</v>
      </c>
      <c r="G58" s="109"/>
      <c r="H58" s="109">
        <f ca="1">((((C58/I53)*20)+((C59/I53)*25)+(30/(I53+G53+D53)*C60)+(5/I53*C61)+(5/I53*C62)+(5/I53*C63)+(5/I53*C64)+(0/I53*C65)+(0/I53*C66)+(5/I53*C67))/100)</f>
        <v>1</v>
      </c>
      <c r="I58" s="109"/>
      <c r="J58" s="140"/>
      <c r="K58" s="26" t="s">
        <v>189</v>
      </c>
      <c r="L58" s="40">
        <f ca="1">I53*50%</f>
        <v>6.5</v>
      </c>
    </row>
    <row r="59" spans="1:12" ht="15.6" hidden="1" x14ac:dyDescent="0.3">
      <c r="A59" s="117" t="s">
        <v>28</v>
      </c>
      <c r="B59" s="114"/>
      <c r="C59" s="41">
        <f ca="1">L67</f>
        <v>13</v>
      </c>
      <c r="D59" s="109">
        <f ca="1">((100/I53)*C59)/100</f>
        <v>1</v>
      </c>
      <c r="E59" s="109"/>
      <c r="F59" s="109"/>
      <c r="G59" s="109"/>
      <c r="H59" s="109"/>
      <c r="I59" s="109"/>
      <c r="J59" s="140"/>
      <c r="K59" s="26" t="s">
        <v>190</v>
      </c>
      <c r="L59" s="40">
        <f ca="1">I53</f>
        <v>13</v>
      </c>
    </row>
    <row r="60" spans="1:12" ht="15.6" hidden="1" x14ac:dyDescent="0.3">
      <c r="A60" s="117" t="s">
        <v>29</v>
      </c>
      <c r="B60" s="114"/>
      <c r="C60" s="41">
        <f ca="1">D53+I53</f>
        <v>14</v>
      </c>
      <c r="D60" s="109">
        <f ca="1">((100/(D53+G53+I53))*C60)/100</f>
        <v>1</v>
      </c>
      <c r="E60" s="109"/>
      <c r="F60" s="109"/>
      <c r="G60" s="109"/>
      <c r="H60" s="109"/>
      <c r="I60" s="109"/>
      <c r="J60" s="140"/>
      <c r="K60" s="26" t="s">
        <v>191</v>
      </c>
      <c r="L60" s="42">
        <f ca="1">(IF(B53&gt;1,(I53/(B53+2)),I53/4))</f>
        <v>3.25</v>
      </c>
    </row>
    <row r="61" spans="1:12" ht="15.6" hidden="1" x14ac:dyDescent="0.3">
      <c r="A61" s="117" t="s">
        <v>192</v>
      </c>
      <c r="B61" s="114" t="s">
        <v>193</v>
      </c>
      <c r="C61" s="39">
        <v>13</v>
      </c>
      <c r="D61" s="109">
        <f ca="1">((100/I53)*C61)/100</f>
        <v>1</v>
      </c>
      <c r="E61" s="109"/>
      <c r="F61" s="109"/>
      <c r="G61" s="109"/>
      <c r="H61" s="109"/>
      <c r="I61" s="109"/>
      <c r="J61" s="140"/>
      <c r="K61" s="26" t="s">
        <v>194</v>
      </c>
      <c r="L61" s="42">
        <f ca="1">(IF(B53&gt;1,(I53/(B53+2)+L60),I53/4+L60))</f>
        <v>6.5</v>
      </c>
    </row>
    <row r="62" spans="1:12" ht="15" hidden="1" customHeight="1" x14ac:dyDescent="0.3">
      <c r="A62" s="117" t="s">
        <v>195</v>
      </c>
      <c r="B62" s="114" t="s">
        <v>193</v>
      </c>
      <c r="C62" s="39">
        <v>13</v>
      </c>
      <c r="D62" s="109">
        <f ca="1">((100/I53)*C62)/100</f>
        <v>1</v>
      </c>
      <c r="E62" s="109"/>
      <c r="F62" s="109"/>
      <c r="G62" s="109"/>
      <c r="H62" s="109"/>
      <c r="I62" s="109"/>
      <c r="J62" s="140"/>
      <c r="K62" s="26" t="s">
        <v>196</v>
      </c>
      <c r="L62" s="42">
        <f ca="1">(IF(B53&gt;1,(I53/(B53+2)+L61),0))</f>
        <v>9.75</v>
      </c>
    </row>
    <row r="63" spans="1:12" ht="15.6" hidden="1" x14ac:dyDescent="0.3">
      <c r="A63" s="142" t="s">
        <v>197</v>
      </c>
      <c r="B63" s="122" t="s">
        <v>198</v>
      </c>
      <c r="C63" s="39">
        <v>13</v>
      </c>
      <c r="D63" s="109">
        <f ca="1">((100/(I53))*C63)/100</f>
        <v>1</v>
      </c>
      <c r="E63" s="109"/>
      <c r="F63" s="109"/>
      <c r="G63" s="109"/>
      <c r="H63" s="109"/>
      <c r="I63" s="109"/>
      <c r="J63" s="140"/>
      <c r="K63" s="26" t="s">
        <v>199</v>
      </c>
      <c r="L63" s="42">
        <f>(IF(B53&gt;2,(I53/(B53+2)+L62),0))</f>
        <v>0</v>
      </c>
    </row>
    <row r="64" spans="1:12" ht="15.6" hidden="1" x14ac:dyDescent="0.3">
      <c r="A64" s="117" t="s">
        <v>200</v>
      </c>
      <c r="B64" s="114" t="s">
        <v>200</v>
      </c>
      <c r="C64" s="39">
        <v>13</v>
      </c>
      <c r="D64" s="109">
        <f ca="1">((100/I53)*C64)/100</f>
        <v>1</v>
      </c>
      <c r="E64" s="109"/>
      <c r="F64" s="109"/>
      <c r="G64" s="109"/>
      <c r="H64" s="109"/>
      <c r="I64" s="109"/>
      <c r="J64" s="140"/>
      <c r="K64" s="26" t="s">
        <v>201</v>
      </c>
      <c r="L64" s="43">
        <f>(IF(B53&gt;3,(I53/(B53+2)+L63),0))</f>
        <v>0</v>
      </c>
    </row>
    <row r="65" spans="1:12" ht="15" hidden="1" customHeight="1" x14ac:dyDescent="0.3">
      <c r="A65" s="117" t="s">
        <v>202</v>
      </c>
      <c r="B65" s="114"/>
      <c r="C65" s="39">
        <v>13</v>
      </c>
      <c r="D65" s="109">
        <f ca="1">((100/I53)*C65)/100</f>
        <v>1</v>
      </c>
      <c r="E65" s="109"/>
      <c r="F65" s="109"/>
      <c r="G65" s="109"/>
      <c r="H65" s="109"/>
      <c r="I65" s="109"/>
      <c r="J65" s="140"/>
      <c r="K65" s="26" t="s">
        <v>203</v>
      </c>
      <c r="L65" s="42">
        <f>(IF(B53&gt;4,(I53/(B53+2)+L64),0))</f>
        <v>0</v>
      </c>
    </row>
    <row r="66" spans="1:12" ht="15.6" hidden="1" x14ac:dyDescent="0.3">
      <c r="A66" s="117" t="s">
        <v>204</v>
      </c>
      <c r="B66" s="114" t="s">
        <v>204</v>
      </c>
      <c r="C66" s="39">
        <v>13</v>
      </c>
      <c r="D66" s="109">
        <f ca="1">((100/(I53))*C66)/100</f>
        <v>1</v>
      </c>
      <c r="E66" s="109"/>
      <c r="F66" s="109"/>
      <c r="G66" s="109"/>
      <c r="H66" s="109"/>
      <c r="I66" s="109"/>
      <c r="J66" s="140"/>
      <c r="K66" s="26" t="s">
        <v>205</v>
      </c>
      <c r="L66" s="42">
        <f>(IF(B53=1,(I53/(B53+3)+L61),IF(B53=0,(I53/4+L61),IF(B53&gt;1,0))))</f>
        <v>0</v>
      </c>
    </row>
    <row r="67" spans="1:12" ht="16.2" hidden="1" thickBot="1" x14ac:dyDescent="0.35">
      <c r="A67" s="133" t="s">
        <v>206</v>
      </c>
      <c r="B67" s="134"/>
      <c r="C67" s="44">
        <v>13</v>
      </c>
      <c r="D67" s="110">
        <f ca="1">((100/(I53))*C67)/100</f>
        <v>1</v>
      </c>
      <c r="E67" s="110"/>
      <c r="F67" s="110"/>
      <c r="G67" s="110"/>
      <c r="H67" s="110"/>
      <c r="I67" s="110"/>
      <c r="J67" s="141"/>
      <c r="K67" s="27" t="s">
        <v>207</v>
      </c>
      <c r="L67" s="45">
        <f ca="1">(IF(B53&gt;1.5,(I53/(B53+2)+L61+MAX(0,L62-L61)+MAX(0,L63-L62)+MAX(0,L64-L63)+MAX(0,L65-L64)+MAX(0,L66-L65)),IF(B53=1,(I53/(B53+3)+L66),IF(B53=0,I53/4+L66))))</f>
        <v>13</v>
      </c>
    </row>
    <row r="68" spans="1:12" x14ac:dyDescent="0.25">
      <c r="A68" s="94" t="s">
        <v>217</v>
      </c>
      <c r="B68" s="95"/>
      <c r="C68" s="95"/>
      <c r="D68" s="95"/>
      <c r="E68" s="95"/>
      <c r="F68" s="95"/>
      <c r="G68" s="95"/>
      <c r="H68" s="95"/>
      <c r="I68" s="95"/>
      <c r="J68" s="96"/>
    </row>
    <row r="69" spans="1:12" x14ac:dyDescent="0.25">
      <c r="A69" s="61" t="s">
        <v>44</v>
      </c>
      <c r="B69" s="62"/>
      <c r="C69" s="62"/>
      <c r="D69" s="62"/>
      <c r="E69" s="62"/>
      <c r="F69" s="62"/>
      <c r="G69" s="62"/>
      <c r="H69" s="62"/>
      <c r="I69" s="62"/>
      <c r="J69" s="63"/>
    </row>
    <row r="70" spans="1:12" x14ac:dyDescent="0.25">
      <c r="A70" s="127" t="s">
        <v>124</v>
      </c>
      <c r="B70" s="128"/>
      <c r="C70" s="128"/>
      <c r="D70" s="128"/>
      <c r="E70" s="128"/>
      <c r="F70" s="128"/>
      <c r="G70" s="128"/>
      <c r="H70" s="128"/>
      <c r="I70" s="128"/>
      <c r="J70" s="129"/>
    </row>
    <row r="71" spans="1:12" x14ac:dyDescent="0.25">
      <c r="A71" s="130"/>
      <c r="B71" s="131"/>
      <c r="C71" s="131"/>
      <c r="D71" s="131"/>
      <c r="E71" s="131"/>
      <c r="F71" s="131"/>
      <c r="G71" s="131"/>
      <c r="H71" s="131"/>
      <c r="I71" s="131"/>
      <c r="J71" s="132"/>
    </row>
    <row r="72" spans="1:12" x14ac:dyDescent="0.25">
      <c r="A72" s="67" t="s">
        <v>25</v>
      </c>
      <c r="B72" s="84"/>
      <c r="C72" s="84"/>
      <c r="D72" s="84"/>
      <c r="E72" s="84"/>
      <c r="F72" s="84"/>
      <c r="G72" s="84"/>
      <c r="H72" s="84"/>
      <c r="I72" s="84"/>
      <c r="J72" s="68"/>
    </row>
    <row r="73" spans="1:12" x14ac:dyDescent="0.25">
      <c r="A73" s="61" t="s">
        <v>90</v>
      </c>
      <c r="B73" s="62"/>
      <c r="C73" s="62"/>
      <c r="D73" s="62"/>
      <c r="E73" s="62"/>
      <c r="F73" s="63"/>
      <c r="G73" s="67">
        <v>8800</v>
      </c>
      <c r="H73" s="84"/>
      <c r="I73" s="84"/>
      <c r="J73" s="68"/>
    </row>
    <row r="74" spans="1:12" x14ac:dyDescent="0.25">
      <c r="A74" s="61" t="s">
        <v>158</v>
      </c>
      <c r="B74" s="62"/>
      <c r="C74" s="62"/>
      <c r="D74" s="62"/>
      <c r="E74" s="62"/>
      <c r="F74" s="63"/>
      <c r="G74" s="70" t="s">
        <v>157</v>
      </c>
      <c r="H74" s="65"/>
      <c r="I74" s="65"/>
      <c r="J74" s="66"/>
    </row>
    <row r="75" spans="1:12" x14ac:dyDescent="0.25">
      <c r="A75" s="61" t="s">
        <v>159</v>
      </c>
      <c r="B75" s="62"/>
      <c r="C75" s="62"/>
      <c r="D75" s="62"/>
      <c r="E75" s="62"/>
      <c r="F75" s="63"/>
      <c r="G75" s="70" t="s">
        <v>160</v>
      </c>
      <c r="H75" s="65"/>
      <c r="I75" s="65"/>
      <c r="J75" s="66"/>
    </row>
    <row r="76" spans="1:12" x14ac:dyDescent="0.25">
      <c r="A76" s="61" t="s">
        <v>161</v>
      </c>
      <c r="B76" s="62"/>
      <c r="C76" s="62"/>
      <c r="D76" s="62"/>
      <c r="E76" s="62"/>
      <c r="F76" s="63"/>
      <c r="G76" s="70" t="s">
        <v>162</v>
      </c>
      <c r="H76" s="65"/>
      <c r="I76" s="65"/>
      <c r="J76" s="66"/>
    </row>
    <row r="77" spans="1:12" x14ac:dyDescent="0.25">
      <c r="A77" s="61" t="s">
        <v>163</v>
      </c>
      <c r="B77" s="62"/>
      <c r="C77" s="62"/>
      <c r="D77" s="62"/>
      <c r="E77" s="62"/>
      <c r="F77" s="63"/>
      <c r="G77" s="70" t="s">
        <v>164</v>
      </c>
      <c r="H77" s="65"/>
      <c r="I77" s="65"/>
      <c r="J77" s="66"/>
    </row>
    <row r="78" spans="1:12" x14ac:dyDescent="0.25">
      <c r="A78" s="61" t="s">
        <v>165</v>
      </c>
      <c r="B78" s="62"/>
      <c r="C78" s="62"/>
      <c r="D78" s="62"/>
      <c r="E78" s="62"/>
      <c r="F78" s="63"/>
      <c r="G78" s="70" t="s">
        <v>166</v>
      </c>
      <c r="H78" s="65"/>
      <c r="I78" s="65"/>
      <c r="J78" s="66"/>
    </row>
    <row r="79" spans="1:12" hidden="1" x14ac:dyDescent="0.25">
      <c r="A79" s="61" t="s">
        <v>167</v>
      </c>
      <c r="B79" s="62"/>
      <c r="C79" s="62"/>
      <c r="D79" s="62"/>
      <c r="E79" s="62"/>
      <c r="F79" s="63"/>
      <c r="G79" s="70" t="s">
        <v>166</v>
      </c>
      <c r="H79" s="65"/>
      <c r="I79" s="65"/>
      <c r="J79" s="66"/>
    </row>
    <row r="80" spans="1:12" ht="15" customHeight="1" x14ac:dyDescent="0.25">
      <c r="A80" s="61" t="s">
        <v>168</v>
      </c>
      <c r="B80" s="62"/>
      <c r="C80" s="62"/>
      <c r="D80" s="62"/>
      <c r="E80" s="62"/>
      <c r="F80" s="63"/>
      <c r="G80" s="70" t="s">
        <v>169</v>
      </c>
      <c r="H80" s="65"/>
      <c r="I80" s="65"/>
      <c r="J80" s="66"/>
    </row>
    <row r="81" spans="1:10" x14ac:dyDescent="0.25">
      <c r="A81" s="61" t="s">
        <v>171</v>
      </c>
      <c r="B81" s="62"/>
      <c r="C81" s="62"/>
      <c r="D81" s="62"/>
      <c r="E81" s="62"/>
      <c r="F81" s="63"/>
      <c r="G81" s="70" t="s">
        <v>170</v>
      </c>
      <c r="H81" s="65"/>
      <c r="I81" s="65"/>
      <c r="J81" s="66"/>
    </row>
    <row r="82" spans="1:10" ht="15" customHeight="1" x14ac:dyDescent="0.25">
      <c r="A82" s="61" t="s">
        <v>172</v>
      </c>
      <c r="B82" s="62"/>
      <c r="C82" s="62"/>
      <c r="D82" s="62"/>
      <c r="E82" s="62"/>
      <c r="F82" s="63"/>
      <c r="G82" s="70" t="s">
        <v>162</v>
      </c>
      <c r="H82" s="65"/>
      <c r="I82" s="65"/>
      <c r="J82" s="66"/>
    </row>
    <row r="83" spans="1:10" ht="15" customHeight="1" x14ac:dyDescent="0.25">
      <c r="A83" s="61" t="s">
        <v>91</v>
      </c>
      <c r="B83" s="62"/>
      <c r="C83" s="62"/>
      <c r="D83" s="62"/>
      <c r="E83" s="62"/>
      <c r="F83" s="63"/>
      <c r="G83" s="70" t="s">
        <v>210</v>
      </c>
      <c r="H83" s="65"/>
      <c r="I83" s="65"/>
      <c r="J83" s="66"/>
    </row>
    <row r="84" spans="1:10" s="46" customFormat="1" ht="14.4" customHeight="1" x14ac:dyDescent="0.25">
      <c r="A84" s="67" t="s">
        <v>67</v>
      </c>
      <c r="B84" s="84"/>
      <c r="C84" s="84"/>
      <c r="D84" s="84"/>
      <c r="E84" s="84"/>
      <c r="F84" s="68"/>
      <c r="G84" s="61">
        <f>G73*0.8</f>
        <v>7040</v>
      </c>
      <c r="H84" s="62"/>
      <c r="I84" s="62"/>
      <c r="J84" s="63"/>
    </row>
    <row r="85" spans="1:10" ht="103.5" customHeight="1" x14ac:dyDescent="0.25">
      <c r="A85" s="106" t="s">
        <v>215</v>
      </c>
      <c r="B85" s="107"/>
      <c r="C85" s="107"/>
      <c r="D85" s="107"/>
      <c r="E85" s="107"/>
      <c r="F85" s="107"/>
      <c r="G85" s="107"/>
      <c r="H85" s="107"/>
      <c r="I85" s="107"/>
      <c r="J85" s="108"/>
    </row>
    <row r="86" spans="1:10" x14ac:dyDescent="0.25">
      <c r="A86" s="97" t="s">
        <v>123</v>
      </c>
      <c r="B86" s="98"/>
      <c r="C86" s="98"/>
      <c r="D86" s="98"/>
      <c r="E86" s="98"/>
      <c r="F86" s="98"/>
      <c r="G86" s="98"/>
      <c r="H86" s="98"/>
      <c r="I86" s="98"/>
      <c r="J86" s="99"/>
    </row>
    <row r="87" spans="1:10" x14ac:dyDescent="0.25">
      <c r="A87" s="100"/>
      <c r="B87" s="101"/>
      <c r="C87" s="101"/>
      <c r="D87" s="101"/>
      <c r="E87" s="101"/>
      <c r="F87" s="101"/>
      <c r="G87" s="101"/>
      <c r="H87" s="101"/>
      <c r="I87" s="101"/>
      <c r="J87" s="102"/>
    </row>
    <row r="88" spans="1:10" x14ac:dyDescent="0.25">
      <c r="A88" s="100"/>
      <c r="B88" s="101"/>
      <c r="C88" s="101"/>
      <c r="D88" s="101"/>
      <c r="E88" s="101"/>
      <c r="F88" s="101"/>
      <c r="G88" s="101"/>
      <c r="H88" s="101"/>
      <c r="I88" s="101"/>
      <c r="J88" s="102"/>
    </row>
    <row r="89" spans="1:10" x14ac:dyDescent="0.25">
      <c r="A89" s="103"/>
      <c r="B89" s="104"/>
      <c r="C89" s="104"/>
      <c r="D89" s="104"/>
      <c r="E89" s="104"/>
      <c r="F89" s="104"/>
      <c r="G89" s="104"/>
      <c r="H89" s="104"/>
      <c r="I89" s="104"/>
      <c r="J89" s="105"/>
    </row>
    <row r="90" spans="1:10" s="47" customFormat="1" ht="15.6" x14ac:dyDescent="0.3">
      <c r="A90" s="47" t="s">
        <v>117</v>
      </c>
      <c r="D90" s="47" t="str">
        <f>F9</f>
        <v>Godrej City Phase 1</v>
      </c>
    </row>
    <row r="119" spans="11:11" ht="14.4" x14ac:dyDescent="0.3">
      <c r="K119"/>
    </row>
    <row r="136" spans="1:1" s="47" customFormat="1" ht="15.6" x14ac:dyDescent="0.3">
      <c r="A136" s="47" t="s">
        <v>118</v>
      </c>
    </row>
  </sheetData>
  <mergeCells count="177">
    <mergeCell ref="A69:J69"/>
    <mergeCell ref="A70:J71"/>
    <mergeCell ref="A67:B67"/>
    <mergeCell ref="A54:B54"/>
    <mergeCell ref="C54:J54"/>
    <mergeCell ref="A57:B57"/>
    <mergeCell ref="D57:E57"/>
    <mergeCell ref="H57:J57"/>
    <mergeCell ref="A58:B58"/>
    <mergeCell ref="D58:E58"/>
    <mergeCell ref="F58:G67"/>
    <mergeCell ref="H58:J67"/>
    <mergeCell ref="A59:B59"/>
    <mergeCell ref="D59:E59"/>
    <mergeCell ref="A60:B60"/>
    <mergeCell ref="D60:E60"/>
    <mergeCell ref="A61:B61"/>
    <mergeCell ref="D61:E61"/>
    <mergeCell ref="A62:B62"/>
    <mergeCell ref="D62:E62"/>
    <mergeCell ref="A63:B63"/>
    <mergeCell ref="D63:E63"/>
    <mergeCell ref="A64:B64"/>
    <mergeCell ref="A65:B65"/>
    <mergeCell ref="D65:E65"/>
    <mergeCell ref="A66:B66"/>
    <mergeCell ref="A52:B52"/>
    <mergeCell ref="C52:J52"/>
    <mergeCell ref="E53:F53"/>
    <mergeCell ref="I53:J53"/>
    <mergeCell ref="D66:E66"/>
    <mergeCell ref="A50:D50"/>
    <mergeCell ref="F23:J23"/>
    <mergeCell ref="G25:H25"/>
    <mergeCell ref="A35:E35"/>
    <mergeCell ref="H42:J42"/>
    <mergeCell ref="A37:E37"/>
    <mergeCell ref="A38:E38"/>
    <mergeCell ref="F37:J37"/>
    <mergeCell ref="F36:J36"/>
    <mergeCell ref="A42:B42"/>
    <mergeCell ref="A47:J47"/>
    <mergeCell ref="D46:E46"/>
    <mergeCell ref="C43:F43"/>
    <mergeCell ref="C44:F44"/>
    <mergeCell ref="A49:B49"/>
    <mergeCell ref="A46:C46"/>
    <mergeCell ref="F46:G46"/>
    <mergeCell ref="A21:E21"/>
    <mergeCell ref="I25:J25"/>
    <mergeCell ref="A28:J28"/>
    <mergeCell ref="A29:J29"/>
    <mergeCell ref="A32:J32"/>
    <mergeCell ref="A27:B27"/>
    <mergeCell ref="A30:B30"/>
    <mergeCell ref="C30:D30"/>
    <mergeCell ref="C27:D27"/>
    <mergeCell ref="E27:F27"/>
    <mergeCell ref="G27:H27"/>
    <mergeCell ref="F24:J24"/>
    <mergeCell ref="E26:F26"/>
    <mergeCell ref="G26:H26"/>
    <mergeCell ref="A26:B26"/>
    <mergeCell ref="I27:J27"/>
    <mergeCell ref="A1:J1"/>
    <mergeCell ref="I30:J30"/>
    <mergeCell ref="F38:J38"/>
    <mergeCell ref="A76:F76"/>
    <mergeCell ref="G76:J76"/>
    <mergeCell ref="A40:E40"/>
    <mergeCell ref="A51:J51"/>
    <mergeCell ref="F57:G57"/>
    <mergeCell ref="G74:J74"/>
    <mergeCell ref="A74:F74"/>
    <mergeCell ref="F40:J40"/>
    <mergeCell ref="F39:J39"/>
    <mergeCell ref="A45:B45"/>
    <mergeCell ref="C45:F45"/>
    <mergeCell ref="F35:J35"/>
    <mergeCell ref="A39:E39"/>
    <mergeCell ref="C42:F42"/>
    <mergeCell ref="A41:J41"/>
    <mergeCell ref="A36:E36"/>
    <mergeCell ref="A72:J72"/>
    <mergeCell ref="A68:J68"/>
    <mergeCell ref="A12:E12"/>
    <mergeCell ref="F12:J12"/>
    <mergeCell ref="E50:J50"/>
    <mergeCell ref="A86:J89"/>
    <mergeCell ref="A84:F84"/>
    <mergeCell ref="G84:J84"/>
    <mergeCell ref="A85:J85"/>
    <mergeCell ref="D64:E64"/>
    <mergeCell ref="G75:J75"/>
    <mergeCell ref="G73:J73"/>
    <mergeCell ref="A75:F75"/>
    <mergeCell ref="A73:F73"/>
    <mergeCell ref="A77:F77"/>
    <mergeCell ref="G77:J77"/>
    <mergeCell ref="A78:F78"/>
    <mergeCell ref="G78:J78"/>
    <mergeCell ref="A79:F79"/>
    <mergeCell ref="G79:J79"/>
    <mergeCell ref="A80:F80"/>
    <mergeCell ref="G80:J80"/>
    <mergeCell ref="A81:F81"/>
    <mergeCell ref="G81:J81"/>
    <mergeCell ref="A82:F82"/>
    <mergeCell ref="D67:E67"/>
    <mergeCell ref="A83:F83"/>
    <mergeCell ref="G83:J83"/>
    <mergeCell ref="G82:J82"/>
    <mergeCell ref="A2:J2"/>
    <mergeCell ref="A3:E3"/>
    <mergeCell ref="F3:J3"/>
    <mergeCell ref="A4:E4"/>
    <mergeCell ref="F4:J4"/>
    <mergeCell ref="F20:J20"/>
    <mergeCell ref="G15:J15"/>
    <mergeCell ref="F17:G17"/>
    <mergeCell ref="A18:E19"/>
    <mergeCell ref="F18:J19"/>
    <mergeCell ref="A7:E7"/>
    <mergeCell ref="F7:J7"/>
    <mergeCell ref="H14:J14"/>
    <mergeCell ref="G16:J16"/>
    <mergeCell ref="A11:E11"/>
    <mergeCell ref="H17:J17"/>
    <mergeCell ref="B16:E16"/>
    <mergeCell ref="A17:B17"/>
    <mergeCell ref="A20:E20"/>
    <mergeCell ref="A8:E8"/>
    <mergeCell ref="F8:J8"/>
    <mergeCell ref="A10:E10"/>
    <mergeCell ref="F10:J10"/>
    <mergeCell ref="A13:B13"/>
    <mergeCell ref="A6:E6"/>
    <mergeCell ref="F6:J6"/>
    <mergeCell ref="A5:E5"/>
    <mergeCell ref="F5:J5"/>
    <mergeCell ref="C17:E17"/>
    <mergeCell ref="F22:J22"/>
    <mergeCell ref="G30:H30"/>
    <mergeCell ref="E30:F30"/>
    <mergeCell ref="A33:J34"/>
    <mergeCell ref="F9:J9"/>
    <mergeCell ref="F11:J11"/>
    <mergeCell ref="B15:E15"/>
    <mergeCell ref="A9:E9"/>
    <mergeCell ref="B14:F14"/>
    <mergeCell ref="A22:E22"/>
    <mergeCell ref="I26:J26"/>
    <mergeCell ref="A25:B25"/>
    <mergeCell ref="C25:D25"/>
    <mergeCell ref="E25:F25"/>
    <mergeCell ref="C26:D26"/>
    <mergeCell ref="F21:J21"/>
    <mergeCell ref="A23:E23"/>
    <mergeCell ref="A24:E24"/>
    <mergeCell ref="C13:J13"/>
    <mergeCell ref="A55:B56"/>
    <mergeCell ref="C55:E56"/>
    <mergeCell ref="F55:G56"/>
    <mergeCell ref="H55:J56"/>
    <mergeCell ref="C49:J49"/>
    <mergeCell ref="H44:J44"/>
    <mergeCell ref="A31:B31"/>
    <mergeCell ref="C31:J31"/>
    <mergeCell ref="A44:B44"/>
    <mergeCell ref="H43:J43"/>
    <mergeCell ref="H45:J45"/>
    <mergeCell ref="H46:J46"/>
    <mergeCell ref="F48:H48"/>
    <mergeCell ref="A48:C48"/>
    <mergeCell ref="I48:J48"/>
    <mergeCell ref="A43:B43"/>
    <mergeCell ref="D48:E48"/>
  </mergeCells>
  <phoneticPr fontId="0" type="noConversion"/>
  <hyperlinks>
    <hyperlink ref="C31" r:id="rId1" xr:uid="{00000000-0004-0000-0000-000000000000}"/>
  </hyperlinks>
  <pageMargins left="0.31496062992125984" right="0.31496062992125984" top="0.86614173228346458" bottom="0.78740157480314965" header="0.19685039370078741" footer="0.19685039370078741"/>
  <pageSetup scale="96" fitToHeight="0" orientation="portrait" r:id="rId2"/>
  <headerFooter>
    <oddHeader>&amp;C&amp;G</oddHeader>
    <oddFooter>&amp;L&amp;"Times New Roman,Bold"Ref No: &amp;F&amp;C&amp;G&amp;R&amp;P</oddFooter>
  </headerFooter>
  <rowBreaks count="2" manualBreakCount="2">
    <brk id="89" max="16383" man="1"/>
    <brk id="13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1"/>
  <sheetViews>
    <sheetView topLeftCell="A7" workbookViewId="0">
      <selection activeCell="B23" sqref="B23:B25"/>
    </sheetView>
  </sheetViews>
  <sheetFormatPr defaultColWidth="9.109375" defaultRowHeight="14.4" x14ac:dyDescent="0.3"/>
  <cols>
    <col min="1" max="1" width="9.109375" style="6"/>
    <col min="2" max="2" width="11.6640625" style="6" customWidth="1"/>
    <col min="3" max="16384" width="9.109375" style="6"/>
  </cols>
  <sheetData>
    <row r="2" spans="1:15" x14ac:dyDescent="0.3">
      <c r="A2" s="6" t="s">
        <v>97</v>
      </c>
      <c r="B2" s="7" t="s">
        <v>119</v>
      </c>
      <c r="C2" s="7">
        <v>13</v>
      </c>
    </row>
    <row r="3" spans="1:15" x14ac:dyDescent="0.3">
      <c r="B3" s="6" t="s">
        <v>98</v>
      </c>
      <c r="C3" s="6" t="s">
        <v>99</v>
      </c>
    </row>
    <row r="4" spans="1:15" x14ac:dyDescent="0.3">
      <c r="A4" s="6" t="s">
        <v>100</v>
      </c>
      <c r="B4" s="8">
        <v>10</v>
      </c>
      <c r="C4" s="8">
        <v>10</v>
      </c>
      <c r="E4" s="6">
        <f>(100/B4)*C4</f>
        <v>100</v>
      </c>
    </row>
    <row r="5" spans="1:15" x14ac:dyDescent="0.3">
      <c r="A5" s="6" t="s">
        <v>101</v>
      </c>
      <c r="B5" s="6" t="s">
        <v>102</v>
      </c>
      <c r="C5" s="6" t="s">
        <v>103</v>
      </c>
      <c r="E5" s="6">
        <f>(100/B6)*C6</f>
        <v>100</v>
      </c>
      <c r="I5" s="8" t="s">
        <v>104</v>
      </c>
      <c r="J5" s="8" t="s">
        <v>105</v>
      </c>
      <c r="K5" s="8" t="s">
        <v>106</v>
      </c>
      <c r="L5" s="8" t="s">
        <v>30</v>
      </c>
      <c r="M5" s="8" t="s">
        <v>34</v>
      </c>
      <c r="N5" s="8" t="s">
        <v>107</v>
      </c>
      <c r="O5" s="8" t="s">
        <v>35</v>
      </c>
    </row>
    <row r="6" spans="1:15" x14ac:dyDescent="0.3">
      <c r="B6" s="8">
        <f>C2+1</f>
        <v>14</v>
      </c>
      <c r="C6" s="8">
        <v>14</v>
      </c>
      <c r="E6" s="6">
        <f>(100/B8)*C8</f>
        <v>100</v>
      </c>
      <c r="F6" s="9" t="s">
        <v>108</v>
      </c>
      <c r="I6" s="9">
        <f>C4</f>
        <v>10</v>
      </c>
      <c r="J6" s="9">
        <f>40/B6*C6</f>
        <v>40</v>
      </c>
      <c r="K6" s="9">
        <f>15/B8*C8</f>
        <v>14.999999999999998</v>
      </c>
      <c r="L6" s="9">
        <f>10/B10*C10</f>
        <v>10</v>
      </c>
      <c r="M6" s="9">
        <f>10/B12*C12</f>
        <v>10</v>
      </c>
      <c r="N6" s="9">
        <f>5/B14*C14</f>
        <v>2.6923076923076925</v>
      </c>
      <c r="O6" s="9">
        <f>5/B16*C16</f>
        <v>0</v>
      </c>
    </row>
    <row r="7" spans="1:15" x14ac:dyDescent="0.3">
      <c r="A7" s="6" t="s">
        <v>109</v>
      </c>
      <c r="B7" s="6" t="s">
        <v>110</v>
      </c>
      <c r="C7" s="6" t="s">
        <v>111</v>
      </c>
      <c r="E7" s="6">
        <f>(100/B10)*C10</f>
        <v>100</v>
      </c>
      <c r="F7" s="8" t="s">
        <v>112</v>
      </c>
      <c r="G7" s="8"/>
      <c r="H7" s="8"/>
      <c r="I7" s="8">
        <f>I6+20</f>
        <v>30</v>
      </c>
      <c r="J7" s="8">
        <f>30/B6*C6</f>
        <v>30</v>
      </c>
      <c r="K7" s="8">
        <f>15/B8*C8</f>
        <v>14.999999999999998</v>
      </c>
      <c r="L7" s="8">
        <f>10/B10*C10</f>
        <v>10</v>
      </c>
      <c r="M7" s="8">
        <f>5/B12*C12</f>
        <v>5</v>
      </c>
      <c r="N7" s="8">
        <f>5/B14*C14</f>
        <v>2.6923076923076925</v>
      </c>
      <c r="O7" s="8">
        <f>5/B16*C16</f>
        <v>0</v>
      </c>
    </row>
    <row r="8" spans="1:15" x14ac:dyDescent="0.3">
      <c r="B8" s="8">
        <f>C2</f>
        <v>13</v>
      </c>
      <c r="C8" s="8">
        <v>13</v>
      </c>
      <c r="E8" s="6">
        <f>(100/B12)*C12</f>
        <v>100</v>
      </c>
    </row>
    <row r="9" spans="1:15" x14ac:dyDescent="0.3">
      <c r="A9" s="6" t="s">
        <v>113</v>
      </c>
      <c r="B9" s="6" t="s">
        <v>110</v>
      </c>
      <c r="C9" s="6" t="s">
        <v>111</v>
      </c>
      <c r="E9" s="6">
        <f>(100/B14)*C14</f>
        <v>53.846153846153847</v>
      </c>
    </row>
    <row r="10" spans="1:15" x14ac:dyDescent="0.3">
      <c r="B10" s="8">
        <f>C2</f>
        <v>13</v>
      </c>
      <c r="C10" s="8">
        <v>13</v>
      </c>
      <c r="E10" s="6">
        <f>(100/B16)*C16</f>
        <v>0</v>
      </c>
    </row>
    <row r="11" spans="1:15" x14ac:dyDescent="0.3">
      <c r="A11" s="6" t="s">
        <v>34</v>
      </c>
      <c r="B11" s="6" t="s">
        <v>110</v>
      </c>
      <c r="C11" s="6" t="s">
        <v>111</v>
      </c>
    </row>
    <row r="12" spans="1:15" x14ac:dyDescent="0.3">
      <c r="B12" s="8">
        <f>C2</f>
        <v>13</v>
      </c>
      <c r="C12" s="8">
        <v>13</v>
      </c>
      <c r="F12" s="8"/>
      <c r="G12" s="8" t="s">
        <v>108</v>
      </c>
      <c r="H12" s="8" t="s">
        <v>114</v>
      </c>
      <c r="L12" s="6" t="s">
        <v>115</v>
      </c>
    </row>
    <row r="13" spans="1:15" ht="31.5" customHeight="1" x14ac:dyDescent="0.3">
      <c r="A13" s="10" t="s">
        <v>107</v>
      </c>
      <c r="B13" s="6" t="s">
        <v>110</v>
      </c>
      <c r="C13" s="6" t="s">
        <v>111</v>
      </c>
      <c r="F13" s="8" t="s">
        <v>28</v>
      </c>
      <c r="G13" s="8">
        <f>I6</f>
        <v>10</v>
      </c>
      <c r="H13" s="8">
        <f>I7</f>
        <v>30</v>
      </c>
      <c r="L13" s="6" t="s">
        <v>115</v>
      </c>
    </row>
    <row r="14" spans="1:15" x14ac:dyDescent="0.3">
      <c r="B14" s="8">
        <f>C2</f>
        <v>13</v>
      </c>
      <c r="C14" s="8">
        <v>7</v>
      </c>
      <c r="F14" s="8" t="s">
        <v>29</v>
      </c>
      <c r="G14" s="8">
        <f>J6</f>
        <v>40</v>
      </c>
      <c r="H14" s="8">
        <f>J7</f>
        <v>30</v>
      </c>
    </row>
    <row r="15" spans="1:15" x14ac:dyDescent="0.3">
      <c r="A15" s="6" t="s">
        <v>35</v>
      </c>
      <c r="B15" s="6" t="s">
        <v>110</v>
      </c>
      <c r="C15" s="6" t="s">
        <v>111</v>
      </c>
      <c r="F15" s="8" t="s">
        <v>106</v>
      </c>
      <c r="G15" s="8">
        <f>K6</f>
        <v>14.999999999999998</v>
      </c>
      <c r="H15" s="8">
        <f>K7</f>
        <v>14.999999999999998</v>
      </c>
    </row>
    <row r="16" spans="1:15" x14ac:dyDescent="0.3">
      <c r="B16" s="8">
        <f>C2</f>
        <v>13</v>
      </c>
      <c r="C16" s="8">
        <v>0</v>
      </c>
      <c r="F16" s="8" t="s">
        <v>30</v>
      </c>
      <c r="G16" s="8">
        <f>L6</f>
        <v>10</v>
      </c>
      <c r="H16" s="8">
        <f>L7</f>
        <v>10</v>
      </c>
    </row>
    <row r="17" spans="5:8" x14ac:dyDescent="0.3">
      <c r="F17" s="8" t="s">
        <v>34</v>
      </c>
      <c r="G17" s="8">
        <f>M6</f>
        <v>10</v>
      </c>
      <c r="H17" s="8">
        <f>M7</f>
        <v>5</v>
      </c>
    </row>
    <row r="18" spans="5:8" ht="29.25" customHeight="1" x14ac:dyDescent="0.3">
      <c r="F18" s="11" t="s">
        <v>107</v>
      </c>
      <c r="G18" s="8">
        <f>N6</f>
        <v>2.6923076923076925</v>
      </c>
      <c r="H18" s="8">
        <f>N7</f>
        <v>2.6923076923076925</v>
      </c>
    </row>
    <row r="19" spans="5:8" x14ac:dyDescent="0.3">
      <c r="F19" s="8" t="s">
        <v>35</v>
      </c>
      <c r="G19" s="8">
        <f>O6</f>
        <v>0</v>
      </c>
      <c r="H19" s="8">
        <f>O7</f>
        <v>0</v>
      </c>
    </row>
    <row r="20" spans="5:8" x14ac:dyDescent="0.3">
      <c r="F20" s="8" t="s">
        <v>116</v>
      </c>
      <c r="G20" s="8">
        <f>G13+G14+G15+G16+G17+G18+G19</f>
        <v>87.692307692307693</v>
      </c>
      <c r="H20" s="8">
        <f>H13+H14+H15+H16+H17+H18+H19</f>
        <v>92.692307692307693</v>
      </c>
    </row>
    <row r="21" spans="5:8" x14ac:dyDescent="0.3">
      <c r="E21"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1"/>
  <sheetViews>
    <sheetView workbookViewId="0">
      <selection activeCell="C15" sqref="C15"/>
    </sheetView>
  </sheetViews>
  <sheetFormatPr defaultColWidth="9.109375" defaultRowHeight="14.4" x14ac:dyDescent="0.3"/>
  <cols>
    <col min="1" max="1" width="9.109375" style="6"/>
    <col min="2" max="2" width="11.6640625" style="6" customWidth="1"/>
    <col min="3" max="16384" width="9.109375" style="6"/>
  </cols>
  <sheetData>
    <row r="2" spans="1:15" x14ac:dyDescent="0.3">
      <c r="A2" s="6" t="s">
        <v>97</v>
      </c>
      <c r="B2" s="7" t="s">
        <v>119</v>
      </c>
      <c r="C2" s="7">
        <v>13</v>
      </c>
    </row>
    <row r="3" spans="1:15" x14ac:dyDescent="0.3">
      <c r="B3" s="6" t="s">
        <v>98</v>
      </c>
      <c r="C3" s="6" t="s">
        <v>99</v>
      </c>
    </row>
    <row r="4" spans="1:15" x14ac:dyDescent="0.3">
      <c r="A4" s="6" t="s">
        <v>100</v>
      </c>
      <c r="B4" s="8">
        <v>10</v>
      </c>
      <c r="C4" s="8">
        <v>10</v>
      </c>
      <c r="E4" s="6">
        <f>(100/B4)*C4</f>
        <v>100</v>
      </c>
    </row>
    <row r="5" spans="1:15" x14ac:dyDescent="0.3">
      <c r="A5" s="6" t="s">
        <v>101</v>
      </c>
      <c r="B5" s="6" t="s">
        <v>102</v>
      </c>
      <c r="C5" s="6" t="s">
        <v>103</v>
      </c>
      <c r="E5" s="6">
        <f>(100/B6)*C6</f>
        <v>100</v>
      </c>
      <c r="I5" s="8" t="s">
        <v>104</v>
      </c>
      <c r="J5" s="8" t="s">
        <v>105</v>
      </c>
      <c r="K5" s="8" t="s">
        <v>106</v>
      </c>
      <c r="L5" s="8" t="s">
        <v>30</v>
      </c>
      <c r="M5" s="8" t="s">
        <v>34</v>
      </c>
      <c r="N5" s="8" t="s">
        <v>107</v>
      </c>
      <c r="O5" s="8" t="s">
        <v>35</v>
      </c>
    </row>
    <row r="6" spans="1:15" x14ac:dyDescent="0.3">
      <c r="B6" s="8">
        <f>C2+1</f>
        <v>14</v>
      </c>
      <c r="C6" s="8">
        <v>14</v>
      </c>
      <c r="E6" s="6">
        <f>(100/B8)*C8</f>
        <v>100</v>
      </c>
      <c r="F6" s="9" t="s">
        <v>108</v>
      </c>
      <c r="I6" s="9">
        <f>C4</f>
        <v>10</v>
      </c>
      <c r="J6" s="9">
        <f>40/B6*C6</f>
        <v>40</v>
      </c>
      <c r="K6" s="9">
        <f>15/B8*C8</f>
        <v>14.999999999999998</v>
      </c>
      <c r="L6" s="9">
        <f>10/B10*C10</f>
        <v>10</v>
      </c>
      <c r="M6" s="9">
        <f>10/B12*C12</f>
        <v>10</v>
      </c>
      <c r="N6" s="9">
        <f>5/B14*C14</f>
        <v>3.6538461538461542</v>
      </c>
      <c r="O6" s="9">
        <f>5/B16*C16</f>
        <v>0</v>
      </c>
    </row>
    <row r="7" spans="1:15" x14ac:dyDescent="0.3">
      <c r="A7" s="6" t="s">
        <v>109</v>
      </c>
      <c r="B7" s="6" t="s">
        <v>110</v>
      </c>
      <c r="C7" s="6" t="s">
        <v>111</v>
      </c>
      <c r="E7" s="6">
        <f>(100/B10)*C10</f>
        <v>100</v>
      </c>
      <c r="F7" s="8" t="s">
        <v>112</v>
      </c>
      <c r="G7" s="8"/>
      <c r="H7" s="8"/>
      <c r="I7" s="8">
        <f>I6+20</f>
        <v>30</v>
      </c>
      <c r="J7" s="8">
        <f>30/B6*C6</f>
        <v>30</v>
      </c>
      <c r="K7" s="8">
        <f>15/B8*C8</f>
        <v>14.999999999999998</v>
      </c>
      <c r="L7" s="8">
        <f>10/B10*C10</f>
        <v>10</v>
      </c>
      <c r="M7" s="8">
        <f>5/B12*C12</f>
        <v>5</v>
      </c>
      <c r="N7" s="8">
        <f>5/B14*C14</f>
        <v>3.6538461538461542</v>
      </c>
      <c r="O7" s="8">
        <f>5/B16*C16</f>
        <v>0</v>
      </c>
    </row>
    <row r="8" spans="1:15" x14ac:dyDescent="0.3">
      <c r="B8" s="8">
        <f>C2</f>
        <v>13</v>
      </c>
      <c r="C8" s="8">
        <v>13</v>
      </c>
      <c r="E8" s="6">
        <f>(100/B12)*C12</f>
        <v>100</v>
      </c>
    </row>
    <row r="9" spans="1:15" x14ac:dyDescent="0.3">
      <c r="A9" s="6" t="s">
        <v>113</v>
      </c>
      <c r="B9" s="6" t="s">
        <v>110</v>
      </c>
      <c r="C9" s="6" t="s">
        <v>111</v>
      </c>
      <c r="E9" s="6">
        <f>(100/B14)*C14</f>
        <v>73.07692307692308</v>
      </c>
    </row>
    <row r="10" spans="1:15" x14ac:dyDescent="0.3">
      <c r="B10" s="8">
        <f>C2</f>
        <v>13</v>
      </c>
      <c r="C10" s="8">
        <v>13</v>
      </c>
      <c r="E10" s="6">
        <f>(100/B16)*C16</f>
        <v>0</v>
      </c>
    </row>
    <row r="11" spans="1:15" x14ac:dyDescent="0.3">
      <c r="A11" s="6" t="s">
        <v>34</v>
      </c>
      <c r="B11" s="6" t="s">
        <v>110</v>
      </c>
      <c r="C11" s="6" t="s">
        <v>111</v>
      </c>
    </row>
    <row r="12" spans="1:15" x14ac:dyDescent="0.3">
      <c r="B12" s="8">
        <f>C2</f>
        <v>13</v>
      </c>
      <c r="C12" s="8">
        <v>13</v>
      </c>
      <c r="F12" s="8"/>
      <c r="G12" s="8" t="s">
        <v>108</v>
      </c>
      <c r="H12" s="8" t="s">
        <v>114</v>
      </c>
      <c r="L12" s="6" t="s">
        <v>115</v>
      </c>
    </row>
    <row r="13" spans="1:15" ht="31.5" customHeight="1" x14ac:dyDescent="0.3">
      <c r="A13" s="10" t="s">
        <v>107</v>
      </c>
      <c r="B13" s="6" t="s">
        <v>110</v>
      </c>
      <c r="C13" s="6" t="s">
        <v>111</v>
      </c>
      <c r="F13" s="8" t="s">
        <v>28</v>
      </c>
      <c r="G13" s="8">
        <f>I6</f>
        <v>10</v>
      </c>
      <c r="H13" s="8">
        <f>I7</f>
        <v>30</v>
      </c>
      <c r="L13" s="6" t="s">
        <v>115</v>
      </c>
    </row>
    <row r="14" spans="1:15" x14ac:dyDescent="0.3">
      <c r="B14" s="8">
        <f>C2</f>
        <v>13</v>
      </c>
      <c r="C14" s="8">
        <v>9.5</v>
      </c>
      <c r="F14" s="8" t="s">
        <v>29</v>
      </c>
      <c r="G14" s="8">
        <f>J6</f>
        <v>40</v>
      </c>
      <c r="H14" s="8">
        <f>J7</f>
        <v>30</v>
      </c>
    </row>
    <row r="15" spans="1:15" x14ac:dyDescent="0.3">
      <c r="A15" s="6" t="s">
        <v>35</v>
      </c>
      <c r="B15" s="6" t="s">
        <v>110</v>
      </c>
      <c r="C15" s="6" t="s">
        <v>111</v>
      </c>
      <c r="F15" s="8" t="s">
        <v>106</v>
      </c>
      <c r="G15" s="8">
        <f>K6</f>
        <v>14.999999999999998</v>
      </c>
      <c r="H15" s="8">
        <f>K7</f>
        <v>14.999999999999998</v>
      </c>
    </row>
    <row r="16" spans="1:15" x14ac:dyDescent="0.3">
      <c r="B16" s="8">
        <f>C2</f>
        <v>13</v>
      </c>
      <c r="C16" s="8">
        <v>0</v>
      </c>
      <c r="F16" s="8" t="s">
        <v>30</v>
      </c>
      <c r="G16" s="8">
        <f>L6</f>
        <v>10</v>
      </c>
      <c r="H16" s="8">
        <f>L7</f>
        <v>10</v>
      </c>
    </row>
    <row r="17" spans="5:8" x14ac:dyDescent="0.3">
      <c r="F17" s="8" t="s">
        <v>34</v>
      </c>
      <c r="G17" s="8">
        <f>M6</f>
        <v>10</v>
      </c>
      <c r="H17" s="8">
        <f>M7</f>
        <v>5</v>
      </c>
    </row>
    <row r="18" spans="5:8" ht="29.25" customHeight="1" x14ac:dyDescent="0.3">
      <c r="F18" s="11" t="s">
        <v>107</v>
      </c>
      <c r="G18" s="8">
        <f>N6</f>
        <v>3.6538461538461542</v>
      </c>
      <c r="H18" s="8">
        <f>N7</f>
        <v>3.6538461538461542</v>
      </c>
    </row>
    <row r="19" spans="5:8" x14ac:dyDescent="0.3">
      <c r="F19" s="8" t="s">
        <v>35</v>
      </c>
      <c r="G19" s="8">
        <f>O6</f>
        <v>0</v>
      </c>
      <c r="H19" s="8">
        <f>O7</f>
        <v>0</v>
      </c>
    </row>
    <row r="20" spans="5:8" x14ac:dyDescent="0.3">
      <c r="F20" s="8" t="s">
        <v>116</v>
      </c>
      <c r="G20" s="8">
        <f>G13+G14+G15+G16+G17+G18+G19</f>
        <v>88.65384615384616</v>
      </c>
      <c r="H20" s="8">
        <f>H13+H14+H15+H16+H17+H18+H19</f>
        <v>93.65384615384616</v>
      </c>
    </row>
    <row r="21" spans="5:8" x14ac:dyDescent="0.3">
      <c r="E21"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1"/>
  <sheetViews>
    <sheetView workbookViewId="0">
      <selection activeCell="C15" sqref="C15"/>
    </sheetView>
  </sheetViews>
  <sheetFormatPr defaultColWidth="9.109375" defaultRowHeight="14.4" x14ac:dyDescent="0.3"/>
  <cols>
    <col min="1" max="1" width="9.109375" style="6"/>
    <col min="2" max="2" width="11.6640625" style="6" customWidth="1"/>
    <col min="3" max="16384" width="9.109375" style="6"/>
  </cols>
  <sheetData>
    <row r="2" spans="1:15" x14ac:dyDescent="0.3">
      <c r="A2" s="6" t="s">
        <v>97</v>
      </c>
      <c r="B2" s="7" t="s">
        <v>119</v>
      </c>
      <c r="C2" s="7">
        <v>13</v>
      </c>
    </row>
    <row r="3" spans="1:15" x14ac:dyDescent="0.3">
      <c r="B3" s="6" t="s">
        <v>98</v>
      </c>
      <c r="C3" s="6" t="s">
        <v>99</v>
      </c>
    </row>
    <row r="4" spans="1:15" x14ac:dyDescent="0.3">
      <c r="A4" s="6" t="s">
        <v>100</v>
      </c>
      <c r="B4" s="8">
        <v>10</v>
      </c>
      <c r="C4" s="8">
        <v>10</v>
      </c>
      <c r="E4" s="6">
        <f>(100/B4)*C4</f>
        <v>100</v>
      </c>
    </row>
    <row r="5" spans="1:15" x14ac:dyDescent="0.3">
      <c r="A5" s="6" t="s">
        <v>101</v>
      </c>
      <c r="B5" s="6" t="s">
        <v>102</v>
      </c>
      <c r="C5" s="6" t="s">
        <v>103</v>
      </c>
      <c r="E5" s="6">
        <f>(100/B6)*C6</f>
        <v>100</v>
      </c>
      <c r="I5" s="8" t="s">
        <v>104</v>
      </c>
      <c r="J5" s="8" t="s">
        <v>105</v>
      </c>
      <c r="K5" s="8" t="s">
        <v>106</v>
      </c>
      <c r="L5" s="8" t="s">
        <v>30</v>
      </c>
      <c r="M5" s="8" t="s">
        <v>34</v>
      </c>
      <c r="N5" s="8" t="s">
        <v>107</v>
      </c>
      <c r="O5" s="8" t="s">
        <v>35</v>
      </c>
    </row>
    <row r="6" spans="1:15" x14ac:dyDescent="0.3">
      <c r="B6" s="8">
        <f>C2+1</f>
        <v>14</v>
      </c>
      <c r="C6" s="8">
        <v>14</v>
      </c>
      <c r="E6" s="6">
        <f>(100/B8)*C8</f>
        <v>100</v>
      </c>
      <c r="F6" s="9" t="s">
        <v>108</v>
      </c>
      <c r="I6" s="9">
        <f>C4</f>
        <v>10</v>
      </c>
      <c r="J6" s="9">
        <f>40/B6*C6</f>
        <v>40</v>
      </c>
      <c r="K6" s="9">
        <f>15/B8*C8</f>
        <v>14.999999999999998</v>
      </c>
      <c r="L6" s="9">
        <f>10/B10*C10</f>
        <v>10</v>
      </c>
      <c r="M6" s="9">
        <f>10/B12*C12</f>
        <v>10</v>
      </c>
      <c r="N6" s="9">
        <f>5/B14*C14</f>
        <v>3.0769230769230771</v>
      </c>
      <c r="O6" s="9">
        <f>5/B16*C16</f>
        <v>0</v>
      </c>
    </row>
    <row r="7" spans="1:15" x14ac:dyDescent="0.3">
      <c r="A7" s="6" t="s">
        <v>109</v>
      </c>
      <c r="B7" s="6" t="s">
        <v>110</v>
      </c>
      <c r="C7" s="6" t="s">
        <v>111</v>
      </c>
      <c r="E7" s="6">
        <f>(100/B10)*C10</f>
        <v>100</v>
      </c>
      <c r="F7" s="8" t="s">
        <v>112</v>
      </c>
      <c r="G7" s="8"/>
      <c r="H7" s="8"/>
      <c r="I7" s="8">
        <f>I6+20</f>
        <v>30</v>
      </c>
      <c r="J7" s="8">
        <f>30/B6*C6</f>
        <v>30</v>
      </c>
      <c r="K7" s="8">
        <f>15/B8*C8</f>
        <v>14.999999999999998</v>
      </c>
      <c r="L7" s="8">
        <f>10/B10*C10</f>
        <v>10</v>
      </c>
      <c r="M7" s="8">
        <f>5/B12*C12</f>
        <v>5</v>
      </c>
      <c r="N7" s="8">
        <f>5/B14*C14</f>
        <v>3.0769230769230771</v>
      </c>
      <c r="O7" s="8">
        <f>5/B16*C16</f>
        <v>0</v>
      </c>
    </row>
    <row r="8" spans="1:15" x14ac:dyDescent="0.3">
      <c r="B8" s="8">
        <f>C2</f>
        <v>13</v>
      </c>
      <c r="C8" s="8">
        <v>13</v>
      </c>
      <c r="E8" s="6">
        <f>(100/B12)*C12</f>
        <v>100</v>
      </c>
    </row>
    <row r="9" spans="1:15" x14ac:dyDescent="0.3">
      <c r="A9" s="6" t="s">
        <v>113</v>
      </c>
      <c r="B9" s="6" t="s">
        <v>110</v>
      </c>
      <c r="C9" s="6" t="s">
        <v>111</v>
      </c>
      <c r="E9" s="6">
        <f>(100/B14)*C14</f>
        <v>61.53846153846154</v>
      </c>
    </row>
    <row r="10" spans="1:15" x14ac:dyDescent="0.3">
      <c r="B10" s="8">
        <f>C2</f>
        <v>13</v>
      </c>
      <c r="C10" s="8">
        <v>13</v>
      </c>
      <c r="E10" s="6">
        <f>(100/B16)*C16</f>
        <v>0</v>
      </c>
    </row>
    <row r="11" spans="1:15" x14ac:dyDescent="0.3">
      <c r="A11" s="6" t="s">
        <v>34</v>
      </c>
      <c r="B11" s="6" t="s">
        <v>110</v>
      </c>
      <c r="C11" s="6" t="s">
        <v>111</v>
      </c>
    </row>
    <row r="12" spans="1:15" x14ac:dyDescent="0.3">
      <c r="B12" s="8">
        <f>C2</f>
        <v>13</v>
      </c>
      <c r="C12" s="8">
        <v>13</v>
      </c>
      <c r="F12" s="8"/>
      <c r="G12" s="8" t="s">
        <v>108</v>
      </c>
      <c r="H12" s="8" t="s">
        <v>114</v>
      </c>
      <c r="L12" s="6" t="s">
        <v>115</v>
      </c>
    </row>
    <row r="13" spans="1:15" ht="31.5" customHeight="1" x14ac:dyDescent="0.3">
      <c r="A13" s="10" t="s">
        <v>107</v>
      </c>
      <c r="B13" s="6" t="s">
        <v>110</v>
      </c>
      <c r="C13" s="6" t="s">
        <v>111</v>
      </c>
      <c r="F13" s="8" t="s">
        <v>28</v>
      </c>
      <c r="G13" s="8">
        <f>I6</f>
        <v>10</v>
      </c>
      <c r="H13" s="8">
        <f>I7</f>
        <v>30</v>
      </c>
      <c r="L13" s="6" t="s">
        <v>115</v>
      </c>
    </row>
    <row r="14" spans="1:15" x14ac:dyDescent="0.3">
      <c r="B14" s="8">
        <f>C2</f>
        <v>13</v>
      </c>
      <c r="C14" s="8">
        <v>8</v>
      </c>
      <c r="F14" s="8" t="s">
        <v>29</v>
      </c>
      <c r="G14" s="8">
        <f>J6</f>
        <v>40</v>
      </c>
      <c r="H14" s="8">
        <f>J7</f>
        <v>30</v>
      </c>
    </row>
    <row r="15" spans="1:15" x14ac:dyDescent="0.3">
      <c r="A15" s="6" t="s">
        <v>35</v>
      </c>
      <c r="B15" s="6" t="s">
        <v>110</v>
      </c>
      <c r="C15" s="6" t="s">
        <v>111</v>
      </c>
      <c r="F15" s="8" t="s">
        <v>106</v>
      </c>
      <c r="G15" s="8">
        <f>K6</f>
        <v>14.999999999999998</v>
      </c>
      <c r="H15" s="8">
        <f>K7</f>
        <v>14.999999999999998</v>
      </c>
    </row>
    <row r="16" spans="1:15" x14ac:dyDescent="0.3">
      <c r="B16" s="8">
        <f>C2</f>
        <v>13</v>
      </c>
      <c r="C16" s="8">
        <v>0</v>
      </c>
      <c r="F16" s="8" t="s">
        <v>30</v>
      </c>
      <c r="G16" s="8">
        <f>L6</f>
        <v>10</v>
      </c>
      <c r="H16" s="8">
        <f>L7</f>
        <v>10</v>
      </c>
    </row>
    <row r="17" spans="5:8" x14ac:dyDescent="0.3">
      <c r="F17" s="8" t="s">
        <v>34</v>
      </c>
      <c r="G17" s="8">
        <f>M6</f>
        <v>10</v>
      </c>
      <c r="H17" s="8">
        <f>M7</f>
        <v>5</v>
      </c>
    </row>
    <row r="18" spans="5:8" ht="29.25" customHeight="1" x14ac:dyDescent="0.3">
      <c r="F18" s="11" t="s">
        <v>107</v>
      </c>
      <c r="G18" s="8">
        <f>N6</f>
        <v>3.0769230769230771</v>
      </c>
      <c r="H18" s="8">
        <f>N7</f>
        <v>3.0769230769230771</v>
      </c>
    </row>
    <row r="19" spans="5:8" x14ac:dyDescent="0.3">
      <c r="F19" s="8" t="s">
        <v>35</v>
      </c>
      <c r="G19" s="8">
        <f>O6</f>
        <v>0</v>
      </c>
      <c r="H19" s="8">
        <f>O7</f>
        <v>0</v>
      </c>
    </row>
    <row r="20" spans="5:8" x14ac:dyDescent="0.3">
      <c r="F20" s="8" t="s">
        <v>116</v>
      </c>
      <c r="G20" s="8">
        <f>G13+G14+G15+G16+G17+G18+G19</f>
        <v>88.07692307692308</v>
      </c>
      <c r="H20" s="8">
        <f>H13+H14+H15+H16+H17+H18+H19</f>
        <v>93.07692307692308</v>
      </c>
    </row>
    <row r="21" spans="5:8" x14ac:dyDescent="0.3">
      <c r="E21"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workbookViewId="0">
      <selection activeCell="G12" sqref="G12"/>
    </sheetView>
  </sheetViews>
  <sheetFormatPr defaultColWidth="8.6640625" defaultRowHeight="14.4" x14ac:dyDescent="0.3"/>
  <cols>
    <col min="1" max="1" width="8.6640625" style="13"/>
    <col min="2" max="2" width="22.109375" style="13" customWidth="1"/>
    <col min="3" max="3" width="37" style="13" customWidth="1"/>
    <col min="4" max="5" width="11.44140625" style="13" customWidth="1"/>
    <col min="6" max="6" width="14" style="13" customWidth="1"/>
    <col min="7" max="7" width="20" style="13" customWidth="1"/>
    <col min="8" max="8" width="16.44140625" style="13" customWidth="1"/>
    <col min="9" max="16384" width="8.6640625" style="13"/>
  </cols>
  <sheetData>
    <row r="1" spans="1:9" ht="15" customHeight="1" x14ac:dyDescent="0.3"/>
    <row r="2" spans="1:9" ht="15" customHeight="1" x14ac:dyDescent="0.3">
      <c r="A2" s="14"/>
      <c r="B2" s="14"/>
      <c r="C2" s="14"/>
      <c r="D2" s="14"/>
      <c r="E2" s="14"/>
      <c r="F2" s="14"/>
      <c r="G2" s="14"/>
      <c r="H2" s="14"/>
    </row>
    <row r="3" spans="1:9" ht="15.75" customHeight="1" x14ac:dyDescent="0.3">
      <c r="A3" s="14"/>
      <c r="B3" s="143" t="s">
        <v>127</v>
      </c>
      <c r="C3" s="143"/>
      <c r="D3" s="143"/>
      <c r="E3" s="143"/>
      <c r="F3" s="143"/>
      <c r="G3" s="143"/>
      <c r="H3" s="143"/>
    </row>
    <row r="4" spans="1:9" x14ac:dyDescent="0.3">
      <c r="A4" s="14"/>
      <c r="B4" s="15" t="s">
        <v>128</v>
      </c>
      <c r="C4" s="15" t="s">
        <v>129</v>
      </c>
      <c r="D4" s="15" t="s">
        <v>89</v>
      </c>
      <c r="E4" s="15" t="s">
        <v>130</v>
      </c>
      <c r="F4" s="15" t="s">
        <v>131</v>
      </c>
      <c r="G4" s="15" t="s">
        <v>132</v>
      </c>
      <c r="H4" s="15" t="s">
        <v>133</v>
      </c>
    </row>
    <row r="5" spans="1:9" ht="15" customHeight="1" x14ac:dyDescent="0.3">
      <c r="A5" s="14"/>
      <c r="B5" s="16" t="s">
        <v>134</v>
      </c>
      <c r="C5" s="23" t="s">
        <v>139</v>
      </c>
      <c r="D5" s="16" t="s">
        <v>173</v>
      </c>
      <c r="E5" s="16">
        <v>466</v>
      </c>
      <c r="F5" s="17">
        <f>E5*1.6</f>
        <v>745.6</v>
      </c>
      <c r="G5" s="17">
        <f>H5/F5</f>
        <v>8986.0515021459232</v>
      </c>
      <c r="H5" s="18">
        <v>6700000</v>
      </c>
    </row>
    <row r="6" spans="1:9" x14ac:dyDescent="0.3">
      <c r="A6" s="14"/>
      <c r="B6" s="16" t="s">
        <v>134</v>
      </c>
      <c r="C6" s="23" t="s">
        <v>139</v>
      </c>
      <c r="D6" s="16" t="s">
        <v>174</v>
      </c>
      <c r="E6" s="16">
        <v>735</v>
      </c>
      <c r="F6" s="17">
        <f>E6*1.6</f>
        <v>1176</v>
      </c>
      <c r="G6" s="17">
        <f>H6/F6</f>
        <v>8248.299319727892</v>
      </c>
      <c r="H6" s="18">
        <v>9700000</v>
      </c>
    </row>
    <row r="7" spans="1:9" ht="15" customHeight="1" x14ac:dyDescent="0.3">
      <c r="A7" s="14"/>
      <c r="B7" s="16" t="s">
        <v>134</v>
      </c>
      <c r="C7" s="23" t="s">
        <v>139</v>
      </c>
      <c r="D7" s="16" t="s">
        <v>173</v>
      </c>
      <c r="E7" s="16">
        <v>489</v>
      </c>
      <c r="F7" s="17">
        <f>E7*1.6</f>
        <v>782.40000000000009</v>
      </c>
      <c r="G7" s="17">
        <f>H7/F7</f>
        <v>7413.0879345603262</v>
      </c>
      <c r="H7" s="18">
        <v>5800000</v>
      </c>
    </row>
    <row r="8" spans="1:9" x14ac:dyDescent="0.3">
      <c r="A8" s="14"/>
      <c r="B8" s="16" t="s">
        <v>134</v>
      </c>
      <c r="C8" s="23" t="s">
        <v>139</v>
      </c>
      <c r="D8" s="16" t="s">
        <v>174</v>
      </c>
      <c r="E8" s="16">
        <v>685</v>
      </c>
      <c r="F8" s="17">
        <f>E8*1.6</f>
        <v>1096</v>
      </c>
      <c r="G8" s="17">
        <f>H8/F8</f>
        <v>7025.5474452554745</v>
      </c>
      <c r="H8" s="18">
        <v>7700000</v>
      </c>
    </row>
    <row r="9" spans="1:9" ht="15" customHeight="1" x14ac:dyDescent="0.3">
      <c r="A9" s="14"/>
      <c r="B9" s="16" t="s">
        <v>134</v>
      </c>
      <c r="C9" s="23" t="s">
        <v>139</v>
      </c>
      <c r="D9" s="16" t="s">
        <v>174</v>
      </c>
      <c r="E9" s="16">
        <v>685</v>
      </c>
      <c r="F9" s="17">
        <f>E9*1.6</f>
        <v>1096</v>
      </c>
      <c r="G9" s="17">
        <f>H9/F9</f>
        <v>6386.8613138686133</v>
      </c>
      <c r="H9" s="18">
        <v>7000000</v>
      </c>
    </row>
    <row r="10" spans="1:9" ht="15" customHeight="1" x14ac:dyDescent="0.3">
      <c r="A10" s="14"/>
      <c r="B10" s="19" t="s">
        <v>135</v>
      </c>
      <c r="C10" s="16"/>
      <c r="D10" s="16"/>
      <c r="E10" s="16"/>
      <c r="F10" s="16"/>
      <c r="G10" s="20">
        <f>AVERAGE(G5:G9)</f>
        <v>7611.9695031116453</v>
      </c>
      <c r="H10" s="16"/>
    </row>
    <row r="11" spans="1:9" ht="15" customHeight="1" x14ac:dyDescent="0.3">
      <c r="B11" s="19" t="s">
        <v>136</v>
      </c>
      <c r="C11" s="16"/>
      <c r="D11" s="16"/>
      <c r="E11" s="16"/>
      <c r="F11" s="21"/>
      <c r="G11" s="19">
        <v>7600</v>
      </c>
      <c r="H11" s="19"/>
      <c r="I11" s="22"/>
    </row>
    <row r="12" spans="1:9" ht="15" customHeight="1" x14ac:dyDescent="0.3"/>
    <row r="13" spans="1:9" ht="15" customHeight="1" x14ac:dyDescent="0.3"/>
    <row r="14" spans="1:9" ht="15" customHeight="1" x14ac:dyDescent="0.3"/>
  </sheetData>
  <mergeCells count="1">
    <mergeCell ref="B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4"/>
  <sheetViews>
    <sheetView workbookViewId="0">
      <selection activeCell="Q17" sqref="Q17"/>
    </sheetView>
  </sheetViews>
  <sheetFormatPr defaultRowHeight="14.4" x14ac:dyDescent="0.3"/>
  <sheetData>
    <row r="2" spans="2:13" x14ac:dyDescent="0.3">
      <c r="C2" s="4" t="s">
        <v>88</v>
      </c>
      <c r="D2" s="144"/>
      <c r="E2" s="144"/>
    </row>
    <row r="3" spans="2:13" x14ac:dyDescent="0.3">
      <c r="E3" s="3"/>
      <c r="F3" s="3"/>
      <c r="G3" s="3"/>
      <c r="H3" s="3"/>
      <c r="I3" s="3"/>
      <c r="J3" s="3"/>
    </row>
    <row r="4" spans="2:13" x14ac:dyDescent="0.3">
      <c r="B4" s="4" t="s">
        <v>89</v>
      </c>
      <c r="C4" s="2" t="s">
        <v>69</v>
      </c>
      <c r="D4" s="145" t="s">
        <v>70</v>
      </c>
      <c r="E4" s="145"/>
      <c r="F4" s="145"/>
      <c r="G4" s="5"/>
      <c r="H4" s="145" t="s">
        <v>71</v>
      </c>
      <c r="I4" s="145"/>
      <c r="J4" s="145"/>
      <c r="K4" s="145" t="s">
        <v>72</v>
      </c>
      <c r="L4" s="145"/>
      <c r="M4" s="145"/>
    </row>
    <row r="5" spans="2:13" x14ac:dyDescent="0.3">
      <c r="B5" s="4">
        <v>1</v>
      </c>
      <c r="C5" s="2"/>
      <c r="D5" s="2" t="s">
        <v>73</v>
      </c>
      <c r="E5" s="2" t="s">
        <v>74</v>
      </c>
      <c r="F5" s="2" t="s">
        <v>75</v>
      </c>
      <c r="G5" s="2"/>
      <c r="H5" s="2" t="s">
        <v>73</v>
      </c>
      <c r="I5" s="2" t="s">
        <v>74</v>
      </c>
      <c r="J5" s="2" t="s">
        <v>75</v>
      </c>
      <c r="K5" s="2" t="s">
        <v>73</v>
      </c>
      <c r="L5" s="2" t="s">
        <v>74</v>
      </c>
      <c r="M5" s="2" t="s">
        <v>75</v>
      </c>
    </row>
    <row r="6" spans="2:13" x14ac:dyDescent="0.3">
      <c r="C6" s="1" t="s">
        <v>76</v>
      </c>
      <c r="D6" s="1"/>
      <c r="E6" s="1"/>
      <c r="F6" s="1">
        <f>D6*E6</f>
        <v>0</v>
      </c>
      <c r="G6" s="1" t="s">
        <v>92</v>
      </c>
      <c r="H6" s="1"/>
      <c r="I6" s="1"/>
      <c r="J6" s="1">
        <f>H6*I6</f>
        <v>0</v>
      </c>
      <c r="K6" s="1"/>
      <c r="L6" s="1"/>
      <c r="M6" s="1">
        <f>K6*L6</f>
        <v>0</v>
      </c>
    </row>
    <row r="7" spans="2:13" x14ac:dyDescent="0.3">
      <c r="C7" s="1"/>
      <c r="D7" s="1"/>
      <c r="E7" s="1"/>
      <c r="F7" s="1">
        <f t="shared" ref="F7:F33" si="0">D7*E7</f>
        <v>0</v>
      </c>
      <c r="G7" s="1" t="s">
        <v>93</v>
      </c>
      <c r="H7" s="1"/>
      <c r="I7" s="1"/>
      <c r="J7" s="1">
        <f t="shared" ref="J7:J29" si="1">H7*I7</f>
        <v>0</v>
      </c>
      <c r="K7" s="1"/>
      <c r="L7" s="1"/>
      <c r="M7" s="1">
        <f t="shared" ref="M7:M29" si="2">K7*L7</f>
        <v>0</v>
      </c>
    </row>
    <row r="8" spans="2:13" x14ac:dyDescent="0.3">
      <c r="C8" s="1"/>
      <c r="D8" s="1"/>
      <c r="E8" s="1"/>
      <c r="F8" s="1">
        <f t="shared" si="0"/>
        <v>0</v>
      </c>
      <c r="G8" s="1"/>
      <c r="H8" s="1"/>
      <c r="I8" s="1"/>
      <c r="J8" s="1">
        <f t="shared" si="1"/>
        <v>0</v>
      </c>
      <c r="K8" s="1"/>
      <c r="L8" s="1"/>
      <c r="M8" s="1">
        <f t="shared" si="2"/>
        <v>0</v>
      </c>
    </row>
    <row r="9" spans="2:13" x14ac:dyDescent="0.3">
      <c r="C9" s="1" t="s">
        <v>79</v>
      </c>
      <c r="D9" s="1"/>
      <c r="E9" s="1"/>
      <c r="F9" s="1">
        <f t="shared" si="0"/>
        <v>0</v>
      </c>
      <c r="G9" s="1" t="s">
        <v>92</v>
      </c>
      <c r="H9" s="1"/>
      <c r="I9" s="1"/>
      <c r="J9" s="1">
        <f t="shared" si="1"/>
        <v>0</v>
      </c>
      <c r="K9" s="1"/>
      <c r="L9" s="1"/>
      <c r="M9" s="1">
        <f t="shared" si="2"/>
        <v>0</v>
      </c>
    </row>
    <row r="10" spans="2:13" x14ac:dyDescent="0.3">
      <c r="C10" s="1"/>
      <c r="D10" s="1"/>
      <c r="E10" s="1"/>
      <c r="F10" s="1">
        <f t="shared" si="0"/>
        <v>0</v>
      </c>
      <c r="G10" s="1" t="s">
        <v>93</v>
      </c>
      <c r="H10" s="1"/>
      <c r="I10" s="1"/>
      <c r="J10" s="1">
        <f t="shared" si="1"/>
        <v>0</v>
      </c>
      <c r="K10" s="1"/>
      <c r="L10" s="1"/>
      <c r="M10" s="1">
        <f t="shared" si="2"/>
        <v>0</v>
      </c>
    </row>
    <row r="11" spans="2:13" x14ac:dyDescent="0.3">
      <c r="C11" s="1"/>
      <c r="D11" s="1"/>
      <c r="E11" s="1"/>
      <c r="F11" s="1">
        <f t="shared" si="0"/>
        <v>0</v>
      </c>
      <c r="G11" s="1"/>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t="s">
        <v>77</v>
      </c>
      <c r="D13" s="1"/>
      <c r="E13" s="1"/>
      <c r="F13" s="1">
        <f t="shared" si="0"/>
        <v>0</v>
      </c>
      <c r="G13" s="1" t="s">
        <v>92</v>
      </c>
      <c r="H13" s="1"/>
      <c r="I13" s="1"/>
      <c r="J13" s="1">
        <f t="shared" si="1"/>
        <v>0</v>
      </c>
      <c r="K13" s="1"/>
      <c r="L13" s="1"/>
      <c r="M13" s="1">
        <f t="shared" si="2"/>
        <v>0</v>
      </c>
    </row>
    <row r="14" spans="2:13" x14ac:dyDescent="0.3">
      <c r="C14" s="1"/>
      <c r="D14" s="1"/>
      <c r="E14" s="1"/>
      <c r="F14" s="1">
        <f t="shared" si="0"/>
        <v>0</v>
      </c>
      <c r="G14" s="1" t="s">
        <v>93</v>
      </c>
      <c r="H14" s="1"/>
      <c r="I14" s="1"/>
      <c r="J14" s="1">
        <f t="shared" si="1"/>
        <v>0</v>
      </c>
      <c r="K14" s="1"/>
      <c r="L14" s="1"/>
      <c r="M14" s="1">
        <f t="shared" si="2"/>
        <v>0</v>
      </c>
    </row>
    <row r="15" spans="2:13" x14ac:dyDescent="0.3">
      <c r="C15" s="1"/>
      <c r="D15" s="1"/>
      <c r="E15" s="1"/>
      <c r="F15" s="1">
        <f t="shared" si="0"/>
        <v>0</v>
      </c>
      <c r="G15" s="1"/>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t="s">
        <v>78</v>
      </c>
      <c r="D17" s="1"/>
      <c r="E17" s="1"/>
      <c r="F17" s="1">
        <f t="shared" si="0"/>
        <v>0</v>
      </c>
      <c r="G17" s="1" t="s">
        <v>92</v>
      </c>
      <c r="H17" s="1"/>
      <c r="I17" s="1"/>
      <c r="J17" s="1">
        <f t="shared" si="1"/>
        <v>0</v>
      </c>
      <c r="K17" s="1"/>
      <c r="L17" s="1"/>
      <c r="M17" s="1">
        <f t="shared" si="2"/>
        <v>0</v>
      </c>
    </row>
    <row r="18" spans="3:13" x14ac:dyDescent="0.3">
      <c r="C18" s="1"/>
      <c r="D18" s="1"/>
      <c r="E18" s="1"/>
      <c r="F18" s="1">
        <f t="shared" si="0"/>
        <v>0</v>
      </c>
      <c r="G18" s="1" t="s">
        <v>93</v>
      </c>
      <c r="H18" s="1"/>
      <c r="I18" s="1"/>
      <c r="J18" s="1">
        <f t="shared" si="1"/>
        <v>0</v>
      </c>
      <c r="K18" s="1"/>
      <c r="L18" s="1"/>
      <c r="M18" s="1">
        <f t="shared" si="2"/>
        <v>0</v>
      </c>
    </row>
    <row r="19" spans="3:13" x14ac:dyDescent="0.3">
      <c r="C19" s="1"/>
      <c r="D19" s="1"/>
      <c r="E19" s="1"/>
      <c r="F19" s="1">
        <f t="shared" si="0"/>
        <v>0</v>
      </c>
      <c r="G19" s="1"/>
      <c r="H19" s="1"/>
      <c r="I19" s="1"/>
      <c r="J19" s="1">
        <f t="shared" si="1"/>
        <v>0</v>
      </c>
      <c r="K19" s="1"/>
      <c r="L19" s="1"/>
      <c r="M19" s="1">
        <f t="shared" si="2"/>
        <v>0</v>
      </c>
    </row>
    <row r="20" spans="3:13" x14ac:dyDescent="0.3">
      <c r="C20" s="1" t="s">
        <v>78</v>
      </c>
      <c r="D20" s="1"/>
      <c r="E20" s="1"/>
      <c r="F20" s="1">
        <f t="shared" si="0"/>
        <v>0</v>
      </c>
      <c r="G20" s="1" t="s">
        <v>92</v>
      </c>
      <c r="H20" s="1"/>
      <c r="I20" s="1"/>
      <c r="J20" s="1">
        <f t="shared" si="1"/>
        <v>0</v>
      </c>
      <c r="K20" s="1"/>
      <c r="L20" s="1"/>
      <c r="M20" s="1">
        <f t="shared" si="2"/>
        <v>0</v>
      </c>
    </row>
    <row r="21" spans="3:13" x14ac:dyDescent="0.3">
      <c r="C21" s="1"/>
      <c r="D21" s="1"/>
      <c r="E21" s="1"/>
      <c r="F21" s="1">
        <f t="shared" si="0"/>
        <v>0</v>
      </c>
      <c r="G21" s="1" t="s">
        <v>93</v>
      </c>
      <c r="H21" s="1"/>
      <c r="I21" s="1"/>
      <c r="J21" s="1">
        <f t="shared" si="1"/>
        <v>0</v>
      </c>
      <c r="K21" s="1"/>
      <c r="L21" s="1"/>
      <c r="M21" s="1">
        <f t="shared" si="2"/>
        <v>0</v>
      </c>
    </row>
    <row r="22" spans="3:13" x14ac:dyDescent="0.3">
      <c r="C22" s="1"/>
      <c r="D22" s="1"/>
      <c r="E22" s="1"/>
      <c r="F22" s="1">
        <f t="shared" si="0"/>
        <v>0</v>
      </c>
      <c r="G22" s="1"/>
      <c r="H22" s="1"/>
      <c r="I22" s="1"/>
      <c r="J22" s="1">
        <f t="shared" si="1"/>
        <v>0</v>
      </c>
      <c r="K22" s="1"/>
      <c r="L22" s="1"/>
      <c r="M22" s="1">
        <f t="shared" si="2"/>
        <v>0</v>
      </c>
    </row>
    <row r="23" spans="3:13" x14ac:dyDescent="0.3">
      <c r="C23" s="1" t="s">
        <v>84</v>
      </c>
      <c r="D23" s="1"/>
      <c r="E23" s="1"/>
      <c r="F23" s="1">
        <f t="shared" si="0"/>
        <v>0</v>
      </c>
      <c r="G23" s="1" t="s">
        <v>94</v>
      </c>
      <c r="H23" s="1"/>
      <c r="I23" s="1"/>
      <c r="J23" s="1">
        <f t="shared" si="1"/>
        <v>0</v>
      </c>
      <c r="K23" s="1"/>
      <c r="L23" s="1"/>
      <c r="M23" s="1">
        <f t="shared" si="2"/>
        <v>0</v>
      </c>
    </row>
    <row r="24" spans="3:13" x14ac:dyDescent="0.3">
      <c r="C24" s="1" t="s">
        <v>85</v>
      </c>
      <c r="D24" s="1"/>
      <c r="E24" s="1"/>
      <c r="F24" s="1">
        <f t="shared" si="0"/>
        <v>0</v>
      </c>
      <c r="G24" s="1" t="s">
        <v>94</v>
      </c>
      <c r="H24" s="1"/>
      <c r="I24" s="1"/>
      <c r="J24" s="1">
        <f t="shared" si="1"/>
        <v>0</v>
      </c>
      <c r="K24" s="1"/>
      <c r="L24" s="1"/>
      <c r="M24" s="1">
        <f t="shared" si="2"/>
        <v>0</v>
      </c>
    </row>
    <row r="25" spans="3:13" x14ac:dyDescent="0.3">
      <c r="C25" s="1" t="s">
        <v>86</v>
      </c>
      <c r="D25" s="1"/>
      <c r="E25" s="1"/>
      <c r="F25" s="1">
        <f t="shared" si="0"/>
        <v>0</v>
      </c>
      <c r="G25" s="1" t="s">
        <v>94</v>
      </c>
      <c r="H25" s="1"/>
      <c r="I25" s="1"/>
      <c r="J25" s="1">
        <f t="shared" si="1"/>
        <v>0</v>
      </c>
      <c r="K25" s="1"/>
      <c r="L25" s="1"/>
      <c r="M25" s="1">
        <f t="shared" si="2"/>
        <v>0</v>
      </c>
    </row>
    <row r="26" spans="3:13" x14ac:dyDescent="0.3">
      <c r="C26" s="1"/>
      <c r="D26" s="1"/>
      <c r="E26" s="1"/>
      <c r="F26" s="1">
        <f t="shared" si="0"/>
        <v>0</v>
      </c>
      <c r="G26" s="1"/>
      <c r="H26" s="1"/>
      <c r="I26" s="1"/>
      <c r="J26" s="1">
        <f t="shared" si="1"/>
        <v>0</v>
      </c>
      <c r="K26" s="1"/>
      <c r="L26" s="1"/>
      <c r="M26" s="1">
        <f t="shared" si="2"/>
        <v>0</v>
      </c>
    </row>
    <row r="27" spans="3:13" x14ac:dyDescent="0.3">
      <c r="C27" s="1" t="s">
        <v>80</v>
      </c>
      <c r="D27" s="1"/>
      <c r="E27" s="1"/>
      <c r="F27" s="1">
        <f t="shared" si="0"/>
        <v>0</v>
      </c>
      <c r="G27" s="1"/>
      <c r="H27" s="1"/>
      <c r="I27" s="1"/>
      <c r="J27" s="1">
        <f t="shared" si="1"/>
        <v>0</v>
      </c>
      <c r="K27" s="1"/>
      <c r="L27" s="1"/>
      <c r="M27" s="1">
        <f t="shared" si="2"/>
        <v>0</v>
      </c>
    </row>
    <row r="28" spans="3:13" x14ac:dyDescent="0.3">
      <c r="C28" s="1" t="s">
        <v>81</v>
      </c>
      <c r="D28" s="1"/>
      <c r="E28" s="1"/>
      <c r="F28" s="1">
        <f t="shared" si="0"/>
        <v>0</v>
      </c>
      <c r="G28" s="1"/>
      <c r="H28" s="1"/>
      <c r="I28" s="1"/>
      <c r="J28" s="1">
        <f t="shared" si="1"/>
        <v>0</v>
      </c>
      <c r="K28" s="1"/>
      <c r="L28" s="1"/>
      <c r="M28" s="1">
        <f t="shared" si="2"/>
        <v>0</v>
      </c>
    </row>
    <row r="29" spans="3:13" x14ac:dyDescent="0.3">
      <c r="C29" s="1" t="s">
        <v>82</v>
      </c>
      <c r="D29" s="1"/>
      <c r="E29" s="1"/>
      <c r="F29" s="1">
        <f t="shared" si="0"/>
        <v>0</v>
      </c>
      <c r="G29" s="1"/>
      <c r="H29" s="1"/>
      <c r="I29" s="1"/>
      <c r="J29" s="1">
        <f t="shared" si="1"/>
        <v>0</v>
      </c>
      <c r="K29" s="1"/>
      <c r="L29" s="1"/>
      <c r="M29" s="1">
        <f t="shared" si="2"/>
        <v>0</v>
      </c>
    </row>
    <row r="30" spans="3:13" x14ac:dyDescent="0.3">
      <c r="C30" s="1" t="s">
        <v>83</v>
      </c>
      <c r="D30" s="1"/>
      <c r="E30" s="1"/>
      <c r="F30" s="1">
        <f t="shared" si="0"/>
        <v>0</v>
      </c>
      <c r="G30" s="1"/>
      <c r="H30" s="1"/>
      <c r="I30" s="1"/>
      <c r="J30" s="1">
        <f>H30*I30</f>
        <v>0</v>
      </c>
      <c r="K30" s="1"/>
      <c r="L30" s="1"/>
      <c r="M30" s="1">
        <f>K30*L30</f>
        <v>0</v>
      </c>
    </row>
    <row r="31" spans="3:13" x14ac:dyDescent="0.3">
      <c r="C31" s="1"/>
      <c r="D31" s="1"/>
      <c r="E31" s="1"/>
      <c r="F31" s="1">
        <f t="shared" si="0"/>
        <v>0</v>
      </c>
      <c r="G31" s="1"/>
      <c r="H31" s="1"/>
      <c r="I31" s="1"/>
      <c r="J31" s="1">
        <f>H31*I31</f>
        <v>0</v>
      </c>
      <c r="K31" s="1"/>
      <c r="L31" s="1"/>
      <c r="M31" s="1">
        <f>K31*L31</f>
        <v>0</v>
      </c>
    </row>
    <row r="32" spans="3:13" x14ac:dyDescent="0.3">
      <c r="C32" s="1"/>
      <c r="D32" s="1"/>
      <c r="E32" s="1"/>
      <c r="F32" s="1">
        <f t="shared" si="0"/>
        <v>0</v>
      </c>
      <c r="G32" s="1"/>
      <c r="H32" s="1"/>
      <c r="I32" s="1"/>
      <c r="J32" s="1">
        <f>H32*I32</f>
        <v>0</v>
      </c>
      <c r="K32" s="1"/>
      <c r="L32" s="1"/>
      <c r="M32" s="1">
        <f>K32*L32</f>
        <v>0</v>
      </c>
    </row>
    <row r="33" spans="3:13" x14ac:dyDescent="0.3">
      <c r="C33" s="1"/>
      <c r="D33" s="1"/>
      <c r="E33" s="1"/>
      <c r="F33" s="1">
        <f t="shared" si="0"/>
        <v>0</v>
      </c>
      <c r="G33" s="1"/>
      <c r="H33" s="1"/>
      <c r="I33" s="1"/>
      <c r="J33" s="1">
        <f>H33*I33</f>
        <v>0</v>
      </c>
      <c r="K33" s="1"/>
      <c r="L33" s="1"/>
      <c r="M33" s="1">
        <f>K33*L33</f>
        <v>0</v>
      </c>
    </row>
    <row r="34" spans="3:13" x14ac:dyDescent="0.3">
      <c r="C34" s="1" t="s">
        <v>87</v>
      </c>
      <c r="D34" s="1"/>
      <c r="E34" s="1">
        <f>F34*10.764</f>
        <v>0</v>
      </c>
      <c r="F34" s="1">
        <f>SUM(F6:F33)</f>
        <v>0</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35"/>
  <sheetViews>
    <sheetView workbookViewId="0">
      <selection activeCell="G7" sqref="G7:G8"/>
    </sheetView>
  </sheetViews>
  <sheetFormatPr defaultRowHeight="14.4" x14ac:dyDescent="0.3"/>
  <sheetData>
    <row r="3" spans="2:13" x14ac:dyDescent="0.3">
      <c r="C3" s="4" t="s">
        <v>88</v>
      </c>
      <c r="D3" s="144"/>
      <c r="E3" s="144"/>
    </row>
    <row r="4" spans="2:13" x14ac:dyDescent="0.3">
      <c r="E4" s="3"/>
      <c r="F4" s="3"/>
      <c r="G4" s="3"/>
      <c r="H4" s="3"/>
      <c r="I4" s="3"/>
      <c r="J4" s="3"/>
    </row>
    <row r="5" spans="2:13" x14ac:dyDescent="0.3">
      <c r="B5" s="4" t="s">
        <v>89</v>
      </c>
      <c r="C5" s="2" t="s">
        <v>69</v>
      </c>
      <c r="D5" s="145" t="s">
        <v>70</v>
      </c>
      <c r="E5" s="145"/>
      <c r="F5" s="145"/>
      <c r="G5" s="5"/>
      <c r="H5" s="145" t="s">
        <v>71</v>
      </c>
      <c r="I5" s="145"/>
      <c r="J5" s="145"/>
      <c r="K5" s="145" t="s">
        <v>72</v>
      </c>
      <c r="L5" s="145"/>
      <c r="M5" s="145"/>
    </row>
    <row r="6" spans="2:13" x14ac:dyDescent="0.3">
      <c r="B6" s="4">
        <v>1</v>
      </c>
      <c r="C6" s="2"/>
      <c r="D6" s="2" t="s">
        <v>73</v>
      </c>
      <c r="E6" s="2" t="s">
        <v>74</v>
      </c>
      <c r="F6" s="2" t="s">
        <v>75</v>
      </c>
      <c r="G6" s="2"/>
      <c r="H6" s="2" t="s">
        <v>73</v>
      </c>
      <c r="I6" s="2" t="s">
        <v>74</v>
      </c>
      <c r="J6" s="2" t="s">
        <v>75</v>
      </c>
      <c r="K6" s="2" t="s">
        <v>73</v>
      </c>
      <c r="L6" s="2" t="s">
        <v>74</v>
      </c>
      <c r="M6" s="2" t="s">
        <v>75</v>
      </c>
    </row>
    <row r="7" spans="2:13" x14ac:dyDescent="0.3">
      <c r="C7" s="1" t="s">
        <v>76</v>
      </c>
      <c r="D7" s="1"/>
      <c r="E7" s="1"/>
      <c r="F7" s="1">
        <f>D7*E7</f>
        <v>0</v>
      </c>
      <c r="G7" s="1" t="s">
        <v>92</v>
      </c>
      <c r="H7" s="1"/>
      <c r="I7" s="1"/>
      <c r="J7" s="1">
        <f>H7*I7</f>
        <v>0</v>
      </c>
      <c r="K7" s="1"/>
      <c r="L7" s="1"/>
      <c r="M7" s="1">
        <f>K7*L7</f>
        <v>0</v>
      </c>
    </row>
    <row r="8" spans="2:13" x14ac:dyDescent="0.3">
      <c r="C8" s="1"/>
      <c r="D8" s="1"/>
      <c r="E8" s="1"/>
      <c r="F8" s="1">
        <f t="shared" ref="F8:F34" si="0">D8*E8</f>
        <v>0</v>
      </c>
      <c r="G8" s="1" t="s">
        <v>93</v>
      </c>
      <c r="H8" s="1"/>
      <c r="I8" s="1"/>
      <c r="J8" s="1">
        <f t="shared" ref="J8:J34" si="1">H8*I8</f>
        <v>0</v>
      </c>
      <c r="K8" s="1"/>
      <c r="L8" s="1"/>
      <c r="M8" s="1">
        <f t="shared" ref="M8:M34" si="2">K8*L8</f>
        <v>0</v>
      </c>
    </row>
    <row r="9" spans="2:13" x14ac:dyDescent="0.3">
      <c r="C9" s="1"/>
      <c r="D9" s="1"/>
      <c r="E9" s="1"/>
      <c r="F9" s="1">
        <f t="shared" si="0"/>
        <v>0</v>
      </c>
      <c r="G9" s="1"/>
      <c r="H9" s="1"/>
      <c r="I9" s="1"/>
      <c r="J9" s="1">
        <f t="shared" si="1"/>
        <v>0</v>
      </c>
      <c r="K9" s="1"/>
      <c r="L9" s="1"/>
      <c r="M9" s="1">
        <f t="shared" si="2"/>
        <v>0</v>
      </c>
    </row>
    <row r="10" spans="2:13" x14ac:dyDescent="0.3">
      <c r="C10" s="1" t="s">
        <v>79</v>
      </c>
      <c r="D10" s="1"/>
      <c r="E10" s="1"/>
      <c r="F10" s="1">
        <f t="shared" si="0"/>
        <v>0</v>
      </c>
      <c r="G10" s="1" t="s">
        <v>92</v>
      </c>
      <c r="H10" s="1"/>
      <c r="I10" s="1"/>
      <c r="J10" s="1">
        <f t="shared" si="1"/>
        <v>0</v>
      </c>
      <c r="K10" s="1"/>
      <c r="L10" s="1"/>
      <c r="M10" s="1">
        <f t="shared" si="2"/>
        <v>0</v>
      </c>
    </row>
    <row r="11" spans="2:13" x14ac:dyDescent="0.3">
      <c r="C11" s="1"/>
      <c r="D11" s="1"/>
      <c r="E11" s="1"/>
      <c r="F11" s="1">
        <f t="shared" si="0"/>
        <v>0</v>
      </c>
      <c r="G11" s="1" t="s">
        <v>93</v>
      </c>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c r="D13" s="1"/>
      <c r="E13" s="1"/>
      <c r="F13" s="1">
        <f t="shared" si="0"/>
        <v>0</v>
      </c>
      <c r="G13" s="1"/>
      <c r="H13" s="1"/>
      <c r="I13" s="1"/>
      <c r="J13" s="1">
        <f t="shared" si="1"/>
        <v>0</v>
      </c>
      <c r="K13" s="1"/>
      <c r="L13" s="1"/>
      <c r="M13" s="1">
        <f t="shared" si="2"/>
        <v>0</v>
      </c>
    </row>
    <row r="14" spans="2:13" x14ac:dyDescent="0.3">
      <c r="C14" s="1" t="s">
        <v>77</v>
      </c>
      <c r="D14" s="1"/>
      <c r="E14" s="1"/>
      <c r="F14" s="1">
        <f t="shared" si="0"/>
        <v>0</v>
      </c>
      <c r="G14" s="1" t="s">
        <v>92</v>
      </c>
      <c r="H14" s="1"/>
      <c r="I14" s="1"/>
      <c r="J14" s="1">
        <f t="shared" si="1"/>
        <v>0</v>
      </c>
      <c r="K14" s="1"/>
      <c r="L14" s="1"/>
      <c r="M14" s="1">
        <f t="shared" si="2"/>
        <v>0</v>
      </c>
    </row>
    <row r="15" spans="2:13" x14ac:dyDescent="0.3">
      <c r="C15" s="1"/>
      <c r="D15" s="1"/>
      <c r="E15" s="1"/>
      <c r="F15" s="1">
        <f t="shared" si="0"/>
        <v>0</v>
      </c>
      <c r="G15" s="1" t="s">
        <v>93</v>
      </c>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c r="D17" s="1"/>
      <c r="E17" s="1"/>
      <c r="F17" s="1">
        <f t="shared" si="0"/>
        <v>0</v>
      </c>
      <c r="G17" s="1"/>
      <c r="H17" s="1"/>
      <c r="I17" s="1"/>
      <c r="J17" s="1">
        <f t="shared" si="1"/>
        <v>0</v>
      </c>
      <c r="K17" s="1"/>
      <c r="L17" s="1"/>
      <c r="M17" s="1">
        <f t="shared" si="2"/>
        <v>0</v>
      </c>
    </row>
    <row r="18" spans="3:13" x14ac:dyDescent="0.3">
      <c r="C18" s="1" t="s">
        <v>78</v>
      </c>
      <c r="D18" s="1"/>
      <c r="E18" s="1"/>
      <c r="F18" s="1">
        <f t="shared" si="0"/>
        <v>0</v>
      </c>
      <c r="G18" s="1" t="s">
        <v>92</v>
      </c>
      <c r="H18" s="1"/>
      <c r="I18" s="1"/>
      <c r="J18" s="1">
        <f t="shared" si="1"/>
        <v>0</v>
      </c>
      <c r="K18" s="1"/>
      <c r="L18" s="1"/>
      <c r="M18" s="1">
        <f t="shared" si="2"/>
        <v>0</v>
      </c>
    </row>
    <row r="19" spans="3:13" x14ac:dyDescent="0.3">
      <c r="C19" s="1"/>
      <c r="D19" s="1"/>
      <c r="E19" s="1"/>
      <c r="F19" s="1">
        <f t="shared" si="0"/>
        <v>0</v>
      </c>
      <c r="G19" s="1" t="s">
        <v>93</v>
      </c>
      <c r="H19" s="1"/>
      <c r="I19" s="1"/>
      <c r="J19" s="1">
        <f t="shared" si="1"/>
        <v>0</v>
      </c>
      <c r="K19" s="1"/>
      <c r="L19" s="1"/>
      <c r="M19" s="1">
        <f t="shared" si="2"/>
        <v>0</v>
      </c>
    </row>
    <row r="20" spans="3:13" x14ac:dyDescent="0.3">
      <c r="C20" s="1"/>
      <c r="D20" s="1"/>
      <c r="E20" s="1"/>
      <c r="F20" s="1">
        <f t="shared" si="0"/>
        <v>0</v>
      </c>
      <c r="G20" s="1"/>
      <c r="H20" s="1"/>
      <c r="I20" s="1"/>
      <c r="J20" s="1">
        <f t="shared" si="1"/>
        <v>0</v>
      </c>
      <c r="K20" s="1"/>
      <c r="L20" s="1"/>
      <c r="M20" s="1">
        <f t="shared" si="2"/>
        <v>0</v>
      </c>
    </row>
    <row r="21" spans="3:13" x14ac:dyDescent="0.3">
      <c r="C21" s="1" t="s">
        <v>78</v>
      </c>
      <c r="D21" s="1"/>
      <c r="E21" s="1"/>
      <c r="F21" s="1">
        <f t="shared" si="0"/>
        <v>0</v>
      </c>
      <c r="G21" s="1" t="s">
        <v>92</v>
      </c>
      <c r="H21" s="1"/>
      <c r="I21" s="1"/>
      <c r="J21" s="1">
        <f t="shared" si="1"/>
        <v>0</v>
      </c>
      <c r="K21" s="1"/>
      <c r="L21" s="1"/>
      <c r="M21" s="1">
        <f t="shared" si="2"/>
        <v>0</v>
      </c>
    </row>
    <row r="22" spans="3:13" x14ac:dyDescent="0.3">
      <c r="C22" s="1"/>
      <c r="D22" s="1"/>
      <c r="E22" s="1"/>
      <c r="F22" s="1">
        <f t="shared" si="0"/>
        <v>0</v>
      </c>
      <c r="G22" s="1" t="s">
        <v>93</v>
      </c>
      <c r="H22" s="1"/>
      <c r="I22" s="1"/>
      <c r="J22" s="1">
        <f t="shared" si="1"/>
        <v>0</v>
      </c>
      <c r="K22" s="1"/>
      <c r="L22" s="1"/>
      <c r="M22" s="1">
        <f t="shared" si="2"/>
        <v>0</v>
      </c>
    </row>
    <row r="23" spans="3:13" x14ac:dyDescent="0.3">
      <c r="C23" s="1"/>
      <c r="D23" s="1"/>
      <c r="E23" s="1"/>
      <c r="F23" s="1">
        <f t="shared" si="0"/>
        <v>0</v>
      </c>
      <c r="G23" s="1"/>
      <c r="H23" s="1"/>
      <c r="I23" s="1"/>
      <c r="J23" s="1">
        <f t="shared" si="1"/>
        <v>0</v>
      </c>
      <c r="K23" s="1"/>
      <c r="L23" s="1"/>
      <c r="M23" s="1">
        <f t="shared" si="2"/>
        <v>0</v>
      </c>
    </row>
    <row r="24" spans="3:13" x14ac:dyDescent="0.3">
      <c r="C24" s="1" t="s">
        <v>84</v>
      </c>
      <c r="D24" s="1"/>
      <c r="E24" s="1"/>
      <c r="F24" s="1">
        <f t="shared" si="0"/>
        <v>0</v>
      </c>
      <c r="G24" s="1" t="s">
        <v>94</v>
      </c>
      <c r="H24" s="1"/>
      <c r="I24" s="1"/>
      <c r="J24" s="1">
        <f t="shared" si="1"/>
        <v>0</v>
      </c>
      <c r="K24" s="1"/>
      <c r="L24" s="1"/>
      <c r="M24" s="1">
        <f t="shared" si="2"/>
        <v>0</v>
      </c>
    </row>
    <row r="25" spans="3:13" x14ac:dyDescent="0.3">
      <c r="C25" s="1" t="s">
        <v>85</v>
      </c>
      <c r="D25" s="1"/>
      <c r="E25" s="1"/>
      <c r="F25" s="1">
        <f t="shared" si="0"/>
        <v>0</v>
      </c>
      <c r="G25" s="1" t="s">
        <v>94</v>
      </c>
      <c r="H25" s="1"/>
      <c r="I25" s="1"/>
      <c r="J25" s="1">
        <f t="shared" si="1"/>
        <v>0</v>
      </c>
      <c r="K25" s="1"/>
      <c r="L25" s="1"/>
      <c r="M25" s="1">
        <f t="shared" si="2"/>
        <v>0</v>
      </c>
    </row>
    <row r="26" spans="3:13" x14ac:dyDescent="0.3">
      <c r="C26" s="1" t="s">
        <v>86</v>
      </c>
      <c r="D26" s="1"/>
      <c r="E26" s="1"/>
      <c r="F26" s="1">
        <f t="shared" si="0"/>
        <v>0</v>
      </c>
      <c r="G26" s="1" t="s">
        <v>94</v>
      </c>
      <c r="H26" s="1"/>
      <c r="I26" s="1"/>
      <c r="J26" s="1">
        <f t="shared" si="1"/>
        <v>0</v>
      </c>
      <c r="K26" s="1"/>
      <c r="L26" s="1"/>
      <c r="M26" s="1">
        <f t="shared" si="2"/>
        <v>0</v>
      </c>
    </row>
    <row r="27" spans="3:13" x14ac:dyDescent="0.3">
      <c r="C27" s="1"/>
      <c r="D27" s="1"/>
      <c r="E27" s="1"/>
      <c r="F27" s="1">
        <f t="shared" si="0"/>
        <v>0</v>
      </c>
      <c r="G27" s="1"/>
      <c r="H27" s="1"/>
      <c r="I27" s="1"/>
      <c r="J27" s="1">
        <f t="shared" si="1"/>
        <v>0</v>
      </c>
      <c r="K27" s="1"/>
      <c r="L27" s="1"/>
      <c r="M27" s="1">
        <f t="shared" si="2"/>
        <v>0</v>
      </c>
    </row>
    <row r="28" spans="3:13" x14ac:dyDescent="0.3">
      <c r="C28" s="1" t="s">
        <v>80</v>
      </c>
      <c r="D28" s="1"/>
      <c r="E28" s="1"/>
      <c r="F28" s="1">
        <f t="shared" si="0"/>
        <v>0</v>
      </c>
      <c r="G28" s="1"/>
      <c r="H28" s="1"/>
      <c r="I28" s="1"/>
      <c r="J28" s="1">
        <f t="shared" si="1"/>
        <v>0</v>
      </c>
      <c r="K28" s="1"/>
      <c r="L28" s="1"/>
      <c r="M28" s="1">
        <f t="shared" si="2"/>
        <v>0</v>
      </c>
    </row>
    <row r="29" spans="3:13" x14ac:dyDescent="0.3">
      <c r="C29" s="1" t="s">
        <v>81</v>
      </c>
      <c r="D29" s="1"/>
      <c r="E29" s="1"/>
      <c r="F29" s="1">
        <f t="shared" si="0"/>
        <v>0</v>
      </c>
      <c r="G29" s="1"/>
      <c r="H29" s="1"/>
      <c r="I29" s="1"/>
      <c r="J29" s="1">
        <f t="shared" si="1"/>
        <v>0</v>
      </c>
      <c r="K29" s="1"/>
      <c r="L29" s="1"/>
      <c r="M29" s="1">
        <f t="shared" si="2"/>
        <v>0</v>
      </c>
    </row>
    <row r="30" spans="3:13" x14ac:dyDescent="0.3">
      <c r="C30" s="1" t="s">
        <v>82</v>
      </c>
      <c r="D30" s="1"/>
      <c r="E30" s="1"/>
      <c r="F30" s="1">
        <f t="shared" si="0"/>
        <v>0</v>
      </c>
      <c r="G30" s="1"/>
      <c r="H30" s="1"/>
      <c r="I30" s="1"/>
      <c r="J30" s="1">
        <f t="shared" si="1"/>
        <v>0</v>
      </c>
      <c r="K30" s="1"/>
      <c r="L30" s="1"/>
      <c r="M30" s="1">
        <f t="shared" si="2"/>
        <v>0</v>
      </c>
    </row>
    <row r="31" spans="3:13" x14ac:dyDescent="0.3">
      <c r="C31" s="1" t="s">
        <v>83</v>
      </c>
      <c r="D31" s="1"/>
      <c r="E31" s="1"/>
      <c r="F31" s="1">
        <f t="shared" si="0"/>
        <v>0</v>
      </c>
      <c r="G31" s="1"/>
      <c r="H31" s="1"/>
      <c r="I31" s="1"/>
      <c r="J31" s="1">
        <f t="shared" si="1"/>
        <v>0</v>
      </c>
      <c r="K31" s="1"/>
      <c r="L31" s="1"/>
      <c r="M31" s="1">
        <f t="shared" si="2"/>
        <v>0</v>
      </c>
    </row>
    <row r="32" spans="3:13" x14ac:dyDescent="0.3">
      <c r="C32" s="1"/>
      <c r="D32" s="1"/>
      <c r="E32" s="1"/>
      <c r="F32" s="1">
        <f t="shared" si="0"/>
        <v>0</v>
      </c>
      <c r="G32" s="1"/>
      <c r="H32" s="1"/>
      <c r="I32" s="1"/>
      <c r="J32" s="1">
        <f t="shared" si="1"/>
        <v>0</v>
      </c>
      <c r="K32" s="1"/>
      <c r="L32" s="1"/>
      <c r="M32" s="1">
        <f t="shared" si="2"/>
        <v>0</v>
      </c>
    </row>
    <row r="33" spans="3:13" x14ac:dyDescent="0.3">
      <c r="C33" s="1"/>
      <c r="D33" s="1"/>
      <c r="E33" s="1"/>
      <c r="F33" s="1">
        <f t="shared" si="0"/>
        <v>0</v>
      </c>
      <c r="G33" s="1"/>
      <c r="H33" s="1"/>
      <c r="I33" s="1"/>
      <c r="J33" s="1">
        <f t="shared" si="1"/>
        <v>0</v>
      </c>
      <c r="K33" s="1"/>
      <c r="L33" s="1"/>
      <c r="M33" s="1">
        <f t="shared" si="2"/>
        <v>0</v>
      </c>
    </row>
    <row r="34" spans="3:13" x14ac:dyDescent="0.3">
      <c r="C34" s="1"/>
      <c r="D34" s="1"/>
      <c r="E34" s="1"/>
      <c r="F34" s="1">
        <f t="shared" si="0"/>
        <v>0</v>
      </c>
      <c r="G34" s="1"/>
      <c r="H34" s="1"/>
      <c r="I34" s="1"/>
      <c r="J34" s="1">
        <f t="shared" si="1"/>
        <v>0</v>
      </c>
      <c r="K34" s="1"/>
      <c r="L34" s="1"/>
      <c r="M34" s="1">
        <f t="shared" si="2"/>
        <v>0</v>
      </c>
    </row>
    <row r="35" spans="3:13" x14ac:dyDescent="0.3">
      <c r="C35" s="1" t="s">
        <v>87</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N35"/>
  <sheetViews>
    <sheetView workbookViewId="0">
      <selection activeCell="H7" sqref="H7:H8"/>
    </sheetView>
  </sheetViews>
  <sheetFormatPr defaultRowHeight="14.4" x14ac:dyDescent="0.3"/>
  <sheetData>
    <row r="3" spans="3:14" x14ac:dyDescent="0.3">
      <c r="D3" s="4" t="s">
        <v>88</v>
      </c>
      <c r="E3" s="144"/>
      <c r="F3" s="144"/>
    </row>
    <row r="4" spans="3:14" x14ac:dyDescent="0.3">
      <c r="F4" s="3"/>
      <c r="G4" s="3"/>
      <c r="H4" s="3"/>
      <c r="I4" s="3"/>
      <c r="J4" s="3"/>
      <c r="K4" s="3"/>
    </row>
    <row r="5" spans="3:14" x14ac:dyDescent="0.3">
      <c r="C5" s="4" t="s">
        <v>89</v>
      </c>
      <c r="D5" s="2" t="s">
        <v>69</v>
      </c>
      <c r="E5" s="145" t="s">
        <v>70</v>
      </c>
      <c r="F5" s="145"/>
      <c r="G5" s="145"/>
      <c r="H5" s="5"/>
      <c r="I5" s="145" t="s">
        <v>71</v>
      </c>
      <c r="J5" s="145"/>
      <c r="K5" s="145"/>
      <c r="L5" s="145" t="s">
        <v>72</v>
      </c>
      <c r="M5" s="145"/>
      <c r="N5" s="145"/>
    </row>
    <row r="6" spans="3:14" x14ac:dyDescent="0.3">
      <c r="C6" s="4">
        <v>1</v>
      </c>
      <c r="D6" s="2"/>
      <c r="E6" s="2" t="s">
        <v>73</v>
      </c>
      <c r="F6" s="2" t="s">
        <v>74</v>
      </c>
      <c r="G6" s="2" t="s">
        <v>75</v>
      </c>
      <c r="H6" s="2"/>
      <c r="I6" s="2" t="s">
        <v>73</v>
      </c>
      <c r="J6" s="2" t="s">
        <v>74</v>
      </c>
      <c r="K6" s="2" t="s">
        <v>75</v>
      </c>
      <c r="L6" s="2" t="s">
        <v>73</v>
      </c>
      <c r="M6" s="2" t="s">
        <v>74</v>
      </c>
      <c r="N6" s="2" t="s">
        <v>75</v>
      </c>
    </row>
    <row r="7" spans="3:14" x14ac:dyDescent="0.3">
      <c r="D7" s="1" t="s">
        <v>76</v>
      </c>
      <c r="E7" s="1"/>
      <c r="F7" s="1"/>
      <c r="G7" s="1">
        <f>E7*F7</f>
        <v>0</v>
      </c>
      <c r="H7" s="1" t="s">
        <v>92</v>
      </c>
      <c r="I7" s="1"/>
      <c r="J7" s="1"/>
      <c r="K7" s="1">
        <f>I7*J7</f>
        <v>0</v>
      </c>
      <c r="L7" s="1"/>
      <c r="M7" s="1"/>
      <c r="N7" s="1">
        <f>L7*M7</f>
        <v>0</v>
      </c>
    </row>
    <row r="8" spans="3:14" x14ac:dyDescent="0.3">
      <c r="D8" s="1"/>
      <c r="E8" s="1"/>
      <c r="F8" s="1"/>
      <c r="G8" s="1">
        <f t="shared" ref="G8:G34" si="0">E8*F8</f>
        <v>0</v>
      </c>
      <c r="H8" s="1" t="s">
        <v>93</v>
      </c>
      <c r="I8" s="1"/>
      <c r="J8" s="1"/>
      <c r="K8" s="1">
        <f t="shared" ref="K8:K34" si="1">I8*J8</f>
        <v>0</v>
      </c>
      <c r="L8" s="1"/>
      <c r="M8" s="1"/>
      <c r="N8" s="1">
        <f t="shared" ref="N8:N34" si="2">L8*M8</f>
        <v>0</v>
      </c>
    </row>
    <row r="9" spans="3:14" x14ac:dyDescent="0.3">
      <c r="D9" s="1"/>
      <c r="E9" s="1"/>
      <c r="F9" s="1"/>
      <c r="G9" s="1">
        <f t="shared" si="0"/>
        <v>0</v>
      </c>
      <c r="H9" s="1"/>
      <c r="I9" s="1"/>
      <c r="J9" s="1"/>
      <c r="K9" s="1">
        <f t="shared" si="1"/>
        <v>0</v>
      </c>
      <c r="L9" s="1"/>
      <c r="M9" s="1"/>
      <c r="N9" s="1">
        <f t="shared" si="2"/>
        <v>0</v>
      </c>
    </row>
    <row r="10" spans="3:14" x14ac:dyDescent="0.3">
      <c r="D10" s="1" t="s">
        <v>79</v>
      </c>
      <c r="E10" s="1"/>
      <c r="F10" s="1"/>
      <c r="G10" s="1">
        <f t="shared" si="0"/>
        <v>0</v>
      </c>
      <c r="H10" s="1" t="s">
        <v>92</v>
      </c>
      <c r="I10" s="1"/>
      <c r="J10" s="1"/>
      <c r="K10" s="1">
        <f t="shared" si="1"/>
        <v>0</v>
      </c>
      <c r="L10" s="1"/>
      <c r="M10" s="1"/>
      <c r="N10" s="1">
        <f t="shared" si="2"/>
        <v>0</v>
      </c>
    </row>
    <row r="11" spans="3:14" x14ac:dyDescent="0.3">
      <c r="D11" s="1"/>
      <c r="E11" s="1"/>
      <c r="F11" s="1"/>
      <c r="G11" s="1">
        <f t="shared" si="0"/>
        <v>0</v>
      </c>
      <c r="H11" s="1" t="s">
        <v>93</v>
      </c>
      <c r="I11" s="1"/>
      <c r="J11" s="1"/>
      <c r="K11" s="1">
        <f t="shared" si="1"/>
        <v>0</v>
      </c>
      <c r="L11" s="1"/>
      <c r="M11" s="1"/>
      <c r="N11" s="1">
        <f t="shared" si="2"/>
        <v>0</v>
      </c>
    </row>
    <row r="12" spans="3:14" x14ac:dyDescent="0.3">
      <c r="D12" s="1"/>
      <c r="E12" s="1"/>
      <c r="F12" s="1"/>
      <c r="G12" s="1">
        <f t="shared" si="0"/>
        <v>0</v>
      </c>
      <c r="H12" s="1"/>
      <c r="I12" s="1"/>
      <c r="J12" s="1"/>
      <c r="K12" s="1">
        <f t="shared" si="1"/>
        <v>0</v>
      </c>
      <c r="L12" s="1"/>
      <c r="M12" s="1"/>
      <c r="N12" s="1">
        <f t="shared" si="2"/>
        <v>0</v>
      </c>
    </row>
    <row r="13" spans="3:14" x14ac:dyDescent="0.3">
      <c r="D13" s="1"/>
      <c r="E13" s="1"/>
      <c r="F13" s="1"/>
      <c r="G13" s="1">
        <f t="shared" si="0"/>
        <v>0</v>
      </c>
      <c r="H13" s="1"/>
      <c r="I13" s="1"/>
      <c r="J13" s="1"/>
      <c r="K13" s="1">
        <f t="shared" si="1"/>
        <v>0</v>
      </c>
      <c r="L13" s="1"/>
      <c r="M13" s="1"/>
      <c r="N13" s="1">
        <f t="shared" si="2"/>
        <v>0</v>
      </c>
    </row>
    <row r="14" spans="3:14" x14ac:dyDescent="0.3">
      <c r="D14" s="1" t="s">
        <v>77</v>
      </c>
      <c r="E14" s="1"/>
      <c r="F14" s="1"/>
      <c r="G14" s="1">
        <f t="shared" si="0"/>
        <v>0</v>
      </c>
      <c r="H14" s="1" t="s">
        <v>92</v>
      </c>
      <c r="I14" s="1"/>
      <c r="J14" s="1"/>
      <c r="K14" s="1">
        <f t="shared" si="1"/>
        <v>0</v>
      </c>
      <c r="L14" s="1"/>
      <c r="M14" s="1"/>
      <c r="N14" s="1">
        <f t="shared" si="2"/>
        <v>0</v>
      </c>
    </row>
    <row r="15" spans="3:14" x14ac:dyDescent="0.3">
      <c r="D15" s="1"/>
      <c r="E15" s="1"/>
      <c r="F15" s="1"/>
      <c r="G15" s="1">
        <f t="shared" si="0"/>
        <v>0</v>
      </c>
      <c r="H15" s="1" t="s">
        <v>93</v>
      </c>
      <c r="I15" s="1"/>
      <c r="J15" s="1"/>
      <c r="K15" s="1">
        <f t="shared" si="1"/>
        <v>0</v>
      </c>
      <c r="L15" s="1"/>
      <c r="M15" s="1"/>
      <c r="N15" s="1">
        <f t="shared" si="2"/>
        <v>0</v>
      </c>
    </row>
    <row r="16" spans="3:14" x14ac:dyDescent="0.3">
      <c r="D16" s="1"/>
      <c r="E16" s="1"/>
      <c r="F16" s="1"/>
      <c r="G16" s="1">
        <f t="shared" si="0"/>
        <v>0</v>
      </c>
      <c r="H16" s="1"/>
      <c r="I16" s="1"/>
      <c r="J16" s="1"/>
      <c r="K16" s="1">
        <f t="shared" si="1"/>
        <v>0</v>
      </c>
      <c r="L16" s="1"/>
      <c r="M16" s="1"/>
      <c r="N16" s="1">
        <f t="shared" si="2"/>
        <v>0</v>
      </c>
    </row>
    <row r="17" spans="4:14" x14ac:dyDescent="0.3">
      <c r="D17" s="1"/>
      <c r="E17" s="1"/>
      <c r="F17" s="1"/>
      <c r="G17" s="1">
        <f t="shared" si="0"/>
        <v>0</v>
      </c>
      <c r="H17" s="1"/>
      <c r="I17" s="1"/>
      <c r="J17" s="1"/>
      <c r="K17" s="1">
        <f t="shared" si="1"/>
        <v>0</v>
      </c>
      <c r="L17" s="1"/>
      <c r="M17" s="1"/>
      <c r="N17" s="1">
        <f t="shared" si="2"/>
        <v>0</v>
      </c>
    </row>
    <row r="18" spans="4:14" x14ac:dyDescent="0.3">
      <c r="D18" s="1" t="s">
        <v>78</v>
      </c>
      <c r="E18" s="1"/>
      <c r="F18" s="1"/>
      <c r="G18" s="1">
        <f t="shared" si="0"/>
        <v>0</v>
      </c>
      <c r="H18" s="1" t="s">
        <v>92</v>
      </c>
      <c r="I18" s="1"/>
      <c r="J18" s="1"/>
      <c r="K18" s="1">
        <f t="shared" si="1"/>
        <v>0</v>
      </c>
      <c r="L18" s="1"/>
      <c r="M18" s="1"/>
      <c r="N18" s="1">
        <f t="shared" si="2"/>
        <v>0</v>
      </c>
    </row>
    <row r="19" spans="4:14" x14ac:dyDescent="0.3">
      <c r="D19" s="1"/>
      <c r="E19" s="1"/>
      <c r="F19" s="1"/>
      <c r="G19" s="1">
        <f t="shared" si="0"/>
        <v>0</v>
      </c>
      <c r="H19" s="1" t="s">
        <v>93</v>
      </c>
      <c r="I19" s="1"/>
      <c r="J19" s="1"/>
      <c r="K19" s="1">
        <f t="shared" si="1"/>
        <v>0</v>
      </c>
      <c r="L19" s="1"/>
      <c r="M19" s="1"/>
      <c r="N19" s="1">
        <f t="shared" si="2"/>
        <v>0</v>
      </c>
    </row>
    <row r="20" spans="4:14" x14ac:dyDescent="0.3">
      <c r="D20" s="1"/>
      <c r="E20" s="1"/>
      <c r="F20" s="1"/>
      <c r="G20" s="1">
        <f t="shared" si="0"/>
        <v>0</v>
      </c>
      <c r="H20" s="1"/>
      <c r="I20" s="1"/>
      <c r="J20" s="1"/>
      <c r="K20" s="1">
        <f t="shared" si="1"/>
        <v>0</v>
      </c>
      <c r="L20" s="1"/>
      <c r="M20" s="1"/>
      <c r="N20" s="1">
        <f t="shared" si="2"/>
        <v>0</v>
      </c>
    </row>
    <row r="21" spans="4:14" x14ac:dyDescent="0.3">
      <c r="D21" s="1" t="s">
        <v>78</v>
      </c>
      <c r="E21" s="1"/>
      <c r="F21" s="1"/>
      <c r="G21" s="1">
        <f t="shared" si="0"/>
        <v>0</v>
      </c>
      <c r="H21" s="1" t="s">
        <v>92</v>
      </c>
      <c r="I21" s="1"/>
      <c r="J21" s="1"/>
      <c r="K21" s="1">
        <f t="shared" si="1"/>
        <v>0</v>
      </c>
      <c r="L21" s="1"/>
      <c r="M21" s="1"/>
      <c r="N21" s="1">
        <f t="shared" si="2"/>
        <v>0</v>
      </c>
    </row>
    <row r="22" spans="4:14" x14ac:dyDescent="0.3">
      <c r="D22" s="1"/>
      <c r="E22" s="1"/>
      <c r="F22" s="1"/>
      <c r="G22" s="1">
        <f t="shared" si="0"/>
        <v>0</v>
      </c>
      <c r="H22" s="1" t="s">
        <v>93</v>
      </c>
      <c r="I22" s="1"/>
      <c r="J22" s="1"/>
      <c r="K22" s="1">
        <f t="shared" si="1"/>
        <v>0</v>
      </c>
      <c r="L22" s="1"/>
      <c r="M22" s="1"/>
      <c r="N22" s="1">
        <f t="shared" si="2"/>
        <v>0</v>
      </c>
    </row>
    <row r="23" spans="4:14" x14ac:dyDescent="0.3">
      <c r="D23" s="1"/>
      <c r="E23" s="1"/>
      <c r="F23" s="1"/>
      <c r="G23" s="1">
        <f t="shared" si="0"/>
        <v>0</v>
      </c>
      <c r="H23" s="1"/>
      <c r="I23" s="1"/>
      <c r="J23" s="1"/>
      <c r="K23" s="1">
        <f t="shared" si="1"/>
        <v>0</v>
      </c>
      <c r="L23" s="1"/>
      <c r="M23" s="1"/>
      <c r="N23" s="1">
        <f t="shared" si="2"/>
        <v>0</v>
      </c>
    </row>
    <row r="24" spans="4:14" x14ac:dyDescent="0.3">
      <c r="D24" s="1" t="s">
        <v>84</v>
      </c>
      <c r="E24" s="1"/>
      <c r="F24" s="1"/>
      <c r="G24" s="1">
        <f t="shared" si="0"/>
        <v>0</v>
      </c>
      <c r="H24" s="1" t="s">
        <v>94</v>
      </c>
      <c r="I24" s="1"/>
      <c r="J24" s="1"/>
      <c r="K24" s="1">
        <f t="shared" si="1"/>
        <v>0</v>
      </c>
      <c r="L24" s="1"/>
      <c r="M24" s="1"/>
      <c r="N24" s="1">
        <f t="shared" si="2"/>
        <v>0</v>
      </c>
    </row>
    <row r="25" spans="4:14" x14ac:dyDescent="0.3">
      <c r="D25" s="1" t="s">
        <v>85</v>
      </c>
      <c r="E25" s="1"/>
      <c r="F25" s="1"/>
      <c r="G25" s="1">
        <f t="shared" si="0"/>
        <v>0</v>
      </c>
      <c r="H25" s="1" t="s">
        <v>94</v>
      </c>
      <c r="I25" s="1"/>
      <c r="J25" s="1"/>
      <c r="K25" s="1">
        <f t="shared" si="1"/>
        <v>0</v>
      </c>
      <c r="L25" s="1"/>
      <c r="M25" s="1"/>
      <c r="N25" s="1">
        <f t="shared" si="2"/>
        <v>0</v>
      </c>
    </row>
    <row r="26" spans="4:14" x14ac:dyDescent="0.3">
      <c r="D26" s="1" t="s">
        <v>86</v>
      </c>
      <c r="E26" s="1"/>
      <c r="F26" s="1"/>
      <c r="G26" s="1">
        <f t="shared" si="0"/>
        <v>0</v>
      </c>
      <c r="H26" s="1" t="s">
        <v>94</v>
      </c>
      <c r="I26" s="1"/>
      <c r="J26" s="1"/>
      <c r="K26" s="1">
        <f t="shared" si="1"/>
        <v>0</v>
      </c>
      <c r="L26" s="1"/>
      <c r="M26" s="1"/>
      <c r="N26" s="1">
        <f t="shared" si="2"/>
        <v>0</v>
      </c>
    </row>
    <row r="27" spans="4:14" x14ac:dyDescent="0.3">
      <c r="D27" s="1"/>
      <c r="E27" s="1"/>
      <c r="F27" s="1"/>
      <c r="G27" s="1">
        <f t="shared" si="0"/>
        <v>0</v>
      </c>
      <c r="H27" s="1"/>
      <c r="I27" s="1"/>
      <c r="J27" s="1"/>
      <c r="K27" s="1">
        <f t="shared" si="1"/>
        <v>0</v>
      </c>
      <c r="L27" s="1"/>
      <c r="M27" s="1"/>
      <c r="N27" s="1">
        <f t="shared" si="2"/>
        <v>0</v>
      </c>
    </row>
    <row r="28" spans="4:14" x14ac:dyDescent="0.3">
      <c r="D28" s="1" t="s">
        <v>80</v>
      </c>
      <c r="E28" s="1"/>
      <c r="F28" s="1"/>
      <c r="G28" s="1">
        <f t="shared" si="0"/>
        <v>0</v>
      </c>
      <c r="H28" s="1"/>
      <c r="I28" s="1"/>
      <c r="J28" s="1"/>
      <c r="K28" s="1">
        <f t="shared" si="1"/>
        <v>0</v>
      </c>
      <c r="L28" s="1"/>
      <c r="M28" s="1"/>
      <c r="N28" s="1">
        <f t="shared" si="2"/>
        <v>0</v>
      </c>
    </row>
    <row r="29" spans="4:14" x14ac:dyDescent="0.3">
      <c r="D29" s="1" t="s">
        <v>81</v>
      </c>
      <c r="E29" s="1"/>
      <c r="F29" s="1"/>
      <c r="G29" s="1">
        <f t="shared" si="0"/>
        <v>0</v>
      </c>
      <c r="H29" s="1"/>
      <c r="I29" s="1"/>
      <c r="J29" s="1"/>
      <c r="K29" s="1">
        <f t="shared" si="1"/>
        <v>0</v>
      </c>
      <c r="L29" s="1"/>
      <c r="M29" s="1"/>
      <c r="N29" s="1">
        <f t="shared" si="2"/>
        <v>0</v>
      </c>
    </row>
    <row r="30" spans="4:14" x14ac:dyDescent="0.3">
      <c r="D30" s="1" t="s">
        <v>82</v>
      </c>
      <c r="E30" s="1"/>
      <c r="F30" s="1"/>
      <c r="G30" s="1">
        <f t="shared" si="0"/>
        <v>0</v>
      </c>
      <c r="H30" s="1"/>
      <c r="I30" s="1"/>
      <c r="J30" s="1"/>
      <c r="K30" s="1">
        <f t="shared" si="1"/>
        <v>0</v>
      </c>
      <c r="L30" s="1"/>
      <c r="M30" s="1"/>
      <c r="N30" s="1">
        <f t="shared" si="2"/>
        <v>0</v>
      </c>
    </row>
    <row r="31" spans="4:14" x14ac:dyDescent="0.3">
      <c r="D31" s="1" t="s">
        <v>83</v>
      </c>
      <c r="E31" s="1"/>
      <c r="F31" s="1"/>
      <c r="G31" s="1">
        <f t="shared" si="0"/>
        <v>0</v>
      </c>
      <c r="H31" s="1"/>
      <c r="I31" s="1"/>
      <c r="J31" s="1"/>
      <c r="K31" s="1">
        <f t="shared" si="1"/>
        <v>0</v>
      </c>
      <c r="L31" s="1"/>
      <c r="M31" s="1"/>
      <c r="N31" s="1">
        <f t="shared" si="2"/>
        <v>0</v>
      </c>
    </row>
    <row r="32" spans="4:14" x14ac:dyDescent="0.3">
      <c r="D32" s="1"/>
      <c r="E32" s="1"/>
      <c r="F32" s="1"/>
      <c r="G32" s="1">
        <f t="shared" si="0"/>
        <v>0</v>
      </c>
      <c r="H32" s="1"/>
      <c r="I32" s="1"/>
      <c r="J32" s="1"/>
      <c r="K32" s="1">
        <f t="shared" si="1"/>
        <v>0</v>
      </c>
      <c r="L32" s="1"/>
      <c r="M32" s="1"/>
      <c r="N32" s="1">
        <f t="shared" si="2"/>
        <v>0</v>
      </c>
    </row>
    <row r="33" spans="4:14" x14ac:dyDescent="0.3">
      <c r="D33" s="1"/>
      <c r="E33" s="1"/>
      <c r="F33" s="1"/>
      <c r="G33" s="1">
        <f t="shared" si="0"/>
        <v>0</v>
      </c>
      <c r="H33" s="1"/>
      <c r="I33" s="1"/>
      <c r="J33" s="1"/>
      <c r="K33" s="1">
        <f t="shared" si="1"/>
        <v>0</v>
      </c>
      <c r="L33" s="1"/>
      <c r="M33" s="1"/>
      <c r="N33" s="1">
        <f t="shared" si="2"/>
        <v>0</v>
      </c>
    </row>
    <row r="34" spans="4:14" x14ac:dyDescent="0.3">
      <c r="D34" s="1"/>
      <c r="E34" s="1"/>
      <c r="F34" s="1"/>
      <c r="G34" s="1">
        <f t="shared" si="0"/>
        <v>0</v>
      </c>
      <c r="H34" s="1"/>
      <c r="I34" s="1"/>
      <c r="J34" s="1"/>
      <c r="K34" s="1">
        <f t="shared" si="1"/>
        <v>0</v>
      </c>
      <c r="L34" s="1"/>
      <c r="M34" s="1"/>
      <c r="N34" s="1">
        <f t="shared" si="2"/>
        <v>0</v>
      </c>
    </row>
    <row r="35" spans="4:14" x14ac:dyDescent="0.3">
      <c r="D35" s="1" t="s">
        <v>87</v>
      </c>
      <c r="E35" s="1"/>
      <c r="F35" s="1">
        <f>G35*10.764</f>
        <v>0</v>
      </c>
      <c r="G35" s="1">
        <f>SUM(G7:G34)</f>
        <v>0</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1%</vt:lpstr>
      <vt:lpstr>2 %</vt:lpstr>
      <vt:lpstr>3%</vt:lpstr>
      <vt:lpstr>VALUATION</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pranitam503@gmail.com</cp:lastModifiedBy>
  <cp:lastPrinted>2025-08-15T09:01:57Z</cp:lastPrinted>
  <dcterms:created xsi:type="dcterms:W3CDTF">2013-11-23T05:32:33Z</dcterms:created>
  <dcterms:modified xsi:type="dcterms:W3CDTF">2025-08-15T09:03:30Z</dcterms:modified>
</cp:coreProperties>
</file>