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PC-51\Downloads\17516 - FIA Aangan\"/>
    </mc:Choice>
  </mc:AlternateContent>
  <bookViews>
    <workbookView xWindow="0" yWindow="0" windowWidth="20490" windowHeight="7455"/>
  </bookViews>
  <sheets>
    <sheet name="Report" sheetId="1" r:id="rId1"/>
    <sheet name="C%" sheetId="4" r:id="rId2"/>
  </sheets>
  <definedNames>
    <definedName name="_xlnm.Print_Area" localSheetId="0">Report!$A$1:$H$295</definedName>
  </definedNames>
  <calcPr calcId="152511"/>
</workbook>
</file>

<file path=xl/calcChain.xml><?xml version="1.0" encoding="utf-8"?>
<calcChain xmlns="http://schemas.openxmlformats.org/spreadsheetml/2006/main">
  <c r="K34" i="1" l="1"/>
  <c r="J34" i="1"/>
  <c r="J33" i="1"/>
  <c r="I28" i="1" l="1"/>
  <c r="G93" i="1"/>
  <c r="E93" i="1"/>
  <c r="C93" i="1"/>
  <c r="E116" i="1"/>
  <c r="G116" i="1"/>
  <c r="G115" i="1"/>
  <c r="D105" i="1"/>
  <c r="D104" i="1"/>
  <c r="D103" i="1"/>
  <c r="D102" i="1"/>
  <c r="G28" i="1" l="1"/>
  <c r="C89" i="1" l="1"/>
  <c r="I122" i="1"/>
  <c r="I118" i="1"/>
  <c r="E123" i="1"/>
  <c r="D123" i="1"/>
  <c r="E122" i="1"/>
  <c r="D122" i="1"/>
  <c r="E121" i="1"/>
  <c r="D121" i="1"/>
  <c r="E120" i="1"/>
  <c r="D120" i="1"/>
  <c r="E119" i="1"/>
  <c r="D119" i="1"/>
  <c r="E118" i="1"/>
  <c r="D118" i="1"/>
  <c r="G114" i="1"/>
  <c r="G113" i="1"/>
  <c r="G112" i="1"/>
  <c r="G111" i="1"/>
  <c r="D116" i="1"/>
  <c r="E115" i="1"/>
  <c r="D115" i="1"/>
  <c r="E114" i="1"/>
  <c r="D114" i="1"/>
  <c r="E113" i="1"/>
  <c r="D113" i="1"/>
  <c r="E112" i="1"/>
  <c r="D112" i="1"/>
  <c r="E111" i="1"/>
  <c r="D111" i="1"/>
  <c r="I98" i="1"/>
  <c r="I115" i="1"/>
  <c r="I111" i="1"/>
  <c r="I102" i="1"/>
  <c r="G44" i="1"/>
  <c r="G45" i="1"/>
  <c r="G40" i="1"/>
  <c r="G41" i="1" s="1"/>
  <c r="G36" i="1"/>
  <c r="C36" i="1"/>
  <c r="C94" i="1" l="1"/>
  <c r="F133" i="1"/>
  <c r="A129" i="1"/>
  <c r="A130" i="1" s="1"/>
  <c r="A131" i="1" s="1"/>
  <c r="A132" i="1" s="1"/>
  <c r="A133" i="1" s="1"/>
  <c r="A134" i="1" s="1"/>
  <c r="A135" i="1" s="1"/>
  <c r="A136" i="1" s="1"/>
  <c r="A137" i="1" s="1"/>
  <c r="A119" i="1"/>
  <c r="A120" i="1" s="1"/>
  <c r="A121" i="1" s="1"/>
  <c r="A122" i="1" s="1"/>
  <c r="A123" i="1" s="1"/>
  <c r="A112" i="1"/>
  <c r="A113" i="1" s="1"/>
  <c r="A114" i="1" s="1"/>
  <c r="A115" i="1" s="1"/>
  <c r="A116" i="1" s="1"/>
  <c r="A103" i="1"/>
  <c r="A104" i="1" s="1"/>
  <c r="A105" i="1" s="1"/>
  <c r="F123" i="1"/>
  <c r="H123" i="1" s="1"/>
  <c r="F122" i="1"/>
  <c r="H122" i="1" s="1"/>
  <c r="F121" i="1"/>
  <c r="H121" i="1" s="1"/>
  <c r="F120" i="1"/>
  <c r="H120" i="1" s="1"/>
  <c r="F119" i="1"/>
  <c r="H119" i="1" s="1"/>
  <c r="F118" i="1"/>
  <c r="H118" i="1" s="1"/>
  <c r="F103" i="1"/>
  <c r="H103" i="1" s="1"/>
  <c r="F104" i="1"/>
  <c r="F105" i="1"/>
  <c r="H105" i="1" s="1"/>
  <c r="F102" i="1"/>
  <c r="F116" i="1"/>
  <c r="F115" i="1"/>
  <c r="H115" i="1" s="1"/>
  <c r="F114" i="1"/>
  <c r="H114" i="1" s="1"/>
  <c r="F113" i="1"/>
  <c r="H113" i="1" s="1"/>
  <c r="F112" i="1"/>
  <c r="H112" i="1" s="1"/>
  <c r="F111" i="1"/>
  <c r="H111" i="1" s="1"/>
  <c r="H116" i="1" l="1"/>
  <c r="H102" i="1"/>
  <c r="E89" i="1"/>
  <c r="E90" i="1"/>
  <c r="C90" i="1"/>
  <c r="C95" i="1" s="1"/>
  <c r="E94" i="1" l="1"/>
  <c r="E95" i="1" s="1"/>
  <c r="C8" i="1"/>
  <c r="J73" i="1" l="1"/>
  <c r="J72" i="1"/>
  <c r="J71" i="1"/>
  <c r="J70" i="1"/>
  <c r="H63" i="1"/>
  <c r="J67" i="1" l="1"/>
  <c r="E66" i="1" s="1"/>
  <c r="F66" i="1" s="1"/>
  <c r="J65" i="1"/>
  <c r="F70" i="1"/>
  <c r="F75" i="1"/>
  <c r="F69" i="1"/>
  <c r="J68" i="1"/>
  <c r="F71" i="1"/>
  <c r="F74" i="1"/>
  <c r="F68" i="1"/>
  <c r="F72" i="1"/>
  <c r="F73" i="1"/>
  <c r="J66" i="1"/>
  <c r="J69" i="1" l="1"/>
  <c r="J74" i="1" s="1"/>
  <c r="J75" i="1" s="1"/>
  <c r="E67" i="1"/>
  <c r="G66" i="1" l="1"/>
  <c r="I62" i="1" s="1"/>
  <c r="C64" i="1" s="1"/>
  <c r="F67" i="1"/>
  <c r="H104" i="1"/>
  <c r="G89" i="1" s="1"/>
  <c r="G90" i="1" l="1"/>
  <c r="G42" i="1"/>
  <c r="G94" i="1" l="1"/>
  <c r="G95" i="1" s="1"/>
  <c r="G5" i="1"/>
  <c r="G43" i="1" l="1"/>
  <c r="H11" i="4" l="1"/>
  <c r="H10" i="4"/>
  <c r="H9" i="4"/>
  <c r="H8" i="4"/>
  <c r="F2" i="4"/>
  <c r="C12" i="4" l="1"/>
  <c r="C8" i="4"/>
  <c r="C11" i="4"/>
  <c r="C7" i="4"/>
  <c r="H6" i="4"/>
  <c r="H7" i="4" s="1"/>
  <c r="H12" i="4" s="1"/>
  <c r="H13" i="4" s="1"/>
  <c r="B5" i="4" s="1"/>
  <c r="C13" i="4"/>
  <c r="H3" i="4"/>
  <c r="H4" i="4"/>
  <c r="C10" i="4"/>
  <c r="D12" i="4"/>
  <c r="C9" i="4"/>
  <c r="H5" i="4"/>
  <c r="B4" i="4" s="1"/>
  <c r="C4" i="4" l="1"/>
  <c r="D9" i="4" s="1"/>
  <c r="C6" i="4"/>
  <c r="D13" i="4"/>
  <c r="D8" i="4"/>
  <c r="C5" i="4"/>
  <c r="D10" i="4" l="1"/>
  <c r="D11" i="4" l="1"/>
  <c r="D4" i="4" s="1"/>
  <c r="E4" i="4" s="1"/>
  <c r="C138" i="1" l="1"/>
</calcChain>
</file>

<file path=xl/comments1.xml><?xml version="1.0" encoding="utf-8"?>
<comments xmlns="http://schemas.openxmlformats.org/spreadsheetml/2006/main">
  <authors>
    <author>SACHIN</author>
    <author>Windows User</author>
  </authors>
  <commentList>
    <comment ref="A9" authorId="0" shapeId="0">
      <text>
        <r>
          <rPr>
            <b/>
            <sz val="9"/>
            <color indexed="81"/>
            <rFont val="Tahoma"/>
            <family val="2"/>
          </rPr>
          <t>SACHIN:</t>
        </r>
        <r>
          <rPr>
            <sz val="9"/>
            <color indexed="81"/>
            <rFont val="Tahoma"/>
            <family val="2"/>
          </rPr>
          <t xml:space="preserve">
As per CC</t>
        </r>
      </text>
    </comment>
    <comment ref="C9" authorId="0" shapeId="0">
      <text>
        <r>
          <rPr>
            <b/>
            <sz val="9"/>
            <color indexed="81"/>
            <rFont val="Tahoma"/>
            <family val="2"/>
          </rPr>
          <t>Take address from CC</t>
        </r>
      </text>
    </comment>
    <comment ref="C21" authorId="0" shapeId="0">
      <text>
        <r>
          <rPr>
            <b/>
            <sz val="9"/>
            <color indexed="81"/>
            <rFont val="Tahoma"/>
            <family val="2"/>
          </rPr>
          <t>Builder's office address from RERA</t>
        </r>
        <r>
          <rPr>
            <sz val="9"/>
            <color indexed="81"/>
            <rFont val="Tahoma"/>
            <family val="2"/>
          </rPr>
          <t xml:space="preserve">
</t>
        </r>
      </text>
    </comment>
    <comment ref="C24" authorId="0" shapeId="0">
      <text>
        <r>
          <rPr>
            <b/>
            <sz val="9"/>
            <color indexed="81"/>
            <rFont val="Tahoma"/>
            <family val="2"/>
          </rPr>
          <t>Provided during initiation</t>
        </r>
        <r>
          <rPr>
            <sz val="9"/>
            <color indexed="81"/>
            <rFont val="Tahoma"/>
            <family val="2"/>
          </rPr>
          <t xml:space="preserve">
</t>
        </r>
      </text>
    </comment>
    <comment ref="C25" authorId="1" shapeId="0">
      <text>
        <r>
          <rPr>
            <b/>
            <sz val="11"/>
            <color indexed="81"/>
            <rFont val="Tahoma"/>
            <family val="2"/>
          </rPr>
          <t xml:space="preserve">Authority
</t>
        </r>
      </text>
    </comment>
    <comment ref="C26" authorId="0" shapeId="0">
      <text>
        <r>
          <rPr>
            <b/>
            <sz val="9"/>
            <color indexed="81"/>
            <rFont val="Tahoma"/>
            <family val="2"/>
          </rPr>
          <t>Apartments or 
Apartments + Shops</t>
        </r>
      </text>
    </comment>
    <comment ref="G28" authorId="0" shapeId="0">
      <text>
        <r>
          <rPr>
            <b/>
            <sz val="9"/>
            <color indexed="81"/>
            <rFont val="Tahoma"/>
            <family val="2"/>
          </rPr>
          <t>15% of Total No of Flats</t>
        </r>
        <r>
          <rPr>
            <sz val="9"/>
            <color indexed="81"/>
            <rFont val="Tahoma"/>
            <family val="2"/>
          </rPr>
          <t xml:space="preserve">
</t>
        </r>
      </text>
    </comment>
    <comment ref="E32" authorId="0" shapeId="0">
      <text>
        <r>
          <rPr>
            <b/>
            <sz val="9"/>
            <color indexed="81"/>
            <rFont val="Tahoma"/>
            <family val="2"/>
          </rPr>
          <t>If Sale deed is provided</t>
        </r>
        <r>
          <rPr>
            <sz val="9"/>
            <color indexed="81"/>
            <rFont val="Tahoma"/>
            <family val="2"/>
          </rPr>
          <t xml:space="preserve">
</t>
        </r>
      </text>
    </comment>
    <comment ref="F32" authorId="0" shapeId="0">
      <text>
        <r>
          <rPr>
            <b/>
            <sz val="9"/>
            <color indexed="81"/>
            <rFont val="Tahoma"/>
            <family val="2"/>
          </rPr>
          <t>If Sale deed is provided</t>
        </r>
        <r>
          <rPr>
            <sz val="9"/>
            <color indexed="81"/>
            <rFont val="Tahoma"/>
            <family val="2"/>
          </rPr>
          <t xml:space="preserve">
</t>
        </r>
      </text>
    </comment>
    <comment ref="G32" authorId="0" shapeId="0">
      <text>
        <r>
          <rPr>
            <b/>
            <sz val="9"/>
            <color indexed="81"/>
            <rFont val="Tahoma"/>
            <family val="2"/>
          </rPr>
          <t>If Sale deed is provided</t>
        </r>
        <r>
          <rPr>
            <sz val="9"/>
            <color indexed="81"/>
            <rFont val="Tahoma"/>
            <family val="2"/>
          </rPr>
          <t xml:space="preserve">
</t>
        </r>
      </text>
    </comment>
    <comment ref="H32" authorId="0" shapeId="0">
      <text>
        <r>
          <rPr>
            <b/>
            <sz val="9"/>
            <color indexed="81"/>
            <rFont val="Tahoma"/>
            <family val="2"/>
          </rPr>
          <t>If Sale deed is provided</t>
        </r>
        <r>
          <rPr>
            <sz val="9"/>
            <color indexed="81"/>
            <rFont val="Tahoma"/>
            <family val="2"/>
          </rPr>
          <t xml:space="preserve">
</t>
        </r>
      </text>
    </comment>
    <comment ref="C47" authorId="0" shapeId="0">
      <text>
        <r>
          <rPr>
            <b/>
            <sz val="9"/>
            <color indexed="81"/>
            <rFont val="Tahoma"/>
            <family val="2"/>
          </rPr>
          <t>height should also be mentioned</t>
        </r>
      </text>
    </comment>
    <comment ref="C60" authorId="0" shapeId="0">
      <text>
        <r>
          <rPr>
            <b/>
            <sz val="9"/>
            <color indexed="81"/>
            <rFont val="Tahoma"/>
            <family val="2"/>
          </rPr>
          <t>RERA Start date</t>
        </r>
      </text>
    </comment>
    <comment ref="H78" authorId="0" shapeId="0">
      <text>
        <r>
          <rPr>
            <b/>
            <sz val="9"/>
            <color indexed="81"/>
            <rFont val="Tahoma"/>
            <family val="2"/>
          </rPr>
          <t>if multiple buildings are in project and are connected internally</t>
        </r>
      </text>
    </comment>
    <comment ref="C80" authorId="0" shapeId="0">
      <text>
        <r>
          <rPr>
            <b/>
            <sz val="9"/>
            <color indexed="81"/>
            <rFont val="Tahoma"/>
            <family val="2"/>
          </rPr>
          <t>AAC Block or Brick</t>
        </r>
      </text>
    </comment>
    <comment ref="H82" authorId="0" shapeId="0">
      <text>
        <r>
          <rPr>
            <b/>
            <sz val="9"/>
            <color indexed="81"/>
            <rFont val="Tahoma"/>
            <family val="2"/>
          </rPr>
          <t>If present on slopy area</t>
        </r>
        <r>
          <rPr>
            <sz val="9"/>
            <color indexed="81"/>
            <rFont val="Tahoma"/>
            <family val="2"/>
          </rPr>
          <t xml:space="preserve">
</t>
        </r>
      </text>
    </comment>
  </commentList>
</comments>
</file>

<file path=xl/sharedStrings.xml><?xml version="1.0" encoding="utf-8"?>
<sst xmlns="http://schemas.openxmlformats.org/spreadsheetml/2006/main" count="368" uniqueCount="279">
  <si>
    <t>Name of the project</t>
  </si>
  <si>
    <t xml:space="preserve">Address </t>
  </si>
  <si>
    <t>Name of the builder / developer</t>
  </si>
  <si>
    <t xml:space="preserve">Office address (agreement) </t>
  </si>
  <si>
    <t>Builder Bank Details</t>
  </si>
  <si>
    <t>Contact No.</t>
  </si>
  <si>
    <t>Village</t>
  </si>
  <si>
    <t>Other HFC's Approval / Funding</t>
  </si>
  <si>
    <t>No. of Tenements / Units in Project</t>
  </si>
  <si>
    <t>Verification of the schedule of the property</t>
  </si>
  <si>
    <t>Sale deed</t>
  </si>
  <si>
    <t>Physical on site</t>
  </si>
  <si>
    <t>North</t>
  </si>
  <si>
    <t>South</t>
  </si>
  <si>
    <t>East</t>
  </si>
  <si>
    <t>West</t>
  </si>
  <si>
    <t>Verification of survey No. (Title document)</t>
  </si>
  <si>
    <t xml:space="preserve">Approach road </t>
  </si>
  <si>
    <t>Yes/No</t>
  </si>
  <si>
    <t>Layout approval if applicable</t>
  </si>
  <si>
    <t>Building height / No. of Floors</t>
  </si>
  <si>
    <t>NA / Land conversion</t>
  </si>
  <si>
    <t>CONSTRUCTION PROGRESS</t>
  </si>
  <si>
    <t>Baseline start date</t>
  </si>
  <si>
    <t>Baseline finish date</t>
  </si>
  <si>
    <t>General comment on progress</t>
  </si>
  <si>
    <t>QUALITY/NDMC Parameters</t>
  </si>
  <si>
    <t>Type of Structure</t>
  </si>
  <si>
    <t>Expansion Joint Available</t>
  </si>
  <si>
    <t>Mortar Type</t>
  </si>
  <si>
    <t>Flood Prone Area</t>
  </si>
  <si>
    <t>Masonry Type</t>
  </si>
  <si>
    <t>Projected Parts Available</t>
  </si>
  <si>
    <t>Footing Type</t>
  </si>
  <si>
    <t>Fire Exit Available</t>
  </si>
  <si>
    <t>Soil Type</t>
  </si>
  <si>
    <t>Ground Slope &gt;20%</t>
  </si>
  <si>
    <t>Concrete Grade</t>
  </si>
  <si>
    <t>Ground Slope Vulnerable to land slide</t>
  </si>
  <si>
    <t>Steel Grade</t>
  </si>
  <si>
    <t>Soil liquefiable</t>
  </si>
  <si>
    <t>Cyclone Zone-Wind speed (m/s)</t>
  </si>
  <si>
    <t>Coastal regulatory Zone</t>
  </si>
  <si>
    <t>Seismic Zone</t>
  </si>
  <si>
    <t>Environment exposure condition</t>
  </si>
  <si>
    <t>BUILDING / BLOCK - Configuration Details</t>
  </si>
  <si>
    <t>Floors</t>
  </si>
  <si>
    <t>REMARKS ON RECOMMENDATION</t>
  </si>
  <si>
    <t>RERA No.-</t>
  </si>
  <si>
    <t>Cement &amp; Sand</t>
  </si>
  <si>
    <t>RCC</t>
  </si>
  <si>
    <t>Yes</t>
  </si>
  <si>
    <t>No</t>
  </si>
  <si>
    <t>Moderate</t>
  </si>
  <si>
    <t>III</t>
  </si>
  <si>
    <t>1BHK</t>
  </si>
  <si>
    <t>Progress %</t>
  </si>
  <si>
    <t>Construction details:</t>
  </si>
  <si>
    <t>Basement</t>
  </si>
  <si>
    <t>Ground</t>
  </si>
  <si>
    <t>Podium</t>
  </si>
  <si>
    <t>Type of Work</t>
  </si>
  <si>
    <t>Slab/Floor</t>
  </si>
  <si>
    <t>Complition %</t>
  </si>
  <si>
    <t>Piling Work in process</t>
  </si>
  <si>
    <t>Excavation</t>
  </si>
  <si>
    <t>Excavation in process</t>
  </si>
  <si>
    <t>Plinth</t>
  </si>
  <si>
    <t>Excavation Completed</t>
  </si>
  <si>
    <t>RCC (Including podiums)</t>
  </si>
  <si>
    <t>Footing in Process</t>
  </si>
  <si>
    <t>Brickwork</t>
  </si>
  <si>
    <t>Footing Completed</t>
  </si>
  <si>
    <t>Internal Plaster</t>
  </si>
  <si>
    <t>Basement 1</t>
  </si>
  <si>
    <t>Ext. Plaster &amp; Plumbing</t>
  </si>
  <si>
    <t>Basement 2</t>
  </si>
  <si>
    <t>Flooring &amp; Fitting</t>
  </si>
  <si>
    <t>Basement 3</t>
  </si>
  <si>
    <t>Painting &amp; Wooden</t>
  </si>
  <si>
    <t>Basement 4</t>
  </si>
  <si>
    <t>Building Common Amenities</t>
  </si>
  <si>
    <t>Plinth in process</t>
  </si>
  <si>
    <t>Possession</t>
  </si>
  <si>
    <t>Plinth completed</t>
  </si>
  <si>
    <t xml:space="preserve">APF Valuation Report </t>
  </si>
  <si>
    <t>Approved Plan</t>
  </si>
  <si>
    <t>Location of the project 
Municipal Limit :</t>
  </si>
  <si>
    <t>Project Type
(Apartments/Plot/ Combined)</t>
  </si>
  <si>
    <t>Geo Coordinates</t>
  </si>
  <si>
    <t>Landmark</t>
  </si>
  <si>
    <t>None</t>
  </si>
  <si>
    <t>No of Wings / Buildings</t>
  </si>
  <si>
    <t>Description</t>
  </si>
  <si>
    <t xml:space="preserve">Approval Detail : Plan approval </t>
  </si>
  <si>
    <t>Total land area of the project in Sq. Mt.</t>
  </si>
  <si>
    <t>Permissible FSI</t>
  </si>
  <si>
    <t>Permissible TDR/Paid FSI</t>
  </si>
  <si>
    <t>Total FSI availaible for the project</t>
  </si>
  <si>
    <t>Total Approved Builtup area of the project (Sq.Mt)</t>
  </si>
  <si>
    <t>Building plan approvals - Approval No :</t>
  </si>
  <si>
    <t>Project Details</t>
  </si>
  <si>
    <t xml:space="preserve">Name of Valuation Agency </t>
  </si>
  <si>
    <t>Date of
Initiation</t>
  </si>
  <si>
    <t>Date &amp; Time of Site Visit</t>
  </si>
  <si>
    <t>Date of Report
Release</t>
  </si>
  <si>
    <t xml:space="preserve">Branch Name/ID </t>
  </si>
  <si>
    <t>Name of the person met at site &amp; Contact No</t>
  </si>
  <si>
    <t>V.S.JADON &amp; CO VALUERS LLP</t>
  </si>
  <si>
    <t>Builder Office Verified</t>
  </si>
  <si>
    <t>Name of the authority :</t>
  </si>
  <si>
    <t>Reference No :</t>
  </si>
  <si>
    <t xml:space="preserve"> Building No.4 = G + 3rd Floor</t>
  </si>
  <si>
    <t xml:space="preserve">Speed of Construction is Average. </t>
  </si>
  <si>
    <t>Recommended Rates of the Property :</t>
  </si>
  <si>
    <t>Recommended rate of the flat Per Sq. Ft. ( on Saleable area)</t>
  </si>
  <si>
    <t>Recommended of Parking ( If Available)</t>
  </si>
  <si>
    <t>1,00,000/-</t>
  </si>
  <si>
    <t>Name of Engineer Visited the property</t>
  </si>
  <si>
    <t xml:space="preserve">Authorized Signatory
Name &amp; Seal of the agency
                                               </t>
  </si>
  <si>
    <t>Photographs Of Property :</t>
  </si>
  <si>
    <t xml:space="preserve">Google Map : </t>
  </si>
  <si>
    <t>Isolated Footing</t>
  </si>
  <si>
    <t>FE415</t>
  </si>
  <si>
    <t>Connectivity</t>
  </si>
  <si>
    <t>Exposure Limit
(Proposed)</t>
  </si>
  <si>
    <t>44 meter per sec</t>
  </si>
  <si>
    <t>Alluvial Soil</t>
  </si>
  <si>
    <t>Total Permissible Builtup area of the project (Sq.Mt)</t>
  </si>
  <si>
    <t>Plot area mentioned in the sale deed (As per 7/12)</t>
  </si>
  <si>
    <t>Plot area mentioned in the approved drg. on which FSI/FAR calculations computed (Net Plot Area)</t>
  </si>
  <si>
    <t>Stage of construction</t>
  </si>
  <si>
    <t>Taluka</t>
  </si>
  <si>
    <t>District</t>
  </si>
  <si>
    <t>Pincode</t>
  </si>
  <si>
    <t>Geo Link</t>
  </si>
  <si>
    <t xml:space="preserve">Stage of construction: </t>
  </si>
  <si>
    <t>All work Completed. OC Received.</t>
  </si>
  <si>
    <t>Project Progress %</t>
  </si>
  <si>
    <t>AAC Block/ Brick</t>
  </si>
  <si>
    <t>M20</t>
  </si>
  <si>
    <t>Saleable Area Sq.Ft.
Loading:</t>
  </si>
  <si>
    <t>Layout Of Property :</t>
  </si>
  <si>
    <t>Office No. 1031, Wing J, Akshar Business Park, Plot No. 03 Sector 25, Near APMC Market, Vashi, Navi Mumbai, Maharashtra 400703 TEL: 022-46090378/79/80                                                                       
E mail : vsjcapf@gmail.com. Web site : www.vsjadon.com</t>
  </si>
  <si>
    <t xml:space="preserve">Latitude, Longitude   </t>
  </si>
  <si>
    <t>Road</t>
  </si>
  <si>
    <t>City</t>
  </si>
  <si>
    <t xml:space="preserve">Thane </t>
  </si>
  <si>
    <t>Palghar</t>
  </si>
  <si>
    <t>Mumbai</t>
  </si>
  <si>
    <t>Raigad</t>
  </si>
  <si>
    <t>Pune</t>
  </si>
  <si>
    <t>Thane</t>
  </si>
  <si>
    <t>Mokhada</t>
  </si>
  <si>
    <t>Andheri</t>
  </si>
  <si>
    <t>Alibag</t>
  </si>
  <si>
    <t>Pune City</t>
  </si>
  <si>
    <t>Shahpur</t>
  </si>
  <si>
    <t>Talasari</t>
  </si>
  <si>
    <t>Borivali</t>
  </si>
  <si>
    <t>Panvel</t>
  </si>
  <si>
    <t>Haveli</t>
  </si>
  <si>
    <t>Kalyan</t>
  </si>
  <si>
    <t>Vasai</t>
  </si>
  <si>
    <t>Kurla</t>
  </si>
  <si>
    <t>Uran</t>
  </si>
  <si>
    <t>Khed</t>
  </si>
  <si>
    <t>Bhiwandi</t>
  </si>
  <si>
    <t>Vikramgad</t>
  </si>
  <si>
    <t>Karjat</t>
  </si>
  <si>
    <t>Baramati</t>
  </si>
  <si>
    <t>Ulhasnagar</t>
  </si>
  <si>
    <t>Khalapur</t>
  </si>
  <si>
    <t>Junnar</t>
  </si>
  <si>
    <t>Ambernath</t>
  </si>
  <si>
    <t>Dahanu</t>
  </si>
  <si>
    <t>Pen</t>
  </si>
  <si>
    <t>Shirur</t>
  </si>
  <si>
    <t>Murbad</t>
  </si>
  <si>
    <t>Wada</t>
  </si>
  <si>
    <t>Sudhagad</t>
  </si>
  <si>
    <t>Indapur</t>
  </si>
  <si>
    <t>Mahad</t>
  </si>
  <si>
    <t>Daund</t>
  </si>
  <si>
    <t>Roha</t>
  </si>
  <si>
    <t>Mawal</t>
  </si>
  <si>
    <t>Mangaon</t>
  </si>
  <si>
    <t>Ambegaon</t>
  </si>
  <si>
    <t>Poladpur</t>
  </si>
  <si>
    <t>Purandhar</t>
  </si>
  <si>
    <t>Mahasala</t>
  </si>
  <si>
    <t>Bhor</t>
  </si>
  <si>
    <t>Shriwardhan</t>
  </si>
  <si>
    <t>Mulshi</t>
  </si>
  <si>
    <t>Murud</t>
  </si>
  <si>
    <t>Velhe</t>
  </si>
  <si>
    <t>Commercial Area Details :</t>
  </si>
  <si>
    <t>Building &amp; Wing</t>
  </si>
  <si>
    <t>No. of Units</t>
  </si>
  <si>
    <t>Total Carpet Area</t>
  </si>
  <si>
    <t>Total Saleable Area</t>
  </si>
  <si>
    <t>Total</t>
  </si>
  <si>
    <t>Residential Area Details :</t>
  </si>
  <si>
    <t>Grand Total</t>
  </si>
  <si>
    <t>Approved No. of Floor</t>
  </si>
  <si>
    <t>Proposed No. of Floor</t>
  </si>
  <si>
    <t>Flat No.
(Approved
Plan)</t>
  </si>
  <si>
    <t>Flat No. (Sale Plan)</t>
  </si>
  <si>
    <t>Carpet area</t>
  </si>
  <si>
    <t>Gross Carpet area</t>
  </si>
  <si>
    <t>Attached Terrace area</t>
  </si>
  <si>
    <t>Attached Loft area</t>
  </si>
  <si>
    <t>Shop</t>
  </si>
  <si>
    <t xml:space="preserve">Details of Residential &amp; Commercials in Building   </t>
  </si>
  <si>
    <t>Shop No.
(Approved
Plan)</t>
  </si>
  <si>
    <t>Shop No. (Sale Plan)</t>
  </si>
  <si>
    <t>AAC block or Bricks, Cement bags, aggregate, Sand, etc found on site in average quantity.</t>
  </si>
  <si>
    <t xml:space="preserve">Labours found on site at the time of visit. </t>
  </si>
  <si>
    <t>We considered Carpet area as per Approved Plan.</t>
  </si>
  <si>
    <t>We have considered rate by verifying it from market inquire.</t>
  </si>
  <si>
    <t>Recommended rate should be considered as all inclusive rate if other charges are not mentioned. (Excluding GST &amp; other government Taxes)</t>
  </si>
  <si>
    <t>Car parking is subjected to authentic documentation.</t>
  </si>
  <si>
    <t>We considered  Saleable area  as per our calculation. Loading</t>
  </si>
  <si>
    <t xml:space="preserve">Date </t>
  </si>
  <si>
    <t>Other statutory permissions</t>
  </si>
  <si>
    <t>NA</t>
  </si>
  <si>
    <t xml:space="preserve">Fire Noc No
Valid Up to: </t>
  </si>
  <si>
    <t xml:space="preserve">Environmental Clearance Certificate (EC) No
Valid Up for: </t>
  </si>
  <si>
    <t xml:space="preserve">Airport Noc No
Valid Up for: </t>
  </si>
  <si>
    <t xml:space="preserve">Valid upto Dated </t>
  </si>
  <si>
    <t xml:space="preserve">Site Elevation (AMSL) = 
Permissible Top Elevation (AMSL) = </t>
  </si>
  <si>
    <t xml:space="preserve">Date - - Valid For one Year
Area - </t>
  </si>
  <si>
    <t>``</t>
  </si>
  <si>
    <t>Validity &amp; Area mentioned:</t>
  </si>
  <si>
    <t>Mahindra Rural Housing Finance - Virar</t>
  </si>
  <si>
    <t>FIA Aangan</t>
  </si>
  <si>
    <t>Survey No</t>
  </si>
  <si>
    <t>Mahim</t>
  </si>
  <si>
    <t>P99000080476</t>
  </si>
  <si>
    <t>Sundaram School Palghar</t>
  </si>
  <si>
    <t>M/s.  Fia Developers Pvt. Ltd.</t>
  </si>
  <si>
    <t xml:space="preserve">6B, Shiv Krupa Complex, G Wing, Old Nagardas Road, Andheri, Tal. Andheri, Mumbai 400059. </t>
  </si>
  <si>
    <t>A/c No. - 120605004736
Bank Name - ICICI Bank Limited
IFSC Code - ICIC0001206</t>
  </si>
  <si>
    <t>Ms. Priti Pawar 9004511677</t>
  </si>
  <si>
    <t>Collector Of Palghar</t>
  </si>
  <si>
    <t>Building No. 1 (Type A)</t>
  </si>
  <si>
    <t>Apartments + Shops</t>
  </si>
  <si>
    <t>RPPLG/B/2025/APL/00393</t>
  </si>
  <si>
    <t>RPPLG/B/2025/APL/00393
Building No. 1 (Type A) = G + 1st to 6th Floor</t>
  </si>
  <si>
    <t>Building No. 1 (Type A) = G + 1st to 6th Floor</t>
  </si>
  <si>
    <t>Building No.1 (Type A)</t>
  </si>
  <si>
    <r>
      <t>Remark (</t>
    </r>
    <r>
      <rPr>
        <sz val="10"/>
        <rFont val="Times New Roman"/>
        <family val="1"/>
      </rPr>
      <t>Flat configuration /Bungalows, etc.)</t>
    </r>
  </si>
  <si>
    <t>1st Floor For Residential</t>
  </si>
  <si>
    <t>2BHK</t>
  </si>
  <si>
    <t>Balcony Area</t>
  </si>
  <si>
    <t>2nd to 6th Floor</t>
  </si>
  <si>
    <t>Adj. Plot No. 70 &amp; 71</t>
  </si>
  <si>
    <t>Adj. Plot No. 58</t>
  </si>
  <si>
    <t>Adj. Plot No. 60</t>
  </si>
  <si>
    <t xml:space="preserve">Construction work was not active at the time of Visit. (labour Not found).
</t>
  </si>
  <si>
    <t>We considered Gross carpet area = Net carpet + Balcony Area.</t>
  </si>
  <si>
    <t>On Site, we meet NA.</t>
  </si>
  <si>
    <t>12/08/2025 @ 17:27</t>
  </si>
  <si>
    <t>Sundaram School Road</t>
  </si>
  <si>
    <t>Flats = 36, Shops = 4</t>
  </si>
  <si>
    <t>19.683826,72.754464</t>
  </si>
  <si>
    <t>https://maps.app.goo.gl/PcrboEh2M2corMya7</t>
  </si>
  <si>
    <t>1. 0.15 km from JDS Pal English High School
2. 0.45 km from Sundaram Central School
3. 1.00 km from New Sharda Hospital
4. 3.50 km from Ozone Hitech Multispeciality Hospital
5. 75.00 m from Janta Super Market
6. 0.20 km from Gauri Super Market
7. 0.26 km from Shiv Mandir
8. 0.60 km from Gurudev Mandir
9. 3.10 km from Palghar Bus Stand
10. 3.10 km from Palghar Railway Station</t>
  </si>
  <si>
    <t xml:space="preserve">Mr. Harshad Pawade </t>
  </si>
  <si>
    <t>Angel Building</t>
  </si>
  <si>
    <t>Open Plot</t>
  </si>
  <si>
    <t>Skyline Valencia Apartment</t>
  </si>
  <si>
    <t>826, Final Plot No. 59</t>
  </si>
  <si>
    <t>Palghar West</t>
  </si>
  <si>
    <t>Survey No. 826, Plot No. 59</t>
  </si>
  <si>
    <t xml:space="preserve">Yes, Approx 13.72M </t>
  </si>
  <si>
    <t>Building No. 1 (Type A) = G + 1st to 6th Floor (Height = 21.95 Mtrs)</t>
  </si>
  <si>
    <t>Construction/Building Permission
Valid Upto :</t>
  </si>
  <si>
    <t>Ground Floor For Commercial, Entrance Lobby, Society Office &amp; Driver Room</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</si>
</sst>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d\/mm\/yyyy"/>
  </numFmts>
  <fonts count="17" x14ac:knownFonts="1">
    <font>
      <sz val="11"/>
      <color theme="1"/>
      <name val="Calibri"/>
      <family val="2"/>
      <scheme val="minor"/>
    </font>
    <font>
      <b/>
      <sz val="10"/>
      <color theme="1"/>
      <name val="Times New Roman"/>
      <family val="1"/>
    </font>
    <font>
      <sz val="11"/>
      <color theme="1"/>
      <name val="Calibri"/>
      <family val="2"/>
      <scheme val="minor"/>
    </font>
    <font>
      <b/>
      <sz val="11"/>
      <color theme="1"/>
      <name val="Times New Roman"/>
      <family val="1"/>
    </font>
    <font>
      <sz val="10"/>
      <color theme="1"/>
      <name val="Calibri"/>
      <family val="2"/>
      <scheme val="minor"/>
    </font>
    <font>
      <sz val="10"/>
      <color rgb="FF000000"/>
      <name val="Times New Roman"/>
      <family val="1"/>
    </font>
    <font>
      <sz val="10"/>
      <color theme="1"/>
      <name val="Times New Roman"/>
      <family val="1"/>
    </font>
    <font>
      <b/>
      <sz val="10"/>
      <name val="Times New Roman"/>
      <family val="1"/>
    </font>
    <font>
      <sz val="10"/>
      <name val="Times New Roman"/>
      <family val="1"/>
    </font>
    <font>
      <b/>
      <sz val="10"/>
      <color rgb="FF000000"/>
      <name val="Times New Roman"/>
      <family val="1"/>
    </font>
    <font>
      <b/>
      <sz val="11"/>
      <color rgb="FF000000"/>
      <name val="Times New Roman"/>
      <family val="1"/>
    </font>
    <font>
      <b/>
      <sz val="10"/>
      <color rgb="FFFF0000"/>
      <name val="Times New Roman"/>
      <family val="1"/>
    </font>
    <font>
      <sz val="10"/>
      <color rgb="FFE3F2F3"/>
      <name val="Times New Roman"/>
      <family val="1"/>
    </font>
    <font>
      <sz val="9"/>
      <color indexed="81"/>
      <name val="Tahoma"/>
      <family val="2"/>
    </font>
    <font>
      <b/>
      <sz val="9"/>
      <color indexed="81"/>
      <name val="Tahoma"/>
      <family val="2"/>
    </font>
    <font>
      <b/>
      <sz val="11"/>
      <color indexed="81"/>
      <name val="Tahoma"/>
      <family val="2"/>
    </font>
    <font>
      <u/>
      <sz val="11"/>
      <color theme="10"/>
      <name val="Calibri"/>
      <family val="2"/>
      <scheme val="minor"/>
    </font>
  </fonts>
  <fills count="6">
    <fill>
      <patternFill patternType="none"/>
    </fill>
    <fill>
      <patternFill patternType="gray125"/>
    </fill>
    <fill>
      <patternFill patternType="solid">
        <fgColor theme="8" tint="0.59999389629810485"/>
        <bgColor indexed="64"/>
      </patternFill>
    </fill>
    <fill>
      <patternFill patternType="solid">
        <fgColor rgb="FFE3F2F3"/>
        <bgColor indexed="64"/>
      </patternFill>
    </fill>
    <fill>
      <patternFill patternType="solid">
        <fgColor rgb="FFE5EEF1"/>
        <bgColor indexed="64"/>
      </patternFill>
    </fill>
    <fill>
      <patternFill patternType="solid">
        <fgColor theme="8" tint="0.79998168889431442"/>
        <bgColor indexed="64"/>
      </patternFill>
    </fill>
  </fills>
  <borders count="36">
    <border>
      <left/>
      <right/>
      <top/>
      <bottom/>
      <diagonal/>
    </border>
    <border>
      <left/>
      <right style="medium">
        <color indexed="64"/>
      </right>
      <top/>
      <bottom style="medium">
        <color indexed="64"/>
      </bottom>
      <diagonal/>
    </border>
    <border>
      <left/>
      <right/>
      <top/>
      <bottom style="medium">
        <color indexed="64"/>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style="thin">
        <color indexed="64"/>
      </bottom>
      <diagonal/>
    </border>
  </borders>
  <cellStyleXfs count="4">
    <xf numFmtId="0" fontId="0" fillId="0" borderId="0"/>
    <xf numFmtId="0" fontId="2" fillId="0" borderId="0"/>
    <xf numFmtId="9" fontId="2" fillId="0" borderId="0" applyFont="0" applyFill="0" applyBorder="0" applyAlignment="0" applyProtection="0"/>
    <xf numFmtId="0" fontId="16" fillId="0" borderId="0" applyNumberFormat="0" applyFill="0" applyBorder="0" applyAlignment="0" applyProtection="0"/>
  </cellStyleXfs>
  <cellXfs count="266">
    <xf numFmtId="0" fontId="0" fillId="0" borderId="0" xfId="0"/>
    <xf numFmtId="0" fontId="5" fillId="0" borderId="0" xfId="0" applyFont="1" applyFill="1" applyBorder="1" applyProtection="1">
      <protection hidden="1"/>
    </xf>
    <xf numFmtId="0" fontId="8" fillId="4" borderId="5" xfId="1" applyFont="1" applyFill="1" applyBorder="1" applyAlignment="1" applyProtection="1">
      <alignment horizontal="center" vertical="top" wrapText="1"/>
      <protection locked="0"/>
    </xf>
    <xf numFmtId="0" fontId="8" fillId="4" borderId="4" xfId="1" applyFont="1" applyFill="1" applyBorder="1" applyAlignment="1" applyProtection="1">
      <alignment horizontal="center" vertical="top" wrapText="1"/>
      <protection locked="0"/>
    </xf>
    <xf numFmtId="0" fontId="8" fillId="4" borderId="4" xfId="1" applyFont="1" applyFill="1" applyBorder="1" applyAlignment="1" applyProtection="1">
      <alignment horizontal="center" wrapText="1"/>
      <protection locked="0"/>
    </xf>
    <xf numFmtId="1" fontId="8" fillId="4" borderId="4" xfId="1" applyNumberFormat="1" applyFont="1" applyFill="1" applyBorder="1" applyAlignment="1" applyProtection="1">
      <alignment horizontal="center" wrapText="1"/>
      <protection locked="0"/>
    </xf>
    <xf numFmtId="0" fontId="6" fillId="0" borderId="0" xfId="0" applyFont="1"/>
    <xf numFmtId="0" fontId="8" fillId="2" borderId="4" xfId="1" applyFont="1" applyFill="1" applyBorder="1" applyAlignment="1" applyProtection="1">
      <alignment horizontal="center" vertical="center"/>
      <protection locked="0"/>
    </xf>
    <xf numFmtId="0" fontId="8" fillId="2" borderId="6" xfId="1" applyFont="1" applyFill="1" applyBorder="1" applyAlignment="1" applyProtection="1">
      <alignment horizontal="center" vertical="center"/>
      <protection locked="0"/>
    </xf>
    <xf numFmtId="0" fontId="8" fillId="2" borderId="16" xfId="1" applyFont="1" applyFill="1" applyBorder="1" applyAlignment="1" applyProtection="1">
      <alignment horizontal="center" vertical="center"/>
      <protection locked="0"/>
    </xf>
    <xf numFmtId="0" fontId="8" fillId="2" borderId="17" xfId="1" applyFont="1" applyFill="1" applyBorder="1" applyAlignment="1" applyProtection="1">
      <alignment horizontal="center" vertical="center"/>
      <protection locked="0"/>
    </xf>
    <xf numFmtId="0" fontId="1" fillId="2" borderId="4" xfId="0" applyFont="1" applyFill="1" applyBorder="1" applyAlignment="1">
      <alignment horizontal="left" vertical="center" wrapText="1"/>
    </xf>
    <xf numFmtId="0" fontId="1" fillId="2" borderId="4" xfId="0" applyFont="1" applyFill="1" applyBorder="1" applyAlignment="1">
      <alignment horizontal="left" vertical="center"/>
    </xf>
    <xf numFmtId="0" fontId="9" fillId="3" borderId="4" xfId="0" applyFont="1" applyFill="1" applyBorder="1" applyAlignment="1">
      <alignment horizontal="left" vertical="top" wrapText="1"/>
    </xf>
    <xf numFmtId="0" fontId="9" fillId="2" borderId="4" xfId="0" applyFont="1" applyFill="1" applyBorder="1" applyAlignment="1">
      <alignment horizontal="center" vertical="top" wrapText="1"/>
    </xf>
    <xf numFmtId="0" fontId="5" fillId="3" borderId="4" xfId="0" applyFont="1" applyFill="1" applyBorder="1" applyAlignment="1">
      <alignment horizontal="center" vertical="center" wrapText="1"/>
    </xf>
    <xf numFmtId="0" fontId="5" fillId="3" borderId="4" xfId="0" applyFont="1" applyFill="1" applyBorder="1" applyAlignment="1">
      <alignment horizontal="center" vertical="center"/>
    </xf>
    <xf numFmtId="1" fontId="5" fillId="3" borderId="4" xfId="0" applyNumberFormat="1" applyFont="1" applyFill="1" applyBorder="1" applyAlignment="1">
      <alignment horizontal="center" vertical="center"/>
    </xf>
    <xf numFmtId="0" fontId="6" fillId="0" borderId="0" xfId="0" applyFont="1" applyFill="1"/>
    <xf numFmtId="0" fontId="5" fillId="3" borderId="4" xfId="0" applyFont="1" applyFill="1" applyBorder="1" applyAlignment="1">
      <alignment horizontal="center" vertical="center"/>
    </xf>
    <xf numFmtId="0" fontId="5" fillId="3" borderId="4" xfId="0" applyFont="1" applyFill="1" applyBorder="1" applyAlignment="1">
      <alignment horizontal="center" vertical="center" wrapText="1"/>
    </xf>
    <xf numFmtId="0" fontId="7" fillId="3" borderId="4" xfId="0" applyFont="1" applyFill="1" applyBorder="1" applyAlignment="1">
      <alignment horizontal="center" vertical="center" wrapText="1"/>
    </xf>
    <xf numFmtId="0" fontId="8" fillId="4" borderId="7" xfId="1" applyFont="1" applyFill="1" applyBorder="1" applyAlignment="1" applyProtection="1">
      <alignment horizontal="center" vertical="top" wrapText="1"/>
      <protection locked="0"/>
    </xf>
    <xf numFmtId="9" fontId="8" fillId="4" borderId="7" xfId="1" applyNumberFormat="1" applyFont="1" applyFill="1" applyBorder="1" applyAlignment="1" applyProtection="1">
      <alignment horizontal="center" vertical="center" wrapText="1"/>
      <protection hidden="1"/>
    </xf>
    <xf numFmtId="0" fontId="8" fillId="2" borderId="14" xfId="1" applyFont="1" applyFill="1" applyBorder="1" applyAlignment="1" applyProtection="1">
      <alignment horizontal="center" vertical="center"/>
      <protection locked="0"/>
    </xf>
    <xf numFmtId="0" fontId="8" fillId="4" borderId="14" xfId="1" applyFont="1" applyFill="1" applyBorder="1" applyAlignment="1" applyProtection="1">
      <alignment horizontal="center" vertical="top" wrapText="1"/>
      <protection locked="0"/>
    </xf>
    <xf numFmtId="9" fontId="8" fillId="4" borderId="26" xfId="1" applyNumberFormat="1" applyFont="1" applyFill="1" applyBorder="1" applyAlignment="1" applyProtection="1">
      <alignment horizontal="center" vertical="center"/>
      <protection hidden="1"/>
    </xf>
    <xf numFmtId="9" fontId="12" fillId="4" borderId="14" xfId="1" applyNumberFormat="1" applyFont="1" applyFill="1" applyBorder="1" applyAlignment="1" applyProtection="1">
      <alignment horizontal="left" vertical="center"/>
      <protection hidden="1"/>
    </xf>
    <xf numFmtId="9" fontId="12" fillId="4" borderId="26" xfId="1" applyNumberFormat="1" applyFont="1" applyFill="1" applyBorder="1" applyAlignment="1" applyProtection="1">
      <alignment horizontal="left" vertical="center"/>
      <protection hidden="1"/>
    </xf>
    <xf numFmtId="0" fontId="6" fillId="0" borderId="24" xfId="1" applyFont="1" applyBorder="1"/>
    <xf numFmtId="0" fontId="5" fillId="0" borderId="19" xfId="0" applyNumberFormat="1" applyFont="1" applyBorder="1" applyProtection="1">
      <protection hidden="1"/>
    </xf>
    <xf numFmtId="1" fontId="4" fillId="0" borderId="19" xfId="0" applyNumberFormat="1" applyFont="1" applyBorder="1"/>
    <xf numFmtId="1" fontId="4" fillId="0" borderId="19" xfId="0" applyNumberFormat="1" applyFont="1" applyBorder="1" applyAlignment="1">
      <alignment horizontal="right"/>
    </xf>
    <xf numFmtId="1" fontId="4" fillId="0" borderId="22" xfId="0" applyNumberFormat="1" applyFont="1" applyBorder="1"/>
    <xf numFmtId="0" fontId="5" fillId="0" borderId="25" xfId="0" applyFont="1" applyFill="1" applyBorder="1" applyProtection="1">
      <protection hidden="1"/>
    </xf>
    <xf numFmtId="0" fontId="5" fillId="0" borderId="21" xfId="0" applyFont="1" applyFill="1" applyBorder="1" applyProtection="1">
      <protection hidden="1"/>
    </xf>
    <xf numFmtId="0" fontId="8" fillId="4" borderId="11" xfId="1" applyFont="1" applyFill="1" applyBorder="1" applyAlignment="1" applyProtection="1">
      <alignment horizontal="center" vertical="top" wrapText="1"/>
      <protection locked="0"/>
    </xf>
    <xf numFmtId="0" fontId="8" fillId="4" borderId="12" xfId="1" applyFont="1" applyFill="1" applyBorder="1" applyAlignment="1" applyProtection="1">
      <alignment horizontal="center" wrapText="1"/>
      <protection locked="0"/>
    </xf>
    <xf numFmtId="9" fontId="8" fillId="4" borderId="27" xfId="1" applyNumberFormat="1" applyFont="1" applyFill="1" applyBorder="1" applyAlignment="1" applyProtection="1">
      <alignment horizontal="center" vertical="center" wrapText="1"/>
      <protection hidden="1"/>
    </xf>
    <xf numFmtId="9" fontId="12" fillId="4" borderId="28" xfId="1" applyNumberFormat="1" applyFont="1" applyFill="1" applyBorder="1" applyAlignment="1" applyProtection="1">
      <alignment horizontal="left" vertical="center"/>
      <protection hidden="1"/>
    </xf>
    <xf numFmtId="0" fontId="6" fillId="2" borderId="16" xfId="1" applyFont="1" applyFill="1" applyBorder="1" applyAlignment="1" applyProtection="1">
      <alignment horizontal="center" vertical="center"/>
      <protection locked="0"/>
    </xf>
    <xf numFmtId="0" fontId="6" fillId="2" borderId="17" xfId="1" applyFont="1" applyFill="1" applyBorder="1" applyAlignment="1" applyProtection="1">
      <alignment horizontal="center" vertical="center"/>
      <protection locked="0"/>
    </xf>
    <xf numFmtId="0" fontId="6" fillId="0" borderId="30" xfId="1" applyFont="1" applyFill="1" applyBorder="1" applyProtection="1">
      <protection hidden="1"/>
    </xf>
    <xf numFmtId="0" fontId="6" fillId="0" borderId="31" xfId="1" applyFont="1" applyBorder="1" applyProtection="1">
      <protection hidden="1"/>
    </xf>
    <xf numFmtId="0" fontId="6" fillId="2" borderId="4" xfId="1" applyFont="1" applyFill="1" applyBorder="1" applyAlignment="1" applyProtection="1">
      <alignment horizontal="center" vertical="center"/>
      <protection locked="0"/>
    </xf>
    <xf numFmtId="0" fontId="6" fillId="2" borderId="6" xfId="1" applyFont="1" applyFill="1" applyBorder="1" applyAlignment="1" applyProtection="1">
      <alignment horizontal="center" vertical="center"/>
      <protection locked="0"/>
    </xf>
    <xf numFmtId="0" fontId="6" fillId="0" borderId="0" xfId="1" applyFont="1" applyFill="1" applyBorder="1" applyProtection="1">
      <protection hidden="1"/>
    </xf>
    <xf numFmtId="0" fontId="6" fillId="0" borderId="3" xfId="1" applyFont="1" applyBorder="1" applyProtection="1">
      <protection hidden="1"/>
    </xf>
    <xf numFmtId="0" fontId="6" fillId="3" borderId="4" xfId="1" applyFont="1" applyFill="1" applyBorder="1" applyAlignment="1" applyProtection="1">
      <alignment horizontal="center" vertical="top" wrapText="1"/>
      <protection locked="0"/>
    </xf>
    <xf numFmtId="0" fontId="6" fillId="0" borderId="3" xfId="1" applyFont="1" applyBorder="1"/>
    <xf numFmtId="0" fontId="6" fillId="3" borderId="4" xfId="1" applyFont="1" applyFill="1" applyBorder="1" applyAlignment="1" applyProtection="1">
      <alignment horizontal="center" wrapText="1"/>
      <protection locked="0"/>
    </xf>
    <xf numFmtId="9" fontId="6" fillId="3" borderId="4" xfId="1" applyNumberFormat="1" applyFont="1" applyFill="1" applyBorder="1" applyAlignment="1" applyProtection="1">
      <alignment horizontal="center" vertical="center" wrapText="1"/>
      <protection hidden="1"/>
    </xf>
    <xf numFmtId="0" fontId="5" fillId="0" borderId="3" xfId="0" applyNumberFormat="1" applyFont="1" applyBorder="1" applyProtection="1">
      <protection hidden="1"/>
    </xf>
    <xf numFmtId="1" fontId="6" fillId="3" borderId="4" xfId="1" applyNumberFormat="1" applyFont="1" applyFill="1" applyBorder="1" applyAlignment="1" applyProtection="1">
      <alignment horizontal="center" wrapText="1"/>
      <protection locked="0"/>
    </xf>
    <xf numFmtId="1" fontId="6" fillId="0" borderId="3" xfId="0" applyNumberFormat="1" applyFont="1" applyBorder="1"/>
    <xf numFmtId="1" fontId="6" fillId="0" borderId="3" xfId="0" applyNumberFormat="1" applyFont="1" applyBorder="1" applyAlignment="1">
      <alignment horizontal="right"/>
    </xf>
    <xf numFmtId="0" fontId="6" fillId="3" borderId="12" xfId="1" applyFont="1" applyFill="1" applyBorder="1" applyAlignment="1" applyProtection="1">
      <alignment horizontal="center" wrapText="1"/>
      <protection locked="0"/>
    </xf>
    <xf numFmtId="9" fontId="6" fillId="3" borderId="12" xfId="1" applyNumberFormat="1" applyFont="1" applyFill="1" applyBorder="1" applyAlignment="1" applyProtection="1">
      <alignment horizontal="center" vertical="center" wrapText="1"/>
      <protection hidden="1"/>
    </xf>
    <xf numFmtId="0" fontId="5" fillId="0" borderId="2" xfId="0" applyFont="1" applyFill="1" applyBorder="1" applyProtection="1">
      <protection hidden="1"/>
    </xf>
    <xf numFmtId="1" fontId="6" fillId="0" borderId="1" xfId="0" applyNumberFormat="1" applyFont="1" applyBorder="1"/>
    <xf numFmtId="0" fontId="0" fillId="0" borderId="4" xfId="0" applyBorder="1" applyAlignment="1">
      <alignment horizontal="center" vertical="center"/>
    </xf>
    <xf numFmtId="0" fontId="1" fillId="3" borderId="4" xfId="0" applyFont="1" applyFill="1" applyBorder="1" applyAlignment="1">
      <alignment horizontal="left" vertical="top"/>
    </xf>
    <xf numFmtId="0" fontId="1" fillId="3" borderId="5" xfId="0" applyFont="1" applyFill="1" applyBorder="1" applyAlignment="1">
      <alignment horizontal="left" vertical="top"/>
    </xf>
    <xf numFmtId="0" fontId="7" fillId="3" borderId="8" xfId="0" applyFont="1" applyFill="1" applyBorder="1" applyAlignment="1">
      <alignment vertical="top" wrapText="1"/>
    </xf>
    <xf numFmtId="0" fontId="7" fillId="3" borderId="10" xfId="0" applyFont="1" applyFill="1" applyBorder="1" applyAlignment="1">
      <alignment vertical="top" wrapText="1"/>
    </xf>
    <xf numFmtId="0" fontId="9" fillId="2" borderId="4" xfId="0" applyFont="1" applyFill="1" applyBorder="1" applyAlignment="1">
      <alignment vertical="top" wrapText="1"/>
    </xf>
    <xf numFmtId="14" fontId="5" fillId="3" borderId="4" xfId="0" applyNumberFormat="1" applyFont="1" applyFill="1" applyBorder="1" applyAlignment="1">
      <alignment horizontal="left" vertical="top" wrapText="1"/>
    </xf>
    <xf numFmtId="0" fontId="6" fillId="0" borderId="0" xfId="0" applyFont="1" applyAlignment="1">
      <alignment wrapText="1"/>
    </xf>
    <xf numFmtId="0" fontId="8" fillId="3" borderId="4" xfId="0" applyFont="1" applyFill="1" applyBorder="1" applyAlignment="1">
      <alignment vertical="center"/>
    </xf>
    <xf numFmtId="0" fontId="5" fillId="3" borderId="4" xfId="0" applyFont="1" applyFill="1" applyBorder="1" applyAlignment="1">
      <alignment horizontal="center" vertical="center" wrapText="1"/>
    </xf>
    <xf numFmtId="0" fontId="7" fillId="2" borderId="14" xfId="0" applyFont="1" applyFill="1" applyBorder="1" applyAlignment="1">
      <alignment horizontal="center" vertical="top" wrapText="1"/>
    </xf>
    <xf numFmtId="9" fontId="7" fillId="2" borderId="13" xfId="0" applyNumberFormat="1" applyFont="1" applyFill="1" applyBorder="1" applyAlignment="1">
      <alignment horizontal="center" vertical="top" wrapText="1"/>
    </xf>
    <xf numFmtId="9" fontId="7" fillId="2" borderId="13" xfId="2" applyFont="1" applyFill="1" applyBorder="1" applyAlignment="1" applyProtection="1">
      <alignment horizontal="center" vertical="top" wrapText="1"/>
      <protection locked="0"/>
    </xf>
    <xf numFmtId="0" fontId="7" fillId="2" borderId="29" xfId="0" applyFont="1" applyFill="1" applyBorder="1" applyAlignment="1">
      <alignment horizontal="center" vertical="top" wrapText="1"/>
    </xf>
    <xf numFmtId="0" fontId="6" fillId="0" borderId="4" xfId="0" applyFont="1" applyBorder="1"/>
    <xf numFmtId="9" fontId="7" fillId="2" borderId="20" xfId="0" applyNumberFormat="1" applyFont="1" applyFill="1" applyBorder="1" applyAlignment="1">
      <alignment horizontal="center" vertical="top" wrapText="1"/>
    </xf>
    <xf numFmtId="9" fontId="7" fillId="3" borderId="8" xfId="0" applyNumberFormat="1" applyFont="1" applyFill="1" applyBorder="1" applyAlignment="1">
      <alignment horizontal="left" vertical="top" wrapText="1"/>
    </xf>
    <xf numFmtId="0" fontId="9" fillId="2" borderId="7"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9" fillId="2" borderId="10" xfId="0" applyFont="1" applyFill="1" applyBorder="1" applyAlignment="1">
      <alignment horizontal="center" vertical="center" wrapText="1"/>
    </xf>
    <xf numFmtId="0" fontId="7" fillId="3" borderId="18" xfId="0" applyFont="1" applyFill="1" applyBorder="1" applyAlignment="1">
      <alignment horizontal="left" vertical="top" wrapText="1"/>
    </xf>
    <xf numFmtId="0" fontId="7" fillId="3" borderId="0" xfId="0" applyFont="1" applyFill="1" applyBorder="1" applyAlignment="1">
      <alignment horizontal="left" vertical="top" wrapText="1"/>
    </xf>
    <xf numFmtId="0" fontId="7" fillId="3" borderId="19" xfId="0" applyFont="1" applyFill="1" applyBorder="1" applyAlignment="1">
      <alignment horizontal="left" vertical="top" wrapText="1"/>
    </xf>
    <xf numFmtId="0" fontId="9" fillId="2" borderId="7" xfId="0" applyFont="1" applyFill="1" applyBorder="1" applyAlignment="1">
      <alignment horizontal="left" vertical="center" wrapText="1"/>
    </xf>
    <xf numFmtId="0" fontId="9" fillId="2" borderId="10" xfId="0" applyFont="1" applyFill="1" applyBorder="1" applyAlignment="1">
      <alignment horizontal="left" vertical="center" wrapText="1"/>
    </xf>
    <xf numFmtId="0" fontId="9" fillId="2" borderId="4" xfId="0" applyFont="1" applyFill="1" applyBorder="1" applyAlignment="1">
      <alignment horizontal="center" vertical="center" wrapText="1"/>
    </xf>
    <xf numFmtId="0" fontId="7" fillId="3" borderId="7" xfId="0" applyFont="1" applyFill="1" applyBorder="1" applyAlignment="1">
      <alignment horizontal="left" vertical="top" wrapText="1"/>
    </xf>
    <xf numFmtId="0" fontId="7" fillId="3" borderId="8" xfId="0" applyFont="1" applyFill="1" applyBorder="1" applyAlignment="1">
      <alignment horizontal="left" vertical="top" wrapText="1"/>
    </xf>
    <xf numFmtId="0" fontId="7" fillId="3" borderId="10" xfId="0" applyFont="1" applyFill="1" applyBorder="1" applyAlignment="1">
      <alignment horizontal="left" vertical="top" wrapText="1"/>
    </xf>
    <xf numFmtId="1" fontId="5" fillId="5" borderId="4" xfId="0" applyNumberFormat="1" applyFont="1" applyFill="1" applyBorder="1" applyAlignment="1">
      <alignment horizontal="center" vertical="center" wrapText="1"/>
    </xf>
    <xf numFmtId="0" fontId="6" fillId="3" borderId="5" xfId="1" applyFont="1" applyFill="1" applyBorder="1" applyAlignment="1" applyProtection="1">
      <alignment horizontal="center" vertical="top" wrapText="1"/>
      <protection locked="0"/>
    </xf>
    <xf numFmtId="0" fontId="6" fillId="3" borderId="4" xfId="1" applyFont="1" applyFill="1" applyBorder="1" applyAlignment="1" applyProtection="1">
      <alignment horizontal="center" vertical="top" wrapText="1"/>
      <protection locked="0"/>
    </xf>
    <xf numFmtId="0" fontId="9" fillId="2" borderId="8" xfId="0" applyFont="1" applyFill="1" applyBorder="1" applyAlignment="1">
      <alignment horizontal="left" vertical="center" wrapText="1"/>
    </xf>
    <xf numFmtId="0" fontId="5" fillId="3" borderId="4" xfId="0" applyFont="1" applyFill="1" applyBorder="1" applyAlignment="1">
      <alignment horizontal="center" vertical="center" wrapText="1"/>
    </xf>
    <xf numFmtId="0" fontId="5" fillId="2" borderId="4" xfId="0" applyFont="1" applyFill="1" applyBorder="1" applyAlignment="1">
      <alignment horizontal="center" vertical="center" wrapText="1"/>
    </xf>
    <xf numFmtId="9" fontId="6" fillId="3" borderId="4" xfId="0" applyNumberFormat="1" applyFont="1" applyFill="1" applyBorder="1" applyAlignment="1">
      <alignment horizontal="center"/>
    </xf>
    <xf numFmtId="0" fontId="5" fillId="3" borderId="4" xfId="0" applyFont="1" applyFill="1" applyBorder="1" applyAlignment="1">
      <alignment horizontal="left" vertical="top" wrapText="1"/>
    </xf>
    <xf numFmtId="0" fontId="5" fillId="3" borderId="4" xfId="0" applyFont="1" applyFill="1" applyBorder="1" applyAlignment="1">
      <alignment horizontal="left" vertical="center" wrapText="1"/>
    </xf>
    <xf numFmtId="0" fontId="5" fillId="3" borderId="4" xfId="0" applyFont="1" applyFill="1" applyBorder="1" applyAlignment="1">
      <alignment horizontal="left" vertical="center"/>
    </xf>
    <xf numFmtId="0" fontId="8" fillId="3" borderId="4" xfId="0" applyFont="1" applyFill="1" applyBorder="1" applyAlignment="1">
      <alignment horizontal="left" vertical="center"/>
    </xf>
    <xf numFmtId="2" fontId="8" fillId="3" borderId="4" xfId="0" applyNumberFormat="1" applyFont="1" applyFill="1" applyBorder="1" applyAlignment="1">
      <alignment horizontal="center" vertical="center"/>
    </xf>
    <xf numFmtId="0" fontId="5" fillId="3" borderId="4" xfId="0" applyFont="1" applyFill="1" applyBorder="1" applyAlignment="1">
      <alignment horizontal="left" vertical="top"/>
    </xf>
    <xf numFmtId="0" fontId="9" fillId="2" borderId="4" xfId="0" applyFont="1" applyFill="1" applyBorder="1" applyAlignment="1">
      <alignment horizontal="left" vertical="top" wrapText="1"/>
    </xf>
    <xf numFmtId="0" fontId="8" fillId="3" borderId="4" xfId="0" applyFont="1" applyFill="1" applyBorder="1" applyAlignment="1">
      <alignment horizontal="left" vertical="top"/>
    </xf>
    <xf numFmtId="0" fontId="9" fillId="2" borderId="4" xfId="0" applyFont="1" applyFill="1" applyBorder="1" applyAlignment="1">
      <alignment horizontal="center" vertical="top" wrapText="1"/>
    </xf>
    <xf numFmtId="0" fontId="8" fillId="3" borderId="4" xfId="0" applyFont="1" applyFill="1" applyBorder="1" applyAlignment="1">
      <alignment horizontal="left" vertical="top" wrapText="1"/>
    </xf>
    <xf numFmtId="0" fontId="8" fillId="3" borderId="4" xfId="0" applyFont="1" applyFill="1" applyBorder="1" applyAlignment="1">
      <alignment horizontal="left" vertical="center" wrapText="1"/>
    </xf>
    <xf numFmtId="0" fontId="9" fillId="3" borderId="7" xfId="0" applyFont="1" applyFill="1" applyBorder="1" applyAlignment="1">
      <alignment horizontal="center" vertical="top" wrapText="1"/>
    </xf>
    <xf numFmtId="0" fontId="9" fillId="3" borderId="10" xfId="0" applyFont="1" applyFill="1" applyBorder="1" applyAlignment="1">
      <alignment horizontal="center" vertical="top" wrapText="1"/>
    </xf>
    <xf numFmtId="0" fontId="8" fillId="3" borderId="7" xfId="0" applyFont="1" applyFill="1" applyBorder="1" applyAlignment="1">
      <alignment horizontal="center" vertical="center" wrapText="1"/>
    </xf>
    <xf numFmtId="0" fontId="8" fillId="3" borderId="10" xfId="0" applyFont="1" applyFill="1" applyBorder="1" applyAlignment="1">
      <alignment horizontal="center" vertical="center" wrapText="1"/>
    </xf>
    <xf numFmtId="0" fontId="1" fillId="2" borderId="4" xfId="0" applyFont="1" applyFill="1" applyBorder="1" applyAlignment="1">
      <alignment horizontal="center" vertical="top" wrapText="1"/>
    </xf>
    <xf numFmtId="0" fontId="1" fillId="2" borderId="4" xfId="0" applyFont="1" applyFill="1" applyBorder="1" applyAlignment="1">
      <alignment horizontal="center" vertical="top"/>
    </xf>
    <xf numFmtId="0" fontId="5" fillId="3" borderId="4" xfId="0" applyFont="1" applyFill="1" applyBorder="1" applyAlignment="1">
      <alignment vertical="top" wrapText="1"/>
    </xf>
    <xf numFmtId="0" fontId="5" fillId="3" borderId="4" xfId="0" applyFont="1" applyFill="1" applyBorder="1" applyAlignment="1">
      <alignment vertical="top"/>
    </xf>
    <xf numFmtId="0" fontId="3" fillId="2" borderId="4" xfId="0" applyFont="1" applyFill="1" applyBorder="1" applyAlignment="1">
      <alignment horizontal="center" vertical="center"/>
    </xf>
    <xf numFmtId="0" fontId="8" fillId="3" borderId="4" xfId="0" applyFont="1" applyFill="1" applyBorder="1" applyAlignment="1">
      <alignment vertical="top" wrapText="1"/>
    </xf>
    <xf numFmtId="0" fontId="10" fillId="3" borderId="4" xfId="0" applyFont="1" applyFill="1" applyBorder="1" applyAlignment="1">
      <alignment vertical="top" wrapText="1"/>
    </xf>
    <xf numFmtId="0" fontId="1" fillId="2" borderId="7" xfId="0" applyFont="1" applyFill="1" applyBorder="1" applyAlignment="1">
      <alignment horizontal="left" vertical="center" wrapText="1"/>
    </xf>
    <xf numFmtId="0" fontId="1" fillId="2" borderId="10" xfId="0" applyFont="1" applyFill="1" applyBorder="1" applyAlignment="1">
      <alignment horizontal="left" vertical="center" wrapText="1"/>
    </xf>
    <xf numFmtId="0" fontId="9" fillId="3" borderId="7" xfId="0" applyFont="1" applyFill="1" applyBorder="1" applyAlignment="1">
      <alignment horizontal="left" vertical="center" wrapText="1"/>
    </xf>
    <xf numFmtId="0" fontId="9" fillId="3" borderId="8" xfId="0" applyFont="1" applyFill="1" applyBorder="1" applyAlignment="1">
      <alignment horizontal="left" vertical="center" wrapText="1"/>
    </xf>
    <xf numFmtId="0" fontId="9" fillId="3" borderId="10" xfId="0" applyFont="1" applyFill="1" applyBorder="1" applyAlignment="1">
      <alignment horizontal="left" vertical="center" wrapText="1"/>
    </xf>
    <xf numFmtId="0" fontId="9" fillId="3" borderId="4" xfId="0" applyFont="1" applyFill="1" applyBorder="1" applyAlignment="1">
      <alignment horizontal="center" vertical="center" wrapText="1"/>
    </xf>
    <xf numFmtId="9" fontId="6" fillId="3" borderId="12" xfId="0" applyNumberFormat="1" applyFont="1" applyFill="1" applyBorder="1" applyAlignment="1">
      <alignment horizontal="center"/>
    </xf>
    <xf numFmtId="0" fontId="9" fillId="3" borderId="7" xfId="0" applyFont="1" applyFill="1" applyBorder="1" applyAlignment="1">
      <alignment horizontal="center" vertical="center" wrapText="1"/>
    </xf>
    <xf numFmtId="0" fontId="9" fillId="3" borderId="10" xfId="0" applyFont="1" applyFill="1" applyBorder="1" applyAlignment="1">
      <alignment horizontal="center" vertical="center" wrapText="1"/>
    </xf>
    <xf numFmtId="0" fontId="9" fillId="2" borderId="7" xfId="0" applyFont="1" applyFill="1" applyBorder="1" applyAlignment="1">
      <alignment horizontal="left" vertical="top" wrapText="1"/>
    </xf>
    <xf numFmtId="0" fontId="9" fillId="2" borderId="10" xfId="0" applyFont="1" applyFill="1" applyBorder="1" applyAlignment="1">
      <alignment horizontal="left" vertical="top" wrapText="1"/>
    </xf>
    <xf numFmtId="1" fontId="9" fillId="5" borderId="4" xfId="0" applyNumberFormat="1" applyFont="1" applyFill="1" applyBorder="1" applyAlignment="1">
      <alignment horizontal="center" vertical="center" wrapText="1"/>
    </xf>
    <xf numFmtId="0" fontId="9" fillId="5" borderId="4" xfId="0" applyFont="1" applyFill="1" applyBorder="1" applyAlignment="1">
      <alignment horizontal="center" vertical="center" wrapText="1"/>
    </xf>
    <xf numFmtId="1" fontId="9" fillId="2" borderId="4" xfId="0" applyNumberFormat="1" applyFont="1" applyFill="1" applyBorder="1" applyAlignment="1">
      <alignment horizontal="center" vertical="center" wrapText="1"/>
    </xf>
    <xf numFmtId="0" fontId="5" fillId="3" borderId="7" xfId="0" applyFont="1" applyFill="1" applyBorder="1" applyAlignment="1">
      <alignment horizontal="left" vertical="top" wrapText="1"/>
    </xf>
    <xf numFmtId="0" fontId="5" fillId="3" borderId="8" xfId="0" applyFont="1" applyFill="1" applyBorder="1" applyAlignment="1">
      <alignment horizontal="left" vertical="top" wrapText="1"/>
    </xf>
    <xf numFmtId="0" fontId="5" fillId="3" borderId="8" xfId="0" applyFont="1" applyFill="1" applyBorder="1" applyAlignment="1">
      <alignment horizontal="left" vertical="top"/>
    </xf>
    <xf numFmtId="0" fontId="5" fillId="3" borderId="10" xfId="0" applyFont="1" applyFill="1" applyBorder="1" applyAlignment="1">
      <alignment horizontal="left" vertical="top"/>
    </xf>
    <xf numFmtId="0" fontId="9" fillId="2" borderId="29" xfId="0" applyFont="1" applyFill="1" applyBorder="1" applyAlignment="1">
      <alignment horizontal="center" vertical="center" wrapText="1"/>
    </xf>
    <xf numFmtId="0" fontId="9" fillId="2" borderId="24" xfId="0" applyFont="1" applyFill="1" applyBorder="1" applyAlignment="1">
      <alignment horizontal="center" vertical="center" wrapText="1"/>
    </xf>
    <xf numFmtId="0" fontId="9" fillId="2" borderId="18" xfId="0" applyFont="1" applyFill="1" applyBorder="1" applyAlignment="1">
      <alignment horizontal="center" vertical="center" wrapText="1"/>
    </xf>
    <xf numFmtId="0" fontId="9" fillId="2" borderId="19" xfId="0" applyFont="1" applyFill="1" applyBorder="1" applyAlignment="1">
      <alignment horizontal="center" vertical="center" wrapText="1"/>
    </xf>
    <xf numFmtId="0" fontId="9" fillId="2" borderId="20" xfId="0" applyFont="1" applyFill="1" applyBorder="1" applyAlignment="1">
      <alignment horizontal="center" vertical="center" wrapText="1"/>
    </xf>
    <xf numFmtId="0" fontId="9" fillId="2" borderId="22" xfId="0" applyFont="1" applyFill="1" applyBorder="1" applyAlignment="1">
      <alignment horizontal="center" vertical="center" wrapText="1"/>
    </xf>
    <xf numFmtId="0" fontId="7" fillId="2" borderId="7" xfId="0" applyFont="1" applyFill="1" applyBorder="1" applyAlignment="1">
      <alignment horizontal="left" vertical="top" wrapText="1"/>
    </xf>
    <xf numFmtId="0" fontId="7" fillId="2" borderId="10" xfId="0" applyFont="1" applyFill="1" applyBorder="1" applyAlignment="1">
      <alignment horizontal="left" vertical="top" wrapText="1"/>
    </xf>
    <xf numFmtId="0" fontId="9" fillId="2" borderId="29" xfId="0" applyFont="1" applyFill="1" applyBorder="1" applyAlignment="1">
      <alignment horizontal="left" vertical="center" wrapText="1"/>
    </xf>
    <xf numFmtId="0" fontId="9" fillId="2" borderId="24" xfId="0" applyFont="1" applyFill="1" applyBorder="1" applyAlignment="1">
      <alignment horizontal="left" vertical="center" wrapText="1"/>
    </xf>
    <xf numFmtId="0" fontId="9" fillId="2" borderId="18" xfId="0" applyFont="1" applyFill="1" applyBorder="1" applyAlignment="1">
      <alignment horizontal="left" vertical="center" wrapText="1"/>
    </xf>
    <xf numFmtId="0" fontId="9" fillId="2" borderId="19" xfId="0" applyFont="1" applyFill="1" applyBorder="1" applyAlignment="1">
      <alignment horizontal="left" vertical="center" wrapText="1"/>
    </xf>
    <xf numFmtId="0" fontId="9" fillId="2" borderId="20" xfId="0" applyFont="1" applyFill="1" applyBorder="1" applyAlignment="1">
      <alignment horizontal="left" vertical="center" wrapText="1"/>
    </xf>
    <xf numFmtId="0" fontId="9" fillId="2" borderId="22" xfId="0" applyFont="1" applyFill="1" applyBorder="1" applyAlignment="1">
      <alignment horizontal="left" vertical="center" wrapText="1"/>
    </xf>
    <xf numFmtId="0" fontId="11" fillId="2" borderId="7" xfId="0" applyFont="1" applyFill="1" applyBorder="1" applyAlignment="1">
      <alignment vertical="top" wrapText="1"/>
    </xf>
    <xf numFmtId="0" fontId="11" fillId="2" borderId="10" xfId="0" applyFont="1" applyFill="1" applyBorder="1" applyAlignment="1">
      <alignment vertical="top" wrapText="1"/>
    </xf>
    <xf numFmtId="0" fontId="8" fillId="3" borderId="4" xfId="0" applyFont="1" applyFill="1" applyBorder="1" applyAlignment="1">
      <alignment horizontal="center" vertical="center"/>
    </xf>
    <xf numFmtId="0" fontId="6" fillId="3" borderId="4" xfId="1" applyFont="1" applyFill="1" applyBorder="1" applyAlignment="1" applyProtection="1">
      <alignment horizontal="center" vertical="center" wrapText="1"/>
      <protection locked="0"/>
    </xf>
    <xf numFmtId="0" fontId="6" fillId="3" borderId="6" xfId="1" applyFont="1" applyFill="1" applyBorder="1" applyAlignment="1" applyProtection="1">
      <alignment horizontal="center" vertical="center" wrapText="1"/>
      <protection locked="0"/>
    </xf>
    <xf numFmtId="9" fontId="6" fillId="3" borderId="4" xfId="1" applyNumberFormat="1" applyFont="1" applyFill="1" applyBorder="1" applyAlignment="1" applyProtection="1">
      <alignment horizontal="center" vertical="center" wrapText="1"/>
      <protection hidden="1"/>
    </xf>
    <xf numFmtId="9" fontId="6" fillId="3" borderId="6" xfId="1" applyNumberFormat="1" applyFont="1" applyFill="1" applyBorder="1" applyAlignment="1" applyProtection="1">
      <alignment horizontal="center" vertical="center" wrapText="1"/>
      <protection hidden="1"/>
    </xf>
    <xf numFmtId="9" fontId="6" fillId="3" borderId="12" xfId="1" applyNumberFormat="1" applyFont="1" applyFill="1" applyBorder="1" applyAlignment="1" applyProtection="1">
      <alignment horizontal="center" vertical="center" wrapText="1"/>
      <protection hidden="1"/>
    </xf>
    <xf numFmtId="9" fontId="6" fillId="3" borderId="32" xfId="1" applyNumberFormat="1" applyFont="1" applyFill="1" applyBorder="1" applyAlignment="1" applyProtection="1">
      <alignment horizontal="center" vertical="center" wrapText="1"/>
      <protection hidden="1"/>
    </xf>
    <xf numFmtId="0" fontId="7" fillId="2" borderId="7"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7" fillId="2" borderId="10" xfId="0" applyFont="1" applyFill="1" applyBorder="1" applyAlignment="1">
      <alignment horizontal="center" vertical="center" wrapText="1"/>
    </xf>
    <xf numFmtId="0" fontId="6" fillId="3" borderId="11" xfId="1" applyFont="1" applyFill="1" applyBorder="1" applyAlignment="1" applyProtection="1">
      <alignment horizontal="center" vertical="top" wrapText="1"/>
      <protection locked="0"/>
    </xf>
    <xf numFmtId="0" fontId="6" fillId="3" borderId="12" xfId="1" applyFont="1" applyFill="1" applyBorder="1" applyAlignment="1" applyProtection="1">
      <alignment horizontal="center" vertical="top" wrapText="1"/>
      <protection locked="0"/>
    </xf>
    <xf numFmtId="0" fontId="6" fillId="3" borderId="7" xfId="0" applyFont="1" applyFill="1" applyBorder="1" applyAlignment="1">
      <alignment horizontal="left" vertical="center"/>
    </xf>
    <xf numFmtId="0" fontId="6" fillId="3" borderId="8" xfId="0" applyFont="1" applyFill="1" applyBorder="1" applyAlignment="1">
      <alignment horizontal="left" vertical="center"/>
    </xf>
    <xf numFmtId="0" fontId="6" fillId="3" borderId="10" xfId="0" applyFont="1" applyFill="1" applyBorder="1" applyAlignment="1">
      <alignment horizontal="left" vertical="center"/>
    </xf>
    <xf numFmtId="0" fontId="8" fillId="3" borderId="7" xfId="0" applyFont="1" applyFill="1" applyBorder="1" applyAlignment="1">
      <alignment horizontal="left" vertical="center"/>
    </xf>
    <xf numFmtId="0" fontId="8" fillId="3" borderId="8" xfId="0" applyFont="1" applyFill="1" applyBorder="1" applyAlignment="1">
      <alignment horizontal="left" vertical="center"/>
    </xf>
    <xf numFmtId="0" fontId="8" fillId="3" borderId="10" xfId="0" applyFont="1" applyFill="1" applyBorder="1" applyAlignment="1">
      <alignment horizontal="left" vertical="center"/>
    </xf>
    <xf numFmtId="164" fontId="8" fillId="3" borderId="4" xfId="1" applyNumberFormat="1" applyFont="1" applyFill="1" applyBorder="1" applyAlignment="1" applyProtection="1">
      <alignment horizontal="left" vertical="center" wrapText="1"/>
      <protection locked="0"/>
    </xf>
    <xf numFmtId="22" fontId="8" fillId="3" borderId="4" xfId="0" applyNumberFormat="1" applyFont="1" applyFill="1" applyBorder="1" applyAlignment="1">
      <alignment horizontal="left" vertical="center" wrapText="1"/>
    </xf>
    <xf numFmtId="0" fontId="9" fillId="2" borderId="7" xfId="0" applyFont="1" applyFill="1" applyBorder="1" applyAlignment="1">
      <alignment horizontal="center" vertical="top" wrapText="1"/>
    </xf>
    <xf numFmtId="0" fontId="9" fillId="2" borderId="10" xfId="0" applyFont="1" applyFill="1" applyBorder="1" applyAlignment="1">
      <alignment horizontal="center" vertical="top" wrapText="1"/>
    </xf>
    <xf numFmtId="0" fontId="9" fillId="2" borderId="29" xfId="0" applyFont="1" applyFill="1" applyBorder="1" applyAlignment="1">
      <alignment horizontal="left" vertical="top" wrapText="1"/>
    </xf>
    <xf numFmtId="0" fontId="9" fillId="2" borderId="24" xfId="0" applyFont="1" applyFill="1" applyBorder="1" applyAlignment="1">
      <alignment horizontal="left" vertical="top" wrapText="1"/>
    </xf>
    <xf numFmtId="0" fontId="9" fillId="2" borderId="18" xfId="0" applyFont="1" applyFill="1" applyBorder="1" applyAlignment="1">
      <alignment horizontal="left" vertical="top" wrapText="1"/>
    </xf>
    <xf numFmtId="0" fontId="9" fillId="2" borderId="19" xfId="0" applyFont="1" applyFill="1" applyBorder="1" applyAlignment="1">
      <alignment horizontal="left" vertical="top" wrapText="1"/>
    </xf>
    <xf numFmtId="0" fontId="9" fillId="2" borderId="20" xfId="0" applyFont="1" applyFill="1" applyBorder="1" applyAlignment="1">
      <alignment horizontal="left" vertical="top" wrapText="1"/>
    </xf>
    <xf numFmtId="0" fontId="9" fillId="2" borderId="22" xfId="0" applyFont="1" applyFill="1" applyBorder="1" applyAlignment="1">
      <alignment horizontal="left" vertical="top" wrapText="1"/>
    </xf>
    <xf numFmtId="0" fontId="7" fillId="2" borderId="14" xfId="1" applyFont="1" applyFill="1" applyBorder="1" applyAlignment="1" applyProtection="1">
      <alignment horizontal="center" vertical="top" wrapText="1"/>
      <protection locked="0"/>
    </xf>
    <xf numFmtId="14" fontId="8" fillId="3" borderId="7" xfId="0" applyNumberFormat="1" applyFont="1" applyFill="1" applyBorder="1" applyAlignment="1">
      <alignment horizontal="center" vertical="center"/>
    </xf>
    <xf numFmtId="14" fontId="8" fillId="3" borderId="10" xfId="0" applyNumberFormat="1" applyFont="1" applyFill="1" applyBorder="1" applyAlignment="1">
      <alignment horizontal="center" vertical="center"/>
    </xf>
    <xf numFmtId="0" fontId="8" fillId="3" borderId="10" xfId="0" applyFont="1" applyFill="1" applyBorder="1" applyAlignment="1">
      <alignment horizontal="center" vertical="center"/>
    </xf>
    <xf numFmtId="0" fontId="5" fillId="3" borderId="7" xfId="0" applyFont="1" applyFill="1" applyBorder="1" applyAlignment="1">
      <alignment horizontal="left" vertical="center" wrapText="1"/>
    </xf>
    <xf numFmtId="0" fontId="5" fillId="3" borderId="8" xfId="0" applyFont="1" applyFill="1" applyBorder="1" applyAlignment="1">
      <alignment horizontal="left" vertical="center" wrapText="1"/>
    </xf>
    <xf numFmtId="0" fontId="5" fillId="3" borderId="10" xfId="0" applyFont="1" applyFill="1" applyBorder="1" applyAlignment="1">
      <alignment horizontal="left" vertical="center" wrapText="1"/>
    </xf>
    <xf numFmtId="0" fontId="8" fillId="3" borderId="7" xfId="0" applyFont="1" applyFill="1" applyBorder="1" applyAlignment="1">
      <alignment horizontal="left" vertical="center" wrapText="1"/>
    </xf>
    <xf numFmtId="0" fontId="8" fillId="3" borderId="8" xfId="0" applyFont="1" applyFill="1" applyBorder="1" applyAlignment="1">
      <alignment horizontal="left" vertical="center" wrapText="1"/>
    </xf>
    <xf numFmtId="0" fontId="8" fillId="3" borderId="10" xfId="0" applyFont="1" applyFill="1" applyBorder="1" applyAlignment="1">
      <alignment horizontal="left" vertical="center" wrapText="1"/>
    </xf>
    <xf numFmtId="0" fontId="1" fillId="2" borderId="33" xfId="1" applyFont="1" applyFill="1" applyBorder="1" applyAlignment="1" applyProtection="1">
      <alignment horizontal="left" vertical="top" wrapText="1"/>
      <protection locked="0"/>
    </xf>
    <xf numFmtId="0" fontId="1" fillId="2" borderId="30" xfId="1" applyFont="1" applyFill="1" applyBorder="1" applyAlignment="1" applyProtection="1">
      <alignment horizontal="left" vertical="top" wrapText="1"/>
      <protection locked="0"/>
    </xf>
    <xf numFmtId="0" fontId="1" fillId="2" borderId="34" xfId="1" applyFont="1" applyFill="1" applyBorder="1" applyAlignment="1" applyProtection="1">
      <alignment horizontal="left" vertical="top" wrapText="1"/>
      <protection locked="0"/>
    </xf>
    <xf numFmtId="0" fontId="1" fillId="2" borderId="35" xfId="1" applyFont="1" applyFill="1" applyBorder="1" applyAlignment="1" applyProtection="1">
      <alignment horizontal="left" vertical="top" wrapText="1"/>
      <protection locked="0"/>
    </xf>
    <xf numFmtId="0" fontId="1" fillId="2" borderId="21" xfId="1" applyFont="1" applyFill="1" applyBorder="1" applyAlignment="1" applyProtection="1">
      <alignment horizontal="left" vertical="top" wrapText="1"/>
      <protection locked="0"/>
    </xf>
    <xf numFmtId="0" fontId="1" fillId="2" borderId="22" xfId="1" applyFont="1" applyFill="1" applyBorder="1" applyAlignment="1" applyProtection="1">
      <alignment horizontal="left" vertical="top" wrapText="1"/>
      <protection locked="0"/>
    </xf>
    <xf numFmtId="0" fontId="5" fillId="3" borderId="7" xfId="0" applyFont="1" applyFill="1" applyBorder="1" applyAlignment="1">
      <alignment horizontal="center" vertical="center" wrapText="1"/>
    </xf>
    <xf numFmtId="0" fontId="5" fillId="3" borderId="8" xfId="0" applyFont="1" applyFill="1" applyBorder="1" applyAlignment="1">
      <alignment horizontal="center" vertical="center" wrapText="1"/>
    </xf>
    <xf numFmtId="0" fontId="5" fillId="3" borderId="10" xfId="0" applyFont="1" applyFill="1" applyBorder="1" applyAlignment="1">
      <alignment horizontal="center" vertical="center" wrapText="1"/>
    </xf>
    <xf numFmtId="0" fontId="11" fillId="2" borderId="29" xfId="0" applyFont="1" applyFill="1" applyBorder="1" applyAlignment="1">
      <alignment horizontal="left" vertical="top" wrapText="1"/>
    </xf>
    <xf numFmtId="0" fontId="11" fillId="2" borderId="24" xfId="0" applyFont="1" applyFill="1" applyBorder="1" applyAlignment="1">
      <alignment horizontal="left" vertical="top" wrapText="1"/>
    </xf>
    <xf numFmtId="0" fontId="11" fillId="2" borderId="20" xfId="0" applyFont="1" applyFill="1" applyBorder="1" applyAlignment="1">
      <alignment horizontal="left" vertical="top" wrapText="1"/>
    </xf>
    <xf numFmtId="0" fontId="11" fillId="2" borderId="22" xfId="0" applyFont="1" applyFill="1" applyBorder="1" applyAlignment="1">
      <alignment horizontal="left" vertical="top" wrapText="1"/>
    </xf>
    <xf numFmtId="0" fontId="11" fillId="2" borderId="18" xfId="0" applyFont="1" applyFill="1" applyBorder="1" applyAlignment="1">
      <alignment horizontal="left" vertical="top" wrapText="1"/>
    </xf>
    <xf numFmtId="0" fontId="11" fillId="2" borderId="19" xfId="0" applyFont="1" applyFill="1" applyBorder="1" applyAlignment="1">
      <alignment horizontal="left" vertical="top" wrapText="1"/>
    </xf>
    <xf numFmtId="0" fontId="5" fillId="3" borderId="29" xfId="0" applyFont="1" applyFill="1" applyBorder="1" applyAlignment="1">
      <alignment horizontal="center" vertical="center" wrapText="1"/>
    </xf>
    <xf numFmtId="0" fontId="5" fillId="3" borderId="25" xfId="0" applyFont="1" applyFill="1" applyBorder="1" applyAlignment="1">
      <alignment horizontal="center" vertical="center" wrapText="1"/>
    </xf>
    <xf numFmtId="0" fontId="5" fillId="3" borderId="24" xfId="0" applyFont="1" applyFill="1" applyBorder="1" applyAlignment="1">
      <alignment horizontal="center" vertical="center" wrapText="1"/>
    </xf>
    <xf numFmtId="0" fontId="5" fillId="3" borderId="20" xfId="0" applyFont="1" applyFill="1" applyBorder="1" applyAlignment="1">
      <alignment horizontal="center" vertical="center" wrapText="1"/>
    </xf>
    <xf numFmtId="0" fontId="5" fillId="3" borderId="21" xfId="0" applyFont="1" applyFill="1" applyBorder="1" applyAlignment="1">
      <alignment horizontal="center" vertical="center" wrapText="1"/>
    </xf>
    <xf numFmtId="0" fontId="5" fillId="3" borderId="22" xfId="0" applyFont="1" applyFill="1" applyBorder="1" applyAlignment="1">
      <alignment horizontal="center" vertical="center" wrapText="1"/>
    </xf>
    <xf numFmtId="0" fontId="5" fillId="3" borderId="7" xfId="0" applyFont="1" applyFill="1" applyBorder="1" applyAlignment="1">
      <alignment horizontal="center" vertical="center"/>
    </xf>
    <xf numFmtId="0" fontId="5" fillId="3" borderId="10" xfId="0" applyFont="1" applyFill="1" applyBorder="1" applyAlignment="1">
      <alignment horizontal="center" vertical="center"/>
    </xf>
    <xf numFmtId="0" fontId="6" fillId="3" borderId="4" xfId="0" applyFont="1" applyFill="1" applyBorder="1" applyAlignment="1">
      <alignment horizontal="center"/>
    </xf>
    <xf numFmtId="0" fontId="1" fillId="3" borderId="4" xfId="1" applyFont="1" applyFill="1" applyBorder="1" applyAlignment="1" applyProtection="1">
      <alignment horizontal="left" vertical="top" wrapText="1"/>
      <protection locked="0"/>
    </xf>
    <xf numFmtId="0" fontId="1" fillId="3" borderId="6" xfId="1" applyFont="1" applyFill="1" applyBorder="1" applyAlignment="1" applyProtection="1">
      <alignment horizontal="left" vertical="top" wrapText="1"/>
      <protection locked="0"/>
    </xf>
    <xf numFmtId="0" fontId="5" fillId="5" borderId="4" xfId="0" applyFont="1" applyFill="1" applyBorder="1" applyAlignment="1">
      <alignment horizontal="center" vertical="center" wrapText="1"/>
    </xf>
    <xf numFmtId="0" fontId="7" fillId="2" borderId="14" xfId="0" applyFont="1" applyFill="1" applyBorder="1" applyAlignment="1">
      <alignment horizontal="center" vertical="top" wrapText="1"/>
    </xf>
    <xf numFmtId="0" fontId="7" fillId="2" borderId="13" xfId="0" applyFont="1" applyFill="1" applyBorder="1" applyAlignment="1">
      <alignment horizontal="center" vertical="top" wrapText="1"/>
    </xf>
    <xf numFmtId="0" fontId="9" fillId="5" borderId="7" xfId="0" applyFont="1" applyFill="1" applyBorder="1" applyAlignment="1">
      <alignment horizontal="center" vertical="center" wrapText="1"/>
    </xf>
    <xf numFmtId="0" fontId="9" fillId="5" borderId="10" xfId="0" applyFont="1" applyFill="1" applyBorder="1" applyAlignment="1">
      <alignment horizontal="center" vertical="center" wrapText="1"/>
    </xf>
    <xf numFmtId="0" fontId="5" fillId="3" borderId="8" xfId="0" applyFont="1" applyFill="1" applyBorder="1" applyAlignment="1">
      <alignment horizontal="center" vertical="center"/>
    </xf>
    <xf numFmtId="0" fontId="9" fillId="3" borderId="13" xfId="0" applyFont="1" applyFill="1" applyBorder="1" applyAlignment="1">
      <alignment horizontal="center" vertical="center" wrapText="1"/>
    </xf>
    <xf numFmtId="0" fontId="7" fillId="3" borderId="29" xfId="0" applyFont="1" applyFill="1" applyBorder="1" applyAlignment="1">
      <alignment horizontal="left" vertical="top" wrapText="1"/>
    </xf>
    <xf numFmtId="0" fontId="7" fillId="3" borderId="25" xfId="0" applyFont="1" applyFill="1" applyBorder="1" applyAlignment="1">
      <alignment horizontal="left" vertical="top" wrapText="1"/>
    </xf>
    <xf numFmtId="0" fontId="7" fillId="3" borderId="24" xfId="0" applyFont="1" applyFill="1" applyBorder="1" applyAlignment="1">
      <alignment horizontal="left" vertical="top" wrapText="1"/>
    </xf>
    <xf numFmtId="0" fontId="7" fillId="3" borderId="20" xfId="0" applyFont="1" applyFill="1" applyBorder="1" applyAlignment="1">
      <alignment horizontal="left" vertical="top" wrapText="1"/>
    </xf>
    <xf numFmtId="0" fontId="7" fillId="3" borderId="21" xfId="0" applyFont="1" applyFill="1" applyBorder="1" applyAlignment="1">
      <alignment horizontal="left" vertical="top" wrapText="1"/>
    </xf>
    <xf numFmtId="0" fontId="7" fillId="3" borderId="22" xfId="0" applyFont="1" applyFill="1" applyBorder="1" applyAlignment="1">
      <alignment horizontal="left" vertical="top" wrapText="1"/>
    </xf>
    <xf numFmtId="0" fontId="7" fillId="2" borderId="15" xfId="1" applyFont="1" applyFill="1" applyBorder="1" applyAlignment="1" applyProtection="1">
      <alignment horizontal="left" vertical="top" wrapText="1"/>
      <protection locked="0"/>
    </xf>
    <xf numFmtId="0" fontId="7" fillId="2" borderId="16" xfId="1" applyFont="1" applyFill="1" applyBorder="1" applyAlignment="1" applyProtection="1">
      <alignment horizontal="left" vertical="top" wrapText="1"/>
      <protection locked="0"/>
    </xf>
    <xf numFmtId="0" fontId="7" fillId="2" borderId="5" xfId="1" applyFont="1" applyFill="1" applyBorder="1" applyAlignment="1" applyProtection="1">
      <alignment horizontal="left" vertical="top" wrapText="1"/>
      <protection locked="0"/>
    </xf>
    <xf numFmtId="0" fontId="7" fillId="2" borderId="4" xfId="1" applyFont="1" applyFill="1" applyBorder="1" applyAlignment="1" applyProtection="1">
      <alignment horizontal="left" vertical="top" wrapText="1"/>
      <protection locked="0"/>
    </xf>
    <xf numFmtId="0" fontId="8" fillId="4" borderId="8" xfId="1" applyFont="1" applyFill="1" applyBorder="1" applyAlignment="1" applyProtection="1">
      <alignment horizontal="center" vertical="center" wrapText="1"/>
      <protection locked="0"/>
    </xf>
    <xf numFmtId="0" fontId="8" fillId="4" borderId="9" xfId="1" applyFont="1" applyFill="1" applyBorder="1" applyAlignment="1" applyProtection="1">
      <alignment horizontal="center" vertical="center" wrapText="1"/>
      <protection locked="0"/>
    </xf>
    <xf numFmtId="9" fontId="8" fillId="4" borderId="25" xfId="1" applyNumberFormat="1" applyFont="1" applyFill="1" applyBorder="1" applyAlignment="1" applyProtection="1">
      <alignment horizontal="center" vertical="center" wrapText="1"/>
      <protection hidden="1"/>
    </xf>
    <xf numFmtId="9" fontId="8" fillId="4" borderId="23" xfId="1" applyNumberFormat="1" applyFont="1" applyFill="1" applyBorder="1" applyAlignment="1" applyProtection="1">
      <alignment horizontal="center" vertical="center" wrapText="1"/>
      <protection hidden="1"/>
    </xf>
    <xf numFmtId="9" fontId="8" fillId="4" borderId="0" xfId="1" applyNumberFormat="1" applyFont="1" applyFill="1" applyBorder="1" applyAlignment="1" applyProtection="1">
      <alignment horizontal="center" vertical="center" wrapText="1"/>
      <protection hidden="1"/>
    </xf>
    <xf numFmtId="9" fontId="8" fillId="4" borderId="3" xfId="1" applyNumberFormat="1" applyFont="1" applyFill="1" applyBorder="1" applyAlignment="1" applyProtection="1">
      <alignment horizontal="center" vertical="center" wrapText="1"/>
      <protection hidden="1"/>
    </xf>
    <xf numFmtId="9" fontId="8" fillId="4" borderId="2" xfId="1" applyNumberFormat="1" applyFont="1" applyFill="1" applyBorder="1" applyAlignment="1" applyProtection="1">
      <alignment horizontal="center" vertical="center" wrapText="1"/>
      <protection hidden="1"/>
    </xf>
    <xf numFmtId="9" fontId="8" fillId="4" borderId="1" xfId="1" applyNumberFormat="1" applyFont="1" applyFill="1" applyBorder="1" applyAlignment="1" applyProtection="1">
      <alignment horizontal="center" vertical="center" wrapText="1"/>
      <protection hidden="1"/>
    </xf>
    <xf numFmtId="0" fontId="5" fillId="3" borderId="10" xfId="0" applyFont="1" applyFill="1" applyBorder="1" applyAlignment="1">
      <alignment horizontal="left" vertical="top" wrapText="1"/>
    </xf>
    <xf numFmtId="0" fontId="16" fillId="3" borderId="7" xfId="3" applyFill="1" applyBorder="1" applyAlignment="1">
      <alignment horizontal="left" vertical="top" wrapText="1"/>
    </xf>
    <xf numFmtId="0" fontId="6" fillId="3" borderId="4" xfId="0" applyFont="1" applyFill="1" applyBorder="1" applyAlignment="1">
      <alignment horizontal="left" vertical="center"/>
    </xf>
    <xf numFmtId="0" fontId="1" fillId="2" borderId="20" xfId="0" applyFont="1" applyFill="1" applyBorder="1" applyAlignment="1">
      <alignment horizontal="center" vertical="center" wrapText="1"/>
    </xf>
    <xf numFmtId="0" fontId="1" fillId="2" borderId="22" xfId="0" applyFont="1" applyFill="1" applyBorder="1" applyAlignment="1">
      <alignment horizontal="center" vertical="center" wrapText="1"/>
    </xf>
    <xf numFmtId="0" fontId="6" fillId="3" borderId="13" xfId="0" applyFont="1" applyFill="1" applyBorder="1" applyAlignment="1">
      <alignment horizontal="left" vertical="center"/>
    </xf>
    <xf numFmtId="0" fontId="1" fillId="2" borderId="4" xfId="0" applyFont="1" applyFill="1" applyBorder="1" applyAlignment="1">
      <alignment horizontal="center" vertical="center" wrapText="1"/>
    </xf>
    <xf numFmtId="0" fontId="1" fillId="3" borderId="7" xfId="0" applyFont="1" applyFill="1" applyBorder="1" applyAlignment="1">
      <alignment horizontal="center" vertical="center"/>
    </xf>
    <xf numFmtId="0" fontId="1" fillId="3" borderId="10" xfId="0" applyFont="1" applyFill="1" applyBorder="1" applyAlignment="1">
      <alignment horizontal="center" vertical="center"/>
    </xf>
    <xf numFmtId="0" fontId="1" fillId="3" borderId="7" xfId="0" applyFont="1" applyFill="1" applyBorder="1" applyAlignment="1">
      <alignment horizontal="center" vertical="center" wrapText="1"/>
    </xf>
    <xf numFmtId="0" fontId="1" fillId="3" borderId="10" xfId="0" applyFont="1" applyFill="1" applyBorder="1" applyAlignment="1">
      <alignment horizontal="center" vertical="center" wrapText="1"/>
    </xf>
    <xf numFmtId="0" fontId="6" fillId="3" borderId="4" xfId="0" applyFont="1" applyFill="1" applyBorder="1" applyAlignment="1">
      <alignment horizontal="center" vertical="center" wrapText="1"/>
    </xf>
    <xf numFmtId="0" fontId="6" fillId="3" borderId="4"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2" borderId="10" xfId="0" applyFont="1" applyFill="1" applyBorder="1" applyAlignment="1">
      <alignment horizontal="center" vertical="center" wrapText="1"/>
    </xf>
    <xf numFmtId="1" fontId="6" fillId="0" borderId="4" xfId="0" applyNumberFormat="1" applyFont="1" applyBorder="1" applyAlignment="1">
      <alignment horizontal="center" vertical="center"/>
    </xf>
    <xf numFmtId="0" fontId="1" fillId="3" borderId="7" xfId="0" applyFont="1" applyFill="1" applyBorder="1" applyAlignment="1">
      <alignment horizontal="left" vertical="center" wrapText="1"/>
    </xf>
    <xf numFmtId="0" fontId="1" fillId="3" borderId="8" xfId="0" applyFont="1" applyFill="1" applyBorder="1" applyAlignment="1">
      <alignment horizontal="left" vertical="center" wrapText="1"/>
    </xf>
    <xf numFmtId="0" fontId="1" fillId="3" borderId="10" xfId="0" applyFont="1" applyFill="1" applyBorder="1" applyAlignment="1">
      <alignment horizontal="left" vertical="center" wrapText="1"/>
    </xf>
    <xf numFmtId="0" fontId="6" fillId="3" borderId="4" xfId="0" applyFont="1" applyFill="1" applyBorder="1" applyAlignment="1">
      <alignment horizontal="left" vertical="top"/>
    </xf>
    <xf numFmtId="0" fontId="1" fillId="3" borderId="4" xfId="0" applyFont="1" applyFill="1" applyBorder="1" applyAlignment="1">
      <alignment horizontal="left" vertical="top" wrapText="1"/>
    </xf>
    <xf numFmtId="1" fontId="6" fillId="0" borderId="0" xfId="0" applyNumberFormat="1" applyFont="1"/>
    <xf numFmtId="2" fontId="6" fillId="3" borderId="4" xfId="0" applyNumberFormat="1" applyFont="1" applyFill="1" applyBorder="1" applyAlignment="1">
      <alignment horizontal="center" vertical="center"/>
    </xf>
    <xf numFmtId="0" fontId="6" fillId="3" borderId="7" xfId="0" applyFont="1" applyFill="1" applyBorder="1" applyAlignment="1">
      <alignment horizontal="center" vertical="center" wrapText="1"/>
    </xf>
    <xf numFmtId="0" fontId="6" fillId="3" borderId="10" xfId="0" applyFont="1" applyFill="1" applyBorder="1" applyAlignment="1">
      <alignment horizontal="center" vertical="center" wrapText="1"/>
    </xf>
  </cellXfs>
  <cellStyles count="4">
    <cellStyle name="Hyperlink" xfId="3" builtinId="8"/>
    <cellStyle name="Normal" xfId="0" builtinId="0"/>
    <cellStyle name="Normal 3" xfId="1"/>
    <cellStyle name="Percent" xfId="2" builtinId="5"/>
  </cellStyles>
  <dxfs count="0"/>
  <tableStyles count="0" defaultTableStyle="TableStyleMedium2" defaultPivotStyle="PivotStyleLight16"/>
  <colors>
    <mruColors>
      <color rgb="FFE3F2F3"/>
      <color rgb="FFE5EEF1"/>
      <color rgb="FFBBDDBD"/>
      <color rgb="FFE1F5E7"/>
      <color rgb="FFF2FCDA"/>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3" Type="http://schemas.openxmlformats.org/officeDocument/2006/relationships/image" Target="../media/image3.jpeg"/><Relationship Id="rId7" Type="http://schemas.openxmlformats.org/officeDocument/2006/relationships/image" Target="../media/image7.jpeg"/><Relationship Id="rId12" Type="http://schemas.openxmlformats.org/officeDocument/2006/relationships/image" Target="../media/image12.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jpeg"/><Relationship Id="rId11" Type="http://schemas.openxmlformats.org/officeDocument/2006/relationships/image" Target="../media/image11.jpeg"/><Relationship Id="rId5" Type="http://schemas.openxmlformats.org/officeDocument/2006/relationships/image" Target="../media/image5.jpeg"/><Relationship Id="rId10" Type="http://schemas.openxmlformats.org/officeDocument/2006/relationships/image" Target="../media/image10.png"/><Relationship Id="rId4" Type="http://schemas.openxmlformats.org/officeDocument/2006/relationships/image" Target="../media/image4.jpeg"/><Relationship Id="rId9" Type="http://schemas.openxmlformats.org/officeDocument/2006/relationships/image" Target="../media/image9.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3.png"/></Relationships>
</file>

<file path=xl/drawings/drawing1.xml><?xml version="1.0" encoding="utf-8"?>
<xdr:wsDr xmlns:xdr="http://schemas.openxmlformats.org/drawingml/2006/spreadsheetDrawing" xmlns:a="http://schemas.openxmlformats.org/drawingml/2006/main">
  <xdr:twoCellAnchor editAs="oneCell">
    <xdr:from>
      <xdr:col>8</xdr:col>
      <xdr:colOff>298174</xdr:colOff>
      <xdr:row>5</xdr:row>
      <xdr:rowOff>82826</xdr:rowOff>
    </xdr:from>
    <xdr:to>
      <xdr:col>14</xdr:col>
      <xdr:colOff>372624</xdr:colOff>
      <xdr:row>8</xdr:row>
      <xdr:rowOff>100132</xdr:rowOff>
    </xdr:to>
    <xdr:pic>
      <xdr:nvPicPr>
        <xdr:cNvPr id="2" name="Picture 1"/>
        <xdr:cNvPicPr>
          <a:picLocks noChangeAspect="1"/>
        </xdr:cNvPicPr>
      </xdr:nvPicPr>
      <xdr:blipFill>
        <a:blip xmlns:r="http://schemas.openxmlformats.org/officeDocument/2006/relationships" r:embed="rId1"/>
        <a:stretch>
          <a:fillRect/>
        </a:stretch>
      </xdr:blipFill>
      <xdr:spPr>
        <a:xfrm>
          <a:off x="7073348" y="1755913"/>
          <a:ext cx="4066667" cy="704762"/>
        </a:xfrm>
        <a:prstGeom prst="rect">
          <a:avLst/>
        </a:prstGeom>
      </xdr:spPr>
    </xdr:pic>
    <xdr:clientData/>
  </xdr:twoCellAnchor>
  <xdr:twoCellAnchor editAs="oneCell">
    <xdr:from>
      <xdr:col>9</xdr:col>
      <xdr:colOff>298174</xdr:colOff>
      <xdr:row>0</xdr:row>
      <xdr:rowOff>298173</xdr:rowOff>
    </xdr:from>
    <xdr:to>
      <xdr:col>20</xdr:col>
      <xdr:colOff>584701</xdr:colOff>
      <xdr:row>4</xdr:row>
      <xdr:rowOff>138584</xdr:rowOff>
    </xdr:to>
    <xdr:pic>
      <xdr:nvPicPr>
        <xdr:cNvPr id="3" name="Picture 2"/>
        <xdr:cNvPicPr>
          <a:picLocks noChangeAspect="1"/>
        </xdr:cNvPicPr>
      </xdr:nvPicPr>
      <xdr:blipFill>
        <a:blip xmlns:r="http://schemas.openxmlformats.org/officeDocument/2006/relationships" r:embed="rId2"/>
        <a:stretch>
          <a:fillRect/>
        </a:stretch>
      </xdr:blipFill>
      <xdr:spPr>
        <a:xfrm>
          <a:off x="8001000" y="298173"/>
          <a:ext cx="7028571" cy="1190476"/>
        </a:xfrm>
        <a:prstGeom prst="rect">
          <a:avLst/>
        </a:prstGeom>
      </xdr:spPr>
    </xdr:pic>
    <xdr:clientData/>
  </xdr:twoCellAnchor>
  <xdr:twoCellAnchor>
    <xdr:from>
      <xdr:col>1</xdr:col>
      <xdr:colOff>381000</xdr:colOff>
      <xdr:row>140</xdr:row>
      <xdr:rowOff>24848</xdr:rowOff>
    </xdr:from>
    <xdr:to>
      <xdr:col>6</xdr:col>
      <xdr:colOff>42680</xdr:colOff>
      <xdr:row>183</xdr:row>
      <xdr:rowOff>61100</xdr:rowOff>
    </xdr:to>
    <xdr:grpSp>
      <xdr:nvGrpSpPr>
        <xdr:cNvPr id="4" name="Group 3"/>
        <xdr:cNvGrpSpPr/>
      </xdr:nvGrpSpPr>
      <xdr:grpSpPr>
        <a:xfrm>
          <a:off x="1184413" y="29775978"/>
          <a:ext cx="3910658" cy="7159296"/>
          <a:chOff x="1473671" y="122398"/>
          <a:chExt cx="3910658" cy="7159296"/>
        </a:xfrm>
      </xdr:grpSpPr>
      <xdr:grpSp>
        <xdr:nvGrpSpPr>
          <xdr:cNvPr id="5" name="Group 4"/>
          <xdr:cNvGrpSpPr/>
        </xdr:nvGrpSpPr>
        <xdr:grpSpPr>
          <a:xfrm>
            <a:off x="1476711" y="122398"/>
            <a:ext cx="3904579" cy="2520000"/>
            <a:chOff x="1118938" y="192738"/>
            <a:chExt cx="3904579" cy="2520000"/>
          </a:xfrm>
        </xdr:grpSpPr>
        <xdr:pic>
          <xdr:nvPicPr>
            <xdr:cNvPr id="12" name="Picture 11"/>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118938" y="192738"/>
              <a:ext cx="1888031" cy="2520000"/>
            </a:xfrm>
            <a:prstGeom prst="rect">
              <a:avLst/>
            </a:prstGeom>
            <a:ln>
              <a:solidFill>
                <a:schemeClr val="tx1"/>
              </a:solidFill>
            </a:ln>
          </xdr:spPr>
        </xdr:pic>
        <xdr:pic>
          <xdr:nvPicPr>
            <xdr:cNvPr id="13" name="Picture 12"/>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135486" y="192738"/>
              <a:ext cx="1888031" cy="2520000"/>
            </a:xfrm>
            <a:prstGeom prst="rect">
              <a:avLst/>
            </a:prstGeom>
            <a:ln>
              <a:solidFill>
                <a:schemeClr val="tx1"/>
              </a:solidFill>
            </a:ln>
          </xdr:spPr>
        </xdr:pic>
      </xdr:grpSp>
      <xdr:grpSp>
        <xdr:nvGrpSpPr>
          <xdr:cNvPr id="6" name="Group 5"/>
          <xdr:cNvGrpSpPr/>
        </xdr:nvGrpSpPr>
        <xdr:grpSpPr>
          <a:xfrm>
            <a:off x="1473671" y="2802046"/>
            <a:ext cx="3910658" cy="2520000"/>
            <a:chOff x="1112858" y="2802046"/>
            <a:chExt cx="3910658" cy="2520000"/>
          </a:xfrm>
        </xdr:grpSpPr>
        <xdr:pic>
          <xdr:nvPicPr>
            <xdr:cNvPr id="10" name="Picture 9"/>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135485" y="2802046"/>
              <a:ext cx="1888031" cy="2520000"/>
            </a:xfrm>
            <a:prstGeom prst="rect">
              <a:avLst/>
            </a:prstGeom>
            <a:ln>
              <a:solidFill>
                <a:schemeClr val="tx1"/>
              </a:solidFill>
            </a:ln>
          </xdr:spPr>
        </xdr:pic>
        <xdr:pic>
          <xdr:nvPicPr>
            <xdr:cNvPr id="11" name="Picture 10"/>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2858" y="2802046"/>
              <a:ext cx="1888031" cy="2520000"/>
            </a:xfrm>
            <a:prstGeom prst="rect">
              <a:avLst/>
            </a:prstGeom>
            <a:ln>
              <a:solidFill>
                <a:schemeClr val="tx1"/>
              </a:solidFill>
            </a:ln>
          </xdr:spPr>
        </xdr:pic>
      </xdr:grpSp>
      <xdr:grpSp>
        <xdr:nvGrpSpPr>
          <xdr:cNvPr id="7" name="Group 6"/>
          <xdr:cNvGrpSpPr/>
        </xdr:nvGrpSpPr>
        <xdr:grpSpPr>
          <a:xfrm>
            <a:off x="2016151" y="5481694"/>
            <a:ext cx="2825699" cy="1800000"/>
            <a:chOff x="2326594" y="5884477"/>
            <a:chExt cx="2825699" cy="1800000"/>
          </a:xfrm>
        </xdr:grpSpPr>
        <xdr:pic>
          <xdr:nvPicPr>
            <xdr:cNvPr id="8" name="Picture 7"/>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2326594" y="5884477"/>
              <a:ext cx="1348591" cy="1800000"/>
            </a:xfrm>
            <a:prstGeom prst="rect">
              <a:avLst/>
            </a:prstGeom>
            <a:ln>
              <a:solidFill>
                <a:schemeClr val="tx1"/>
              </a:solidFill>
            </a:ln>
          </xdr:spPr>
        </xdr:pic>
        <xdr:pic>
          <xdr:nvPicPr>
            <xdr:cNvPr id="9" name="Picture 8"/>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3803702" y="5884477"/>
              <a:ext cx="1348591" cy="1800000"/>
            </a:xfrm>
            <a:prstGeom prst="rect">
              <a:avLst/>
            </a:prstGeom>
            <a:ln>
              <a:solidFill>
                <a:schemeClr val="tx1"/>
              </a:solidFill>
            </a:ln>
          </xdr:spPr>
        </xdr:pic>
      </xdr:grpSp>
    </xdr:grpSp>
    <xdr:clientData/>
  </xdr:twoCellAnchor>
  <xdr:twoCellAnchor>
    <xdr:from>
      <xdr:col>1</xdr:col>
      <xdr:colOff>430695</xdr:colOff>
      <xdr:row>245</xdr:row>
      <xdr:rowOff>99393</xdr:rowOff>
    </xdr:from>
    <xdr:to>
      <xdr:col>7</xdr:col>
      <xdr:colOff>74542</xdr:colOff>
      <xdr:row>293</xdr:row>
      <xdr:rowOff>33132</xdr:rowOff>
    </xdr:to>
    <xdr:grpSp>
      <xdr:nvGrpSpPr>
        <xdr:cNvPr id="14" name="Group 13"/>
        <xdr:cNvGrpSpPr/>
      </xdr:nvGrpSpPr>
      <xdr:grpSpPr>
        <a:xfrm>
          <a:off x="1234108" y="47244002"/>
          <a:ext cx="4754217" cy="7885043"/>
          <a:chOff x="1210847" y="193432"/>
          <a:chExt cx="4680000" cy="8074800"/>
        </a:xfrm>
      </xdr:grpSpPr>
      <xdr:pic>
        <xdr:nvPicPr>
          <xdr:cNvPr id="15" name="Picture 14"/>
          <xdr:cNvPicPr>
            <a:picLocks noChangeAspect="1"/>
          </xdr:cNvPicPr>
        </xdr:nvPicPr>
        <xdr:blipFill rotWithShape="1">
          <a:blip xmlns:r="http://schemas.openxmlformats.org/officeDocument/2006/relationships" r:embed="rId9"/>
          <a:srcRect l="31259" t="17629" r="27520" b="17708"/>
          <a:stretch/>
        </xdr:blipFill>
        <xdr:spPr>
          <a:xfrm>
            <a:off x="1210847" y="193432"/>
            <a:ext cx="4680000" cy="3960000"/>
          </a:xfrm>
          <a:prstGeom prst="rect">
            <a:avLst/>
          </a:prstGeom>
          <a:ln>
            <a:solidFill>
              <a:schemeClr val="tx1"/>
            </a:solidFill>
          </a:ln>
        </xdr:spPr>
      </xdr:pic>
      <xdr:grpSp>
        <xdr:nvGrpSpPr>
          <xdr:cNvPr id="16" name="Group 15"/>
          <xdr:cNvGrpSpPr/>
        </xdr:nvGrpSpPr>
        <xdr:grpSpPr>
          <a:xfrm>
            <a:off x="1210847" y="4308232"/>
            <a:ext cx="4680000" cy="3960000"/>
            <a:chOff x="1210847" y="4308232"/>
            <a:chExt cx="4680000" cy="3960000"/>
          </a:xfrm>
        </xdr:grpSpPr>
        <xdr:pic>
          <xdr:nvPicPr>
            <xdr:cNvPr id="17" name="Picture 16"/>
            <xdr:cNvPicPr>
              <a:picLocks noChangeAspect="1"/>
            </xdr:cNvPicPr>
          </xdr:nvPicPr>
          <xdr:blipFill rotWithShape="1">
            <a:blip xmlns:r="http://schemas.openxmlformats.org/officeDocument/2006/relationships" r:embed="rId10"/>
            <a:srcRect l="20402" t="17308" r="26078" b="13462"/>
            <a:stretch/>
          </xdr:blipFill>
          <xdr:spPr>
            <a:xfrm>
              <a:off x="1210847" y="4308232"/>
              <a:ext cx="4680000" cy="3960000"/>
            </a:xfrm>
            <a:prstGeom prst="rect">
              <a:avLst/>
            </a:prstGeom>
            <a:ln>
              <a:solidFill>
                <a:schemeClr val="tx1"/>
              </a:solidFill>
            </a:ln>
          </xdr:spPr>
        </xdr:pic>
        <xdr:sp macro="" textlink="">
          <xdr:nvSpPr>
            <xdr:cNvPr id="18" name="Freeform 17"/>
            <xdr:cNvSpPr/>
          </xdr:nvSpPr>
          <xdr:spPr>
            <a:xfrm>
              <a:off x="3333750" y="5549900"/>
              <a:ext cx="647700" cy="1016000"/>
            </a:xfrm>
            <a:custGeom>
              <a:avLst/>
              <a:gdLst>
                <a:gd name="connsiteX0" fmla="*/ 196850 w 647700"/>
                <a:gd name="connsiteY0" fmla="*/ 0 h 1016000"/>
                <a:gd name="connsiteX1" fmla="*/ 647700 w 647700"/>
                <a:gd name="connsiteY1" fmla="*/ 101600 h 1016000"/>
                <a:gd name="connsiteX2" fmla="*/ 444500 w 647700"/>
                <a:gd name="connsiteY2" fmla="*/ 1016000 h 1016000"/>
                <a:gd name="connsiteX3" fmla="*/ 0 w 647700"/>
                <a:gd name="connsiteY3" fmla="*/ 889000 h 1016000"/>
                <a:gd name="connsiteX4" fmla="*/ 196850 w 647700"/>
                <a:gd name="connsiteY4" fmla="*/ 0 h 1016000"/>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647700" h="1016000">
                  <a:moveTo>
                    <a:pt x="196850" y="0"/>
                  </a:moveTo>
                  <a:lnTo>
                    <a:pt x="647700" y="101600"/>
                  </a:lnTo>
                  <a:lnTo>
                    <a:pt x="444500" y="1016000"/>
                  </a:lnTo>
                  <a:lnTo>
                    <a:pt x="0" y="889000"/>
                  </a:lnTo>
                  <a:lnTo>
                    <a:pt x="196850" y="0"/>
                  </a:lnTo>
                  <a:close/>
                </a:path>
              </a:pathLst>
            </a:custGeom>
            <a:noFill/>
            <a:ln w="38100">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19" name="TextBox 17"/>
            <xdr:cNvSpPr txBox="1"/>
          </xdr:nvSpPr>
          <xdr:spPr>
            <a:xfrm>
              <a:off x="3254277" y="5212037"/>
              <a:ext cx="1262718"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FF00"/>
                  </a:solidFill>
                </a:rPr>
                <a:t>FIA Aangan</a:t>
              </a:r>
              <a:endParaRPr lang="en-IN" b="1">
                <a:solidFill>
                  <a:srgbClr val="FFFF00"/>
                </a:solidFill>
              </a:endParaRPr>
            </a:p>
          </xdr:txBody>
        </xdr:sp>
      </xdr:grpSp>
    </xdr:grpSp>
    <xdr:clientData/>
  </xdr:twoCellAnchor>
  <xdr:twoCellAnchor>
    <xdr:from>
      <xdr:col>0</xdr:col>
      <xdr:colOff>91106</xdr:colOff>
      <xdr:row>197</xdr:row>
      <xdr:rowOff>41411</xdr:rowOff>
    </xdr:from>
    <xdr:to>
      <xdr:col>7</xdr:col>
      <xdr:colOff>778562</xdr:colOff>
      <xdr:row>223</xdr:row>
      <xdr:rowOff>91108</xdr:rowOff>
    </xdr:to>
    <xdr:grpSp>
      <xdr:nvGrpSpPr>
        <xdr:cNvPr id="20" name="Group 19"/>
        <xdr:cNvGrpSpPr/>
      </xdr:nvGrpSpPr>
      <xdr:grpSpPr>
        <a:xfrm>
          <a:off x="91106" y="39234715"/>
          <a:ext cx="6601239" cy="4356654"/>
          <a:chOff x="0" y="2569822"/>
          <a:chExt cx="6858000" cy="4004356"/>
        </a:xfrm>
      </xdr:grpSpPr>
      <xdr:pic>
        <xdr:nvPicPr>
          <xdr:cNvPr id="21" name="Picture 20"/>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0" y="2569822"/>
            <a:ext cx="6858000" cy="4004356"/>
          </a:xfrm>
          <a:prstGeom prst="rect">
            <a:avLst/>
          </a:prstGeom>
          <a:ln>
            <a:solidFill>
              <a:schemeClr val="tx1"/>
            </a:solidFill>
          </a:ln>
        </xdr:spPr>
      </xdr:pic>
      <xdr:sp macro="" textlink="">
        <xdr:nvSpPr>
          <xdr:cNvPr id="22" name="Freeform 21"/>
          <xdr:cNvSpPr/>
        </xdr:nvSpPr>
        <xdr:spPr>
          <a:xfrm>
            <a:off x="1760220" y="2918460"/>
            <a:ext cx="4533900" cy="2491740"/>
          </a:xfrm>
          <a:custGeom>
            <a:avLst/>
            <a:gdLst>
              <a:gd name="connsiteX0" fmla="*/ 0 w 4533900"/>
              <a:gd name="connsiteY0" fmla="*/ 7620 h 2491740"/>
              <a:gd name="connsiteX1" fmla="*/ 45720 w 4533900"/>
              <a:gd name="connsiteY1" fmla="*/ 2491740 h 2491740"/>
              <a:gd name="connsiteX2" fmla="*/ 4533900 w 4533900"/>
              <a:gd name="connsiteY2" fmla="*/ 2468880 h 2491740"/>
              <a:gd name="connsiteX3" fmla="*/ 4533900 w 4533900"/>
              <a:gd name="connsiteY3" fmla="*/ 0 h 2491740"/>
              <a:gd name="connsiteX4" fmla="*/ 0 w 4533900"/>
              <a:gd name="connsiteY4" fmla="*/ 7620 h 2491740"/>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4533900" h="2491740">
                <a:moveTo>
                  <a:pt x="0" y="7620"/>
                </a:moveTo>
                <a:lnTo>
                  <a:pt x="45720" y="2491740"/>
                </a:lnTo>
                <a:lnTo>
                  <a:pt x="4533900" y="2468880"/>
                </a:lnTo>
                <a:lnTo>
                  <a:pt x="4533900" y="0"/>
                </a:lnTo>
                <a:lnTo>
                  <a:pt x="0" y="7620"/>
                </a:lnTo>
                <a:close/>
              </a:path>
            </a:pathLst>
          </a:cu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pic>
        <xdr:nvPicPr>
          <xdr:cNvPr id="23" name="Picture 22"/>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rot="15207184">
            <a:off x="2015011" y="5452188"/>
            <a:ext cx="1080000" cy="1080000"/>
          </a:xfrm>
          <a:prstGeom prst="rect">
            <a:avLst/>
          </a:prstGeom>
        </xdr:spPr>
      </xdr:pic>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maps.app.goo.gl/PcrboEh2M2corMya7" TargetMode="External"/><Relationship Id="rId6" Type="http://schemas.openxmlformats.org/officeDocument/2006/relationships/comments" Target="../comments1.xm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T295"/>
  <sheetViews>
    <sheetView tabSelected="1" view="pageBreakPreview" zoomScale="115" zoomScaleNormal="115" zoomScaleSheetLayoutView="115" workbookViewId="0">
      <selection activeCell="I4" sqref="I4"/>
    </sheetView>
  </sheetViews>
  <sheetFormatPr defaultRowHeight="12.75" x14ac:dyDescent="0.2"/>
  <cols>
    <col min="1" max="2" width="12" style="6" customWidth="1"/>
    <col min="3" max="8" width="12.85546875" style="6" customWidth="1"/>
    <col min="9" max="9" width="13.85546875" style="6" customWidth="1"/>
    <col min="10" max="16384" width="9.140625" style="6"/>
  </cols>
  <sheetData>
    <row r="1" spans="1:20" ht="41.25" customHeight="1" x14ac:dyDescent="0.2">
      <c r="A1" s="111" t="s">
        <v>143</v>
      </c>
      <c r="B1" s="111"/>
      <c r="C1" s="112"/>
      <c r="D1" s="112"/>
      <c r="E1" s="112"/>
      <c r="F1" s="112"/>
      <c r="G1" s="112"/>
      <c r="H1" s="112"/>
    </row>
    <row r="2" spans="1:20" ht="14.25" x14ac:dyDescent="0.2">
      <c r="A2" s="115" t="s">
        <v>85</v>
      </c>
      <c r="B2" s="115"/>
      <c r="C2" s="115"/>
      <c r="D2" s="115"/>
      <c r="E2" s="115"/>
      <c r="F2" s="115"/>
      <c r="G2" s="115"/>
      <c r="H2" s="115"/>
    </row>
    <row r="3" spans="1:20" ht="25.5" x14ac:dyDescent="0.2">
      <c r="A3" s="12" t="s">
        <v>102</v>
      </c>
      <c r="B3" s="12"/>
      <c r="C3" s="164" t="s">
        <v>108</v>
      </c>
      <c r="D3" s="165"/>
      <c r="E3" s="166"/>
      <c r="F3" s="11" t="s">
        <v>103</v>
      </c>
      <c r="G3" s="170">
        <v>45880</v>
      </c>
      <c r="H3" s="170"/>
    </row>
    <row r="4" spans="1:20" ht="25.5" x14ac:dyDescent="0.2">
      <c r="A4" s="12" t="s">
        <v>106</v>
      </c>
      <c r="B4" s="12"/>
      <c r="C4" s="167" t="s">
        <v>234</v>
      </c>
      <c r="D4" s="168"/>
      <c r="E4" s="169"/>
      <c r="F4" s="11" t="s">
        <v>104</v>
      </c>
      <c r="G4" s="171" t="s">
        <v>262</v>
      </c>
      <c r="H4" s="171"/>
    </row>
    <row r="5" spans="1:20" ht="25.5" x14ac:dyDescent="0.2">
      <c r="A5" s="118" t="s">
        <v>107</v>
      </c>
      <c r="B5" s="119"/>
      <c r="C5" s="164" t="s">
        <v>225</v>
      </c>
      <c r="D5" s="165"/>
      <c r="E5" s="166"/>
      <c r="F5" s="11" t="s">
        <v>105</v>
      </c>
      <c r="G5" s="170" t="str">
        <f ca="1">TEXT(TODAY(),"DD/MM/YYYY")</f>
        <v>16/08/2025</v>
      </c>
      <c r="H5" s="170"/>
    </row>
    <row r="6" spans="1:20" ht="14.25" x14ac:dyDescent="0.2">
      <c r="A6" s="115" t="s">
        <v>101</v>
      </c>
      <c r="B6" s="115"/>
      <c r="C6" s="115"/>
      <c r="D6" s="115"/>
      <c r="E6" s="115"/>
      <c r="F6" s="115"/>
      <c r="G6" s="115"/>
      <c r="H6" s="115"/>
    </row>
    <row r="7" spans="1:20" ht="14.25" x14ac:dyDescent="0.2">
      <c r="A7" s="127" t="s">
        <v>0</v>
      </c>
      <c r="B7" s="128"/>
      <c r="C7" s="117" t="s">
        <v>235</v>
      </c>
      <c r="D7" s="117"/>
      <c r="E7" s="117"/>
      <c r="F7" s="117"/>
      <c r="G7" s="117"/>
      <c r="H7" s="117"/>
    </row>
    <row r="8" spans="1:20" ht="25.5" customHeight="1" x14ac:dyDescent="0.2">
      <c r="A8" s="127" t="s">
        <v>1</v>
      </c>
      <c r="B8" s="128"/>
      <c r="C8" s="113" t="str">
        <f>CONCATENATE((IF(OR(C7="",C7="NA"),"",C7)),", ",(IF(OR(A9="",A9="NA"),"",A9)),".",(IF(OR(C9="",C9="NA"),"",C9)),", near ",(IF(OR(C17="",C17="NA"),"",C17)),", ",(IF(OR(C11="",C11="NA"),"",C11)),", ",(IF(OR(C10="",C10="NA"),"",C10)),", ",(IF(OR(C12="",C12="NA"),"",C12)),", ",(IF(OR(C13="",C13="NA"),"",C13)),", ",(IF(OR(C14="",C14="NA"),"",C14))," - ",(IF(OR(C15="",C15="NA"),"",C15)),".")</f>
        <v>FIA Aangan, Survey No.826, Final Plot No. 59, near Sundaram School Palghar, Sundaram School Road, Mahim, Palghar West, Palghar, Palghar - 401404.</v>
      </c>
      <c r="D8" s="113"/>
      <c r="E8" s="113"/>
      <c r="F8" s="113"/>
      <c r="G8" s="113"/>
      <c r="H8" s="113"/>
      <c r="P8" s="60" t="s">
        <v>147</v>
      </c>
      <c r="Q8" s="60" t="s">
        <v>148</v>
      </c>
      <c r="R8" s="60" t="s">
        <v>149</v>
      </c>
      <c r="S8" s="60" t="s">
        <v>150</v>
      </c>
      <c r="T8" s="60" t="s">
        <v>151</v>
      </c>
    </row>
    <row r="9" spans="1:20" ht="15" x14ac:dyDescent="0.2">
      <c r="A9" s="127" t="s">
        <v>236</v>
      </c>
      <c r="B9" s="128"/>
      <c r="C9" s="113" t="s">
        <v>272</v>
      </c>
      <c r="D9" s="113"/>
      <c r="E9" s="113"/>
      <c r="F9" s="113"/>
      <c r="G9" s="113"/>
      <c r="H9" s="113"/>
      <c r="P9" s="60" t="s">
        <v>152</v>
      </c>
      <c r="Q9" s="60" t="s">
        <v>153</v>
      </c>
      <c r="R9" s="60" t="s">
        <v>154</v>
      </c>
      <c r="S9" s="60" t="s">
        <v>155</v>
      </c>
      <c r="T9" s="60" t="s">
        <v>156</v>
      </c>
    </row>
    <row r="10" spans="1:20" ht="15" x14ac:dyDescent="0.2">
      <c r="A10" s="127" t="s">
        <v>6</v>
      </c>
      <c r="B10" s="128"/>
      <c r="C10" s="114" t="s">
        <v>237</v>
      </c>
      <c r="D10" s="114"/>
      <c r="E10" s="114"/>
      <c r="F10" s="114"/>
      <c r="G10" s="114"/>
      <c r="H10" s="114"/>
      <c r="P10" s="60" t="s">
        <v>157</v>
      </c>
      <c r="Q10" s="60" t="s">
        <v>158</v>
      </c>
      <c r="R10" s="60" t="s">
        <v>159</v>
      </c>
      <c r="S10" s="60" t="s">
        <v>160</v>
      </c>
      <c r="T10" s="60" t="s">
        <v>161</v>
      </c>
    </row>
    <row r="11" spans="1:20" ht="15" x14ac:dyDescent="0.2">
      <c r="A11" s="127" t="s">
        <v>145</v>
      </c>
      <c r="B11" s="128"/>
      <c r="C11" s="114" t="s">
        <v>263</v>
      </c>
      <c r="D11" s="114"/>
      <c r="E11" s="114"/>
      <c r="F11" s="114"/>
      <c r="G11" s="114"/>
      <c r="H11" s="114"/>
      <c r="P11" s="60" t="s">
        <v>162</v>
      </c>
      <c r="Q11" s="60" t="s">
        <v>163</v>
      </c>
      <c r="R11" s="60" t="s">
        <v>164</v>
      </c>
      <c r="S11" s="60" t="s">
        <v>165</v>
      </c>
      <c r="T11" s="60" t="s">
        <v>166</v>
      </c>
    </row>
    <row r="12" spans="1:20" ht="15" x14ac:dyDescent="0.2">
      <c r="A12" s="127" t="s">
        <v>146</v>
      </c>
      <c r="B12" s="128"/>
      <c r="C12" s="114" t="s">
        <v>273</v>
      </c>
      <c r="D12" s="114"/>
      <c r="E12" s="114"/>
      <c r="F12" s="114"/>
      <c r="G12" s="114"/>
      <c r="H12" s="114"/>
      <c r="P12" s="60" t="s">
        <v>167</v>
      </c>
      <c r="Q12" s="60" t="s">
        <v>168</v>
      </c>
      <c r="R12" s="60" t="s">
        <v>149</v>
      </c>
      <c r="S12" s="60" t="s">
        <v>169</v>
      </c>
      <c r="T12" s="60" t="s">
        <v>170</v>
      </c>
    </row>
    <row r="13" spans="1:20" ht="15" x14ac:dyDescent="0.2">
      <c r="A13" s="127" t="s">
        <v>132</v>
      </c>
      <c r="B13" s="128"/>
      <c r="C13" s="114" t="s">
        <v>148</v>
      </c>
      <c r="D13" s="114"/>
      <c r="E13" s="114"/>
      <c r="F13" s="114"/>
      <c r="G13" s="114"/>
      <c r="H13" s="114"/>
      <c r="P13" s="60" t="s">
        <v>171</v>
      </c>
      <c r="Q13" s="60" t="s">
        <v>148</v>
      </c>
      <c r="R13" s="60"/>
      <c r="S13" s="60" t="s">
        <v>172</v>
      </c>
      <c r="T13" s="60" t="s">
        <v>173</v>
      </c>
    </row>
    <row r="14" spans="1:20" ht="15" x14ac:dyDescent="0.2">
      <c r="A14" s="127" t="s">
        <v>133</v>
      </c>
      <c r="B14" s="128"/>
      <c r="C14" s="114" t="s">
        <v>148</v>
      </c>
      <c r="D14" s="114"/>
      <c r="E14" s="114"/>
      <c r="F14" s="114"/>
      <c r="G14" s="114"/>
      <c r="H14" s="114"/>
      <c r="P14" s="60" t="s">
        <v>174</v>
      </c>
      <c r="Q14" s="60" t="s">
        <v>175</v>
      </c>
      <c r="R14" s="60"/>
      <c r="S14" s="60" t="s">
        <v>176</v>
      </c>
      <c r="T14" s="60" t="s">
        <v>177</v>
      </c>
    </row>
    <row r="15" spans="1:20" ht="15" x14ac:dyDescent="0.2">
      <c r="A15" s="127" t="s">
        <v>134</v>
      </c>
      <c r="B15" s="128"/>
      <c r="C15" s="101">
        <v>401404</v>
      </c>
      <c r="D15" s="101"/>
      <c r="E15" s="101"/>
      <c r="F15" s="101"/>
      <c r="G15" s="101"/>
      <c r="H15" s="101"/>
      <c r="P15" s="60" t="s">
        <v>178</v>
      </c>
      <c r="Q15" s="60" t="s">
        <v>179</v>
      </c>
      <c r="R15" s="60"/>
      <c r="S15" s="60" t="s">
        <v>180</v>
      </c>
      <c r="T15" s="60" t="s">
        <v>181</v>
      </c>
    </row>
    <row r="16" spans="1:20" ht="15" x14ac:dyDescent="0.2">
      <c r="A16" s="127" t="s">
        <v>48</v>
      </c>
      <c r="B16" s="128"/>
      <c r="C16" s="113" t="s">
        <v>238</v>
      </c>
      <c r="D16" s="113"/>
      <c r="E16" s="113"/>
      <c r="F16" s="113"/>
      <c r="G16" s="113"/>
      <c r="H16" s="113"/>
      <c r="P16" s="60"/>
      <c r="Q16" s="60"/>
      <c r="R16" s="60"/>
      <c r="S16" s="60" t="s">
        <v>182</v>
      </c>
      <c r="T16" s="60" t="s">
        <v>183</v>
      </c>
    </row>
    <row r="17" spans="1:20" ht="15" x14ac:dyDescent="0.2">
      <c r="A17" s="127" t="s">
        <v>90</v>
      </c>
      <c r="B17" s="128"/>
      <c r="C17" s="105" t="s">
        <v>239</v>
      </c>
      <c r="D17" s="105"/>
      <c r="E17" s="105"/>
      <c r="F17" s="105"/>
      <c r="G17" s="105"/>
      <c r="H17" s="105"/>
      <c r="P17" s="60"/>
      <c r="Q17" s="60"/>
      <c r="R17" s="60"/>
      <c r="S17" s="60" t="s">
        <v>184</v>
      </c>
      <c r="T17" s="60" t="s">
        <v>185</v>
      </c>
    </row>
    <row r="18" spans="1:20" ht="15" x14ac:dyDescent="0.2">
      <c r="A18" s="127" t="s">
        <v>89</v>
      </c>
      <c r="B18" s="128"/>
      <c r="C18" s="132" t="s">
        <v>144</v>
      </c>
      <c r="D18" s="133"/>
      <c r="E18" s="241"/>
      <c r="F18" s="132" t="s">
        <v>265</v>
      </c>
      <c r="G18" s="133"/>
      <c r="H18" s="241"/>
      <c r="P18" s="60"/>
      <c r="Q18" s="60"/>
      <c r="R18" s="60"/>
      <c r="S18" s="60" t="s">
        <v>186</v>
      </c>
      <c r="T18" s="60" t="s">
        <v>187</v>
      </c>
    </row>
    <row r="19" spans="1:20" ht="15" x14ac:dyDescent="0.2">
      <c r="A19" s="127" t="s">
        <v>135</v>
      </c>
      <c r="B19" s="128"/>
      <c r="C19" s="242" t="s">
        <v>266</v>
      </c>
      <c r="D19" s="133"/>
      <c r="E19" s="133"/>
      <c r="F19" s="133"/>
      <c r="G19" s="133"/>
      <c r="H19" s="241"/>
      <c r="P19" s="60"/>
      <c r="Q19" s="60"/>
      <c r="R19" s="60"/>
      <c r="S19" s="60" t="s">
        <v>188</v>
      </c>
      <c r="T19" s="60" t="s">
        <v>189</v>
      </c>
    </row>
    <row r="20" spans="1:20" ht="15" x14ac:dyDescent="0.2">
      <c r="A20" s="127" t="s">
        <v>2</v>
      </c>
      <c r="B20" s="128"/>
      <c r="C20" s="113" t="s">
        <v>240</v>
      </c>
      <c r="D20" s="113"/>
      <c r="E20" s="113"/>
      <c r="F20" s="113"/>
      <c r="G20" s="113"/>
      <c r="H20" s="113"/>
      <c r="P20" s="60"/>
      <c r="Q20" s="60"/>
      <c r="R20" s="60"/>
      <c r="S20" s="60" t="s">
        <v>190</v>
      </c>
      <c r="T20" s="60" t="s">
        <v>191</v>
      </c>
    </row>
    <row r="21" spans="1:20" ht="15" x14ac:dyDescent="0.2">
      <c r="A21" s="127" t="s">
        <v>3</v>
      </c>
      <c r="B21" s="128"/>
      <c r="C21" s="116" t="s">
        <v>241</v>
      </c>
      <c r="D21" s="116"/>
      <c r="E21" s="116"/>
      <c r="F21" s="116"/>
      <c r="G21" s="116"/>
      <c r="H21" s="116"/>
      <c r="P21" s="60"/>
      <c r="Q21" s="60"/>
      <c r="R21" s="60"/>
      <c r="S21" s="60" t="s">
        <v>192</v>
      </c>
      <c r="T21" s="60" t="s">
        <v>193</v>
      </c>
    </row>
    <row r="22" spans="1:20" ht="15" customHeight="1" x14ac:dyDescent="0.2">
      <c r="A22" s="127" t="s">
        <v>109</v>
      </c>
      <c r="B22" s="128"/>
      <c r="C22" s="101" t="s">
        <v>52</v>
      </c>
      <c r="D22" s="101"/>
      <c r="E22" s="101"/>
      <c r="F22" s="101"/>
      <c r="G22" s="101"/>
      <c r="H22" s="101"/>
      <c r="P22" s="60"/>
      <c r="Q22" s="60"/>
      <c r="R22" s="60"/>
      <c r="S22" s="60" t="s">
        <v>194</v>
      </c>
      <c r="T22" s="60" t="s">
        <v>195</v>
      </c>
    </row>
    <row r="23" spans="1:20" ht="39" customHeight="1" x14ac:dyDescent="0.2">
      <c r="A23" s="127" t="s">
        <v>4</v>
      </c>
      <c r="B23" s="128"/>
      <c r="C23" s="113" t="s">
        <v>242</v>
      </c>
      <c r="D23" s="114"/>
      <c r="E23" s="114"/>
      <c r="F23" s="114"/>
      <c r="G23" s="114"/>
      <c r="H23" s="114"/>
    </row>
    <row r="24" spans="1:20" x14ac:dyDescent="0.2">
      <c r="A24" s="127" t="s">
        <v>5</v>
      </c>
      <c r="B24" s="128"/>
      <c r="C24" s="114" t="s">
        <v>243</v>
      </c>
      <c r="D24" s="114"/>
      <c r="E24" s="114"/>
      <c r="F24" s="114"/>
      <c r="G24" s="114"/>
      <c r="H24" s="114"/>
    </row>
    <row r="25" spans="1:20" ht="27.75" customHeight="1" x14ac:dyDescent="0.2">
      <c r="A25" s="127" t="s">
        <v>87</v>
      </c>
      <c r="B25" s="128"/>
      <c r="C25" s="114" t="s">
        <v>244</v>
      </c>
      <c r="D25" s="114"/>
      <c r="E25" s="114"/>
      <c r="F25" s="114"/>
      <c r="G25" s="114"/>
      <c r="H25" s="114"/>
    </row>
    <row r="26" spans="1:20" ht="45.75" customHeight="1" x14ac:dyDescent="0.2">
      <c r="A26" s="142" t="s">
        <v>88</v>
      </c>
      <c r="B26" s="143"/>
      <c r="C26" s="103" t="s">
        <v>246</v>
      </c>
      <c r="D26" s="103"/>
      <c r="E26" s="103"/>
      <c r="F26" s="103"/>
      <c r="G26" s="103"/>
      <c r="H26" s="103"/>
    </row>
    <row r="27" spans="1:20" ht="38.25" x14ac:dyDescent="0.2">
      <c r="A27" s="127" t="s">
        <v>92</v>
      </c>
      <c r="B27" s="128"/>
      <c r="C27" s="96" t="s">
        <v>245</v>
      </c>
      <c r="D27" s="96"/>
      <c r="E27" s="96"/>
      <c r="F27" s="13" t="s">
        <v>7</v>
      </c>
      <c r="G27" s="103" t="s">
        <v>91</v>
      </c>
      <c r="H27" s="103"/>
    </row>
    <row r="28" spans="1:20" ht="25.5" x14ac:dyDescent="0.2">
      <c r="A28" s="127" t="s">
        <v>8</v>
      </c>
      <c r="B28" s="128"/>
      <c r="C28" s="260" t="s">
        <v>264</v>
      </c>
      <c r="D28" s="260"/>
      <c r="E28" s="260"/>
      <c r="F28" s="261" t="s">
        <v>125</v>
      </c>
      <c r="G28" s="260">
        <f>5</f>
        <v>5</v>
      </c>
      <c r="H28" s="260"/>
      <c r="I28" s="6">
        <f>36*0.15</f>
        <v>5.3999999999999995</v>
      </c>
    </row>
    <row r="29" spans="1:20" x14ac:dyDescent="0.2">
      <c r="A29" s="127" t="s">
        <v>204</v>
      </c>
      <c r="B29" s="128"/>
      <c r="C29" s="132" t="s">
        <v>249</v>
      </c>
      <c r="D29" s="133"/>
      <c r="E29" s="134"/>
      <c r="F29" s="134"/>
      <c r="G29" s="134"/>
      <c r="H29" s="135"/>
    </row>
    <row r="30" spans="1:20" x14ac:dyDescent="0.2">
      <c r="A30" s="127" t="s">
        <v>205</v>
      </c>
      <c r="B30" s="128"/>
      <c r="C30" s="132" t="s">
        <v>249</v>
      </c>
      <c r="D30" s="133"/>
      <c r="E30" s="134"/>
      <c r="F30" s="134"/>
      <c r="G30" s="134"/>
      <c r="H30" s="135"/>
    </row>
    <row r="31" spans="1:20" ht="12.75" customHeight="1" x14ac:dyDescent="0.2">
      <c r="A31" s="174" t="s">
        <v>9</v>
      </c>
      <c r="B31" s="175"/>
      <c r="C31" s="172" t="s">
        <v>93</v>
      </c>
      <c r="D31" s="173"/>
      <c r="E31" s="14" t="s">
        <v>12</v>
      </c>
      <c r="F31" s="14" t="s">
        <v>13</v>
      </c>
      <c r="G31" s="14" t="s">
        <v>14</v>
      </c>
      <c r="H31" s="14" t="s">
        <v>15</v>
      </c>
    </row>
    <row r="32" spans="1:20" ht="12.75" customHeight="1" x14ac:dyDescent="0.2">
      <c r="A32" s="176"/>
      <c r="B32" s="177"/>
      <c r="C32" s="107" t="s">
        <v>10</v>
      </c>
      <c r="D32" s="108"/>
      <c r="E32" s="15" t="s">
        <v>225</v>
      </c>
      <c r="F32" s="20" t="s">
        <v>225</v>
      </c>
      <c r="G32" s="20" t="s">
        <v>225</v>
      </c>
      <c r="H32" s="20" t="s">
        <v>225</v>
      </c>
    </row>
    <row r="33" spans="1:11" ht="27.75" customHeight="1" x14ac:dyDescent="0.2">
      <c r="A33" s="176"/>
      <c r="B33" s="177"/>
      <c r="C33" s="107" t="s">
        <v>86</v>
      </c>
      <c r="D33" s="108"/>
      <c r="E33" s="16" t="s">
        <v>145</v>
      </c>
      <c r="F33" s="69" t="s">
        <v>256</v>
      </c>
      <c r="G33" s="16" t="s">
        <v>257</v>
      </c>
      <c r="H33" s="19" t="s">
        <v>258</v>
      </c>
      <c r="J33" s="6">
        <f>8*4046.86</f>
        <v>32374.880000000001</v>
      </c>
    </row>
    <row r="34" spans="1:11" ht="27" customHeight="1" x14ac:dyDescent="0.2">
      <c r="A34" s="178"/>
      <c r="B34" s="179"/>
      <c r="C34" s="107" t="s">
        <v>11</v>
      </c>
      <c r="D34" s="108"/>
      <c r="E34" s="69" t="s">
        <v>263</v>
      </c>
      <c r="F34" s="69" t="s">
        <v>269</v>
      </c>
      <c r="G34" s="69" t="s">
        <v>270</v>
      </c>
      <c r="H34" s="69" t="s">
        <v>271</v>
      </c>
      <c r="J34" s="6">
        <f>19*101.17</f>
        <v>1922.23</v>
      </c>
      <c r="K34" s="262">
        <f>J33+J34</f>
        <v>34297.11</v>
      </c>
    </row>
    <row r="35" spans="1:11" ht="29.25" customHeight="1" x14ac:dyDescent="0.2">
      <c r="A35" s="127" t="s">
        <v>16</v>
      </c>
      <c r="B35" s="128"/>
      <c r="C35" s="97" t="s">
        <v>274</v>
      </c>
      <c r="D35" s="97"/>
      <c r="E35" s="97"/>
      <c r="F35" s="97"/>
      <c r="G35" s="97"/>
      <c r="H35" s="97"/>
    </row>
    <row r="36" spans="1:11" ht="38.25" customHeight="1" x14ac:dyDescent="0.2">
      <c r="A36" s="127" t="s">
        <v>129</v>
      </c>
      <c r="B36" s="128"/>
      <c r="C36" s="264">
        <f>832.35</f>
        <v>832.35</v>
      </c>
      <c r="D36" s="265"/>
      <c r="E36" s="102" t="s">
        <v>130</v>
      </c>
      <c r="F36" s="102"/>
      <c r="G36" s="263">
        <f>819</f>
        <v>819</v>
      </c>
      <c r="H36" s="263"/>
    </row>
    <row r="37" spans="1:11" x14ac:dyDescent="0.2">
      <c r="A37" s="127" t="s">
        <v>17</v>
      </c>
      <c r="B37" s="128"/>
      <c r="C37" s="243" t="s">
        <v>275</v>
      </c>
      <c r="D37" s="243"/>
      <c r="E37" s="243"/>
      <c r="F37" s="243"/>
      <c r="G37" s="243"/>
      <c r="H37" s="243"/>
    </row>
    <row r="38" spans="1:11" ht="133.5" customHeight="1" x14ac:dyDescent="0.2">
      <c r="A38" s="127" t="s">
        <v>124</v>
      </c>
      <c r="B38" s="128"/>
      <c r="C38" s="105" t="s">
        <v>267</v>
      </c>
      <c r="D38" s="105"/>
      <c r="E38" s="103"/>
      <c r="F38" s="103"/>
      <c r="G38" s="103"/>
      <c r="H38" s="103"/>
      <c r="I38" s="67"/>
    </row>
    <row r="39" spans="1:11" x14ac:dyDescent="0.2">
      <c r="A39" s="104" t="s">
        <v>94</v>
      </c>
      <c r="B39" s="104"/>
      <c r="C39" s="104"/>
      <c r="D39" s="104"/>
      <c r="E39" s="104"/>
      <c r="F39" s="104"/>
      <c r="G39" s="104"/>
      <c r="H39" s="104"/>
    </row>
    <row r="40" spans="1:11" ht="12.75" customHeight="1" x14ac:dyDescent="0.2">
      <c r="A40" s="136" t="s">
        <v>19</v>
      </c>
      <c r="B40" s="137"/>
      <c r="C40" s="98" t="s">
        <v>95</v>
      </c>
      <c r="D40" s="98"/>
      <c r="E40" s="98"/>
      <c r="F40" s="98"/>
      <c r="G40" s="100">
        <f>819</f>
        <v>819</v>
      </c>
      <c r="H40" s="100"/>
    </row>
    <row r="41" spans="1:11" x14ac:dyDescent="0.2">
      <c r="A41" s="138"/>
      <c r="B41" s="139"/>
      <c r="C41" s="98" t="s">
        <v>96</v>
      </c>
      <c r="D41" s="98"/>
      <c r="E41" s="98"/>
      <c r="F41" s="98"/>
      <c r="G41" s="100">
        <f>900.09/G40</f>
        <v>1.0990109890109891</v>
      </c>
      <c r="H41" s="100"/>
    </row>
    <row r="42" spans="1:11" x14ac:dyDescent="0.2">
      <c r="A42" s="138"/>
      <c r="B42" s="139"/>
      <c r="C42" s="98" t="s">
        <v>97</v>
      </c>
      <c r="D42" s="98"/>
      <c r="E42" s="98"/>
      <c r="F42" s="98"/>
      <c r="G42" s="100">
        <f>G45/G40-G41</f>
        <v>1.1747069597069595</v>
      </c>
      <c r="H42" s="100"/>
    </row>
    <row r="43" spans="1:11" x14ac:dyDescent="0.2">
      <c r="A43" s="138"/>
      <c r="B43" s="139"/>
      <c r="C43" s="98" t="s">
        <v>98</v>
      </c>
      <c r="D43" s="98"/>
      <c r="E43" s="98"/>
      <c r="F43" s="98"/>
      <c r="G43" s="100">
        <f>G41+G42</f>
        <v>2.2737179487179486</v>
      </c>
      <c r="H43" s="100"/>
    </row>
    <row r="44" spans="1:11" x14ac:dyDescent="0.2">
      <c r="A44" s="138"/>
      <c r="B44" s="139"/>
      <c r="C44" s="99" t="s">
        <v>128</v>
      </c>
      <c r="D44" s="99"/>
      <c r="E44" s="99"/>
      <c r="F44" s="99"/>
      <c r="G44" s="100">
        <f>1866.6</f>
        <v>1866.6</v>
      </c>
      <c r="H44" s="100"/>
    </row>
    <row r="45" spans="1:11" x14ac:dyDescent="0.2">
      <c r="A45" s="140"/>
      <c r="B45" s="141"/>
      <c r="C45" s="99" t="s">
        <v>99</v>
      </c>
      <c r="D45" s="99"/>
      <c r="E45" s="99"/>
      <c r="F45" s="99"/>
      <c r="G45" s="152">
        <f>1862.175</f>
        <v>1862.175</v>
      </c>
      <c r="H45" s="152"/>
    </row>
    <row r="46" spans="1:11" ht="32.25" customHeight="1" x14ac:dyDescent="0.2">
      <c r="A46" s="127" t="s">
        <v>100</v>
      </c>
      <c r="B46" s="128"/>
      <c r="C46" s="184" t="s">
        <v>247</v>
      </c>
      <c r="D46" s="185"/>
      <c r="E46" s="185"/>
      <c r="F46" s="186"/>
      <c r="G46" s="65" t="s">
        <v>223</v>
      </c>
      <c r="H46" s="66">
        <v>45728</v>
      </c>
    </row>
    <row r="47" spans="1:11" ht="25.5" customHeight="1" x14ac:dyDescent="0.2">
      <c r="A47" s="127" t="s">
        <v>20</v>
      </c>
      <c r="B47" s="128"/>
      <c r="C47" s="97" t="s">
        <v>276</v>
      </c>
      <c r="D47" s="97"/>
      <c r="E47" s="98"/>
      <c r="F47" s="98"/>
      <c r="G47" s="98"/>
      <c r="H47" s="98"/>
      <c r="I47" s="18"/>
      <c r="J47" s="18"/>
      <c r="K47" s="18"/>
    </row>
    <row r="48" spans="1:11" ht="39.75" customHeight="1" x14ac:dyDescent="0.2">
      <c r="A48" s="142" t="s">
        <v>277</v>
      </c>
      <c r="B48" s="143"/>
      <c r="C48" s="187" t="s">
        <v>248</v>
      </c>
      <c r="D48" s="188"/>
      <c r="E48" s="188"/>
      <c r="F48" s="189"/>
      <c r="G48" s="65" t="s">
        <v>223</v>
      </c>
      <c r="H48" s="66">
        <v>45728</v>
      </c>
      <c r="I48" s="18"/>
      <c r="J48" s="18"/>
      <c r="K48" s="18"/>
    </row>
    <row r="49" spans="1:12" x14ac:dyDescent="0.2">
      <c r="A49" s="144" t="s">
        <v>21</v>
      </c>
      <c r="B49" s="145"/>
      <c r="C49" s="196" t="s">
        <v>110</v>
      </c>
      <c r="D49" s="198"/>
      <c r="E49" s="99" t="s">
        <v>225</v>
      </c>
      <c r="F49" s="99"/>
      <c r="G49" s="99"/>
      <c r="H49" s="99"/>
      <c r="I49" s="18"/>
      <c r="J49" s="18"/>
      <c r="K49" s="18"/>
    </row>
    <row r="50" spans="1:12" x14ac:dyDescent="0.2">
      <c r="A50" s="146"/>
      <c r="B50" s="147"/>
      <c r="C50" s="196" t="s">
        <v>111</v>
      </c>
      <c r="D50" s="198"/>
      <c r="E50" s="167" t="s">
        <v>225</v>
      </c>
      <c r="F50" s="169"/>
      <c r="G50" s="65" t="s">
        <v>223</v>
      </c>
      <c r="H50" s="68" t="s">
        <v>225</v>
      </c>
      <c r="J50" s="6" t="s">
        <v>232</v>
      </c>
    </row>
    <row r="51" spans="1:12" x14ac:dyDescent="0.2">
      <c r="A51" s="148"/>
      <c r="B51" s="149"/>
      <c r="C51" s="196" t="s">
        <v>233</v>
      </c>
      <c r="D51" s="212"/>
      <c r="E51" s="106" t="s">
        <v>225</v>
      </c>
      <c r="F51" s="99"/>
      <c r="G51" s="99"/>
      <c r="H51" s="99"/>
      <c r="I51" s="106" t="s">
        <v>231</v>
      </c>
      <c r="J51" s="99"/>
      <c r="K51" s="99"/>
      <c r="L51" s="99"/>
    </row>
    <row r="52" spans="1:12" x14ac:dyDescent="0.2">
      <c r="A52" s="83" t="s">
        <v>224</v>
      </c>
      <c r="B52" s="84"/>
      <c r="C52" s="196"/>
      <c r="D52" s="197"/>
      <c r="E52" s="197"/>
      <c r="F52" s="197"/>
      <c r="G52" s="197"/>
      <c r="H52" s="198"/>
    </row>
    <row r="53" spans="1:12" ht="36" hidden="1" customHeight="1" x14ac:dyDescent="0.2">
      <c r="A53" s="150" t="s">
        <v>226</v>
      </c>
      <c r="B53" s="151"/>
      <c r="C53" s="184"/>
      <c r="D53" s="185"/>
      <c r="E53" s="185"/>
      <c r="F53" s="186"/>
      <c r="G53" s="65" t="s">
        <v>223</v>
      </c>
      <c r="H53" s="66"/>
    </row>
    <row r="54" spans="1:12" hidden="1" x14ac:dyDescent="0.2">
      <c r="A54" s="199" t="s">
        <v>227</v>
      </c>
      <c r="B54" s="200"/>
      <c r="C54" s="184"/>
      <c r="D54" s="185"/>
      <c r="E54" s="185"/>
      <c r="F54" s="186"/>
      <c r="G54" s="65" t="s">
        <v>223</v>
      </c>
      <c r="H54" s="66"/>
    </row>
    <row r="55" spans="1:12" ht="34.5" hidden="1" customHeight="1" x14ac:dyDescent="0.2">
      <c r="A55" s="201"/>
      <c r="B55" s="202"/>
      <c r="C55" s="184"/>
      <c r="D55" s="185"/>
      <c r="E55" s="185"/>
      <c r="F55" s="186"/>
      <c r="G55" s="65"/>
      <c r="H55" s="66"/>
    </row>
    <row r="56" spans="1:12" hidden="1" x14ac:dyDescent="0.2">
      <c r="A56" s="199" t="s">
        <v>228</v>
      </c>
      <c r="B56" s="200"/>
      <c r="C56" s="205"/>
      <c r="D56" s="206"/>
      <c r="E56" s="206"/>
      <c r="F56" s="207"/>
      <c r="G56" s="65" t="s">
        <v>223</v>
      </c>
      <c r="H56" s="66"/>
    </row>
    <row r="57" spans="1:12" ht="25.5" hidden="1" customHeight="1" x14ac:dyDescent="0.2">
      <c r="A57" s="203"/>
      <c r="B57" s="204"/>
      <c r="C57" s="208"/>
      <c r="D57" s="209"/>
      <c r="E57" s="209"/>
      <c r="F57" s="210"/>
      <c r="G57" s="65" t="s">
        <v>229</v>
      </c>
      <c r="H57" s="66"/>
    </row>
    <row r="58" spans="1:12" ht="25.5" hidden="1" customHeight="1" x14ac:dyDescent="0.2">
      <c r="A58" s="201"/>
      <c r="B58" s="202"/>
      <c r="C58" s="184" t="s">
        <v>230</v>
      </c>
      <c r="D58" s="185"/>
      <c r="E58" s="185"/>
      <c r="F58" s="186"/>
      <c r="G58" s="65"/>
      <c r="H58" s="66"/>
    </row>
    <row r="59" spans="1:12" x14ac:dyDescent="0.2">
      <c r="A59" s="85" t="s">
        <v>22</v>
      </c>
      <c r="B59" s="85"/>
      <c r="C59" s="85"/>
      <c r="D59" s="85"/>
      <c r="E59" s="85"/>
      <c r="F59" s="85"/>
      <c r="G59" s="85"/>
      <c r="H59" s="85"/>
    </row>
    <row r="60" spans="1:12" ht="12.75" customHeight="1" x14ac:dyDescent="0.2">
      <c r="A60" s="83" t="s">
        <v>23</v>
      </c>
      <c r="B60" s="84"/>
      <c r="C60" s="181">
        <v>45818</v>
      </c>
      <c r="D60" s="183"/>
      <c r="E60" s="83" t="s">
        <v>24</v>
      </c>
      <c r="F60" s="84"/>
      <c r="G60" s="181">
        <v>46752</v>
      </c>
      <c r="H60" s="182"/>
    </row>
    <row r="61" spans="1:12" ht="13.5" thickBot="1" x14ac:dyDescent="0.25">
      <c r="A61" s="180" t="s">
        <v>57</v>
      </c>
      <c r="B61" s="180"/>
      <c r="C61" s="180"/>
      <c r="D61" s="180"/>
      <c r="E61" s="180"/>
      <c r="F61" s="180"/>
      <c r="G61" s="180"/>
      <c r="H61" s="180"/>
    </row>
    <row r="62" spans="1:12" ht="26.25" customHeight="1" x14ac:dyDescent="0.2">
      <c r="A62" s="190" t="s">
        <v>249</v>
      </c>
      <c r="B62" s="191"/>
      <c r="C62" s="191"/>
      <c r="D62" s="192"/>
      <c r="E62" s="40" t="s">
        <v>58</v>
      </c>
      <c r="F62" s="40" t="s">
        <v>59</v>
      </c>
      <c r="G62" s="40" t="s">
        <v>60</v>
      </c>
      <c r="H62" s="41" t="s">
        <v>46</v>
      </c>
      <c r="I62" s="42" t="str">
        <f ca="1">(IF(G66&gt;99%,"All work completed. Please provide OC.",IF(G66&gt;89.8%,"Plinth, RCC, Brick, Plaster, Flooring, Painting work Completed. Finishing work is in process.",IF(G66&lt;94%,(IF(E66=0,"Work not yet Started.",IF(F66=25%,"Piling work in process",IF(F66=50%,"Excavation work in process",IF(F66=100%,"Excavation work Completed. ","0")))&amp;(IF(E67=0%,"",IF(E67=J68,"Footing work is process",IF(E67=J69,"Footing work Completed",IF(E67=J70,"1st Basement Completed",IF(E67=J71,"1st &amp; 2nd Basement Completed",IF(E67=J72,"1st to 3rd Basement Completed",IF(E67=J73,"1st to 4th Basement Completed",IF(E67=J74,"Plinth work is process",IF(E67=J75,"Plinth work completed","0")))))))))))&amp;(IF(E68=(F63+G63+H63),", RCC Slab",IF(E68&gt;0,", RCC upto "&amp;E68&amp;" Slab",""))&amp;(IF(E69=H63,", Brickwork",IF(E69&gt;0,", Brickwork upto "&amp;E69&amp;" Floor",""))&amp;(IF(E70=H63,", Internal Plaster",IF(E70&gt;0,", Internal Plaster upto "&amp;E70&amp;" Floor",""))&amp;(IF(E71=H63,", External Plaster",IF(E71&gt;0,", External Plaster upto "&amp;E71&amp;" Floor",""))&amp;(IF(E72=H63,", Flooring",IF(E72&gt;0,", Flooring upto "&amp;E72&amp;" Floor",""))&amp;(IF(E73=H63,", Painting",IF(E73&gt;0,", Painting upto "&amp;E73&amp;" Floor",""))&amp;(IF(E74&gt;0,", Finishing upto "&amp;E74&amp;" Floor","")&amp;(IF(E68&gt;0.5," Completed",""))))))))))))))</f>
        <v>Excavation work Completed. Footing work is process</v>
      </c>
      <c r="J62" s="43"/>
    </row>
    <row r="63" spans="1:12" x14ac:dyDescent="0.2">
      <c r="A63" s="193"/>
      <c r="B63" s="194"/>
      <c r="C63" s="194"/>
      <c r="D63" s="195"/>
      <c r="E63" s="44">
        <v>0</v>
      </c>
      <c r="F63" s="44">
        <v>1</v>
      </c>
      <c r="G63" s="44">
        <v>0</v>
      </c>
      <c r="H63" s="45">
        <f ca="1">--TRIM(RIGHT(SUBSTITUTE(LEFT(A62,_xlfn.AGGREGATE(16,6,FIND({0,1,2,3,4,5,6,7,8,9},A62,ROW(INDIRECT("1:"&amp;LEN(A62)))),1))," ",REPT(" ",LEN(A62))),LEN(A62)))</f>
        <v>6</v>
      </c>
      <c r="I63" s="46"/>
      <c r="J63" s="47"/>
    </row>
    <row r="64" spans="1:12" ht="15" customHeight="1" x14ac:dyDescent="0.2">
      <c r="A64" s="62" t="s">
        <v>136</v>
      </c>
      <c r="B64" s="61"/>
      <c r="C64" s="214" t="str">
        <f ca="1">I62</f>
        <v>Excavation work Completed. Footing work is process</v>
      </c>
      <c r="D64" s="214"/>
      <c r="E64" s="214"/>
      <c r="F64" s="214"/>
      <c r="G64" s="214"/>
      <c r="H64" s="215"/>
      <c r="I64" s="46" t="s">
        <v>137</v>
      </c>
      <c r="J64" s="47"/>
    </row>
    <row r="65" spans="1:10" ht="15" customHeight="1" x14ac:dyDescent="0.2">
      <c r="A65" s="90" t="s">
        <v>61</v>
      </c>
      <c r="B65" s="91"/>
      <c r="C65" s="213" t="s">
        <v>138</v>
      </c>
      <c r="D65" s="213"/>
      <c r="E65" s="48" t="s">
        <v>62</v>
      </c>
      <c r="F65" s="48" t="s">
        <v>63</v>
      </c>
      <c r="G65" s="153" t="s">
        <v>56</v>
      </c>
      <c r="H65" s="154"/>
      <c r="I65" s="1" t="s">
        <v>64</v>
      </c>
      <c r="J65" s="49">
        <f ca="1">H63*25%</f>
        <v>1.5</v>
      </c>
    </row>
    <row r="66" spans="1:10" ht="15" customHeight="1" x14ac:dyDescent="0.2">
      <c r="A66" s="90" t="s">
        <v>65</v>
      </c>
      <c r="B66" s="91"/>
      <c r="C66" s="95">
        <v>0</v>
      </c>
      <c r="D66" s="95"/>
      <c r="E66" s="50">
        <f ca="1">J67</f>
        <v>6</v>
      </c>
      <c r="F66" s="51">
        <f ca="1">((100/H63)*E66)/100</f>
        <v>1</v>
      </c>
      <c r="G66" s="155">
        <f ca="1">(((E67/H63*10)+(40/(F63+G63+H63)*E68)+(15/(H63)*E69)+(5/(H63)*E70)+(5/H63*E71)+(10/H63*E72)+(5/H63*E73)+(5/H63*E74)+(5/H63*E75))/100)</f>
        <v>2.5000000000000001E-2</v>
      </c>
      <c r="H66" s="156"/>
      <c r="I66" s="1" t="s">
        <v>66</v>
      </c>
      <c r="J66" s="52">
        <f ca="1">H63*50%</f>
        <v>3</v>
      </c>
    </row>
    <row r="67" spans="1:10" ht="15" customHeight="1" x14ac:dyDescent="0.2">
      <c r="A67" s="90" t="s">
        <v>67</v>
      </c>
      <c r="B67" s="91"/>
      <c r="C67" s="95">
        <v>0.1</v>
      </c>
      <c r="D67" s="95"/>
      <c r="E67" s="53">
        <f ca="1">J68</f>
        <v>1.5</v>
      </c>
      <c r="F67" s="51">
        <f ca="1">((100/H63)*E67)/100</f>
        <v>0.25</v>
      </c>
      <c r="G67" s="155"/>
      <c r="H67" s="156"/>
      <c r="I67" s="1" t="s">
        <v>68</v>
      </c>
      <c r="J67" s="52">
        <f ca="1">H63</f>
        <v>6</v>
      </c>
    </row>
    <row r="68" spans="1:10" ht="15" customHeight="1" x14ac:dyDescent="0.2">
      <c r="A68" s="90" t="s">
        <v>69</v>
      </c>
      <c r="B68" s="91"/>
      <c r="C68" s="95">
        <v>0.4</v>
      </c>
      <c r="D68" s="95"/>
      <c r="E68" s="53">
        <v>0</v>
      </c>
      <c r="F68" s="51">
        <f ca="1">((100/(F63+G63+H63))*E68)/100</f>
        <v>0</v>
      </c>
      <c r="G68" s="155"/>
      <c r="H68" s="156"/>
      <c r="I68" s="1" t="s">
        <v>70</v>
      </c>
      <c r="J68" s="54">
        <f ca="1">(IF(E63&gt;1,(H63/(E63+2)),H63/4))</f>
        <v>1.5</v>
      </c>
    </row>
    <row r="69" spans="1:10" ht="15" customHeight="1" x14ac:dyDescent="0.2">
      <c r="A69" s="90" t="s">
        <v>71</v>
      </c>
      <c r="B69" s="91"/>
      <c r="C69" s="95">
        <v>0.15</v>
      </c>
      <c r="D69" s="95"/>
      <c r="E69" s="50">
        <v>0</v>
      </c>
      <c r="F69" s="51">
        <f ca="1">((100/H63)*E69)/100</f>
        <v>0</v>
      </c>
      <c r="G69" s="155"/>
      <c r="H69" s="156"/>
      <c r="I69" s="1" t="s">
        <v>72</v>
      </c>
      <c r="J69" s="54">
        <f ca="1">(IF(E63&gt;1,(H63/(E63+2)+J68),H63/4+J68))</f>
        <v>3</v>
      </c>
    </row>
    <row r="70" spans="1:10" ht="15" customHeight="1" x14ac:dyDescent="0.2">
      <c r="A70" s="90" t="s">
        <v>73</v>
      </c>
      <c r="B70" s="91"/>
      <c r="C70" s="95">
        <v>0.05</v>
      </c>
      <c r="D70" s="95"/>
      <c r="E70" s="50">
        <v>0</v>
      </c>
      <c r="F70" s="51">
        <f ca="1">((100/H63)*E70)/100</f>
        <v>0</v>
      </c>
      <c r="G70" s="155"/>
      <c r="H70" s="156"/>
      <c r="I70" s="1" t="s">
        <v>74</v>
      </c>
      <c r="J70" s="54">
        <f>(IF(E63&gt;1,(H63/(E63+2)+J69),0))</f>
        <v>0</v>
      </c>
    </row>
    <row r="71" spans="1:10" ht="15" customHeight="1" x14ac:dyDescent="0.2">
      <c r="A71" s="90" t="s">
        <v>75</v>
      </c>
      <c r="B71" s="91"/>
      <c r="C71" s="95">
        <v>0.05</v>
      </c>
      <c r="D71" s="95"/>
      <c r="E71" s="50">
        <v>0</v>
      </c>
      <c r="F71" s="51">
        <f ca="1">((100/(H63))*E71)/100</f>
        <v>0</v>
      </c>
      <c r="G71" s="155"/>
      <c r="H71" s="156"/>
      <c r="I71" s="1" t="s">
        <v>76</v>
      </c>
      <c r="J71" s="54">
        <f>(IF(E63&gt;2,(H63/(E63+2)+J70),0))</f>
        <v>0</v>
      </c>
    </row>
    <row r="72" spans="1:10" ht="15" customHeight="1" x14ac:dyDescent="0.2">
      <c r="A72" s="90" t="s">
        <v>77</v>
      </c>
      <c r="B72" s="91"/>
      <c r="C72" s="95">
        <v>0.1</v>
      </c>
      <c r="D72" s="95"/>
      <c r="E72" s="50">
        <v>0</v>
      </c>
      <c r="F72" s="51">
        <f ca="1">((100/H63)*E72)/100</f>
        <v>0</v>
      </c>
      <c r="G72" s="155"/>
      <c r="H72" s="156"/>
      <c r="I72" s="1" t="s">
        <v>78</v>
      </c>
      <c r="J72" s="55">
        <f>(IF(E63&gt;3,(H63/(E63+2)+J71),0))</f>
        <v>0</v>
      </c>
    </row>
    <row r="73" spans="1:10" ht="15.75" customHeight="1" x14ac:dyDescent="0.2">
      <c r="A73" s="90" t="s">
        <v>79</v>
      </c>
      <c r="B73" s="91"/>
      <c r="C73" s="95">
        <v>0.05</v>
      </c>
      <c r="D73" s="95"/>
      <c r="E73" s="50">
        <v>0</v>
      </c>
      <c r="F73" s="51">
        <f ca="1">((100/H63)*E73)/100</f>
        <v>0</v>
      </c>
      <c r="G73" s="155"/>
      <c r="H73" s="156"/>
      <c r="I73" s="1" t="s">
        <v>80</v>
      </c>
      <c r="J73" s="54">
        <f>(IF(E63&gt;4,(H63/(E63+2)+J72),0))</f>
        <v>0</v>
      </c>
    </row>
    <row r="74" spans="1:10" x14ac:dyDescent="0.2">
      <c r="A74" s="90" t="s">
        <v>81</v>
      </c>
      <c r="B74" s="91"/>
      <c r="C74" s="95">
        <v>0.05</v>
      </c>
      <c r="D74" s="95"/>
      <c r="E74" s="50">
        <v>0</v>
      </c>
      <c r="F74" s="51">
        <f ca="1">((100/(H63))*E74)/100</f>
        <v>0</v>
      </c>
      <c r="G74" s="155"/>
      <c r="H74" s="156"/>
      <c r="I74" s="1" t="s">
        <v>82</v>
      </c>
      <c r="J74" s="54">
        <f ca="1">(IF(E63=1,(H63/(E63+3)+J69),IF(E63=0,(H63/4+J69),IF(E63&gt;1,0))))</f>
        <v>4.5</v>
      </c>
    </row>
    <row r="75" spans="1:10" ht="13.5" thickBot="1" x14ac:dyDescent="0.25">
      <c r="A75" s="162" t="s">
        <v>83</v>
      </c>
      <c r="B75" s="163"/>
      <c r="C75" s="124">
        <v>0.05</v>
      </c>
      <c r="D75" s="124"/>
      <c r="E75" s="56">
        <v>0</v>
      </c>
      <c r="F75" s="57">
        <f ca="1">((100/(H63))*E75)/100</f>
        <v>0</v>
      </c>
      <c r="G75" s="157"/>
      <c r="H75" s="158"/>
      <c r="I75" s="58" t="s">
        <v>84</v>
      </c>
      <c r="J75" s="59">
        <f ca="1">(IF(E63&gt;1.5,(H63/(E63+2)+J69+MAX(0,J70-J69)+MAX(0,J71-J70)+MAX(0,J72-J71)+MAX(0,J73-J72)+MAX(0,J74-J73)),IF(E63=1,(H63/(E63+3)+J74),IF(E63=0,H63/4+J74))))</f>
        <v>6</v>
      </c>
    </row>
    <row r="76" spans="1:10" x14ac:dyDescent="0.2">
      <c r="A76" s="244" t="s">
        <v>25</v>
      </c>
      <c r="B76" s="245"/>
      <c r="C76" s="246" t="s">
        <v>113</v>
      </c>
      <c r="D76" s="246"/>
      <c r="E76" s="246"/>
      <c r="F76" s="246"/>
      <c r="G76" s="246"/>
      <c r="H76" s="246"/>
    </row>
    <row r="77" spans="1:10" x14ac:dyDescent="0.2">
      <c r="A77" s="247" t="s">
        <v>26</v>
      </c>
      <c r="B77" s="247"/>
      <c r="C77" s="247"/>
      <c r="D77" s="247"/>
      <c r="E77" s="247"/>
      <c r="F77" s="247"/>
      <c r="G77" s="247"/>
      <c r="H77" s="247"/>
    </row>
    <row r="78" spans="1:10" x14ac:dyDescent="0.2">
      <c r="A78" s="248" t="s">
        <v>27</v>
      </c>
      <c r="B78" s="249"/>
      <c r="C78" s="250" t="s">
        <v>50</v>
      </c>
      <c r="D78" s="251"/>
      <c r="E78" s="252" t="s">
        <v>28</v>
      </c>
      <c r="F78" s="252"/>
      <c r="G78" s="253" t="s">
        <v>18</v>
      </c>
      <c r="H78" s="253" t="s">
        <v>52</v>
      </c>
    </row>
    <row r="79" spans="1:10" x14ac:dyDescent="0.2">
      <c r="A79" s="248" t="s">
        <v>29</v>
      </c>
      <c r="B79" s="249"/>
      <c r="C79" s="250" t="s">
        <v>49</v>
      </c>
      <c r="D79" s="251"/>
      <c r="E79" s="252" t="s">
        <v>30</v>
      </c>
      <c r="F79" s="252"/>
      <c r="G79" s="253" t="s">
        <v>18</v>
      </c>
      <c r="H79" s="253" t="s">
        <v>52</v>
      </c>
    </row>
    <row r="80" spans="1:10" x14ac:dyDescent="0.2">
      <c r="A80" s="248" t="s">
        <v>31</v>
      </c>
      <c r="B80" s="249"/>
      <c r="C80" s="250" t="s">
        <v>139</v>
      </c>
      <c r="D80" s="251"/>
      <c r="E80" s="252" t="s">
        <v>32</v>
      </c>
      <c r="F80" s="252"/>
      <c r="G80" s="253" t="s">
        <v>18</v>
      </c>
      <c r="H80" s="253" t="s">
        <v>51</v>
      </c>
    </row>
    <row r="81" spans="1:8" x14ac:dyDescent="0.2">
      <c r="A81" s="248" t="s">
        <v>33</v>
      </c>
      <c r="B81" s="249"/>
      <c r="C81" s="250" t="s">
        <v>122</v>
      </c>
      <c r="D81" s="251"/>
      <c r="E81" s="252" t="s">
        <v>34</v>
      </c>
      <c r="F81" s="252"/>
      <c r="G81" s="253" t="s">
        <v>18</v>
      </c>
      <c r="H81" s="253" t="s">
        <v>51</v>
      </c>
    </row>
    <row r="82" spans="1:8" x14ac:dyDescent="0.2">
      <c r="A82" s="248" t="s">
        <v>35</v>
      </c>
      <c r="B82" s="249"/>
      <c r="C82" s="250" t="s">
        <v>127</v>
      </c>
      <c r="D82" s="251"/>
      <c r="E82" s="252" t="s">
        <v>36</v>
      </c>
      <c r="F82" s="252"/>
      <c r="G82" s="253" t="s">
        <v>18</v>
      </c>
      <c r="H82" s="253" t="s">
        <v>52</v>
      </c>
    </row>
    <row r="83" spans="1:8" ht="38.25" customHeight="1" x14ac:dyDescent="0.2">
      <c r="A83" s="248" t="s">
        <v>37</v>
      </c>
      <c r="B83" s="249"/>
      <c r="C83" s="250" t="s">
        <v>140</v>
      </c>
      <c r="D83" s="251"/>
      <c r="E83" s="252" t="s">
        <v>38</v>
      </c>
      <c r="F83" s="252"/>
      <c r="G83" s="253" t="s">
        <v>18</v>
      </c>
      <c r="H83" s="253" t="s">
        <v>52</v>
      </c>
    </row>
    <row r="84" spans="1:8" x14ac:dyDescent="0.2">
      <c r="A84" s="248" t="s">
        <v>39</v>
      </c>
      <c r="B84" s="249"/>
      <c r="C84" s="250" t="s">
        <v>123</v>
      </c>
      <c r="D84" s="251"/>
      <c r="E84" s="252" t="s">
        <v>40</v>
      </c>
      <c r="F84" s="252"/>
      <c r="G84" s="253" t="s">
        <v>18</v>
      </c>
      <c r="H84" s="253" t="s">
        <v>52</v>
      </c>
    </row>
    <row r="85" spans="1:8" x14ac:dyDescent="0.2">
      <c r="A85" s="254" t="s">
        <v>41</v>
      </c>
      <c r="B85" s="255"/>
      <c r="C85" s="250" t="s">
        <v>126</v>
      </c>
      <c r="D85" s="251"/>
      <c r="E85" s="247" t="s">
        <v>42</v>
      </c>
      <c r="F85" s="247"/>
      <c r="G85" s="252" t="s">
        <v>52</v>
      </c>
      <c r="H85" s="252"/>
    </row>
    <row r="86" spans="1:8" ht="25.5" customHeight="1" x14ac:dyDescent="0.2">
      <c r="A86" s="77" t="s">
        <v>43</v>
      </c>
      <c r="B86" s="79"/>
      <c r="C86" s="125" t="s">
        <v>54</v>
      </c>
      <c r="D86" s="126"/>
      <c r="E86" s="85" t="s">
        <v>44</v>
      </c>
      <c r="F86" s="85"/>
      <c r="G86" s="93" t="s">
        <v>53</v>
      </c>
      <c r="H86" s="93"/>
    </row>
    <row r="87" spans="1:8" x14ac:dyDescent="0.2">
      <c r="A87" s="159" t="s">
        <v>196</v>
      </c>
      <c r="B87" s="160"/>
      <c r="C87" s="160"/>
      <c r="D87" s="160"/>
      <c r="E87" s="160"/>
      <c r="F87" s="160"/>
      <c r="G87" s="160"/>
      <c r="H87" s="161"/>
    </row>
    <row r="88" spans="1:8" x14ac:dyDescent="0.2">
      <c r="A88" s="85" t="s">
        <v>197</v>
      </c>
      <c r="B88" s="85"/>
      <c r="C88" s="77" t="s">
        <v>198</v>
      </c>
      <c r="D88" s="79"/>
      <c r="E88" s="85" t="s">
        <v>199</v>
      </c>
      <c r="F88" s="85"/>
      <c r="G88" s="85" t="s">
        <v>200</v>
      </c>
      <c r="H88" s="85"/>
    </row>
    <row r="89" spans="1:8" x14ac:dyDescent="0.2">
      <c r="A89" s="94" t="s">
        <v>245</v>
      </c>
      <c r="B89" s="94"/>
      <c r="C89" s="89">
        <f>COUNT(D102:D105)</f>
        <v>4</v>
      </c>
      <c r="D89" s="216"/>
      <c r="E89" s="89">
        <f t="shared" ref="E89" si="0">SUM(F102:F105)</f>
        <v>1152.1785599999998</v>
      </c>
      <c r="F89" s="216"/>
      <c r="G89" s="89">
        <f>SUM(H102:H105)</f>
        <v>1728.26784</v>
      </c>
      <c r="H89" s="216"/>
    </row>
    <row r="90" spans="1:8" x14ac:dyDescent="0.2">
      <c r="A90" s="85" t="s">
        <v>201</v>
      </c>
      <c r="B90" s="85"/>
      <c r="C90" s="219">
        <f>SUM(C89)</f>
        <v>4</v>
      </c>
      <c r="D90" s="220"/>
      <c r="E90" s="129">
        <f>SUM(E89)</f>
        <v>1152.1785599999998</v>
      </c>
      <c r="F90" s="130"/>
      <c r="G90" s="129">
        <f>SUM(G89)</f>
        <v>1728.26784</v>
      </c>
      <c r="H90" s="130"/>
    </row>
    <row r="91" spans="1:8" x14ac:dyDescent="0.2">
      <c r="A91" s="85" t="s">
        <v>202</v>
      </c>
      <c r="B91" s="85"/>
      <c r="C91" s="85"/>
      <c r="D91" s="85"/>
      <c r="E91" s="85"/>
      <c r="F91" s="85"/>
      <c r="G91" s="85"/>
      <c r="H91" s="85"/>
    </row>
    <row r="92" spans="1:8" x14ac:dyDescent="0.2">
      <c r="A92" s="85" t="s">
        <v>197</v>
      </c>
      <c r="B92" s="85"/>
      <c r="C92" s="77" t="s">
        <v>198</v>
      </c>
      <c r="D92" s="79"/>
      <c r="E92" s="85" t="s">
        <v>199</v>
      </c>
      <c r="F92" s="85"/>
      <c r="G92" s="85" t="s">
        <v>200</v>
      </c>
      <c r="H92" s="85"/>
    </row>
    <row r="93" spans="1:8" x14ac:dyDescent="0.2">
      <c r="A93" s="94" t="s">
        <v>245</v>
      </c>
      <c r="B93" s="94"/>
      <c r="C93" s="89">
        <f>COUNT(D111:D116)+COUNT(D118:D123)*5</f>
        <v>36</v>
      </c>
      <c r="D93" s="89"/>
      <c r="E93" s="89">
        <f>SUM(F111:F116)+SUM(F118:F123)*5</f>
        <v>14115.558693599998</v>
      </c>
      <c r="F93" s="89"/>
      <c r="G93" s="89">
        <f>SUM(H111:H116)+SUM(H118:H123)*5</f>
        <v>20626.399968719998</v>
      </c>
      <c r="H93" s="89"/>
    </row>
    <row r="94" spans="1:8" ht="15.75" customHeight="1" x14ac:dyDescent="0.2">
      <c r="A94" s="85" t="s">
        <v>201</v>
      </c>
      <c r="B94" s="85"/>
      <c r="C94" s="219">
        <f>SUM(C93:C93)</f>
        <v>36</v>
      </c>
      <c r="D94" s="220"/>
      <c r="E94" s="129">
        <f>SUM(E93:E93)</f>
        <v>14115.558693599998</v>
      </c>
      <c r="F94" s="130"/>
      <c r="G94" s="129">
        <f>SUM(G93:G93)</f>
        <v>20626.399968719998</v>
      </c>
      <c r="H94" s="130"/>
    </row>
    <row r="95" spans="1:8" x14ac:dyDescent="0.2">
      <c r="A95" s="85" t="s">
        <v>203</v>
      </c>
      <c r="B95" s="85"/>
      <c r="C95" s="77">
        <f>C90+C94</f>
        <v>40</v>
      </c>
      <c r="D95" s="79"/>
      <c r="E95" s="131">
        <f>E90+E94</f>
        <v>15267.737253599998</v>
      </c>
      <c r="F95" s="131"/>
      <c r="G95" s="131">
        <f>G90+G94</f>
        <v>22354.667808719998</v>
      </c>
      <c r="H95" s="131"/>
    </row>
    <row r="96" spans="1:8" x14ac:dyDescent="0.2">
      <c r="A96" s="85" t="s">
        <v>45</v>
      </c>
      <c r="B96" s="85"/>
      <c r="C96" s="85"/>
      <c r="D96" s="85"/>
      <c r="E96" s="85"/>
      <c r="F96" s="85"/>
      <c r="G96" s="85"/>
      <c r="H96" s="85"/>
    </row>
    <row r="97" spans="1:10" x14ac:dyDescent="0.2">
      <c r="A97" s="85" t="s">
        <v>213</v>
      </c>
      <c r="B97" s="85"/>
      <c r="C97" s="85"/>
      <c r="D97" s="85"/>
      <c r="E97" s="85"/>
      <c r="F97" s="85"/>
      <c r="G97" s="85"/>
      <c r="H97" s="85"/>
    </row>
    <row r="98" spans="1:10" ht="38.25" x14ac:dyDescent="0.2">
      <c r="A98" s="217" t="s">
        <v>214</v>
      </c>
      <c r="B98" s="217" t="s">
        <v>215</v>
      </c>
      <c r="C98" s="217" t="s">
        <v>251</v>
      </c>
      <c r="D98" s="217" t="s">
        <v>208</v>
      </c>
      <c r="E98" s="217" t="s">
        <v>211</v>
      </c>
      <c r="F98" s="217" t="s">
        <v>209</v>
      </c>
      <c r="G98" s="70" t="s">
        <v>210</v>
      </c>
      <c r="H98" s="70" t="s">
        <v>141</v>
      </c>
      <c r="I98" s="74">
        <f>10.764</f>
        <v>10.763999999999999</v>
      </c>
    </row>
    <row r="99" spans="1:10" x14ac:dyDescent="0.2">
      <c r="A99" s="218"/>
      <c r="B99" s="218"/>
      <c r="C99" s="218"/>
      <c r="D99" s="218"/>
      <c r="E99" s="218"/>
      <c r="F99" s="218"/>
      <c r="G99" s="71"/>
      <c r="H99" s="72">
        <v>0.5</v>
      </c>
    </row>
    <row r="100" spans="1:10" x14ac:dyDescent="0.2">
      <c r="A100" s="123" t="s">
        <v>250</v>
      </c>
      <c r="B100" s="123"/>
      <c r="C100" s="123"/>
      <c r="D100" s="123"/>
      <c r="E100" s="123"/>
      <c r="F100" s="123"/>
      <c r="G100" s="123"/>
      <c r="H100" s="123"/>
    </row>
    <row r="101" spans="1:10" x14ac:dyDescent="0.2">
      <c r="A101" s="123" t="s">
        <v>278</v>
      </c>
      <c r="B101" s="123"/>
      <c r="C101" s="123"/>
      <c r="D101" s="123"/>
      <c r="E101" s="123"/>
      <c r="F101" s="123"/>
      <c r="G101" s="123"/>
      <c r="H101" s="123"/>
      <c r="J101" s="256">
        <v>10.763999999999999</v>
      </c>
    </row>
    <row r="102" spans="1:10" x14ac:dyDescent="0.2">
      <c r="A102" s="211">
        <v>1</v>
      </c>
      <c r="B102" s="212"/>
      <c r="C102" s="19" t="s">
        <v>212</v>
      </c>
      <c r="D102" s="17">
        <f>(28.22)*10.764</f>
        <v>303.76007999999996</v>
      </c>
      <c r="E102" s="17">
        <v>0</v>
      </c>
      <c r="F102" s="17">
        <f>D102+(IF(E102&lt;201,E102,IF(E102&lt;301,E102/2,E102/3)))</f>
        <v>303.76007999999996</v>
      </c>
      <c r="G102" s="17">
        <v>0</v>
      </c>
      <c r="H102" s="17">
        <f t="shared" ref="H102:H105" si="1">F102*(($H$99)+1)+(IF(G102&lt;101,G102,IF(G102&lt;201,G102/2,IF(G102&lt;=301,G102/3,G102/4))))</f>
        <v>455.64011999999991</v>
      </c>
      <c r="I102" s="19">
        <f>9.13*3.06</f>
        <v>27.937800000000003</v>
      </c>
    </row>
    <row r="103" spans="1:10" x14ac:dyDescent="0.2">
      <c r="A103" s="211">
        <f>A102+1</f>
        <v>2</v>
      </c>
      <c r="B103" s="212"/>
      <c r="C103" s="19" t="s">
        <v>212</v>
      </c>
      <c r="D103" s="17">
        <f>(25.3)*10.764</f>
        <v>272.32920000000001</v>
      </c>
      <c r="E103" s="17">
        <v>0</v>
      </c>
      <c r="F103" s="17">
        <f t="shared" ref="F103:F105" si="2">D103+(IF(E103&lt;201,E103,IF(E103&lt;301,E103/2,E103/3)))</f>
        <v>272.32920000000001</v>
      </c>
      <c r="G103" s="17">
        <v>0</v>
      </c>
      <c r="H103" s="17">
        <f t="shared" si="1"/>
        <v>408.49380000000002</v>
      </c>
    </row>
    <row r="104" spans="1:10" x14ac:dyDescent="0.2">
      <c r="A104" s="211">
        <f t="shared" ref="A104:A105" si="3">A103+1</f>
        <v>3</v>
      </c>
      <c r="B104" s="212"/>
      <c r="C104" s="19" t="s">
        <v>212</v>
      </c>
      <c r="D104" s="17">
        <f>(25.3)*10.764</f>
        <v>272.32920000000001</v>
      </c>
      <c r="E104" s="17">
        <v>0</v>
      </c>
      <c r="F104" s="17">
        <f t="shared" si="2"/>
        <v>272.32920000000001</v>
      </c>
      <c r="G104" s="17">
        <v>0</v>
      </c>
      <c r="H104" s="17">
        <f t="shared" si="1"/>
        <v>408.49380000000002</v>
      </c>
    </row>
    <row r="105" spans="1:10" x14ac:dyDescent="0.2">
      <c r="A105" s="211">
        <f t="shared" si="3"/>
        <v>4</v>
      </c>
      <c r="B105" s="212"/>
      <c r="C105" s="19" t="s">
        <v>212</v>
      </c>
      <c r="D105" s="17">
        <f>(28.22)*10.764</f>
        <v>303.76007999999996</v>
      </c>
      <c r="E105" s="17">
        <v>0</v>
      </c>
      <c r="F105" s="17">
        <f t="shared" si="2"/>
        <v>303.76007999999996</v>
      </c>
      <c r="G105" s="17">
        <v>0</v>
      </c>
      <c r="H105" s="17">
        <f t="shared" si="1"/>
        <v>455.64011999999991</v>
      </c>
    </row>
    <row r="106" spans="1:10" x14ac:dyDescent="0.2">
      <c r="A106" s="211"/>
      <c r="B106" s="221"/>
      <c r="C106" s="221"/>
      <c r="D106" s="221"/>
      <c r="E106" s="221"/>
      <c r="F106" s="221"/>
      <c r="G106" s="221"/>
      <c r="H106" s="212"/>
    </row>
    <row r="107" spans="1:10" ht="38.25" x14ac:dyDescent="0.2">
      <c r="A107" s="217" t="s">
        <v>206</v>
      </c>
      <c r="B107" s="217" t="s">
        <v>207</v>
      </c>
      <c r="C107" s="217" t="s">
        <v>251</v>
      </c>
      <c r="D107" s="217" t="s">
        <v>208</v>
      </c>
      <c r="E107" s="217" t="s">
        <v>254</v>
      </c>
      <c r="F107" s="217" t="s">
        <v>209</v>
      </c>
      <c r="G107" s="73" t="s">
        <v>210</v>
      </c>
      <c r="H107" s="70" t="s">
        <v>141</v>
      </c>
    </row>
    <row r="108" spans="1:10" x14ac:dyDescent="0.2">
      <c r="A108" s="218"/>
      <c r="B108" s="218"/>
      <c r="C108" s="218"/>
      <c r="D108" s="218"/>
      <c r="E108" s="218"/>
      <c r="F108" s="218"/>
      <c r="G108" s="75"/>
      <c r="H108" s="72">
        <v>0.45</v>
      </c>
    </row>
    <row r="109" spans="1:10" x14ac:dyDescent="0.2">
      <c r="A109" s="123" t="s">
        <v>250</v>
      </c>
      <c r="B109" s="123"/>
      <c r="C109" s="123"/>
      <c r="D109" s="123"/>
      <c r="E109" s="123"/>
      <c r="F109" s="123"/>
      <c r="G109" s="123"/>
      <c r="H109" s="222"/>
    </row>
    <row r="110" spans="1:10" x14ac:dyDescent="0.2">
      <c r="A110" s="123" t="s">
        <v>252</v>
      </c>
      <c r="B110" s="123"/>
      <c r="C110" s="123"/>
      <c r="D110" s="123"/>
      <c r="E110" s="123"/>
      <c r="F110" s="123"/>
      <c r="G110" s="123"/>
      <c r="H110" s="123"/>
    </row>
    <row r="111" spans="1:10" x14ac:dyDescent="0.2">
      <c r="A111" s="211">
        <v>1</v>
      </c>
      <c r="B111" s="212"/>
      <c r="C111" s="19" t="s">
        <v>55</v>
      </c>
      <c r="D111" s="17">
        <f>(28.86)*(10.764)</f>
        <v>310.64903999999996</v>
      </c>
      <c r="E111" s="17">
        <f>(2.74)*(10.764)</f>
        <v>29.493359999999999</v>
      </c>
      <c r="F111" s="17">
        <f>D111+E111</f>
        <v>340.14239999999995</v>
      </c>
      <c r="G111" s="17">
        <f>0*(10.764)</f>
        <v>0</v>
      </c>
      <c r="H111" s="17">
        <f>F111*(($H$108)+1)+(IF(G111&lt;101,G111,IF(G111&lt;201,G111/2,IF(G111&lt;=301,G111/3,G111/4))))</f>
        <v>493.20647999999994</v>
      </c>
      <c r="I111" s="6">
        <f>2.74*4.28+2.13*2.14+2.74*3.05+1.99*1.22+2.74*0.46</f>
        <v>28.330600000000004</v>
      </c>
    </row>
    <row r="112" spans="1:10" x14ac:dyDescent="0.2">
      <c r="A112" s="211">
        <f>A111+1</f>
        <v>2</v>
      </c>
      <c r="B112" s="212"/>
      <c r="C112" s="19" t="s">
        <v>55</v>
      </c>
      <c r="D112" s="17">
        <f>(31)*(10.764)</f>
        <v>333.68399999999997</v>
      </c>
      <c r="E112" s="17">
        <f>0*(10.764)</f>
        <v>0</v>
      </c>
      <c r="F112" s="17">
        <f t="shared" ref="F112:F116" si="4">D112+E112</f>
        <v>333.68399999999997</v>
      </c>
      <c r="G112" s="17">
        <f>0*(10.764)</f>
        <v>0</v>
      </c>
      <c r="H112" s="17">
        <f t="shared" ref="H112:H116" si="5">F112*(($H$108)+1)+(IF(G112&lt;101,G112,IF(G112&lt;201,G112/2,IF(G112&lt;=301,G112/3,G112/4))))</f>
        <v>483.84179999999992</v>
      </c>
    </row>
    <row r="113" spans="1:9" x14ac:dyDescent="0.2">
      <c r="A113" s="211">
        <f t="shared" ref="A113:A116" si="6">A112+1</f>
        <v>3</v>
      </c>
      <c r="B113" s="212"/>
      <c r="C113" s="19" t="s">
        <v>55</v>
      </c>
      <c r="D113" s="17">
        <f>(31)*(10.764)</f>
        <v>333.68399999999997</v>
      </c>
      <c r="E113" s="17">
        <f>0*(10.764)</f>
        <v>0</v>
      </c>
      <c r="F113" s="17">
        <f t="shared" si="4"/>
        <v>333.68399999999997</v>
      </c>
      <c r="G113" s="17">
        <f>0*(10.764)</f>
        <v>0</v>
      </c>
      <c r="H113" s="17">
        <f t="shared" si="5"/>
        <v>483.84179999999992</v>
      </c>
    </row>
    <row r="114" spans="1:9" x14ac:dyDescent="0.2">
      <c r="A114" s="211">
        <f t="shared" si="6"/>
        <v>4</v>
      </c>
      <c r="B114" s="212"/>
      <c r="C114" s="19" t="s">
        <v>55</v>
      </c>
      <c r="D114" s="17">
        <f>(28.86)*(10.764)</f>
        <v>310.64903999999996</v>
      </c>
      <c r="E114" s="17">
        <f>(2.74)*(10.764)</f>
        <v>29.493359999999999</v>
      </c>
      <c r="F114" s="17">
        <f t="shared" si="4"/>
        <v>340.14239999999995</v>
      </c>
      <c r="G114" s="17">
        <f>0*(10.764)</f>
        <v>0</v>
      </c>
      <c r="H114" s="17">
        <f t="shared" si="5"/>
        <v>493.20647999999994</v>
      </c>
    </row>
    <row r="115" spans="1:9" x14ac:dyDescent="0.2">
      <c r="A115" s="211">
        <f t="shared" si="6"/>
        <v>5</v>
      </c>
      <c r="B115" s="212"/>
      <c r="C115" s="19" t="s">
        <v>253</v>
      </c>
      <c r="D115" s="17">
        <f>(44.57)*(10.764)</f>
        <v>479.75147999999996</v>
      </c>
      <c r="E115" s="17">
        <f>0*(10.764)</f>
        <v>0</v>
      </c>
      <c r="F115" s="17">
        <f t="shared" si="4"/>
        <v>479.75147999999996</v>
      </c>
      <c r="G115" s="17">
        <f>(5.5*1.06+2.44*2.9+1.37*1.15+2.4*3+1.3*2.9)*(10.764)</f>
        <v>273.959946</v>
      </c>
      <c r="H115" s="17">
        <f t="shared" si="5"/>
        <v>786.95962799999995</v>
      </c>
      <c r="I115" s="6">
        <f>2.74*4.27+2.29*2.22+2.74*(3.06+3.35)+1.98*1.22+1.82*1.59+4.2*1</f>
        <v>43.856400000000001</v>
      </c>
    </row>
    <row r="116" spans="1:9" x14ac:dyDescent="0.2">
      <c r="A116" s="211">
        <f t="shared" si="6"/>
        <v>6</v>
      </c>
      <c r="B116" s="212"/>
      <c r="C116" s="19" t="s">
        <v>253</v>
      </c>
      <c r="D116" s="17">
        <f>(44.57)*(10.764)</f>
        <v>479.75147999999996</v>
      </c>
      <c r="E116" s="17">
        <f>1.06*2.29*(10.764)</f>
        <v>26.128533599999997</v>
      </c>
      <c r="F116" s="17">
        <f t="shared" si="4"/>
        <v>505.88001359999998</v>
      </c>
      <c r="G116" s="17">
        <f>(1.37*1.15+2.4*3+1.3*2.9)*(10.764)</f>
        <v>135.03976199999997</v>
      </c>
      <c r="H116" s="17">
        <f t="shared" si="5"/>
        <v>801.04590071999985</v>
      </c>
    </row>
    <row r="117" spans="1:9" x14ac:dyDescent="0.2">
      <c r="A117" s="123" t="s">
        <v>255</v>
      </c>
      <c r="B117" s="123"/>
      <c r="C117" s="123"/>
      <c r="D117" s="123"/>
      <c r="E117" s="123"/>
      <c r="F117" s="123"/>
      <c r="G117" s="123"/>
      <c r="H117" s="123"/>
    </row>
    <row r="118" spans="1:9" x14ac:dyDescent="0.2">
      <c r="A118" s="211">
        <v>1</v>
      </c>
      <c r="B118" s="212"/>
      <c r="C118" s="19" t="s">
        <v>55</v>
      </c>
      <c r="D118" s="17">
        <f>(28.86)*(10.764)</f>
        <v>310.64903999999996</v>
      </c>
      <c r="E118" s="17">
        <f>(2.74)*(10.764)</f>
        <v>29.493359999999999</v>
      </c>
      <c r="F118" s="17">
        <f>D118+E118</f>
        <v>340.14239999999995</v>
      </c>
      <c r="G118" s="17">
        <v>0</v>
      </c>
      <c r="H118" s="17">
        <f>F118*(($H$108)+1)+(IF(G118&lt;101,G118,IF(G118&lt;201,G118/2,IF(G118&lt;=301,G118/3,G118/4))))</f>
        <v>493.20647999999994</v>
      </c>
      <c r="I118" s="6">
        <f>2.74*4.28+2.13*2.14+2.74*3.05+1.99*1.22+2.74*0.46</f>
        <v>28.330600000000004</v>
      </c>
    </row>
    <row r="119" spans="1:9" x14ac:dyDescent="0.2">
      <c r="A119" s="211">
        <f>A118+1</f>
        <v>2</v>
      </c>
      <c r="B119" s="212"/>
      <c r="C119" s="19" t="s">
        <v>55</v>
      </c>
      <c r="D119" s="17">
        <f>(31)*(10.764)</f>
        <v>333.68399999999997</v>
      </c>
      <c r="E119" s="17">
        <f>0*(10.764)</f>
        <v>0</v>
      </c>
      <c r="F119" s="17">
        <f t="shared" ref="F119:F123" si="7">D119+E119</f>
        <v>333.68399999999997</v>
      </c>
      <c r="G119" s="17">
        <v>0</v>
      </c>
      <c r="H119" s="17">
        <f t="shared" ref="H119:H123" si="8">F119*(($H$108)+1)+(IF(G119&lt;101,G119,IF(G119&lt;201,G119/2,IF(G119&lt;=301,G119/3,G119/4))))</f>
        <v>483.84179999999992</v>
      </c>
    </row>
    <row r="120" spans="1:9" x14ac:dyDescent="0.2">
      <c r="A120" s="211">
        <f t="shared" ref="A120:A123" si="9">A119+1</f>
        <v>3</v>
      </c>
      <c r="B120" s="212"/>
      <c r="C120" s="19" t="s">
        <v>55</v>
      </c>
      <c r="D120" s="17">
        <f>(31)*(10.764)</f>
        <v>333.68399999999997</v>
      </c>
      <c r="E120" s="17">
        <f>0*(10.764)</f>
        <v>0</v>
      </c>
      <c r="F120" s="17">
        <f t="shared" si="7"/>
        <v>333.68399999999997</v>
      </c>
      <c r="G120" s="17">
        <v>0</v>
      </c>
      <c r="H120" s="17">
        <f t="shared" si="8"/>
        <v>483.84179999999992</v>
      </c>
    </row>
    <row r="121" spans="1:9" x14ac:dyDescent="0.2">
      <c r="A121" s="211">
        <f t="shared" si="9"/>
        <v>4</v>
      </c>
      <c r="B121" s="212"/>
      <c r="C121" s="19" t="s">
        <v>55</v>
      </c>
      <c r="D121" s="17">
        <f>(28.86)*(10.764)</f>
        <v>310.64903999999996</v>
      </c>
      <c r="E121" s="17">
        <f>(2.74)*(10.764)</f>
        <v>29.493359999999999</v>
      </c>
      <c r="F121" s="17">
        <f t="shared" si="7"/>
        <v>340.14239999999995</v>
      </c>
      <c r="G121" s="17">
        <v>0</v>
      </c>
      <c r="H121" s="17">
        <f t="shared" si="8"/>
        <v>493.20647999999994</v>
      </c>
    </row>
    <row r="122" spans="1:9" x14ac:dyDescent="0.2">
      <c r="A122" s="211">
        <f t="shared" si="9"/>
        <v>5</v>
      </c>
      <c r="B122" s="212"/>
      <c r="C122" s="19" t="s">
        <v>253</v>
      </c>
      <c r="D122" s="17">
        <f>(44.57)*(10.764)</f>
        <v>479.75147999999996</v>
      </c>
      <c r="E122" s="17">
        <f>(2.29)*(10.764)</f>
        <v>24.649559999999997</v>
      </c>
      <c r="F122" s="17">
        <f t="shared" si="7"/>
        <v>504.40103999999997</v>
      </c>
      <c r="G122" s="17">
        <v>0</v>
      </c>
      <c r="H122" s="17">
        <f t="shared" si="8"/>
        <v>731.38150799999994</v>
      </c>
      <c r="I122" s="6">
        <f>2.74*4.27+2.29*2.22+2.74*(3.06+3.35)+1.98*1.22+1.82*1.59+4.2*1</f>
        <v>43.856400000000001</v>
      </c>
    </row>
    <row r="123" spans="1:9" x14ac:dyDescent="0.2">
      <c r="A123" s="211">
        <f t="shared" si="9"/>
        <v>6</v>
      </c>
      <c r="B123" s="212"/>
      <c r="C123" s="19" t="s">
        <v>253</v>
      </c>
      <c r="D123" s="17">
        <f>(44.57)*(10.764)</f>
        <v>479.75147999999996</v>
      </c>
      <c r="E123" s="17">
        <f>(2.29)*(10.764)</f>
        <v>24.649559999999997</v>
      </c>
      <c r="F123" s="17">
        <f t="shared" si="7"/>
        <v>504.40103999999997</v>
      </c>
      <c r="G123" s="17">
        <v>0</v>
      </c>
      <c r="H123" s="17">
        <f t="shared" si="8"/>
        <v>731.38150799999994</v>
      </c>
    </row>
    <row r="124" spans="1:9" ht="14.25" customHeight="1" x14ac:dyDescent="0.2">
      <c r="A124" s="85" t="s">
        <v>114</v>
      </c>
      <c r="B124" s="85"/>
      <c r="C124" s="85"/>
      <c r="D124" s="85"/>
      <c r="E124" s="85"/>
      <c r="F124" s="85"/>
      <c r="G124" s="85"/>
      <c r="H124" s="85"/>
    </row>
    <row r="125" spans="1:9" x14ac:dyDescent="0.2">
      <c r="A125" s="120" t="s">
        <v>115</v>
      </c>
      <c r="B125" s="121"/>
      <c r="C125" s="121"/>
      <c r="D125" s="121"/>
      <c r="E125" s="122"/>
      <c r="F125" s="120">
        <v>4000</v>
      </c>
      <c r="G125" s="121"/>
      <c r="H125" s="122"/>
    </row>
    <row r="126" spans="1:9" x14ac:dyDescent="0.2">
      <c r="A126" s="120" t="s">
        <v>116</v>
      </c>
      <c r="B126" s="121"/>
      <c r="C126" s="121"/>
      <c r="D126" s="121"/>
      <c r="E126" s="122"/>
      <c r="F126" s="257" t="s">
        <v>117</v>
      </c>
      <c r="G126" s="258"/>
      <c r="H126" s="259"/>
    </row>
    <row r="127" spans="1:9" x14ac:dyDescent="0.2">
      <c r="A127" s="85" t="s">
        <v>47</v>
      </c>
      <c r="B127" s="85"/>
      <c r="C127" s="85"/>
      <c r="D127" s="85"/>
      <c r="E127" s="85"/>
      <c r="F127" s="85"/>
      <c r="G127" s="85"/>
      <c r="H127" s="85"/>
    </row>
    <row r="128" spans="1:9" x14ac:dyDescent="0.2">
      <c r="A128" s="21">
        <v>1</v>
      </c>
      <c r="B128" s="86" t="s">
        <v>259</v>
      </c>
      <c r="C128" s="87"/>
      <c r="D128" s="87"/>
      <c r="E128" s="87"/>
      <c r="F128" s="87"/>
      <c r="G128" s="87"/>
      <c r="H128" s="88"/>
    </row>
    <row r="129" spans="1:8" x14ac:dyDescent="0.2">
      <c r="A129" s="21">
        <f t="shared" ref="A129:A137" si="10">A128+1</f>
        <v>2</v>
      </c>
      <c r="B129" s="86" t="s">
        <v>216</v>
      </c>
      <c r="C129" s="87"/>
      <c r="D129" s="87"/>
      <c r="E129" s="87"/>
      <c r="F129" s="87"/>
      <c r="G129" s="87"/>
      <c r="H129" s="88"/>
    </row>
    <row r="130" spans="1:8" x14ac:dyDescent="0.2">
      <c r="A130" s="21">
        <f t="shared" si="10"/>
        <v>3</v>
      </c>
      <c r="B130" s="86" t="s">
        <v>217</v>
      </c>
      <c r="C130" s="87"/>
      <c r="D130" s="87"/>
      <c r="E130" s="87"/>
      <c r="F130" s="87"/>
      <c r="G130" s="87"/>
      <c r="H130" s="88"/>
    </row>
    <row r="131" spans="1:8" ht="12.75" customHeight="1" x14ac:dyDescent="0.2">
      <c r="A131" s="21">
        <f t="shared" si="10"/>
        <v>4</v>
      </c>
      <c r="B131" s="86" t="s">
        <v>218</v>
      </c>
      <c r="C131" s="87"/>
      <c r="D131" s="87"/>
      <c r="E131" s="87"/>
      <c r="F131" s="87"/>
      <c r="G131" s="87"/>
      <c r="H131" s="88"/>
    </row>
    <row r="132" spans="1:8" x14ac:dyDescent="0.2">
      <c r="A132" s="21">
        <f t="shared" si="10"/>
        <v>5</v>
      </c>
      <c r="B132" s="86" t="s">
        <v>260</v>
      </c>
      <c r="C132" s="87"/>
      <c r="D132" s="87"/>
      <c r="E132" s="87"/>
      <c r="F132" s="87"/>
      <c r="G132" s="87"/>
      <c r="H132" s="88"/>
    </row>
    <row r="133" spans="1:8" x14ac:dyDescent="0.2">
      <c r="A133" s="21">
        <f t="shared" si="10"/>
        <v>6</v>
      </c>
      <c r="B133" s="86" t="s">
        <v>222</v>
      </c>
      <c r="C133" s="87"/>
      <c r="D133" s="87"/>
      <c r="E133" s="87"/>
      <c r="F133" s="76">
        <f>H108</f>
        <v>0.45</v>
      </c>
      <c r="G133" s="63"/>
      <c r="H133" s="64"/>
    </row>
    <row r="134" spans="1:8" x14ac:dyDescent="0.2">
      <c r="A134" s="21">
        <f t="shared" si="10"/>
        <v>7</v>
      </c>
      <c r="B134" s="86" t="s">
        <v>219</v>
      </c>
      <c r="C134" s="87"/>
      <c r="D134" s="87"/>
      <c r="E134" s="87"/>
      <c r="F134" s="87"/>
      <c r="G134" s="87"/>
      <c r="H134" s="88"/>
    </row>
    <row r="135" spans="1:8" ht="24" customHeight="1" x14ac:dyDescent="0.2">
      <c r="A135" s="21">
        <f t="shared" si="10"/>
        <v>8</v>
      </c>
      <c r="B135" s="86" t="s">
        <v>220</v>
      </c>
      <c r="C135" s="87"/>
      <c r="D135" s="87"/>
      <c r="E135" s="87"/>
      <c r="F135" s="87"/>
      <c r="G135" s="87"/>
      <c r="H135" s="88"/>
    </row>
    <row r="136" spans="1:8" x14ac:dyDescent="0.2">
      <c r="A136" s="21">
        <f t="shared" si="10"/>
        <v>9</v>
      </c>
      <c r="B136" s="86" t="s">
        <v>221</v>
      </c>
      <c r="C136" s="87"/>
      <c r="D136" s="87"/>
      <c r="E136" s="87"/>
      <c r="F136" s="87"/>
      <c r="G136" s="87"/>
      <c r="H136" s="88"/>
    </row>
    <row r="137" spans="1:8" hidden="1" x14ac:dyDescent="0.2">
      <c r="A137" s="21">
        <f t="shared" si="10"/>
        <v>10</v>
      </c>
      <c r="B137" s="86" t="s">
        <v>261</v>
      </c>
      <c r="C137" s="87"/>
      <c r="D137" s="87"/>
      <c r="E137" s="87"/>
      <c r="F137" s="87"/>
      <c r="G137" s="87"/>
      <c r="H137" s="88"/>
    </row>
    <row r="138" spans="1:8" x14ac:dyDescent="0.2">
      <c r="A138" s="83" t="s">
        <v>120</v>
      </c>
      <c r="B138" s="84"/>
      <c r="C138" s="83" t="str">
        <f>C7</f>
        <v>FIA Aangan</v>
      </c>
      <c r="D138" s="92"/>
      <c r="E138" s="92"/>
      <c r="F138" s="92"/>
      <c r="G138" s="92"/>
      <c r="H138" s="84"/>
    </row>
    <row r="139" spans="1:8" x14ac:dyDescent="0.2">
      <c r="A139" s="223"/>
      <c r="B139" s="224"/>
      <c r="C139" s="224"/>
      <c r="D139" s="224"/>
      <c r="E139" s="224"/>
      <c r="F139" s="224"/>
      <c r="G139" s="224"/>
      <c r="H139" s="225"/>
    </row>
    <row r="140" spans="1:8" x14ac:dyDescent="0.2">
      <c r="A140" s="80"/>
      <c r="B140" s="81"/>
      <c r="C140" s="81"/>
      <c r="D140" s="81"/>
      <c r="E140" s="81"/>
      <c r="F140" s="81"/>
      <c r="G140" s="81"/>
      <c r="H140" s="82"/>
    </row>
    <row r="141" spans="1:8" x14ac:dyDescent="0.2">
      <c r="A141" s="80"/>
      <c r="B141" s="81"/>
      <c r="C141" s="81"/>
      <c r="D141" s="81"/>
      <c r="E141" s="81"/>
      <c r="F141" s="81"/>
      <c r="G141" s="81"/>
      <c r="H141" s="82"/>
    </row>
    <row r="142" spans="1:8" x14ac:dyDescent="0.2">
      <c r="A142" s="80"/>
      <c r="B142" s="81"/>
      <c r="C142" s="81"/>
      <c r="D142" s="81"/>
      <c r="E142" s="81"/>
      <c r="F142" s="81"/>
      <c r="G142" s="81"/>
      <c r="H142" s="82"/>
    </row>
    <row r="143" spans="1:8" x14ac:dyDescent="0.2">
      <c r="A143" s="80"/>
      <c r="B143" s="81"/>
      <c r="C143" s="81"/>
      <c r="D143" s="81"/>
      <c r="E143" s="81"/>
      <c r="F143" s="81"/>
      <c r="G143" s="81"/>
      <c r="H143" s="82"/>
    </row>
    <row r="144" spans="1:8" x14ac:dyDescent="0.2">
      <c r="A144" s="80"/>
      <c r="B144" s="81"/>
      <c r="C144" s="81"/>
      <c r="D144" s="81"/>
      <c r="E144" s="81"/>
      <c r="F144" s="81"/>
      <c r="G144" s="81"/>
      <c r="H144" s="82"/>
    </row>
    <row r="145" spans="1:8" x14ac:dyDescent="0.2">
      <c r="A145" s="80"/>
      <c r="B145" s="81"/>
      <c r="C145" s="81"/>
      <c r="D145" s="81"/>
      <c r="E145" s="81"/>
      <c r="F145" s="81"/>
      <c r="G145" s="81"/>
      <c r="H145" s="82"/>
    </row>
    <row r="146" spans="1:8" x14ac:dyDescent="0.2">
      <c r="A146" s="80"/>
      <c r="B146" s="81"/>
      <c r="C146" s="81"/>
      <c r="D146" s="81"/>
      <c r="E146" s="81"/>
      <c r="F146" s="81"/>
      <c r="G146" s="81"/>
      <c r="H146" s="82"/>
    </row>
    <row r="147" spans="1:8" x14ac:dyDescent="0.2">
      <c r="A147" s="80"/>
      <c r="B147" s="81"/>
      <c r="C147" s="81"/>
      <c r="D147" s="81"/>
      <c r="E147" s="81"/>
      <c r="F147" s="81"/>
      <c r="G147" s="81"/>
      <c r="H147" s="82"/>
    </row>
    <row r="148" spans="1:8" x14ac:dyDescent="0.2">
      <c r="A148" s="80"/>
      <c r="B148" s="81"/>
      <c r="C148" s="81"/>
      <c r="D148" s="81"/>
      <c r="E148" s="81"/>
      <c r="F148" s="81"/>
      <c r="G148" s="81"/>
      <c r="H148" s="82"/>
    </row>
    <row r="149" spans="1:8" x14ac:dyDescent="0.2">
      <c r="A149" s="80"/>
      <c r="B149" s="81"/>
      <c r="C149" s="81"/>
      <c r="D149" s="81"/>
      <c r="E149" s="81"/>
      <c r="F149" s="81"/>
      <c r="G149" s="81"/>
      <c r="H149" s="82"/>
    </row>
    <row r="150" spans="1:8" x14ac:dyDescent="0.2">
      <c r="A150" s="80"/>
      <c r="B150" s="81"/>
      <c r="C150" s="81"/>
      <c r="D150" s="81"/>
      <c r="E150" s="81"/>
      <c r="F150" s="81"/>
      <c r="G150" s="81"/>
      <c r="H150" s="82"/>
    </row>
    <row r="151" spans="1:8" x14ac:dyDescent="0.2">
      <c r="A151" s="80"/>
      <c r="B151" s="81"/>
      <c r="C151" s="81"/>
      <c r="D151" s="81"/>
      <c r="E151" s="81"/>
      <c r="F151" s="81"/>
      <c r="G151" s="81"/>
      <c r="H151" s="82"/>
    </row>
    <row r="152" spans="1:8" x14ac:dyDescent="0.2">
      <c r="A152" s="80"/>
      <c r="B152" s="81"/>
      <c r="C152" s="81"/>
      <c r="D152" s="81"/>
      <c r="E152" s="81"/>
      <c r="F152" s="81"/>
      <c r="G152" s="81"/>
      <c r="H152" s="82"/>
    </row>
    <row r="153" spans="1:8" x14ac:dyDescent="0.2">
      <c r="A153" s="80"/>
      <c r="B153" s="81"/>
      <c r="C153" s="81"/>
      <c r="D153" s="81"/>
      <c r="E153" s="81"/>
      <c r="F153" s="81"/>
      <c r="G153" s="81"/>
      <c r="H153" s="82"/>
    </row>
    <row r="154" spans="1:8" x14ac:dyDescent="0.2">
      <c r="A154" s="80"/>
      <c r="B154" s="81"/>
      <c r="C154" s="81"/>
      <c r="D154" s="81"/>
      <c r="E154" s="81"/>
      <c r="F154" s="81"/>
      <c r="G154" s="81"/>
      <c r="H154" s="82"/>
    </row>
    <row r="155" spans="1:8" x14ac:dyDescent="0.2">
      <c r="A155" s="80"/>
      <c r="B155" s="81"/>
      <c r="C155" s="81"/>
      <c r="D155" s="81"/>
      <c r="E155" s="81"/>
      <c r="F155" s="81"/>
      <c r="G155" s="81"/>
      <c r="H155" s="82"/>
    </row>
    <row r="156" spans="1:8" x14ac:dyDescent="0.2">
      <c r="A156" s="80"/>
      <c r="B156" s="81"/>
      <c r="C156" s="81"/>
      <c r="D156" s="81"/>
      <c r="E156" s="81"/>
      <c r="F156" s="81"/>
      <c r="G156" s="81"/>
      <c r="H156" s="82"/>
    </row>
    <row r="157" spans="1:8" x14ac:dyDescent="0.2">
      <c r="A157" s="80"/>
      <c r="B157" s="81"/>
      <c r="C157" s="81"/>
      <c r="D157" s="81"/>
      <c r="E157" s="81"/>
      <c r="F157" s="81"/>
      <c r="G157" s="81"/>
      <c r="H157" s="82"/>
    </row>
    <row r="158" spans="1:8" x14ac:dyDescent="0.2">
      <c r="A158" s="80"/>
      <c r="B158" s="81"/>
      <c r="C158" s="81"/>
      <c r="D158" s="81"/>
      <c r="E158" s="81"/>
      <c r="F158" s="81"/>
      <c r="G158" s="81"/>
      <c r="H158" s="82"/>
    </row>
    <row r="159" spans="1:8" x14ac:dyDescent="0.2">
      <c r="A159" s="80"/>
      <c r="B159" s="81"/>
      <c r="C159" s="81"/>
      <c r="D159" s="81"/>
      <c r="E159" s="81"/>
      <c r="F159" s="81"/>
      <c r="G159" s="81"/>
      <c r="H159" s="82"/>
    </row>
    <row r="160" spans="1:8" x14ac:dyDescent="0.2">
      <c r="A160" s="80"/>
      <c r="B160" s="81"/>
      <c r="C160" s="81"/>
      <c r="D160" s="81"/>
      <c r="E160" s="81"/>
      <c r="F160" s="81"/>
      <c r="G160" s="81"/>
      <c r="H160" s="82"/>
    </row>
    <row r="161" spans="1:8" x14ac:dyDescent="0.2">
      <c r="A161" s="80"/>
      <c r="B161" s="81"/>
      <c r="C161" s="81"/>
      <c r="D161" s="81"/>
      <c r="E161" s="81"/>
      <c r="F161" s="81"/>
      <c r="G161" s="81"/>
      <c r="H161" s="82"/>
    </row>
    <row r="162" spans="1:8" x14ac:dyDescent="0.2">
      <c r="A162" s="80"/>
      <c r="B162" s="81"/>
      <c r="C162" s="81"/>
      <c r="D162" s="81"/>
      <c r="E162" s="81"/>
      <c r="F162" s="81"/>
      <c r="G162" s="81"/>
      <c r="H162" s="82"/>
    </row>
    <row r="163" spans="1:8" x14ac:dyDescent="0.2">
      <c r="A163" s="80"/>
      <c r="B163" s="81"/>
      <c r="C163" s="81"/>
      <c r="D163" s="81"/>
      <c r="E163" s="81"/>
      <c r="F163" s="81"/>
      <c r="G163" s="81"/>
      <c r="H163" s="82"/>
    </row>
    <row r="164" spans="1:8" x14ac:dyDescent="0.2">
      <c r="A164" s="80"/>
      <c r="B164" s="81"/>
      <c r="C164" s="81"/>
      <c r="D164" s="81"/>
      <c r="E164" s="81"/>
      <c r="F164" s="81"/>
      <c r="G164" s="81"/>
      <c r="H164" s="82"/>
    </row>
    <row r="165" spans="1:8" x14ac:dyDescent="0.2">
      <c r="A165" s="80"/>
      <c r="B165" s="81"/>
      <c r="C165" s="81"/>
      <c r="D165" s="81"/>
      <c r="E165" s="81"/>
      <c r="F165" s="81"/>
      <c r="G165" s="81"/>
      <c r="H165" s="82"/>
    </row>
    <row r="166" spans="1:8" x14ac:dyDescent="0.2">
      <c r="A166" s="80"/>
      <c r="B166" s="81"/>
      <c r="C166" s="81"/>
      <c r="D166" s="81"/>
      <c r="E166" s="81"/>
      <c r="F166" s="81"/>
      <c r="G166" s="81"/>
      <c r="H166" s="82"/>
    </row>
    <row r="167" spans="1:8" x14ac:dyDescent="0.2">
      <c r="A167" s="80"/>
      <c r="B167" s="81"/>
      <c r="C167" s="81"/>
      <c r="D167" s="81"/>
      <c r="E167" s="81"/>
      <c r="F167" s="81"/>
      <c r="G167" s="81"/>
      <c r="H167" s="82"/>
    </row>
    <row r="168" spans="1:8" x14ac:dyDescent="0.2">
      <c r="A168" s="80"/>
      <c r="B168" s="81"/>
      <c r="C168" s="81"/>
      <c r="D168" s="81"/>
      <c r="E168" s="81"/>
      <c r="F168" s="81"/>
      <c r="G168" s="81"/>
      <c r="H168" s="82"/>
    </row>
    <row r="169" spans="1:8" x14ac:dyDescent="0.2">
      <c r="A169" s="80"/>
      <c r="B169" s="81"/>
      <c r="C169" s="81"/>
      <c r="D169" s="81"/>
      <c r="E169" s="81"/>
      <c r="F169" s="81"/>
      <c r="G169" s="81"/>
      <c r="H169" s="82"/>
    </row>
    <row r="170" spans="1:8" x14ac:dyDescent="0.2">
      <c r="A170" s="80"/>
      <c r="B170" s="81"/>
      <c r="C170" s="81"/>
      <c r="D170" s="81"/>
      <c r="E170" s="81"/>
      <c r="F170" s="81"/>
      <c r="G170" s="81"/>
      <c r="H170" s="82"/>
    </row>
    <row r="171" spans="1:8" x14ac:dyDescent="0.2">
      <c r="A171" s="80"/>
      <c r="B171" s="81"/>
      <c r="C171" s="81"/>
      <c r="D171" s="81"/>
      <c r="E171" s="81"/>
      <c r="F171" s="81"/>
      <c r="G171" s="81"/>
      <c r="H171" s="82"/>
    </row>
    <row r="172" spans="1:8" x14ac:dyDescent="0.2">
      <c r="A172" s="80"/>
      <c r="B172" s="81"/>
      <c r="C172" s="81"/>
      <c r="D172" s="81"/>
      <c r="E172" s="81"/>
      <c r="F172" s="81"/>
      <c r="G172" s="81"/>
      <c r="H172" s="82"/>
    </row>
    <row r="173" spans="1:8" x14ac:dyDescent="0.2">
      <c r="A173" s="80"/>
      <c r="B173" s="81"/>
      <c r="C173" s="81"/>
      <c r="D173" s="81"/>
      <c r="E173" s="81"/>
      <c r="F173" s="81"/>
      <c r="G173" s="81"/>
      <c r="H173" s="82"/>
    </row>
    <row r="174" spans="1:8" x14ac:dyDescent="0.2">
      <c r="A174" s="80"/>
      <c r="B174" s="81"/>
      <c r="C174" s="81"/>
      <c r="D174" s="81"/>
      <c r="E174" s="81"/>
      <c r="F174" s="81"/>
      <c r="G174" s="81"/>
      <c r="H174" s="82"/>
    </row>
    <row r="175" spans="1:8" x14ac:dyDescent="0.2">
      <c r="A175" s="80"/>
      <c r="B175" s="81"/>
      <c r="C175" s="81"/>
      <c r="D175" s="81"/>
      <c r="E175" s="81"/>
      <c r="F175" s="81"/>
      <c r="G175" s="81"/>
      <c r="H175" s="82"/>
    </row>
    <row r="176" spans="1:8" x14ac:dyDescent="0.2">
      <c r="A176" s="80"/>
      <c r="B176" s="81"/>
      <c r="C176" s="81"/>
      <c r="D176" s="81"/>
      <c r="E176" s="81"/>
      <c r="F176" s="81"/>
      <c r="G176" s="81"/>
      <c r="H176" s="82"/>
    </row>
    <row r="177" spans="1:8" x14ac:dyDescent="0.2">
      <c r="A177" s="80"/>
      <c r="B177" s="81"/>
      <c r="C177" s="81"/>
      <c r="D177" s="81"/>
      <c r="E177" s="81"/>
      <c r="F177" s="81"/>
      <c r="G177" s="81"/>
      <c r="H177" s="82"/>
    </row>
    <row r="178" spans="1:8" x14ac:dyDescent="0.2">
      <c r="A178" s="80"/>
      <c r="B178" s="81"/>
      <c r="C178" s="81"/>
      <c r="D178" s="81"/>
      <c r="E178" s="81"/>
      <c r="F178" s="81"/>
      <c r="G178" s="81"/>
      <c r="H178" s="82"/>
    </row>
    <row r="179" spans="1:8" x14ac:dyDescent="0.2">
      <c r="A179" s="80"/>
      <c r="B179" s="81"/>
      <c r="C179" s="81"/>
      <c r="D179" s="81"/>
      <c r="E179" s="81"/>
      <c r="F179" s="81"/>
      <c r="G179" s="81"/>
      <c r="H179" s="82"/>
    </row>
    <row r="180" spans="1:8" x14ac:dyDescent="0.2">
      <c r="A180" s="80"/>
      <c r="B180" s="81"/>
      <c r="C180" s="81"/>
      <c r="D180" s="81"/>
      <c r="E180" s="81"/>
      <c r="F180" s="81"/>
      <c r="G180" s="81"/>
      <c r="H180" s="82"/>
    </row>
    <row r="181" spans="1:8" x14ac:dyDescent="0.2">
      <c r="A181" s="80"/>
      <c r="B181" s="81"/>
      <c r="C181" s="81"/>
      <c r="D181" s="81"/>
      <c r="E181" s="81"/>
      <c r="F181" s="81"/>
      <c r="G181" s="81"/>
      <c r="H181" s="82"/>
    </row>
    <row r="182" spans="1:8" x14ac:dyDescent="0.2">
      <c r="A182" s="80"/>
      <c r="B182" s="81"/>
      <c r="C182" s="81"/>
      <c r="D182" s="81"/>
      <c r="E182" s="81"/>
      <c r="F182" s="81"/>
      <c r="G182" s="81"/>
      <c r="H182" s="82"/>
    </row>
    <row r="183" spans="1:8" x14ac:dyDescent="0.2">
      <c r="A183" s="80"/>
      <c r="B183" s="81"/>
      <c r="C183" s="81"/>
      <c r="D183" s="81"/>
      <c r="E183" s="81"/>
      <c r="F183" s="81"/>
      <c r="G183" s="81"/>
      <c r="H183" s="82"/>
    </row>
    <row r="184" spans="1:8" x14ac:dyDescent="0.2">
      <c r="A184" s="80"/>
      <c r="B184" s="81"/>
      <c r="C184" s="81"/>
      <c r="D184" s="81"/>
      <c r="E184" s="81"/>
      <c r="F184" s="81"/>
      <c r="G184" s="81"/>
      <c r="H184" s="82"/>
    </row>
    <row r="185" spans="1:8" x14ac:dyDescent="0.2">
      <c r="A185" s="80"/>
      <c r="B185" s="81"/>
      <c r="C185" s="81"/>
      <c r="D185" s="81"/>
      <c r="E185" s="81"/>
      <c r="F185" s="81"/>
      <c r="G185" s="81"/>
      <c r="H185" s="82"/>
    </row>
    <row r="186" spans="1:8" x14ac:dyDescent="0.2">
      <c r="A186" s="80"/>
      <c r="B186" s="81"/>
      <c r="C186" s="81"/>
      <c r="D186" s="81"/>
      <c r="E186" s="81"/>
      <c r="F186" s="81"/>
      <c r="G186" s="81"/>
      <c r="H186" s="82"/>
    </row>
    <row r="187" spans="1:8" x14ac:dyDescent="0.2">
      <c r="A187" s="80"/>
      <c r="B187" s="81"/>
      <c r="C187" s="81"/>
      <c r="D187" s="81"/>
      <c r="E187" s="81"/>
      <c r="F187" s="81"/>
      <c r="G187" s="81"/>
      <c r="H187" s="82"/>
    </row>
    <row r="188" spans="1:8" x14ac:dyDescent="0.2">
      <c r="A188" s="80"/>
      <c r="B188" s="81"/>
      <c r="C188" s="81"/>
      <c r="D188" s="81"/>
      <c r="E188" s="81"/>
      <c r="F188" s="81"/>
      <c r="G188" s="81"/>
      <c r="H188" s="82"/>
    </row>
    <row r="189" spans="1:8" x14ac:dyDescent="0.2">
      <c r="A189" s="80"/>
      <c r="B189" s="81"/>
      <c r="C189" s="81"/>
      <c r="D189" s="81"/>
      <c r="E189" s="81"/>
      <c r="F189" s="81"/>
      <c r="G189" s="81"/>
      <c r="H189" s="82"/>
    </row>
    <row r="190" spans="1:8" x14ac:dyDescent="0.2">
      <c r="A190" s="80"/>
      <c r="B190" s="81"/>
      <c r="C190" s="81"/>
      <c r="D190" s="81"/>
      <c r="E190" s="81"/>
      <c r="F190" s="81"/>
      <c r="G190" s="81"/>
      <c r="H190" s="82"/>
    </row>
    <row r="191" spans="1:8" ht="12.75" customHeight="1" x14ac:dyDescent="0.2">
      <c r="A191" s="83" t="s">
        <v>142</v>
      </c>
      <c r="B191" s="84"/>
      <c r="C191" s="83"/>
      <c r="D191" s="92"/>
      <c r="E191" s="92"/>
      <c r="F191" s="92"/>
      <c r="G191" s="92"/>
      <c r="H191" s="84"/>
    </row>
    <row r="192" spans="1:8" x14ac:dyDescent="0.2">
      <c r="A192" s="80"/>
      <c r="B192" s="81"/>
      <c r="C192" s="81"/>
      <c r="D192" s="81"/>
      <c r="E192" s="81"/>
      <c r="F192" s="81"/>
      <c r="G192" s="81"/>
      <c r="H192" s="82"/>
    </row>
    <row r="193" spans="1:8" x14ac:dyDescent="0.2">
      <c r="A193" s="80"/>
      <c r="B193" s="81"/>
      <c r="C193" s="81"/>
      <c r="D193" s="81"/>
      <c r="E193" s="81"/>
      <c r="F193" s="81"/>
      <c r="G193" s="81"/>
      <c r="H193" s="82"/>
    </row>
    <row r="194" spans="1:8" x14ac:dyDescent="0.2">
      <c r="A194" s="80"/>
      <c r="B194" s="81"/>
      <c r="C194" s="81"/>
      <c r="D194" s="81"/>
      <c r="E194" s="81"/>
      <c r="F194" s="81"/>
      <c r="G194" s="81"/>
      <c r="H194" s="82"/>
    </row>
    <row r="195" spans="1:8" x14ac:dyDescent="0.2">
      <c r="A195" s="80"/>
      <c r="B195" s="81"/>
      <c r="C195" s="81"/>
      <c r="D195" s="81"/>
      <c r="E195" s="81"/>
      <c r="F195" s="81"/>
      <c r="G195" s="81"/>
      <c r="H195" s="82"/>
    </row>
    <row r="196" spans="1:8" x14ac:dyDescent="0.2">
      <c r="A196" s="80"/>
      <c r="B196" s="81"/>
      <c r="C196" s="81"/>
      <c r="D196" s="81"/>
      <c r="E196" s="81"/>
      <c r="F196" s="81"/>
      <c r="G196" s="81"/>
      <c r="H196" s="82"/>
    </row>
    <row r="197" spans="1:8" x14ac:dyDescent="0.2">
      <c r="A197" s="80"/>
      <c r="B197" s="81"/>
      <c r="C197" s="81"/>
      <c r="D197" s="81"/>
      <c r="E197" s="81"/>
      <c r="F197" s="81"/>
      <c r="G197" s="81"/>
      <c r="H197" s="82"/>
    </row>
    <row r="198" spans="1:8" x14ac:dyDescent="0.2">
      <c r="A198" s="80"/>
      <c r="B198" s="81"/>
      <c r="C198" s="81"/>
      <c r="D198" s="81"/>
      <c r="E198" s="81"/>
      <c r="F198" s="81"/>
      <c r="G198" s="81"/>
      <c r="H198" s="82"/>
    </row>
    <row r="199" spans="1:8" x14ac:dyDescent="0.2">
      <c r="A199" s="80"/>
      <c r="B199" s="81"/>
      <c r="C199" s="81"/>
      <c r="D199" s="81"/>
      <c r="E199" s="81"/>
      <c r="F199" s="81"/>
      <c r="G199" s="81"/>
      <c r="H199" s="82"/>
    </row>
    <row r="200" spans="1:8" x14ac:dyDescent="0.2">
      <c r="A200" s="80"/>
      <c r="B200" s="81"/>
      <c r="C200" s="81"/>
      <c r="D200" s="81"/>
      <c r="E200" s="81"/>
      <c r="F200" s="81"/>
      <c r="G200" s="81"/>
      <c r="H200" s="82"/>
    </row>
    <row r="201" spans="1:8" x14ac:dyDescent="0.2">
      <c r="A201" s="80"/>
      <c r="B201" s="81"/>
      <c r="C201" s="81"/>
      <c r="D201" s="81"/>
      <c r="E201" s="81"/>
      <c r="F201" s="81"/>
      <c r="G201" s="81"/>
      <c r="H201" s="82"/>
    </row>
    <row r="202" spans="1:8" x14ac:dyDescent="0.2">
      <c r="A202" s="80"/>
      <c r="B202" s="81"/>
      <c r="C202" s="81"/>
      <c r="D202" s="81"/>
      <c r="E202" s="81"/>
      <c r="F202" s="81"/>
      <c r="G202" s="81"/>
      <c r="H202" s="82"/>
    </row>
    <row r="203" spans="1:8" x14ac:dyDescent="0.2">
      <c r="A203" s="80"/>
      <c r="B203" s="81"/>
      <c r="C203" s="81"/>
      <c r="D203" s="81"/>
      <c r="E203" s="81"/>
      <c r="F203" s="81"/>
      <c r="G203" s="81"/>
      <c r="H203" s="82"/>
    </row>
    <row r="204" spans="1:8" x14ac:dyDescent="0.2">
      <c r="A204" s="80"/>
      <c r="B204" s="81"/>
      <c r="C204" s="81"/>
      <c r="D204" s="81"/>
      <c r="E204" s="81"/>
      <c r="F204" s="81"/>
      <c r="G204" s="81"/>
      <c r="H204" s="82"/>
    </row>
    <row r="205" spans="1:8" x14ac:dyDescent="0.2">
      <c r="A205" s="80"/>
      <c r="B205" s="81"/>
      <c r="C205" s="81"/>
      <c r="D205" s="81"/>
      <c r="E205" s="81"/>
      <c r="F205" s="81"/>
      <c r="G205" s="81"/>
      <c r="H205" s="82"/>
    </row>
    <row r="206" spans="1:8" x14ac:dyDescent="0.2">
      <c r="A206" s="80"/>
      <c r="B206" s="81"/>
      <c r="C206" s="81"/>
      <c r="D206" s="81"/>
      <c r="E206" s="81"/>
      <c r="F206" s="81"/>
      <c r="G206" s="81"/>
      <c r="H206" s="82"/>
    </row>
    <row r="207" spans="1:8" x14ac:dyDescent="0.2">
      <c r="A207" s="80"/>
      <c r="B207" s="81"/>
      <c r="C207" s="81"/>
      <c r="D207" s="81"/>
      <c r="E207" s="81"/>
      <c r="F207" s="81"/>
      <c r="G207" s="81"/>
      <c r="H207" s="82"/>
    </row>
    <row r="208" spans="1:8" x14ac:dyDescent="0.2">
      <c r="A208" s="80"/>
      <c r="B208" s="81"/>
      <c r="C208" s="81"/>
      <c r="D208" s="81"/>
      <c r="E208" s="81"/>
      <c r="F208" s="81"/>
      <c r="G208" s="81"/>
      <c r="H208" s="82"/>
    </row>
    <row r="209" spans="1:8" x14ac:dyDescent="0.2">
      <c r="A209" s="80"/>
      <c r="B209" s="81"/>
      <c r="C209" s="81"/>
      <c r="D209" s="81"/>
      <c r="E209" s="81"/>
      <c r="F209" s="81"/>
      <c r="G209" s="81"/>
      <c r="H209" s="82"/>
    </row>
    <row r="210" spans="1:8" x14ac:dyDescent="0.2">
      <c r="A210" s="80"/>
      <c r="B210" s="81"/>
      <c r="C210" s="81"/>
      <c r="D210" s="81"/>
      <c r="E210" s="81"/>
      <c r="F210" s="81"/>
      <c r="G210" s="81"/>
      <c r="H210" s="82"/>
    </row>
    <row r="211" spans="1:8" x14ac:dyDescent="0.2">
      <c r="A211" s="80"/>
      <c r="B211" s="81"/>
      <c r="C211" s="81"/>
      <c r="D211" s="81"/>
      <c r="E211" s="81"/>
      <c r="F211" s="81"/>
      <c r="G211" s="81"/>
      <c r="H211" s="82"/>
    </row>
    <row r="212" spans="1:8" x14ac:dyDescent="0.2">
      <c r="A212" s="80"/>
      <c r="B212" s="81"/>
      <c r="C212" s="81"/>
      <c r="D212" s="81"/>
      <c r="E212" s="81"/>
      <c r="F212" s="81"/>
      <c r="G212" s="81"/>
      <c r="H212" s="82"/>
    </row>
    <row r="213" spans="1:8" x14ac:dyDescent="0.2">
      <c r="A213" s="80"/>
      <c r="B213" s="81"/>
      <c r="C213" s="81"/>
      <c r="D213" s="81"/>
      <c r="E213" s="81"/>
      <c r="F213" s="81"/>
      <c r="G213" s="81"/>
      <c r="H213" s="82"/>
    </row>
    <row r="214" spans="1:8" x14ac:dyDescent="0.2">
      <c r="A214" s="80"/>
      <c r="B214" s="81"/>
      <c r="C214" s="81"/>
      <c r="D214" s="81"/>
      <c r="E214" s="81"/>
      <c r="F214" s="81"/>
      <c r="G214" s="81"/>
      <c r="H214" s="82"/>
    </row>
    <row r="215" spans="1:8" x14ac:dyDescent="0.2">
      <c r="A215" s="80"/>
      <c r="B215" s="81"/>
      <c r="C215" s="81"/>
      <c r="D215" s="81"/>
      <c r="E215" s="81"/>
      <c r="F215" s="81"/>
      <c r="G215" s="81"/>
      <c r="H215" s="82"/>
    </row>
    <row r="216" spans="1:8" x14ac:dyDescent="0.2">
      <c r="A216" s="80"/>
      <c r="B216" s="81"/>
      <c r="C216" s="81"/>
      <c r="D216" s="81"/>
      <c r="E216" s="81"/>
      <c r="F216" s="81"/>
      <c r="G216" s="81"/>
      <c r="H216" s="82"/>
    </row>
    <row r="217" spans="1:8" x14ac:dyDescent="0.2">
      <c r="A217" s="80"/>
      <c r="B217" s="81"/>
      <c r="C217" s="81"/>
      <c r="D217" s="81"/>
      <c r="E217" s="81"/>
      <c r="F217" s="81"/>
      <c r="G217" s="81"/>
      <c r="H217" s="82"/>
    </row>
    <row r="218" spans="1:8" x14ac:dyDescent="0.2">
      <c r="A218" s="80"/>
      <c r="B218" s="81"/>
      <c r="C218" s="81"/>
      <c r="D218" s="81"/>
      <c r="E218" s="81"/>
      <c r="F218" s="81"/>
      <c r="G218" s="81"/>
      <c r="H218" s="82"/>
    </row>
    <row r="219" spans="1:8" x14ac:dyDescent="0.2">
      <c r="A219" s="80"/>
      <c r="B219" s="81"/>
      <c r="C219" s="81"/>
      <c r="D219" s="81"/>
      <c r="E219" s="81"/>
      <c r="F219" s="81"/>
      <c r="G219" s="81"/>
      <c r="H219" s="82"/>
    </row>
    <row r="220" spans="1:8" x14ac:dyDescent="0.2">
      <c r="A220" s="80"/>
      <c r="B220" s="81"/>
      <c r="C220" s="81"/>
      <c r="D220" s="81"/>
      <c r="E220" s="81"/>
      <c r="F220" s="81"/>
      <c r="G220" s="81"/>
      <c r="H220" s="82"/>
    </row>
    <row r="221" spans="1:8" x14ac:dyDescent="0.2">
      <c r="A221" s="80"/>
      <c r="B221" s="81"/>
      <c r="C221" s="81"/>
      <c r="D221" s="81"/>
      <c r="E221" s="81"/>
      <c r="F221" s="81"/>
      <c r="G221" s="81"/>
      <c r="H221" s="82"/>
    </row>
    <row r="222" spans="1:8" x14ac:dyDescent="0.2">
      <c r="A222" s="80"/>
      <c r="B222" s="81"/>
      <c r="C222" s="81"/>
      <c r="D222" s="81"/>
      <c r="E222" s="81"/>
      <c r="F222" s="81"/>
      <c r="G222" s="81"/>
      <c r="H222" s="82"/>
    </row>
    <row r="223" spans="1:8" x14ac:dyDescent="0.2">
      <c r="A223" s="80"/>
      <c r="B223" s="81"/>
      <c r="C223" s="81"/>
      <c r="D223" s="81"/>
      <c r="E223" s="81"/>
      <c r="F223" s="81"/>
      <c r="G223" s="81"/>
      <c r="H223" s="82"/>
    </row>
    <row r="224" spans="1:8" x14ac:dyDescent="0.2">
      <c r="A224" s="80"/>
      <c r="B224" s="81"/>
      <c r="C224" s="81"/>
      <c r="D224" s="81"/>
      <c r="E224" s="81"/>
      <c r="F224" s="81"/>
      <c r="G224" s="81"/>
      <c r="H224" s="82"/>
    </row>
    <row r="225" spans="1:8" x14ac:dyDescent="0.2">
      <c r="A225" s="80"/>
      <c r="B225" s="81"/>
      <c r="C225" s="81"/>
      <c r="D225" s="81"/>
      <c r="E225" s="81"/>
      <c r="F225" s="81"/>
      <c r="G225" s="81"/>
      <c r="H225" s="82"/>
    </row>
    <row r="226" spans="1:8" x14ac:dyDescent="0.2">
      <c r="A226" s="80"/>
      <c r="B226" s="81"/>
      <c r="C226" s="81"/>
      <c r="D226" s="81"/>
      <c r="E226" s="81"/>
      <c r="F226" s="81"/>
      <c r="G226" s="81"/>
      <c r="H226" s="82"/>
    </row>
    <row r="227" spans="1:8" x14ac:dyDescent="0.2">
      <c r="A227" s="80"/>
      <c r="B227" s="81"/>
      <c r="C227" s="81"/>
      <c r="D227" s="81"/>
      <c r="E227" s="81"/>
      <c r="F227" s="81"/>
      <c r="G227" s="81"/>
      <c r="H227" s="82"/>
    </row>
    <row r="228" spans="1:8" x14ac:dyDescent="0.2">
      <c r="A228" s="80"/>
      <c r="B228" s="81"/>
      <c r="C228" s="81"/>
      <c r="D228" s="81"/>
      <c r="E228" s="81"/>
      <c r="F228" s="81"/>
      <c r="G228" s="81"/>
      <c r="H228" s="82"/>
    </row>
    <row r="229" spans="1:8" x14ac:dyDescent="0.2">
      <c r="A229" s="80"/>
      <c r="B229" s="81"/>
      <c r="C229" s="81"/>
      <c r="D229" s="81"/>
      <c r="E229" s="81"/>
      <c r="F229" s="81"/>
      <c r="G229" s="81"/>
      <c r="H229" s="82"/>
    </row>
    <row r="230" spans="1:8" x14ac:dyDescent="0.2">
      <c r="A230" s="80"/>
      <c r="B230" s="81"/>
      <c r="C230" s="81"/>
      <c r="D230" s="81"/>
      <c r="E230" s="81"/>
      <c r="F230" s="81"/>
      <c r="G230" s="81"/>
      <c r="H230" s="82"/>
    </row>
    <row r="231" spans="1:8" x14ac:dyDescent="0.2">
      <c r="A231" s="80"/>
      <c r="B231" s="81"/>
      <c r="C231" s="81"/>
      <c r="D231" s="81"/>
      <c r="E231" s="81"/>
      <c r="F231" s="81"/>
      <c r="G231" s="81"/>
      <c r="H231" s="82"/>
    </row>
    <row r="232" spans="1:8" x14ac:dyDescent="0.2">
      <c r="A232" s="80"/>
      <c r="B232" s="81"/>
      <c r="C232" s="81"/>
      <c r="D232" s="81"/>
      <c r="E232" s="81"/>
      <c r="F232" s="81"/>
      <c r="G232" s="81"/>
      <c r="H232" s="82"/>
    </row>
    <row r="233" spans="1:8" x14ac:dyDescent="0.2">
      <c r="A233" s="80"/>
      <c r="B233" s="81"/>
      <c r="C233" s="81"/>
      <c r="D233" s="81"/>
      <c r="E233" s="81"/>
      <c r="F233" s="81"/>
      <c r="G233" s="81"/>
      <c r="H233" s="82"/>
    </row>
    <row r="234" spans="1:8" x14ac:dyDescent="0.2">
      <c r="A234" s="80"/>
      <c r="B234" s="81"/>
      <c r="C234" s="81"/>
      <c r="D234" s="81"/>
      <c r="E234" s="81"/>
      <c r="F234" s="81"/>
      <c r="G234" s="81"/>
      <c r="H234" s="82"/>
    </row>
    <row r="235" spans="1:8" x14ac:dyDescent="0.2">
      <c r="A235" s="80"/>
      <c r="B235" s="81"/>
      <c r="C235" s="81"/>
      <c r="D235" s="81"/>
      <c r="E235" s="81"/>
      <c r="F235" s="81"/>
      <c r="G235" s="81"/>
      <c r="H235" s="82"/>
    </row>
    <row r="236" spans="1:8" x14ac:dyDescent="0.2">
      <c r="A236" s="80"/>
      <c r="B236" s="81"/>
      <c r="C236" s="81"/>
      <c r="D236" s="81"/>
      <c r="E236" s="81"/>
      <c r="F236" s="81"/>
      <c r="G236" s="81"/>
      <c r="H236" s="82"/>
    </row>
    <row r="237" spans="1:8" x14ac:dyDescent="0.2">
      <c r="A237" s="80"/>
      <c r="B237" s="81"/>
      <c r="C237" s="81"/>
      <c r="D237" s="81"/>
      <c r="E237" s="81"/>
      <c r="F237" s="81"/>
      <c r="G237" s="81"/>
      <c r="H237" s="82"/>
    </row>
    <row r="238" spans="1:8" x14ac:dyDescent="0.2">
      <c r="A238" s="80"/>
      <c r="B238" s="81"/>
      <c r="C238" s="81"/>
      <c r="D238" s="81"/>
      <c r="E238" s="81"/>
      <c r="F238" s="81"/>
      <c r="G238" s="81"/>
      <c r="H238" s="82"/>
    </row>
    <row r="239" spans="1:8" x14ac:dyDescent="0.2">
      <c r="A239" s="80"/>
      <c r="B239" s="81"/>
      <c r="C239" s="81"/>
      <c r="D239" s="81"/>
      <c r="E239" s="81"/>
      <c r="F239" s="81"/>
      <c r="G239" s="81"/>
      <c r="H239" s="82"/>
    </row>
    <row r="240" spans="1:8" x14ac:dyDescent="0.2">
      <c r="A240" s="80"/>
      <c r="B240" s="81"/>
      <c r="C240" s="81"/>
      <c r="D240" s="81"/>
      <c r="E240" s="81"/>
      <c r="F240" s="81"/>
      <c r="G240" s="81"/>
      <c r="H240" s="82"/>
    </row>
    <row r="241" spans="1:8" x14ac:dyDescent="0.2">
      <c r="A241" s="80"/>
      <c r="B241" s="81"/>
      <c r="C241" s="81"/>
      <c r="D241" s="81"/>
      <c r="E241" s="81"/>
      <c r="F241" s="81"/>
      <c r="G241" s="81"/>
      <c r="H241" s="82"/>
    </row>
    <row r="242" spans="1:8" x14ac:dyDescent="0.2">
      <c r="A242" s="80"/>
      <c r="B242" s="81"/>
      <c r="C242" s="81"/>
      <c r="D242" s="81"/>
      <c r="E242" s="81"/>
      <c r="F242" s="81"/>
      <c r="G242" s="81"/>
      <c r="H242" s="82"/>
    </row>
    <row r="243" spans="1:8" x14ac:dyDescent="0.2">
      <c r="A243" s="80"/>
      <c r="B243" s="81"/>
      <c r="C243" s="81"/>
      <c r="D243" s="81"/>
      <c r="E243" s="81"/>
      <c r="F243" s="81"/>
      <c r="G243" s="81"/>
      <c r="H243" s="82"/>
    </row>
    <row r="244" spans="1:8" x14ac:dyDescent="0.2">
      <c r="A244" s="226"/>
      <c r="B244" s="227"/>
      <c r="C244" s="227"/>
      <c r="D244" s="227"/>
      <c r="E244" s="227"/>
      <c r="F244" s="227"/>
      <c r="G244" s="227"/>
      <c r="H244" s="228"/>
    </row>
    <row r="245" spans="1:8" x14ac:dyDescent="0.2">
      <c r="A245" s="83" t="s">
        <v>121</v>
      </c>
      <c r="B245" s="84"/>
      <c r="C245" s="77"/>
      <c r="D245" s="78"/>
      <c r="E245" s="78"/>
      <c r="F245" s="78"/>
      <c r="G245" s="78"/>
      <c r="H245" s="79"/>
    </row>
    <row r="246" spans="1:8" x14ac:dyDescent="0.2">
      <c r="A246" s="80"/>
      <c r="B246" s="81"/>
      <c r="C246" s="81"/>
      <c r="D246" s="81"/>
      <c r="E246" s="81"/>
      <c r="F246" s="81"/>
      <c r="G246" s="81"/>
      <c r="H246" s="82"/>
    </row>
    <row r="247" spans="1:8" x14ac:dyDescent="0.2">
      <c r="A247" s="80"/>
      <c r="B247" s="81"/>
      <c r="C247" s="81"/>
      <c r="D247" s="81"/>
      <c r="E247" s="81"/>
      <c r="F247" s="81"/>
      <c r="G247" s="81"/>
      <c r="H247" s="82"/>
    </row>
    <row r="248" spans="1:8" x14ac:dyDescent="0.2">
      <c r="A248" s="80"/>
      <c r="B248" s="81"/>
      <c r="C248" s="81"/>
      <c r="D248" s="81"/>
      <c r="E248" s="81"/>
      <c r="F248" s="81"/>
      <c r="G248" s="81"/>
      <c r="H248" s="82"/>
    </row>
    <row r="249" spans="1:8" x14ac:dyDescent="0.2">
      <c r="A249" s="80"/>
      <c r="B249" s="81"/>
      <c r="C249" s="81"/>
      <c r="D249" s="81"/>
      <c r="E249" s="81"/>
      <c r="F249" s="81"/>
      <c r="G249" s="81"/>
      <c r="H249" s="82"/>
    </row>
    <row r="250" spans="1:8" x14ac:dyDescent="0.2">
      <c r="A250" s="80"/>
      <c r="B250" s="81"/>
      <c r="C250" s="81"/>
      <c r="D250" s="81"/>
      <c r="E250" s="81"/>
      <c r="F250" s="81"/>
      <c r="G250" s="81"/>
      <c r="H250" s="82"/>
    </row>
    <row r="251" spans="1:8" x14ac:dyDescent="0.2">
      <c r="A251" s="80"/>
      <c r="B251" s="81"/>
      <c r="C251" s="81"/>
      <c r="D251" s="81"/>
      <c r="E251" s="81"/>
      <c r="F251" s="81"/>
      <c r="G251" s="81"/>
      <c r="H251" s="82"/>
    </row>
    <row r="252" spans="1:8" x14ac:dyDescent="0.2">
      <c r="A252" s="80"/>
      <c r="B252" s="81"/>
      <c r="C252" s="81"/>
      <c r="D252" s="81"/>
      <c r="E252" s="81"/>
      <c r="F252" s="81"/>
      <c r="G252" s="81"/>
      <c r="H252" s="82"/>
    </row>
    <row r="253" spans="1:8" x14ac:dyDescent="0.2">
      <c r="A253" s="80"/>
      <c r="B253" s="81"/>
      <c r="C253" s="81"/>
      <c r="D253" s="81"/>
      <c r="E253" s="81"/>
      <c r="F253" s="81"/>
      <c r="G253" s="81"/>
      <c r="H253" s="82"/>
    </row>
    <row r="254" spans="1:8" x14ac:dyDescent="0.2">
      <c r="A254" s="80"/>
      <c r="B254" s="81"/>
      <c r="C254" s="81"/>
      <c r="D254" s="81"/>
      <c r="E254" s="81"/>
      <c r="F254" s="81"/>
      <c r="G254" s="81"/>
      <c r="H254" s="82"/>
    </row>
    <row r="255" spans="1:8" x14ac:dyDescent="0.2">
      <c r="A255" s="80"/>
      <c r="B255" s="81"/>
      <c r="C255" s="81"/>
      <c r="D255" s="81"/>
      <c r="E255" s="81"/>
      <c r="F255" s="81"/>
      <c r="G255" s="81"/>
      <c r="H255" s="82"/>
    </row>
    <row r="256" spans="1:8" x14ac:dyDescent="0.2">
      <c r="A256" s="80"/>
      <c r="B256" s="81"/>
      <c r="C256" s="81"/>
      <c r="D256" s="81"/>
      <c r="E256" s="81"/>
      <c r="F256" s="81"/>
      <c r="G256" s="81"/>
      <c r="H256" s="82"/>
    </row>
    <row r="257" spans="1:8" x14ac:dyDescent="0.2">
      <c r="A257" s="80"/>
      <c r="B257" s="81"/>
      <c r="C257" s="81"/>
      <c r="D257" s="81"/>
      <c r="E257" s="81"/>
      <c r="F257" s="81"/>
      <c r="G257" s="81"/>
      <c r="H257" s="82"/>
    </row>
    <row r="258" spans="1:8" x14ac:dyDescent="0.2">
      <c r="A258" s="80"/>
      <c r="B258" s="81"/>
      <c r="C258" s="81"/>
      <c r="D258" s="81"/>
      <c r="E258" s="81"/>
      <c r="F258" s="81"/>
      <c r="G258" s="81"/>
      <c r="H258" s="82"/>
    </row>
    <row r="259" spans="1:8" x14ac:dyDescent="0.2">
      <c r="A259" s="80"/>
      <c r="B259" s="81"/>
      <c r="C259" s="81"/>
      <c r="D259" s="81"/>
      <c r="E259" s="81"/>
      <c r="F259" s="81"/>
      <c r="G259" s="81"/>
      <c r="H259" s="82"/>
    </row>
    <row r="260" spans="1:8" x14ac:dyDescent="0.2">
      <c r="A260" s="80"/>
      <c r="B260" s="81"/>
      <c r="C260" s="81"/>
      <c r="D260" s="81"/>
      <c r="E260" s="81"/>
      <c r="F260" s="81"/>
      <c r="G260" s="81"/>
      <c r="H260" s="82"/>
    </row>
    <row r="261" spans="1:8" x14ac:dyDescent="0.2">
      <c r="A261" s="80"/>
      <c r="B261" s="81"/>
      <c r="C261" s="81"/>
      <c r="D261" s="81"/>
      <c r="E261" s="81"/>
      <c r="F261" s="81"/>
      <c r="G261" s="81"/>
      <c r="H261" s="82"/>
    </row>
    <row r="262" spans="1:8" x14ac:dyDescent="0.2">
      <c r="A262" s="80"/>
      <c r="B262" s="81"/>
      <c r="C262" s="81"/>
      <c r="D262" s="81"/>
      <c r="E262" s="81"/>
      <c r="F262" s="81"/>
      <c r="G262" s="81"/>
      <c r="H262" s="82"/>
    </row>
    <row r="263" spans="1:8" x14ac:dyDescent="0.2">
      <c r="A263" s="80"/>
      <c r="B263" s="81"/>
      <c r="C263" s="81"/>
      <c r="D263" s="81"/>
      <c r="E263" s="81"/>
      <c r="F263" s="81"/>
      <c r="G263" s="81"/>
      <c r="H263" s="82"/>
    </row>
    <row r="264" spans="1:8" x14ac:dyDescent="0.2">
      <c r="A264" s="80"/>
      <c r="B264" s="81"/>
      <c r="C264" s="81"/>
      <c r="D264" s="81"/>
      <c r="E264" s="81"/>
      <c r="F264" s="81"/>
      <c r="G264" s="81"/>
      <c r="H264" s="82"/>
    </row>
    <row r="265" spans="1:8" x14ac:dyDescent="0.2">
      <c r="A265" s="80"/>
      <c r="B265" s="81"/>
      <c r="C265" s="81"/>
      <c r="D265" s="81"/>
      <c r="E265" s="81"/>
      <c r="F265" s="81"/>
      <c r="G265" s="81"/>
      <c r="H265" s="82"/>
    </row>
    <row r="266" spans="1:8" x14ac:dyDescent="0.2">
      <c r="A266" s="80"/>
      <c r="B266" s="81"/>
      <c r="C266" s="81"/>
      <c r="D266" s="81"/>
      <c r="E266" s="81"/>
      <c r="F266" s="81"/>
      <c r="G266" s="81"/>
      <c r="H266" s="82"/>
    </row>
    <row r="267" spans="1:8" x14ac:dyDescent="0.2">
      <c r="A267" s="80"/>
      <c r="B267" s="81"/>
      <c r="C267" s="81"/>
      <c r="D267" s="81"/>
      <c r="E267" s="81"/>
      <c r="F267" s="81"/>
      <c r="G267" s="81"/>
      <c r="H267" s="82"/>
    </row>
    <row r="268" spans="1:8" x14ac:dyDescent="0.2">
      <c r="A268" s="80"/>
      <c r="B268" s="81"/>
      <c r="C268" s="81"/>
      <c r="D268" s="81"/>
      <c r="E268" s="81"/>
      <c r="F268" s="81"/>
      <c r="G268" s="81"/>
      <c r="H268" s="82"/>
    </row>
    <row r="269" spans="1:8" x14ac:dyDescent="0.2">
      <c r="A269" s="80"/>
      <c r="B269" s="81"/>
      <c r="C269" s="81"/>
      <c r="D269" s="81"/>
      <c r="E269" s="81"/>
      <c r="F269" s="81"/>
      <c r="G269" s="81"/>
      <c r="H269" s="82"/>
    </row>
    <row r="270" spans="1:8" x14ac:dyDescent="0.2">
      <c r="A270" s="80"/>
      <c r="B270" s="81"/>
      <c r="C270" s="81"/>
      <c r="D270" s="81"/>
      <c r="E270" s="81"/>
      <c r="F270" s="81"/>
      <c r="G270" s="81"/>
      <c r="H270" s="82"/>
    </row>
    <row r="271" spans="1:8" x14ac:dyDescent="0.2">
      <c r="A271" s="80"/>
      <c r="B271" s="81"/>
      <c r="C271" s="81"/>
      <c r="D271" s="81"/>
      <c r="E271" s="81"/>
      <c r="F271" s="81"/>
      <c r="G271" s="81"/>
      <c r="H271" s="82"/>
    </row>
    <row r="272" spans="1:8" x14ac:dyDescent="0.2">
      <c r="A272" s="80"/>
      <c r="B272" s="81"/>
      <c r="C272" s="81"/>
      <c r="D272" s="81"/>
      <c r="E272" s="81"/>
      <c r="F272" s="81"/>
      <c r="G272" s="81"/>
      <c r="H272" s="82"/>
    </row>
    <row r="273" spans="1:8" x14ac:dyDescent="0.2">
      <c r="A273" s="80"/>
      <c r="B273" s="81"/>
      <c r="C273" s="81"/>
      <c r="D273" s="81"/>
      <c r="E273" s="81"/>
      <c r="F273" s="81"/>
      <c r="G273" s="81"/>
      <c r="H273" s="82"/>
    </row>
    <row r="274" spans="1:8" x14ac:dyDescent="0.2">
      <c r="A274" s="80"/>
      <c r="B274" s="81"/>
      <c r="C274" s="81"/>
      <c r="D274" s="81"/>
      <c r="E274" s="81"/>
      <c r="F274" s="81"/>
      <c r="G274" s="81"/>
      <c r="H274" s="82"/>
    </row>
    <row r="275" spans="1:8" x14ac:dyDescent="0.2">
      <c r="A275" s="80"/>
      <c r="B275" s="81"/>
      <c r="C275" s="81"/>
      <c r="D275" s="81"/>
      <c r="E275" s="81"/>
      <c r="F275" s="81"/>
      <c r="G275" s="81"/>
      <c r="H275" s="82"/>
    </row>
    <row r="276" spans="1:8" x14ac:dyDescent="0.2">
      <c r="A276" s="80"/>
      <c r="B276" s="81"/>
      <c r="C276" s="81"/>
      <c r="D276" s="81"/>
      <c r="E276" s="81"/>
      <c r="F276" s="81"/>
      <c r="G276" s="81"/>
      <c r="H276" s="82"/>
    </row>
    <row r="277" spans="1:8" x14ac:dyDescent="0.2">
      <c r="A277" s="80"/>
      <c r="B277" s="81"/>
      <c r="C277" s="81"/>
      <c r="D277" s="81"/>
      <c r="E277" s="81"/>
      <c r="F277" s="81"/>
      <c r="G277" s="81"/>
      <c r="H277" s="82"/>
    </row>
    <row r="278" spans="1:8" x14ac:dyDescent="0.2">
      <c r="A278" s="80"/>
      <c r="B278" s="81"/>
      <c r="C278" s="81"/>
      <c r="D278" s="81"/>
      <c r="E278" s="81"/>
      <c r="F278" s="81"/>
      <c r="G278" s="81"/>
      <c r="H278" s="82"/>
    </row>
    <row r="279" spans="1:8" x14ac:dyDescent="0.2">
      <c r="A279" s="80"/>
      <c r="B279" s="81"/>
      <c r="C279" s="81"/>
      <c r="D279" s="81"/>
      <c r="E279" s="81"/>
      <c r="F279" s="81"/>
      <c r="G279" s="81"/>
      <c r="H279" s="82"/>
    </row>
    <row r="280" spans="1:8" x14ac:dyDescent="0.2">
      <c r="A280" s="80"/>
      <c r="B280" s="81"/>
      <c r="C280" s="81"/>
      <c r="D280" s="81"/>
      <c r="E280" s="81"/>
      <c r="F280" s="81"/>
      <c r="G280" s="81"/>
      <c r="H280" s="82"/>
    </row>
    <row r="281" spans="1:8" x14ac:dyDescent="0.2">
      <c r="A281" s="80"/>
      <c r="B281" s="81"/>
      <c r="C281" s="81"/>
      <c r="D281" s="81"/>
      <c r="E281" s="81"/>
      <c r="F281" s="81"/>
      <c r="G281" s="81"/>
      <c r="H281" s="82"/>
    </row>
    <row r="282" spans="1:8" x14ac:dyDescent="0.2">
      <c r="A282" s="80"/>
      <c r="B282" s="81"/>
      <c r="C282" s="81"/>
      <c r="D282" s="81"/>
      <c r="E282" s="81"/>
      <c r="F282" s="81"/>
      <c r="G282" s="81"/>
      <c r="H282" s="82"/>
    </row>
    <row r="283" spans="1:8" x14ac:dyDescent="0.2">
      <c r="A283" s="80"/>
      <c r="B283" s="81"/>
      <c r="C283" s="81"/>
      <c r="D283" s="81"/>
      <c r="E283" s="81"/>
      <c r="F283" s="81"/>
      <c r="G283" s="81"/>
      <c r="H283" s="82"/>
    </row>
    <row r="284" spans="1:8" x14ac:dyDescent="0.2">
      <c r="A284" s="80"/>
      <c r="B284" s="81"/>
      <c r="C284" s="81"/>
      <c r="D284" s="81"/>
      <c r="E284" s="81"/>
      <c r="F284" s="81"/>
      <c r="G284" s="81"/>
      <c r="H284" s="82"/>
    </row>
    <row r="285" spans="1:8" x14ac:dyDescent="0.2">
      <c r="A285" s="80"/>
      <c r="B285" s="81"/>
      <c r="C285" s="81"/>
      <c r="D285" s="81"/>
      <c r="E285" s="81"/>
      <c r="F285" s="81"/>
      <c r="G285" s="81"/>
      <c r="H285" s="82"/>
    </row>
    <row r="286" spans="1:8" x14ac:dyDescent="0.2">
      <c r="A286" s="80"/>
      <c r="B286" s="81"/>
      <c r="C286" s="81"/>
      <c r="D286" s="81"/>
      <c r="E286" s="81"/>
      <c r="F286" s="81"/>
      <c r="G286" s="81"/>
      <c r="H286" s="82"/>
    </row>
    <row r="287" spans="1:8" x14ac:dyDescent="0.2">
      <c r="A287" s="80"/>
      <c r="B287" s="81"/>
      <c r="C287" s="81"/>
      <c r="D287" s="81"/>
      <c r="E287" s="81"/>
      <c r="F287" s="81"/>
      <c r="G287" s="81"/>
      <c r="H287" s="82"/>
    </row>
    <row r="288" spans="1:8" x14ac:dyDescent="0.2">
      <c r="A288" s="80"/>
      <c r="B288" s="81"/>
      <c r="C288" s="81"/>
      <c r="D288" s="81"/>
      <c r="E288" s="81"/>
      <c r="F288" s="81"/>
      <c r="G288" s="81"/>
      <c r="H288" s="82"/>
    </row>
    <row r="289" spans="1:8" x14ac:dyDescent="0.2">
      <c r="A289" s="80"/>
      <c r="B289" s="81"/>
      <c r="C289" s="81"/>
      <c r="D289" s="81"/>
      <c r="E289" s="81"/>
      <c r="F289" s="81"/>
      <c r="G289" s="81"/>
      <c r="H289" s="82"/>
    </row>
    <row r="290" spans="1:8" x14ac:dyDescent="0.2">
      <c r="A290" s="80"/>
      <c r="B290" s="81"/>
      <c r="C290" s="81"/>
      <c r="D290" s="81"/>
      <c r="E290" s="81"/>
      <c r="F290" s="81"/>
      <c r="G290" s="81"/>
      <c r="H290" s="82"/>
    </row>
    <row r="291" spans="1:8" x14ac:dyDescent="0.2">
      <c r="A291" s="80"/>
      <c r="B291" s="81"/>
      <c r="C291" s="81"/>
      <c r="D291" s="81"/>
      <c r="E291" s="81"/>
      <c r="F291" s="81"/>
      <c r="G291" s="81"/>
      <c r="H291" s="82"/>
    </row>
    <row r="292" spans="1:8" x14ac:dyDescent="0.2">
      <c r="A292" s="80"/>
      <c r="B292" s="81"/>
      <c r="C292" s="81"/>
      <c r="D292" s="81"/>
      <c r="E292" s="81"/>
      <c r="F292" s="81"/>
      <c r="G292" s="81"/>
      <c r="H292" s="82"/>
    </row>
    <row r="293" spans="1:8" x14ac:dyDescent="0.2">
      <c r="A293" s="80"/>
      <c r="B293" s="81"/>
      <c r="C293" s="81"/>
      <c r="D293" s="81"/>
      <c r="E293" s="81"/>
      <c r="F293" s="81"/>
      <c r="G293" s="81"/>
      <c r="H293" s="82"/>
    </row>
    <row r="294" spans="1:8" x14ac:dyDescent="0.2">
      <c r="A294" s="80"/>
      <c r="B294" s="81"/>
      <c r="C294" s="81"/>
      <c r="D294" s="81"/>
      <c r="E294" s="81"/>
      <c r="F294" s="81"/>
      <c r="G294" s="81"/>
      <c r="H294" s="82"/>
    </row>
    <row r="295" spans="1:8" ht="50.25" customHeight="1" x14ac:dyDescent="0.2">
      <c r="A295" s="77" t="s">
        <v>118</v>
      </c>
      <c r="B295" s="79"/>
      <c r="C295" s="109" t="s">
        <v>268</v>
      </c>
      <c r="D295" s="110"/>
      <c r="E295" s="85" t="s">
        <v>119</v>
      </c>
      <c r="F295" s="85"/>
      <c r="G295" s="93"/>
      <c r="H295" s="93"/>
    </row>
  </sheetData>
  <mergeCells count="424">
    <mergeCell ref="I51:L51"/>
    <mergeCell ref="C191:H191"/>
    <mergeCell ref="A295:B295"/>
    <mergeCell ref="C295:D295"/>
    <mergeCell ref="A191:B191"/>
    <mergeCell ref="B128:H128"/>
    <mergeCell ref="A238:H238"/>
    <mergeCell ref="A239:H239"/>
    <mergeCell ref="A240:H240"/>
    <mergeCell ref="A241:H241"/>
    <mergeCell ref="A242:H242"/>
    <mergeCell ref="A243:H243"/>
    <mergeCell ref="A244:H244"/>
    <mergeCell ref="A220:H220"/>
    <mergeCell ref="A221:H221"/>
    <mergeCell ref="A222:H222"/>
    <mergeCell ref="A223:H223"/>
    <mergeCell ref="A224:H224"/>
    <mergeCell ref="A211:H211"/>
    <mergeCell ref="A212:H212"/>
    <mergeCell ref="A213:H213"/>
    <mergeCell ref="A214:H214"/>
    <mergeCell ref="A215:H215"/>
    <mergeCell ref="A216:H216"/>
    <mergeCell ref="A219:H219"/>
    <mergeCell ref="A119:B119"/>
    <mergeCell ref="A120:B120"/>
    <mergeCell ref="A121:B121"/>
    <mergeCell ref="A122:B122"/>
    <mergeCell ref="A123:B123"/>
    <mergeCell ref="A192:H192"/>
    <mergeCell ref="A193:H193"/>
    <mergeCell ref="A126:E126"/>
    <mergeCell ref="F126:H126"/>
    <mergeCell ref="A139:H139"/>
    <mergeCell ref="F125:H125"/>
    <mergeCell ref="A118:B118"/>
    <mergeCell ref="A110:H110"/>
    <mergeCell ref="A111:B111"/>
    <mergeCell ref="A112:B112"/>
    <mergeCell ref="A113:B113"/>
    <mergeCell ref="A114:B114"/>
    <mergeCell ref="A115:B115"/>
    <mergeCell ref="A116:B116"/>
    <mergeCell ref="E107:E108"/>
    <mergeCell ref="F107:F108"/>
    <mergeCell ref="A109:H109"/>
    <mergeCell ref="A107:A108"/>
    <mergeCell ref="C107:C108"/>
    <mergeCell ref="D107:D108"/>
    <mergeCell ref="A92:B92"/>
    <mergeCell ref="A93:B93"/>
    <mergeCell ref="A94:B94"/>
    <mergeCell ref="A95:B95"/>
    <mergeCell ref="A106:H106"/>
    <mergeCell ref="A97:H97"/>
    <mergeCell ref="B98:B99"/>
    <mergeCell ref="B107:B108"/>
    <mergeCell ref="A105:B105"/>
    <mergeCell ref="E92:F92"/>
    <mergeCell ref="G92:H92"/>
    <mergeCell ref="C89:D89"/>
    <mergeCell ref="C90:D90"/>
    <mergeCell ref="C92:D92"/>
    <mergeCell ref="C93:D93"/>
    <mergeCell ref="C94:D94"/>
    <mergeCell ref="C95:D95"/>
    <mergeCell ref="D98:D99"/>
    <mergeCell ref="A101:H101"/>
    <mergeCell ref="A102:B102"/>
    <mergeCell ref="A103:B103"/>
    <mergeCell ref="A104:B104"/>
    <mergeCell ref="C49:D49"/>
    <mergeCell ref="C50:D50"/>
    <mergeCell ref="C51:D51"/>
    <mergeCell ref="C65:D65"/>
    <mergeCell ref="C66:D66"/>
    <mergeCell ref="C67:D67"/>
    <mergeCell ref="C64:H64"/>
    <mergeCell ref="A66:B66"/>
    <mergeCell ref="G88:H88"/>
    <mergeCell ref="E89:F89"/>
    <mergeCell ref="G89:H89"/>
    <mergeCell ref="E90:F90"/>
    <mergeCell ref="G90:H90"/>
    <mergeCell ref="A91:H91"/>
    <mergeCell ref="A69:B69"/>
    <mergeCell ref="A70:B70"/>
    <mergeCell ref="A98:A99"/>
    <mergeCell ref="C98:C99"/>
    <mergeCell ref="E98:E99"/>
    <mergeCell ref="F98:F99"/>
    <mergeCell ref="E60:F60"/>
    <mergeCell ref="A61:H61"/>
    <mergeCell ref="G60:H60"/>
    <mergeCell ref="C60:D60"/>
    <mergeCell ref="C46:F46"/>
    <mergeCell ref="C48:F48"/>
    <mergeCell ref="C53:F53"/>
    <mergeCell ref="A62:D63"/>
    <mergeCell ref="A52:B52"/>
    <mergeCell ref="C52:H52"/>
    <mergeCell ref="C54:F54"/>
    <mergeCell ref="A54:B55"/>
    <mergeCell ref="C55:F55"/>
    <mergeCell ref="C58:F58"/>
    <mergeCell ref="A56:B58"/>
    <mergeCell ref="C56:F57"/>
    <mergeCell ref="E50:F50"/>
    <mergeCell ref="C3:E3"/>
    <mergeCell ref="C4:E4"/>
    <mergeCell ref="C5:E5"/>
    <mergeCell ref="G3:H3"/>
    <mergeCell ref="G4:H4"/>
    <mergeCell ref="G5:H5"/>
    <mergeCell ref="C31:D31"/>
    <mergeCell ref="C32:D32"/>
    <mergeCell ref="A25:B25"/>
    <mergeCell ref="A26:B26"/>
    <mergeCell ref="A27:B27"/>
    <mergeCell ref="A28:B28"/>
    <mergeCell ref="A29:B29"/>
    <mergeCell ref="A30:B30"/>
    <mergeCell ref="A31:B34"/>
    <mergeCell ref="A7:B7"/>
    <mergeCell ref="A8:B8"/>
    <mergeCell ref="A9:B9"/>
    <mergeCell ref="A10:B10"/>
    <mergeCell ref="A11:B11"/>
    <mergeCell ref="A12:B12"/>
    <mergeCell ref="A13:B13"/>
    <mergeCell ref="A14:B14"/>
    <mergeCell ref="C33:D33"/>
    <mergeCell ref="F18:H18"/>
    <mergeCell ref="A87:H87"/>
    <mergeCell ref="A35:B35"/>
    <mergeCell ref="A36:B36"/>
    <mergeCell ref="A16:B16"/>
    <mergeCell ref="A17:B17"/>
    <mergeCell ref="A18:B18"/>
    <mergeCell ref="A19:B19"/>
    <mergeCell ref="A20:B20"/>
    <mergeCell ref="A21:B21"/>
    <mergeCell ref="A22:B22"/>
    <mergeCell ref="A23:B23"/>
    <mergeCell ref="A24:B24"/>
    <mergeCell ref="A71:B71"/>
    <mergeCell ref="A72:B72"/>
    <mergeCell ref="A73:B73"/>
    <mergeCell ref="A74:B74"/>
    <mergeCell ref="A75:B75"/>
    <mergeCell ref="A76:B76"/>
    <mergeCell ref="A78:B78"/>
    <mergeCell ref="A79:B79"/>
    <mergeCell ref="A80:B80"/>
    <mergeCell ref="A81:B81"/>
    <mergeCell ref="A82:B82"/>
    <mergeCell ref="A15:B15"/>
    <mergeCell ref="E94:F94"/>
    <mergeCell ref="G94:H94"/>
    <mergeCell ref="E95:F95"/>
    <mergeCell ref="G95:H95"/>
    <mergeCell ref="C29:H29"/>
    <mergeCell ref="C30:H30"/>
    <mergeCell ref="A37:B37"/>
    <mergeCell ref="A38:B38"/>
    <mergeCell ref="A40:B45"/>
    <mergeCell ref="A46:B46"/>
    <mergeCell ref="A47:B47"/>
    <mergeCell ref="A48:B48"/>
    <mergeCell ref="A49:B51"/>
    <mergeCell ref="A53:B53"/>
    <mergeCell ref="A60:B60"/>
    <mergeCell ref="A65:B65"/>
    <mergeCell ref="C43:F43"/>
    <mergeCell ref="G43:H43"/>
    <mergeCell ref="C45:F45"/>
    <mergeCell ref="G45:H45"/>
    <mergeCell ref="G65:H65"/>
    <mergeCell ref="G66:H75"/>
    <mergeCell ref="E81:F81"/>
    <mergeCell ref="A231:H231"/>
    <mergeCell ref="A232:H232"/>
    <mergeCell ref="A233:H233"/>
    <mergeCell ref="A234:H234"/>
    <mergeCell ref="A235:H235"/>
    <mergeCell ref="A236:H236"/>
    <mergeCell ref="A237:H237"/>
    <mergeCell ref="A225:H225"/>
    <mergeCell ref="A226:H226"/>
    <mergeCell ref="A227:H227"/>
    <mergeCell ref="A228:H228"/>
    <mergeCell ref="A85:B85"/>
    <mergeCell ref="A86:B86"/>
    <mergeCell ref="C74:D74"/>
    <mergeCell ref="C75:D75"/>
    <mergeCell ref="C78:D78"/>
    <mergeCell ref="C79:D79"/>
    <mergeCell ref="C80:D80"/>
    <mergeCell ref="C81:D81"/>
    <mergeCell ref="C82:D82"/>
    <mergeCell ref="C83:D83"/>
    <mergeCell ref="C84:D84"/>
    <mergeCell ref="C85:D85"/>
    <mergeCell ref="C86:D86"/>
    <mergeCell ref="E295:F295"/>
    <mergeCell ref="G295:H295"/>
    <mergeCell ref="C76:H76"/>
    <mergeCell ref="A77:H77"/>
    <mergeCell ref="E78:F78"/>
    <mergeCell ref="E79:F79"/>
    <mergeCell ref="E86:F86"/>
    <mergeCell ref="A96:H96"/>
    <mergeCell ref="A194:H194"/>
    <mergeCell ref="A195:H195"/>
    <mergeCell ref="A196:H196"/>
    <mergeCell ref="A197:H197"/>
    <mergeCell ref="A198:H198"/>
    <mergeCell ref="A199:H199"/>
    <mergeCell ref="A200:H200"/>
    <mergeCell ref="A201:H201"/>
    <mergeCell ref="A202:H202"/>
    <mergeCell ref="A124:H124"/>
    <mergeCell ref="A217:H217"/>
    <mergeCell ref="A218:H218"/>
    <mergeCell ref="A125:E125"/>
    <mergeCell ref="A100:H100"/>
    <mergeCell ref="A117:H117"/>
    <mergeCell ref="A83:B83"/>
    <mergeCell ref="A1:H1"/>
    <mergeCell ref="C23:H23"/>
    <mergeCell ref="C22:H22"/>
    <mergeCell ref="C26:H26"/>
    <mergeCell ref="C17:H17"/>
    <mergeCell ref="C16:H16"/>
    <mergeCell ref="C25:H25"/>
    <mergeCell ref="C10:H10"/>
    <mergeCell ref="A6:H6"/>
    <mergeCell ref="C20:H20"/>
    <mergeCell ref="C21:H21"/>
    <mergeCell ref="C24:H24"/>
    <mergeCell ref="A2:H2"/>
    <mergeCell ref="C7:H7"/>
    <mergeCell ref="C8:H8"/>
    <mergeCell ref="C19:H19"/>
    <mergeCell ref="C9:H9"/>
    <mergeCell ref="C13:H13"/>
    <mergeCell ref="C14:H14"/>
    <mergeCell ref="C15:H15"/>
    <mergeCell ref="C18:E18"/>
    <mergeCell ref="C11:H11"/>
    <mergeCell ref="C12:H12"/>
    <mergeCell ref="A5:B5"/>
    <mergeCell ref="C27:E27"/>
    <mergeCell ref="A59:H59"/>
    <mergeCell ref="C47:H47"/>
    <mergeCell ref="E49:H49"/>
    <mergeCell ref="G41:H41"/>
    <mergeCell ref="C37:H37"/>
    <mergeCell ref="C28:E28"/>
    <mergeCell ref="E36:F36"/>
    <mergeCell ref="G27:H27"/>
    <mergeCell ref="G28:H28"/>
    <mergeCell ref="C35:H35"/>
    <mergeCell ref="G36:H36"/>
    <mergeCell ref="A39:H39"/>
    <mergeCell ref="C40:F40"/>
    <mergeCell ref="G40:H40"/>
    <mergeCell ref="C41:F41"/>
    <mergeCell ref="C44:F44"/>
    <mergeCell ref="G44:H44"/>
    <mergeCell ref="C38:H38"/>
    <mergeCell ref="G42:H42"/>
    <mergeCell ref="E51:H51"/>
    <mergeCell ref="C34:D34"/>
    <mergeCell ref="C36:D36"/>
    <mergeCell ref="C42:F42"/>
    <mergeCell ref="E93:F93"/>
    <mergeCell ref="G93:H93"/>
    <mergeCell ref="A67:B67"/>
    <mergeCell ref="A68:B68"/>
    <mergeCell ref="C138:H138"/>
    <mergeCell ref="E82:F82"/>
    <mergeCell ref="E83:F83"/>
    <mergeCell ref="E84:F84"/>
    <mergeCell ref="G85:H85"/>
    <mergeCell ref="G86:H86"/>
    <mergeCell ref="E85:F85"/>
    <mergeCell ref="A88:B88"/>
    <mergeCell ref="A89:B89"/>
    <mergeCell ref="A90:B90"/>
    <mergeCell ref="C68:D68"/>
    <mergeCell ref="C69:D69"/>
    <mergeCell ref="C70:D70"/>
    <mergeCell ref="C71:D71"/>
    <mergeCell ref="C72:D72"/>
    <mergeCell ref="C73:D73"/>
    <mergeCell ref="E80:F80"/>
    <mergeCell ref="E88:F88"/>
    <mergeCell ref="C88:D88"/>
    <mergeCell ref="A84:B84"/>
    <mergeCell ref="A140:H140"/>
    <mergeCell ref="A141:H141"/>
    <mergeCell ref="A142:H142"/>
    <mergeCell ref="A143:H143"/>
    <mergeCell ref="A144:H144"/>
    <mergeCell ref="A127:H127"/>
    <mergeCell ref="B129:H129"/>
    <mergeCell ref="B130:H130"/>
    <mergeCell ref="B131:H131"/>
    <mergeCell ref="B132:H132"/>
    <mergeCell ref="B134:H134"/>
    <mergeCell ref="B135:H135"/>
    <mergeCell ref="B136:H136"/>
    <mergeCell ref="B137:H137"/>
    <mergeCell ref="A138:B138"/>
    <mergeCell ref="B133:E133"/>
    <mergeCell ref="A145:H145"/>
    <mergeCell ref="A146:H146"/>
    <mergeCell ref="A147:H147"/>
    <mergeCell ref="A148:H148"/>
    <mergeCell ref="A149:H149"/>
    <mergeCell ref="A150:H150"/>
    <mergeCell ref="A151:H151"/>
    <mergeCell ref="A152:H152"/>
    <mergeCell ref="A153:H153"/>
    <mergeCell ref="A154:H154"/>
    <mergeCell ref="A155:H155"/>
    <mergeCell ref="A156:H156"/>
    <mergeCell ref="A157:H157"/>
    <mergeCell ref="A158:H158"/>
    <mergeCell ref="A159:H159"/>
    <mergeCell ref="A160:H160"/>
    <mergeCell ref="A161:H161"/>
    <mergeCell ref="A162:H162"/>
    <mergeCell ref="A163:H163"/>
    <mergeCell ref="A164:H164"/>
    <mergeCell ref="A165:H165"/>
    <mergeCell ref="A166:H166"/>
    <mergeCell ref="A167:H167"/>
    <mergeCell ref="A168:H168"/>
    <mergeCell ref="A169:H169"/>
    <mergeCell ref="A170:H170"/>
    <mergeCell ref="A171:H171"/>
    <mergeCell ref="A172:H172"/>
    <mergeCell ref="A173:H173"/>
    <mergeCell ref="A174:H174"/>
    <mergeCell ref="A175:H175"/>
    <mergeCell ref="A176:H176"/>
    <mergeCell ref="A177:H177"/>
    <mergeCell ref="A178:H178"/>
    <mergeCell ref="A179:H179"/>
    <mergeCell ref="A180:H180"/>
    <mergeCell ref="A246:H246"/>
    <mergeCell ref="A247:H247"/>
    <mergeCell ref="A248:H248"/>
    <mergeCell ref="A190:H190"/>
    <mergeCell ref="A181:H181"/>
    <mergeCell ref="A182:H182"/>
    <mergeCell ref="A183:H183"/>
    <mergeCell ref="A184:H184"/>
    <mergeCell ref="A185:H185"/>
    <mergeCell ref="A186:H186"/>
    <mergeCell ref="A187:H187"/>
    <mergeCell ref="A188:H188"/>
    <mergeCell ref="A189:H189"/>
    <mergeCell ref="A203:H203"/>
    <mergeCell ref="A204:H204"/>
    <mergeCell ref="A205:H205"/>
    <mergeCell ref="A206:H206"/>
    <mergeCell ref="A207:H207"/>
    <mergeCell ref="A208:H208"/>
    <mergeCell ref="A209:H209"/>
    <mergeCell ref="A210:H210"/>
    <mergeCell ref="A229:H229"/>
    <mergeCell ref="A230:H230"/>
    <mergeCell ref="A245:B245"/>
    <mergeCell ref="A267:H267"/>
    <mergeCell ref="A268:H268"/>
    <mergeCell ref="A249:H249"/>
    <mergeCell ref="A250:H250"/>
    <mergeCell ref="A251:H251"/>
    <mergeCell ref="A252:H252"/>
    <mergeCell ref="A253:H253"/>
    <mergeCell ref="A254:H254"/>
    <mergeCell ref="A255:H255"/>
    <mergeCell ref="A256:H256"/>
    <mergeCell ref="A257:H257"/>
    <mergeCell ref="A283:H283"/>
    <mergeCell ref="A284:H284"/>
    <mergeCell ref="A294:H294"/>
    <mergeCell ref="A285:H285"/>
    <mergeCell ref="A286:H286"/>
    <mergeCell ref="A287:H287"/>
    <mergeCell ref="A288:H288"/>
    <mergeCell ref="A289:H289"/>
    <mergeCell ref="A290:H290"/>
    <mergeCell ref="A291:H291"/>
    <mergeCell ref="A292:H292"/>
    <mergeCell ref="A293:H293"/>
    <mergeCell ref="C245:H245"/>
    <mergeCell ref="A276:H276"/>
    <mergeCell ref="A277:H277"/>
    <mergeCell ref="A278:H278"/>
    <mergeCell ref="A279:H279"/>
    <mergeCell ref="A280:H280"/>
    <mergeCell ref="A281:H281"/>
    <mergeCell ref="A282:H282"/>
    <mergeCell ref="A269:H269"/>
    <mergeCell ref="A270:H270"/>
    <mergeCell ref="A271:H271"/>
    <mergeCell ref="A272:H272"/>
    <mergeCell ref="A273:H273"/>
    <mergeCell ref="A274:H274"/>
    <mergeCell ref="A275:H275"/>
    <mergeCell ref="A258:H258"/>
    <mergeCell ref="A259:H259"/>
    <mergeCell ref="A260:H260"/>
    <mergeCell ref="A261:H261"/>
    <mergeCell ref="A262:H262"/>
    <mergeCell ref="A263:H263"/>
    <mergeCell ref="A264:H264"/>
    <mergeCell ref="A265:H265"/>
    <mergeCell ref="A266:H266"/>
  </mergeCells>
  <dataValidations count="7">
    <dataValidation type="list" allowBlank="1" showInputMessage="1" showErrorMessage="1" sqref="A9:B9">
      <formula1>"CTS No,Survey No,Plot No,Gut No,FP No,"</formula1>
    </dataValidation>
    <dataValidation type="list" allowBlank="1" showInputMessage="1" showErrorMessage="1" sqref="B107">
      <formula1>"Flat No. (Sale Plan),Sale / Rehab,Sale / Mhada"</formula1>
    </dataValidation>
    <dataValidation type="list" allowBlank="1" showInputMessage="1" showErrorMessage="1" sqref="D98 D107">
      <formula1>"Carpet area,RERA Carpet area"</formula1>
    </dataValidation>
    <dataValidation type="list" allowBlank="1" showInputMessage="1" showErrorMessage="1" sqref="E107:E108">
      <formula1>"Fungible area,Balcony Area,Chajja Area,Cornice Area,AP Area,WS Area"</formula1>
    </dataValidation>
    <dataValidation type="list" allowBlank="1" showInputMessage="1" showErrorMessage="1" sqref="E98:E99">
      <formula1>"Attached Loft area,Attached Otla area,Attached Mezzanine area"</formula1>
    </dataValidation>
    <dataValidation type="list" allowBlank="1" showInputMessage="1" showErrorMessage="1" sqref="B98">
      <formula1>"Shop No. (Sale Plan),Sale / Rehab,Sale / Mhada"</formula1>
    </dataValidation>
    <dataValidation type="list" allowBlank="1" showInputMessage="1" showErrorMessage="1" sqref="H108 H99">
      <formula1>".45,.50,.55,.60"</formula1>
    </dataValidation>
  </dataValidations>
  <hyperlinks>
    <hyperlink ref="C19" r:id="rId1"/>
  </hyperlinks>
  <printOptions horizontalCentered="1"/>
  <pageMargins left="0.23622047244094491" right="0.23622047244094491" top="0.78740157480314965" bottom="0.70866141732283472" header="0.19685039370078741" footer="0.19685039370078741"/>
  <pageSetup paperSize="2" fitToHeight="0" orientation="portrait" r:id="rId2"/>
  <headerFooter>
    <oddHeader>&amp;C&amp;G</oddHeader>
    <oddFooter>&amp;L&amp;"Times New Roman,Bold"&amp;F&amp;R&amp;"Times New Roman,Bold"&amp;P</oddFooter>
  </headerFooter>
  <rowBreaks count="3" manualBreakCount="3">
    <brk id="137" max="7" man="1"/>
    <brk id="190" max="7" man="1"/>
    <brk id="244" max="7" man="1"/>
  </rowBreaks>
  <drawing r:id="rId3"/>
  <legacyDrawing r:id="rId4"/>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3"/>
  <sheetViews>
    <sheetView zoomScale="115" zoomScaleNormal="115" workbookViewId="0">
      <selection activeCell="C1" sqref="A1:XFD13"/>
    </sheetView>
  </sheetViews>
  <sheetFormatPr defaultRowHeight="15" x14ac:dyDescent="0.25"/>
  <cols>
    <col min="1" max="1" width="24.140625" customWidth="1"/>
    <col min="2" max="6" width="17.5703125" customWidth="1"/>
    <col min="7" max="7" width="10.42578125" customWidth="1"/>
  </cols>
  <sheetData>
    <row r="1" spans="1:8" x14ac:dyDescent="0.25">
      <c r="A1" s="229" t="s">
        <v>112</v>
      </c>
      <c r="B1" s="230"/>
      <c r="C1" s="9" t="s">
        <v>58</v>
      </c>
      <c r="D1" s="9" t="s">
        <v>59</v>
      </c>
      <c r="E1" s="9" t="s">
        <v>60</v>
      </c>
      <c r="F1" s="10" t="s">
        <v>46</v>
      </c>
    </row>
    <row r="2" spans="1:8" x14ac:dyDescent="0.25">
      <c r="A2" s="231"/>
      <c r="B2" s="232"/>
      <c r="C2" s="7">
        <v>0</v>
      </c>
      <c r="D2" s="24">
        <v>1</v>
      </c>
      <c r="E2" s="7">
        <v>0</v>
      </c>
      <c r="F2" s="8">
        <f ca="1">--TRIM(RIGHT(SUBSTITUTE(LEFT(A1,_xlfn.AGGREGATE(16,6,FIND({0,1,2,3,4,5,6,7,8,9},A1,ROW(INDIRECT("1:"&amp;LEN(A1)))),1))," ",REPT(" ",LEN(A1))),LEN(A1)))</f>
        <v>3</v>
      </c>
    </row>
    <row r="3" spans="1:8" x14ac:dyDescent="0.25">
      <c r="A3" s="2" t="s">
        <v>61</v>
      </c>
      <c r="B3" s="3" t="s">
        <v>62</v>
      </c>
      <c r="C3" s="22" t="s">
        <v>63</v>
      </c>
      <c r="D3" s="25" t="s">
        <v>56</v>
      </c>
      <c r="E3" s="233" t="s">
        <v>131</v>
      </c>
      <c r="F3" s="234"/>
      <c r="G3" s="34" t="s">
        <v>64</v>
      </c>
      <c r="H3" s="29">
        <f ca="1">F2*25%</f>
        <v>0.75</v>
      </c>
    </row>
    <row r="4" spans="1:8" x14ac:dyDescent="0.25">
      <c r="A4" s="2" t="s">
        <v>65</v>
      </c>
      <c r="B4" s="4">
        <f ca="1">H5</f>
        <v>3</v>
      </c>
      <c r="C4" s="23">
        <f ca="1">((100/F2)*B4)/100</f>
        <v>1</v>
      </c>
      <c r="D4" s="27" t="str">
        <f ca="1">IF(C13=100%,"All work Completed. Possession granted to the Building.",IF(C12=100%,"All work Completed, Waiting for OC",D10&amp;""&amp;D11&amp;""&amp;D9&amp;""&amp;D12&amp;" "&amp;D13))</f>
        <v xml:space="preserve">Excavation, Plinth, RCC Slab, Brickwork Completed </v>
      </c>
      <c r="E4" s="235" t="str">
        <f ca="1">D4</f>
        <v xml:space="preserve">Excavation, Plinth, RCC Slab, Brickwork Completed </v>
      </c>
      <c r="F4" s="236"/>
      <c r="G4" s="1" t="s">
        <v>66</v>
      </c>
      <c r="H4" s="30">
        <f ca="1">F2*50%</f>
        <v>1.5</v>
      </c>
    </row>
    <row r="5" spans="1:8" x14ac:dyDescent="0.25">
      <c r="A5" s="2" t="s">
        <v>67</v>
      </c>
      <c r="B5" s="5">
        <f ca="1">H13</f>
        <v>3</v>
      </c>
      <c r="C5" s="23">
        <f ca="1">((100/F2)*B5)/100</f>
        <v>1</v>
      </c>
      <c r="D5" s="28"/>
      <c r="E5" s="237"/>
      <c r="F5" s="238"/>
      <c r="G5" s="1" t="s">
        <v>68</v>
      </c>
      <c r="H5" s="30">
        <f ca="1">F2</f>
        <v>3</v>
      </c>
    </row>
    <row r="6" spans="1:8" x14ac:dyDescent="0.25">
      <c r="A6" s="2" t="s">
        <v>69</v>
      </c>
      <c r="B6" s="5">
        <v>4</v>
      </c>
      <c r="C6" s="23">
        <f ca="1">((100/(D2+E2+F2))*B6)/100</f>
        <v>1</v>
      </c>
      <c r="D6" s="28"/>
      <c r="E6" s="237"/>
      <c r="F6" s="238"/>
      <c r="G6" s="1" t="s">
        <v>70</v>
      </c>
      <c r="H6" s="31">
        <f ca="1">(IF(C2&gt;1,(F2/(C2+2)),F2/4))</f>
        <v>0.75</v>
      </c>
    </row>
    <row r="7" spans="1:8" x14ac:dyDescent="0.25">
      <c r="A7" s="2" t="s">
        <v>71</v>
      </c>
      <c r="B7" s="4">
        <v>3</v>
      </c>
      <c r="C7" s="23">
        <f ca="1">((100/F2)*B7)/100</f>
        <v>1</v>
      </c>
      <c r="D7" s="28"/>
      <c r="E7" s="237"/>
      <c r="F7" s="238"/>
      <c r="G7" s="1" t="s">
        <v>72</v>
      </c>
      <c r="H7" s="31">
        <f ca="1">(IF(C2&gt;1,(F2/(C2+2)+H6),F2/4+H6))</f>
        <v>1.5</v>
      </c>
    </row>
    <row r="8" spans="1:8" x14ac:dyDescent="0.25">
      <c r="A8" s="2" t="s">
        <v>73</v>
      </c>
      <c r="B8" s="4">
        <v>0</v>
      </c>
      <c r="C8" s="23">
        <f ca="1">((100/F2)*B8)/100</f>
        <v>0</v>
      </c>
      <c r="D8" s="26">
        <f ca="1">(((B5/F2*10)+(40/(D2+E2+F2)*B6)+(15/(F2)*B7)+(5/(F2)*B8)+(5/F2*B9)+(10/F2*B10)+(5/F2*B11)+(5/F2*B12)+(5/F2*B13))/100)</f>
        <v>0.65</v>
      </c>
      <c r="E8" s="237"/>
      <c r="F8" s="238"/>
      <c r="G8" s="1" t="s">
        <v>74</v>
      </c>
      <c r="H8" s="31">
        <f>(IF(C2&gt;1,(F2/(C2+2)+H7),0))</f>
        <v>0</v>
      </c>
    </row>
    <row r="9" spans="1:8" x14ac:dyDescent="0.25">
      <c r="A9" s="2" t="s">
        <v>75</v>
      </c>
      <c r="B9" s="4">
        <v>0</v>
      </c>
      <c r="C9" s="23">
        <f ca="1">((100/(F2))*B9)/100</f>
        <v>0</v>
      </c>
      <c r="D9" s="28" t="str">
        <f ca="1">(IF(B4=0,"Work not yet Started.",IF(C4=25%,"Piling work in process",IF(C4=50%,"Excavation work in process",IF(C4=100%,"","0")))))&amp;(IF(B5=0%,"",IF(B5=H6,", Footing work is process",IF(B5=H7,", Footing work Completed",IF(B5=H8,", 1st Basement Completed",IF(B5=H9,", 1st &amp; 2nd Basement Completed",IF(B5=H10,", 1st to 3rd Basement Completed",IF(B5=H11,", 1st to 4th Basement Completed",IF(B5=H12,", Plinth work is process",IF(B5=H13,"","0"))))))))))</f>
        <v/>
      </c>
      <c r="E9" s="237"/>
      <c r="F9" s="238"/>
      <c r="G9" s="1" t="s">
        <v>76</v>
      </c>
      <c r="H9" s="31">
        <f>(IF(C2&gt;2,(F2/(C2+2)+H8),0))</f>
        <v>0</v>
      </c>
    </row>
    <row r="10" spans="1:8" x14ac:dyDescent="0.25">
      <c r="A10" s="2" t="s">
        <v>77</v>
      </c>
      <c r="B10" s="4">
        <v>0</v>
      </c>
      <c r="C10" s="23">
        <f ca="1">((100/F2)*B10)/100</f>
        <v>0</v>
      </c>
      <c r="D10" s="28" t="str">
        <f ca="1">IF(C4=100%,"Excavation","")&amp;IF(C5=100%,", Plinth","")&amp;IF(C6=100%,", RCC Slab","")&amp;IF(C7=100%,", Brickwork","")&amp;IF(C8=100%,", Internal Plaster","")&amp;IF(C9=100%,", External Plaster","")&amp;IF(C10=100%,", Flooring","")&amp;IF(C11=100%,", Painting","")&amp;IF(C12=100%,", Building common Amenities","")</f>
        <v>Excavation, Plinth, RCC Slab, Brickwork</v>
      </c>
      <c r="E10" s="237"/>
      <c r="F10" s="238"/>
      <c r="G10" s="1" t="s">
        <v>78</v>
      </c>
      <c r="H10" s="32">
        <f>(IF(C2&gt;3,(F2/(C2+2)+H9),0))</f>
        <v>0</v>
      </c>
    </row>
    <row r="11" spans="1:8" x14ac:dyDescent="0.25">
      <c r="A11" s="2" t="s">
        <v>79</v>
      </c>
      <c r="B11" s="4">
        <v>0</v>
      </c>
      <c r="C11" s="23">
        <f ca="1">((100/F2)*B11)/100</f>
        <v>0</v>
      </c>
      <c r="D11" s="28" t="str">
        <f ca="1">IF(D10&lt;&gt;""," Completed","")</f>
        <v xml:space="preserve"> Completed</v>
      </c>
      <c r="E11" s="237"/>
      <c r="F11" s="238"/>
      <c r="G11" s="1" t="s">
        <v>80</v>
      </c>
      <c r="H11" s="31">
        <f>(IF(C2&gt;4,(F2/(C2+2)+H10),0))</f>
        <v>0</v>
      </c>
    </row>
    <row r="12" spans="1:8" x14ac:dyDescent="0.25">
      <c r="A12" s="2" t="s">
        <v>81</v>
      </c>
      <c r="B12" s="4">
        <v>0</v>
      </c>
      <c r="C12" s="23">
        <f ca="1">((100/(F2))*B12)/100</f>
        <v>0</v>
      </c>
      <c r="D12" s="28" t="str">
        <f ca="1">(IF(B6=(D2+E2+F2),"",IF(B6&gt;0,", RCC upto "&amp;B6&amp;" Slab","")))&amp;(IF(B7=F2,"",IF(B7&gt;0,", Brickwork upto "&amp;B7&amp;" Floor","")))&amp;(IF(B8=F2,"",IF(B8&gt;0,", Internal Plaster upto "&amp;B8&amp;" Floor","")))&amp;(IF(B9=F2,"",IF(B9&gt;0,", External Plaster upto "&amp;B9&amp;" Floor","")))&amp;(IF(B10=F2,"",IF(B10&gt;0,", Flooring upto "&amp;B10&amp;" Floor","")))&amp;(IF(B11=F2,"",IF(B11&gt;0,", Painting upto "&amp;B11&amp;" Floor","")))&amp;(IF(B12=F2,"",IF(B12&gt;0,", Finishing upto "&amp;B12&amp;" Floor","")))&amp;(IF(B13=F2,"",IF(B13&gt;0,", Possession upto "&amp;B13&amp;" Floor","")))</f>
        <v/>
      </c>
      <c r="E12" s="237"/>
      <c r="F12" s="238"/>
      <c r="G12" s="1" t="s">
        <v>82</v>
      </c>
      <c r="H12" s="31">
        <f ca="1">(IF(C2=1,(F2/(C2+3)+H7),IF(C2=0,(F2/4+H7),IF(C2&gt;1,0))))</f>
        <v>2.25</v>
      </c>
    </row>
    <row r="13" spans="1:8" ht="15.75" thickBot="1" x14ac:dyDescent="0.3">
      <c r="A13" s="36" t="s">
        <v>83</v>
      </c>
      <c r="B13" s="37">
        <v>0</v>
      </c>
      <c r="C13" s="38">
        <f ca="1">((100/(F2))*B13)/100</f>
        <v>0</v>
      </c>
      <c r="D13" s="39" t="str">
        <f ca="1">IF(D12&lt;&gt;"","Completed","")</f>
        <v/>
      </c>
      <c r="E13" s="239"/>
      <c r="F13" s="240"/>
      <c r="G13" s="35" t="s">
        <v>84</v>
      </c>
      <c r="H13" s="33">
        <f ca="1">(IF(C2&gt;1.5,(F2/(C2+2)+H7+MAX(0,H8-H7)+MAX(0,H9-H8)+MAX(0,H10-H9)+MAX(0,H11-H10)+MAX(0,H12-H11)),IF(C2=1,(F2/(C2+3)+H12),IF(C2=0,F2/4+H12))))</f>
        <v>3</v>
      </c>
    </row>
  </sheetData>
  <mergeCells count="3">
    <mergeCell ref="A1:B2"/>
    <mergeCell ref="E3:F3"/>
    <mergeCell ref="E4:F1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Report</vt:lpstr>
      <vt:lpstr>C%</vt:lpstr>
      <vt:lpstr>Report!Print_Area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MANGESH AMDEKAR</dc:creator>
  <cp:lastModifiedBy>PC-51</cp:lastModifiedBy>
  <cp:lastPrinted>2025-08-16T06:37:37Z</cp:lastPrinted>
  <dcterms:created xsi:type="dcterms:W3CDTF">2019-01-21T04:29:02Z</dcterms:created>
  <dcterms:modified xsi:type="dcterms:W3CDTF">2025-08-16T06:40:56Z</dcterms:modified>
</cp:coreProperties>
</file>