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SJC-37\Downloads\"/>
    </mc:Choice>
  </mc:AlternateContent>
  <bookViews>
    <workbookView xWindow="0" yWindow="0" windowWidth="20490" windowHeight="7455"/>
  </bookViews>
  <sheets>
    <sheet name="TSR" sheetId="1" r:id="rId1"/>
    <sheet name="Summary" sheetId="5" r:id="rId2"/>
    <sheet name="Measurement" sheetId="4" r:id="rId3"/>
    <sheet name="plan" sheetId="3" r:id="rId4"/>
    <sheet name="MEASUREMENT SHEET" sheetId="2" state="hidden" r:id="rId5"/>
  </sheets>
  <externalReferences>
    <externalReference r:id="rId6"/>
  </externalReferenc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 l="1"/>
  <c r="E111" i="1"/>
  <c r="E56" i="1"/>
  <c r="E55" i="1"/>
  <c r="C49" i="1"/>
  <c r="Q7" i="5"/>
  <c r="P7" i="5"/>
  <c r="O7" i="5"/>
  <c r="B41" i="1" l="1"/>
  <c r="E8" i="5"/>
  <c r="B37" i="1"/>
  <c r="D8" i="5"/>
  <c r="O16" i="5"/>
  <c r="S24" i="5"/>
  <c r="Q24" i="5"/>
  <c r="P24" i="5"/>
  <c r="O24" i="5"/>
  <c r="H4" i="5"/>
  <c r="C45" i="1"/>
  <c r="C37" i="1" l="1"/>
  <c r="C31" i="5" l="1"/>
  <c r="E7" i="5"/>
  <c r="I7" i="5" s="1"/>
  <c r="K7" i="5" s="1"/>
  <c r="G35" i="4"/>
  <c r="G36" i="4"/>
  <c r="L7" i="5" l="1"/>
  <c r="D45" i="1" l="1"/>
  <c r="C39" i="1"/>
  <c r="C40" i="1"/>
  <c r="F112" i="1" l="1"/>
  <c r="B112" i="1"/>
  <c r="B113" i="1"/>
  <c r="B115" i="1"/>
  <c r="D62" i="1"/>
  <c r="E80" i="1" s="1"/>
  <c r="C62" i="1"/>
  <c r="E81" i="1" l="1"/>
  <c r="E82" i="1" s="1"/>
  <c r="E83" i="1" s="1"/>
  <c r="E84" i="1" s="1"/>
  <c r="J6" i="5"/>
  <c r="I6" i="5"/>
  <c r="L6" i="5" s="1"/>
  <c r="J5" i="5"/>
  <c r="I5" i="5"/>
  <c r="L5" i="5" s="1"/>
  <c r="E67" i="1"/>
  <c r="E65" i="1"/>
  <c r="E66" i="1"/>
  <c r="K6" i="5" l="1"/>
  <c r="E45" i="1"/>
  <c r="K5" i="5"/>
  <c r="Q23" i="5"/>
  <c r="S23" i="5" s="1"/>
  <c r="N11" i="5"/>
  <c r="N10" i="5"/>
  <c r="N20" i="5" s="1"/>
  <c r="O20" i="5" s="1"/>
  <c r="G6" i="3"/>
  <c r="H32" i="5"/>
  <c r="C32" i="5"/>
  <c r="D80" i="1" l="1"/>
  <c r="D81" i="1" l="1"/>
  <c r="D82" i="1"/>
  <c r="D83" i="1"/>
  <c r="D84" i="1"/>
  <c r="D85" i="1"/>
  <c r="D87" i="1"/>
  <c r="H32" i="3" l="1"/>
  <c r="G32" i="3"/>
  <c r="H31" i="3"/>
  <c r="G31" i="3"/>
  <c r="I31" i="3" s="1"/>
  <c r="H30" i="3"/>
  <c r="G30" i="3"/>
  <c r="H29" i="3"/>
  <c r="G29" i="3"/>
  <c r="H28" i="3"/>
  <c r="G28" i="3"/>
  <c r="H27" i="3"/>
  <c r="G27" i="3"/>
  <c r="H26" i="3"/>
  <c r="G26" i="3"/>
  <c r="H25" i="3"/>
  <c r="G25" i="3"/>
  <c r="H24" i="3"/>
  <c r="G24" i="3"/>
  <c r="H23" i="3"/>
  <c r="G23" i="3"/>
  <c r="H22" i="3"/>
  <c r="G22" i="3"/>
  <c r="H21" i="3"/>
  <c r="G21" i="3"/>
  <c r="H20" i="3"/>
  <c r="G20" i="3"/>
  <c r="H19" i="3"/>
  <c r="G19" i="3"/>
  <c r="H18" i="3"/>
  <c r="G18" i="3"/>
  <c r="I18" i="3" s="1"/>
  <c r="H17" i="3"/>
  <c r="G17" i="3"/>
  <c r="H16" i="3"/>
  <c r="G16" i="3"/>
  <c r="H15" i="3"/>
  <c r="G15" i="3"/>
  <c r="H14" i="3"/>
  <c r="G14" i="3"/>
  <c r="I14" i="3" s="1"/>
  <c r="H13" i="3"/>
  <c r="G13" i="3"/>
  <c r="H12" i="3"/>
  <c r="G12" i="3"/>
  <c r="H11" i="3"/>
  <c r="G11" i="3"/>
  <c r="H10" i="3"/>
  <c r="G10" i="3"/>
  <c r="H9" i="3"/>
  <c r="G9" i="3"/>
  <c r="H8" i="3"/>
  <c r="G8" i="3"/>
  <c r="H7" i="3"/>
  <c r="G7" i="3"/>
  <c r="H6" i="3"/>
  <c r="H5" i="3"/>
  <c r="G5" i="3"/>
  <c r="H36" i="4"/>
  <c r="I36" i="4" s="1"/>
  <c r="H35" i="4"/>
  <c r="I35" i="4" s="1"/>
  <c r="H34" i="4"/>
  <c r="G34" i="4"/>
  <c r="I34" i="4" s="1"/>
  <c r="I40" i="4" s="1"/>
  <c r="H33" i="4"/>
  <c r="G33" i="4"/>
  <c r="H32" i="4"/>
  <c r="G32" i="4"/>
  <c r="H31" i="4"/>
  <c r="G31" i="4"/>
  <c r="H30" i="4"/>
  <c r="G30" i="4"/>
  <c r="I30" i="4" s="1"/>
  <c r="H29" i="4"/>
  <c r="G29" i="4"/>
  <c r="H28" i="4"/>
  <c r="G28" i="4"/>
  <c r="H27" i="4"/>
  <c r="G27" i="4"/>
  <c r="H26" i="4"/>
  <c r="G26" i="4"/>
  <c r="I26" i="4" s="1"/>
  <c r="H25" i="4"/>
  <c r="G25" i="4"/>
  <c r="H24" i="4"/>
  <c r="G24" i="4"/>
  <c r="I24" i="4" s="1"/>
  <c r="H23" i="4"/>
  <c r="G23" i="4"/>
  <c r="H22" i="4"/>
  <c r="G22" i="4"/>
  <c r="I22" i="4" s="1"/>
  <c r="H21" i="4"/>
  <c r="G21" i="4"/>
  <c r="H20" i="4"/>
  <c r="G20" i="4"/>
  <c r="H19" i="4"/>
  <c r="G19" i="4"/>
  <c r="H18" i="4"/>
  <c r="G18" i="4"/>
  <c r="H17" i="4"/>
  <c r="G17" i="4"/>
  <c r="H16" i="4"/>
  <c r="G16" i="4"/>
  <c r="H15" i="4"/>
  <c r="G15" i="4"/>
  <c r="H14" i="4"/>
  <c r="G14" i="4"/>
  <c r="H13" i="4"/>
  <c r="G13" i="4"/>
  <c r="H12" i="4"/>
  <c r="G12" i="4"/>
  <c r="H11" i="4"/>
  <c r="G11" i="4"/>
  <c r="H10" i="4"/>
  <c r="G10" i="4"/>
  <c r="H9" i="4"/>
  <c r="G9" i="4"/>
  <c r="H8" i="4"/>
  <c r="G8" i="4"/>
  <c r="H7" i="4"/>
  <c r="G7" i="4"/>
  <c r="H6" i="4"/>
  <c r="G6" i="4"/>
  <c r="H5" i="4"/>
  <c r="G5" i="4"/>
  <c r="H4" i="4"/>
  <c r="G4" i="4"/>
  <c r="G4" i="5"/>
  <c r="I22" i="3" l="1"/>
  <c r="I21" i="4"/>
  <c r="I29" i="4"/>
  <c r="I32" i="4"/>
  <c r="I30" i="3"/>
  <c r="I18" i="4"/>
  <c r="I9" i="4"/>
  <c r="I10" i="4"/>
  <c r="I15" i="4"/>
  <c r="I19" i="4"/>
  <c r="I20" i="4"/>
  <c r="I29" i="3"/>
  <c r="I12" i="3"/>
  <c r="I16" i="3"/>
  <c r="I24" i="3"/>
  <c r="I28" i="3"/>
  <c r="I13" i="3"/>
  <c r="I15" i="3"/>
  <c r="I17" i="3"/>
  <c r="I23" i="3"/>
  <c r="I25" i="3"/>
  <c r="I27" i="3"/>
  <c r="I32" i="3"/>
  <c r="I7" i="4"/>
  <c r="I6" i="3"/>
  <c r="I10" i="3"/>
  <c r="I11" i="3"/>
  <c r="I26" i="3"/>
  <c r="I12" i="4"/>
  <c r="I16" i="4"/>
  <c r="I27" i="4"/>
  <c r="I31" i="4"/>
  <c r="I39" i="4" s="1"/>
  <c r="I13" i="4"/>
  <c r="I25" i="4"/>
  <c r="I5" i="4"/>
  <c r="I14" i="4"/>
  <c r="I33" i="4"/>
  <c r="I21" i="3"/>
  <c r="I20" i="3"/>
  <c r="I9" i="3"/>
  <c r="I8" i="3"/>
  <c r="I7" i="3"/>
  <c r="I19" i="3"/>
  <c r="I5" i="3"/>
  <c r="I28" i="4"/>
  <c r="I23" i="4"/>
  <c r="I17" i="4"/>
  <c r="I11" i="4"/>
  <c r="I8" i="4"/>
  <c r="I6" i="4"/>
  <c r="I4" i="4"/>
  <c r="J13" i="2"/>
  <c r="J12" i="2"/>
  <c r="E9" i="2"/>
  <c r="E17" i="2"/>
  <c r="E16" i="2"/>
  <c r="E97" i="2"/>
  <c r="E98" i="2"/>
  <c r="E96" i="2"/>
  <c r="E95" i="2"/>
  <c r="E94" i="2"/>
  <c r="D93" i="2"/>
  <c r="E93" i="2" s="1"/>
  <c r="E64" i="2"/>
  <c r="E65" i="2"/>
  <c r="E66" i="2"/>
  <c r="E67" i="2"/>
  <c r="E68" i="2"/>
  <c r="E69" i="2"/>
  <c r="E70" i="2"/>
  <c r="E71" i="2"/>
  <c r="E72" i="2"/>
  <c r="E73" i="2"/>
  <c r="E74" i="2"/>
  <c r="E75" i="2"/>
  <c r="E76" i="2"/>
  <c r="E77" i="2"/>
  <c r="E78" i="2"/>
  <c r="E79" i="2"/>
  <c r="E80" i="2"/>
  <c r="E81" i="2"/>
  <c r="E82" i="2"/>
  <c r="E83" i="2"/>
  <c r="E84" i="2"/>
  <c r="E85" i="2"/>
  <c r="E86" i="2"/>
  <c r="E87" i="2"/>
  <c r="E88" i="2"/>
  <c r="E89" i="2"/>
  <c r="E90" i="2"/>
  <c r="E63" i="2"/>
  <c r="E40" i="2"/>
  <c r="E41" i="2"/>
  <c r="E42" i="2"/>
  <c r="E43" i="2"/>
  <c r="E44" i="2"/>
  <c r="E45" i="2"/>
  <c r="E46" i="2"/>
  <c r="E47" i="2"/>
  <c r="E48" i="2"/>
  <c r="E49" i="2"/>
  <c r="E50" i="2"/>
  <c r="E51" i="2"/>
  <c r="E52" i="2"/>
  <c r="E53" i="2"/>
  <c r="E54" i="2"/>
  <c r="E55" i="2"/>
  <c r="E56" i="2"/>
  <c r="E57" i="2"/>
  <c r="E58" i="2"/>
  <c r="E59" i="2"/>
  <c r="E60" i="2"/>
  <c r="E61" i="2"/>
  <c r="E39" i="2"/>
  <c r="E15" i="2"/>
  <c r="E14" i="2"/>
  <c r="I37" i="3" l="1"/>
  <c r="J37" i="3" s="1"/>
  <c r="G5" i="5" s="1"/>
  <c r="I36" i="3"/>
  <c r="J36" i="3" s="1"/>
  <c r="I35" i="3"/>
  <c r="J35" i="3" s="1"/>
  <c r="I38" i="3"/>
  <c r="J38" i="3" s="1"/>
  <c r="I38" i="4"/>
  <c r="F4" i="5" s="1"/>
  <c r="I41" i="4"/>
  <c r="I37" i="4"/>
  <c r="E4" i="5" s="1"/>
  <c r="E99" i="2"/>
  <c r="E91" i="2"/>
  <c r="E62" i="2"/>
  <c r="M42" i="2"/>
  <c r="M43" i="2" s="1"/>
  <c r="M40" i="2"/>
  <c r="M41" i="2" s="1"/>
  <c r="O10" i="2"/>
  <c r="O9" i="2"/>
  <c r="O8" i="2"/>
  <c r="O7" i="2"/>
  <c r="M11" i="2"/>
  <c r="O11" i="2" s="1"/>
  <c r="O6" i="2"/>
  <c r="J4" i="5" l="1"/>
  <c r="I4" i="5"/>
  <c r="F92" i="2"/>
  <c r="F100" i="2" s="1"/>
  <c r="F101" i="2" s="1"/>
  <c r="G101" i="2" s="1"/>
  <c r="J11" i="2"/>
  <c r="L4" i="5" l="1"/>
  <c r="I8" i="5"/>
  <c r="K4" i="5"/>
  <c r="E13" i="2"/>
  <c r="E12" i="2"/>
  <c r="E11" i="2"/>
  <c r="J6" i="2"/>
  <c r="J7" i="2"/>
  <c r="J8" i="2"/>
  <c r="J9" i="2"/>
  <c r="J10" i="2"/>
  <c r="J18" i="2"/>
  <c r="J19" i="2"/>
  <c r="J5" i="2"/>
  <c r="E7" i="2"/>
  <c r="E8" i="2"/>
  <c r="E10" i="2"/>
  <c r="L8" i="5" l="1"/>
  <c r="K8" i="5"/>
  <c r="J14" i="2"/>
  <c r="K14" i="2" s="1"/>
  <c r="C41" i="1"/>
  <c r="E6" i="2"/>
  <c r="E18" i="2" s="1"/>
  <c r="C38" i="1"/>
  <c r="E46" i="1"/>
  <c r="C42" i="1"/>
  <c r="E47" i="1"/>
  <c r="E48" i="1"/>
  <c r="E49" i="1"/>
  <c r="E54" i="1" s="1"/>
  <c r="D86" i="1"/>
  <c r="C88" i="1"/>
  <c r="J20" i="2" l="1"/>
  <c r="D88" i="1"/>
</calcChain>
</file>

<file path=xl/sharedStrings.xml><?xml version="1.0" encoding="utf-8"?>
<sst xmlns="http://schemas.openxmlformats.org/spreadsheetml/2006/main" count="519" uniqueCount="401">
  <si>
    <t>TECHNICAL SCRUTINY REPORT</t>
  </si>
  <si>
    <t>LOAN APPLICATION DETAIL</t>
  </si>
  <si>
    <t>BRANCH NAME</t>
  </si>
  <si>
    <t>APPLICANT / CO-APPLICANT NAME</t>
  </si>
  <si>
    <t>FILE NO/REF.NO/LOS NO.</t>
  </si>
  <si>
    <t>PRODUCT.</t>
  </si>
  <si>
    <t>TRANSACTION TYPE</t>
  </si>
  <si>
    <t>ADDRESS DETAIL</t>
  </si>
  <si>
    <t>LANDMARK</t>
  </si>
  <si>
    <t>DISTRICT</t>
  </si>
  <si>
    <t>STATE.</t>
  </si>
  <si>
    <t>PIN CODE</t>
  </si>
  <si>
    <t>NEAREST AHFL BARNCH NAME</t>
  </si>
  <si>
    <t>DISTANCE FROM NEAREST BRANCH</t>
  </si>
  <si>
    <t>PROPERTY TYPE</t>
  </si>
  <si>
    <t xml:space="preserve">PERSON MET AT SITE </t>
  </si>
  <si>
    <t>RELENSHIP WITH APPLICANT/CUSTOMER</t>
  </si>
  <si>
    <t>CONTACT NUMBER</t>
  </si>
  <si>
    <t>BOUNDARIES</t>
  </si>
  <si>
    <t>DIRECTION</t>
  </si>
  <si>
    <t xml:space="preserve">NORTH </t>
  </si>
  <si>
    <t>SOUTH</t>
  </si>
  <si>
    <t xml:space="preserve">EAST </t>
  </si>
  <si>
    <t>WEST</t>
  </si>
  <si>
    <t>AS PER SITE INVESTIGATION</t>
  </si>
  <si>
    <t>GENERAL PROPERTY DETAIL</t>
  </si>
  <si>
    <t>APPROVAL AUTHORITY (NAME IF APPROVED)</t>
  </si>
  <si>
    <t>APPROVAL AUTHORITY LIMIT</t>
  </si>
  <si>
    <t>AGE OF PROPERTY</t>
  </si>
  <si>
    <t xml:space="preserve">RESIDUAL AGE OF PROPERTY </t>
  </si>
  <si>
    <t>PROPERTY/DWELLING UNIT TYPE</t>
  </si>
  <si>
    <t>APPROACH ROAD TO PROPERTY</t>
  </si>
  <si>
    <t>OCCUPANCY STATUS</t>
  </si>
  <si>
    <t>OCCUPANT NAME</t>
  </si>
  <si>
    <t>NUMBER OF FLAT IN BUILDING/PROJECT</t>
  </si>
  <si>
    <t>OCCUPANCY IN %</t>
  </si>
  <si>
    <t>PMAY (YES/NO/REFER REMARKS)</t>
  </si>
  <si>
    <t>PROPERTY FINISHED/UNFINISHED</t>
  </si>
  <si>
    <t>VIOLATIONS OBSERVED IF ANY (YES/NO)</t>
  </si>
  <si>
    <t>RISK OF DEMOLITIONIN CASE OF VIOLATION (YES/NO)</t>
  </si>
  <si>
    <t>PROPERTY FALLING IN CAUTION AREA (YES/NO)</t>
  </si>
  <si>
    <t>REASON FOR CAUTION IF YES</t>
  </si>
  <si>
    <t>ACOMMODATION OF FLAT (ROOM, KITCHEN,TOILET, HALL DETAIL)</t>
  </si>
  <si>
    <t>CLASS OF LOCALITY (HIGH CLASS/MIDDLE CLASS/LOWER CLASS</t>
  </si>
  <si>
    <t>PROPERTY INTERIORS (AVERAGE/GOOD/POOR)</t>
  </si>
  <si>
    <t>PROPERTY EXTERIORS (AVERAGE/GOOD/POOR)</t>
  </si>
  <si>
    <t>DEVELOPMENT IN PARTICULAR COLONY/AREA</t>
  </si>
  <si>
    <t>DEVELOPMENT IN 500 MTR. REDIUS</t>
  </si>
  <si>
    <t>BASIC AMENITIES (ROAD,ELECTRICITY,DRAINAGE) (YES/NO)</t>
  </si>
  <si>
    <t>SURROUNDING EXTERNAL AMENITIES</t>
  </si>
  <si>
    <t>SR. NO.</t>
  </si>
  <si>
    <t>PRIMISES LIST</t>
  </si>
  <si>
    <t>APPROX DISTANCE FROM PROPERTY</t>
  </si>
  <si>
    <t>NAME OF PRIMISES/DESCRIPTION</t>
  </si>
  <si>
    <t>NEAREST RAILWAY STATION</t>
  </si>
  <si>
    <t>NEAREST HIGHWAY/CONECTING ROAD</t>
  </si>
  <si>
    <t>PROPERTY LATITUDE AND LONGITUDE.</t>
  </si>
  <si>
    <t>AREA DETAIL</t>
  </si>
  <si>
    <t>AREA TYPE</t>
  </si>
  <si>
    <t>SQUARE FEET</t>
  </si>
  <si>
    <t>SQUARE METER</t>
  </si>
  <si>
    <t>REMARKS ON AREA OF PROPERTY</t>
  </si>
  <si>
    <t>CARPET AREA</t>
  </si>
  <si>
    <t xml:space="preserve">EXISTING BUILT-UP </t>
  </si>
  <si>
    <t>PROPOSED/ESTIMATE BUILT-UP AREA</t>
  </si>
  <si>
    <t>PRESENT CONSTRUCTED AREA</t>
  </si>
  <si>
    <t>ON SITE VERIFICATION AREA</t>
  </si>
  <si>
    <t>ZONE AS PER CITY DEVELOPMENT PLAN</t>
  </si>
  <si>
    <t>VALUATION DETAIL</t>
  </si>
  <si>
    <t xml:space="preserve">VALUATION </t>
  </si>
  <si>
    <t>AREA VALUATION</t>
  </si>
  <si>
    <t xml:space="preserve">SALABLE AREA </t>
  </si>
  <si>
    <t>RS.</t>
  </si>
  <si>
    <t>CONSTRUCTION/EXTENSION/IMPROVEMENT COST</t>
  </si>
  <si>
    <t>EXISTING BUILT-UP AREA</t>
  </si>
  <si>
    <t>PRESENT CONST. AREA</t>
  </si>
  <si>
    <t>DLC RATE/GOVT. VALUE</t>
  </si>
  <si>
    <t>AMENITIES/ F &amp; F DETAIL</t>
  </si>
  <si>
    <t xml:space="preserve">AMENITIES  </t>
  </si>
  <si>
    <t>DESCRIPTION</t>
  </si>
  <si>
    <t>AREA/QUANTITY</t>
  </si>
  <si>
    <t>UNIT</t>
  </si>
  <si>
    <t>AMOUNT</t>
  </si>
  <si>
    <t xml:space="preserve">COLOR </t>
  </si>
  <si>
    <t>SQ.FT</t>
  </si>
  <si>
    <t>PAINT</t>
  </si>
  <si>
    <t>FLOOR</t>
  </si>
  <si>
    <t>APPROVED</t>
  </si>
  <si>
    <t>PROPOSED/ACTUAL</t>
  </si>
  <si>
    <t>REMARKS ON NO. OF FLOORS</t>
  </si>
  <si>
    <t>A.</t>
  </si>
  <si>
    <t>NO. OF BASEMENT</t>
  </si>
  <si>
    <t>B.</t>
  </si>
  <si>
    <t>NO. OF GROUND/PARKING/STILT FLOOR</t>
  </si>
  <si>
    <t>C.</t>
  </si>
  <si>
    <t>NO. OF UPPER FLOOR</t>
  </si>
  <si>
    <t>A+B+C</t>
  </si>
  <si>
    <t>TOTAL NO. OF FLOOR</t>
  </si>
  <si>
    <t>DOCUMENT NAME</t>
  </si>
  <si>
    <t xml:space="preserve">REF/APPROVAL NO. </t>
  </si>
  <si>
    <t>REF/APPROVAL DATE</t>
  </si>
  <si>
    <t>APPROVAL AUTHORITY NAME</t>
  </si>
  <si>
    <t>NUMBER OF FO FLOOR APPROVED</t>
  </si>
  <si>
    <t>LAYOUT PLAN</t>
  </si>
  <si>
    <t>APPROVED FLOOR PLAN</t>
  </si>
  <si>
    <t>CONSTRUCTION PERMISSION/BUILDING PERMISSION</t>
  </si>
  <si>
    <t>BUILDING COMPLETION/ OCCUPATION CERTIFICATE</t>
  </si>
  <si>
    <t xml:space="preserve">NON-AGRICULTURE LAND CONVERTION ORDER </t>
  </si>
  <si>
    <t>CONSTRUCTION/EXTENSION/IMPROVEMENT ESTIMATE FROM REGISTERED ENGINEER/ARCHITECH</t>
  </si>
  <si>
    <t>REMARKS ON DOCUMENT VERIFIED</t>
  </si>
  <si>
    <t>TECHNICAL PARAMETERS (AS PER NATURAL DISASTER MANAGEMENT NORMS)</t>
  </si>
  <si>
    <t>SEISMIC ZONE</t>
  </si>
  <si>
    <t>STRUCTURE TYPE</t>
  </si>
  <si>
    <t>FOOTING/FOUNDATION TYPE</t>
  </si>
  <si>
    <t>ROOF TYPE</t>
  </si>
  <si>
    <t>TYPE OF MASONARY</t>
  </si>
  <si>
    <t>SOIL TYPE</t>
  </si>
  <si>
    <t>CYCLONE ZONE (DESIGN WIND SPEED M/S)</t>
  </si>
  <si>
    <t>ENVIRONMENTAL EXPOSURE CONDITION</t>
  </si>
  <si>
    <t>FLOOD PRONE AREA (YES/NO)</t>
  </si>
  <si>
    <t xml:space="preserve">PROPERTY STAGE OF CONSTRUCTION </t>
  </si>
  <si>
    <t>S. NO.</t>
  </si>
  <si>
    <t>ACTIVITY</t>
  </si>
  <si>
    <t>ALLOTED CONSTRUCTION STAGE IN %</t>
  </si>
  <si>
    <t>PRESENT COMPLETION IN %</t>
  </si>
  <si>
    <t>NO OF FLOOR COMPLETED</t>
  </si>
  <si>
    <t>REMARKS</t>
  </si>
  <si>
    <t>FOUNDATION</t>
  </si>
  <si>
    <t>PLINTH</t>
  </si>
  <si>
    <t>BRICKWORK UP TO SLAB</t>
  </si>
  <si>
    <t>SLAB/RCC CASTING</t>
  </si>
  <si>
    <t>INSIDE/OUTSIDE PLASTER</t>
  </si>
  <si>
    <t>FLOORING WORK</t>
  </si>
  <si>
    <t>ELECTRICFICATION</t>
  </si>
  <si>
    <t>WOODWORK &amp; PAINTING</t>
  </si>
  <si>
    <t>TOTAL COMPLETION (% )</t>
  </si>
  <si>
    <t xml:space="preserve">RECOMMENDATION </t>
  </si>
  <si>
    <t>IS THE PROPERTY TECHNICALLY ACCEPTABLE</t>
  </si>
  <si>
    <t>MARKETABILITY OF PROPERTY</t>
  </si>
  <si>
    <t>REMARKS ON THE PROPERTY</t>
  </si>
  <si>
    <t>TECHNICAL DEVIATION</t>
  </si>
  <si>
    <t>S.NO.</t>
  </si>
  <si>
    <t>DEVIATION IN THE PROPERTY/DOCUMENTS</t>
  </si>
  <si>
    <t>TYPE OF DEVIATION</t>
  </si>
  <si>
    <t>OTHERS</t>
  </si>
  <si>
    <t xml:space="preserve">TSR CONDITION </t>
  </si>
  <si>
    <t>TSR CONDITION FOR COMPLIANCE</t>
  </si>
  <si>
    <t>APPLICANT / CO-AAPLICANT NAME</t>
  </si>
  <si>
    <t>TSR PREPARED BY</t>
  </si>
  <si>
    <t>VISIT DONE BY (NAME)</t>
  </si>
  <si>
    <t>TSR PRAPARED DATE</t>
  </si>
  <si>
    <t>VISIT DATE</t>
  </si>
  <si>
    <t>SIGNATURE, STAMP AND DATE</t>
  </si>
  <si>
    <t>ON SITE MEASUREMENT</t>
  </si>
  <si>
    <t>AREA</t>
  </si>
  <si>
    <t>SQ.MTRS</t>
  </si>
  <si>
    <t>FSI</t>
  </si>
  <si>
    <t>PARTICULAR</t>
  </si>
  <si>
    <t>L</t>
  </si>
  <si>
    <t>B</t>
  </si>
  <si>
    <t>TOTAL</t>
  </si>
  <si>
    <t>PLOT AREA</t>
  </si>
  <si>
    <t>LIVING</t>
  </si>
  <si>
    <t>GROUND FLOOR AREA </t>
  </si>
  <si>
    <t>PASSAGE</t>
  </si>
  <si>
    <t>1ST FLOOR AREA</t>
  </si>
  <si>
    <t>FSI UPTO 1ST FLOOR</t>
  </si>
  <si>
    <t>KITCHEN</t>
  </si>
  <si>
    <t>2ND FLOOR AREA</t>
  </si>
  <si>
    <t>FSI UPTO 2ND FLOOR</t>
  </si>
  <si>
    <t>BATH</t>
  </si>
  <si>
    <t>3RD FLOOR AREA</t>
  </si>
  <si>
    <t>FSI UPTO 3RD FLOOR</t>
  </si>
  <si>
    <t>WC</t>
  </si>
  <si>
    <t>4TH FLOOR AREA</t>
  </si>
  <si>
    <t>FSI UPTO 4TH FLOOR</t>
  </si>
  <si>
    <t>TOTAL AREA </t>
  </si>
  <si>
    <t> TOTAL FSI</t>
  </si>
  <si>
    <t>TOTAL PLOT AREA AS PER DEVELOPEMET AGREEMENT</t>
  </si>
  <si>
    <t>GROUND FLOOR AREA OF WING A,B,C,D,E,F,G,H,I</t>
  </si>
  <si>
    <t>1ST FLOOR AREA OF WING A,B,C,D,E,F,G,H,I</t>
  </si>
  <si>
    <t>2ND FLOOR AREA OF WING A,B,C,D,E,F,G,H,I</t>
  </si>
  <si>
    <t>3RD FLOOR AREA OF WING A,B,C,D,E,F,G,H,I</t>
  </si>
  <si>
    <t>AREA STATEMENT
ANAND PARK, NEAR ANAND HOMES, KON VILLAGE WATER TANK, SURVEY NO. 211 HISSA NO. 2(PART) AT VILLAGE KON, BHIWANDI - 421311</t>
  </si>
  <si>
    <t>Plot Area : Sq.mtr.</t>
  </si>
  <si>
    <t>Ground Floor</t>
  </si>
  <si>
    <t>1st Floor</t>
  </si>
  <si>
    <t>2nd Floor</t>
  </si>
  <si>
    <t>3rd Floor</t>
  </si>
  <si>
    <t>4th floor</t>
  </si>
  <si>
    <t>Total</t>
  </si>
  <si>
    <t>Upto  3rd flr</t>
  </si>
  <si>
    <t xml:space="preserve">1) 
2) 
3) 
4) 
5) </t>
  </si>
  <si>
    <t>FORCED SALE VALUE</t>
  </si>
  <si>
    <t>Encl Bal</t>
  </si>
  <si>
    <t>Bed</t>
  </si>
  <si>
    <t>REALIZABLE VALUE</t>
  </si>
  <si>
    <t>Boundaries Matched Yes / No</t>
  </si>
  <si>
    <t>If No, then reason thereon</t>
  </si>
  <si>
    <t>Company</t>
  </si>
  <si>
    <t>ADDRESS DETAILS (AS PER SITE INSPECTION)</t>
  </si>
  <si>
    <t>ADDRESS DETAILS (AS PER DOCUMENTS)</t>
  </si>
  <si>
    <t>DATE OF REPORT RELEASE</t>
  </si>
  <si>
    <t xml:space="preserve">J-1031, 1st Floor, Akshar Business Park, Plot No. 03 Sector 25, Near APMC Market, Vashi, Navi Mumbai, Maharashtra 400703 TEL: 022-46090378/79/80
Email: vsjcvaluer@gmail.com. Web site: www.vsjadon.com
</t>
  </si>
  <si>
    <t>Market Research Data</t>
  </si>
  <si>
    <t>Source</t>
  </si>
  <si>
    <t>Plot area</t>
  </si>
  <si>
    <t>Net Carpet</t>
  </si>
  <si>
    <t>FB Area</t>
  </si>
  <si>
    <t>ter</t>
  </si>
  <si>
    <t>Other</t>
  </si>
  <si>
    <t>Gross Carpet</t>
  </si>
  <si>
    <t>Net Builtup Area</t>
  </si>
  <si>
    <t>Gross Builtup</t>
  </si>
  <si>
    <t>Super Built Up area</t>
  </si>
  <si>
    <t>Builder Saleable Area</t>
  </si>
  <si>
    <t>Rate on Carpet  Area</t>
  </si>
  <si>
    <t>Rate on Built Up area Area</t>
  </si>
  <si>
    <t>Rate On SUBA</t>
  </si>
  <si>
    <t>Market Value As per Listing</t>
  </si>
  <si>
    <t>Realizable Value</t>
  </si>
  <si>
    <t>Disstrace Value /Force Sale Value</t>
  </si>
  <si>
    <t>Addres Of Property With LAT-Long</t>
  </si>
  <si>
    <t>Measurement Area</t>
  </si>
  <si>
    <t>Approved Plan Area</t>
  </si>
  <si>
    <t>Index II Area</t>
  </si>
  <si>
    <t>Rate enquired</t>
  </si>
  <si>
    <t>101 acres</t>
  </si>
  <si>
    <t>102 acres</t>
  </si>
  <si>
    <t>103 acres</t>
  </si>
  <si>
    <t>104 acres</t>
  </si>
  <si>
    <t>105 acres</t>
  </si>
  <si>
    <t>106 acres</t>
  </si>
  <si>
    <t>107 acres</t>
  </si>
  <si>
    <t>108 acres</t>
  </si>
  <si>
    <t>Average</t>
  </si>
  <si>
    <t>Adopded Area</t>
  </si>
  <si>
    <t>FMV</t>
  </si>
  <si>
    <t>RSV</t>
  </si>
  <si>
    <t>DSV</t>
  </si>
  <si>
    <t xml:space="preserve">Valuation Adopted </t>
  </si>
  <si>
    <t>Car parking &amp; Amenities</t>
  </si>
  <si>
    <t>Final Market Value</t>
  </si>
  <si>
    <t>Revised Valuation 1</t>
  </si>
  <si>
    <t>Revised Valuation 2</t>
  </si>
  <si>
    <t xml:space="preserve">Valuation Remark If Value Revised </t>
  </si>
  <si>
    <t>Government Rate/Ciecule Rate /IGR Rate</t>
  </si>
  <si>
    <t xml:space="preserve">Cost Of Construction /Insurance Value </t>
  </si>
  <si>
    <t>BUA Sq.Ft</t>
  </si>
  <si>
    <t>IGR Rtae /Sq.Ft</t>
  </si>
  <si>
    <t>Construction Rtae /Sq.Ft</t>
  </si>
  <si>
    <t>Government Value</t>
  </si>
  <si>
    <t>Construction Cost</t>
  </si>
  <si>
    <t>Broker ref :</t>
  </si>
  <si>
    <t xml:space="preserve">Name </t>
  </si>
  <si>
    <t>Contact No.</t>
  </si>
  <si>
    <t>Vlaue</t>
  </si>
  <si>
    <t>1)</t>
  </si>
  <si>
    <t>2)</t>
  </si>
  <si>
    <t>3)</t>
  </si>
  <si>
    <t>Sr</t>
  </si>
  <si>
    <t>Item</t>
  </si>
  <si>
    <t>W</t>
  </si>
  <si>
    <t>Actual W</t>
  </si>
  <si>
    <t>Actual L</t>
  </si>
  <si>
    <t>Area</t>
  </si>
  <si>
    <t>Feet</t>
  </si>
  <si>
    <t>Inch</t>
  </si>
  <si>
    <t>Kitchen</t>
  </si>
  <si>
    <t>Toilet 1</t>
  </si>
  <si>
    <t>Toilet 2</t>
  </si>
  <si>
    <t>Toilet 3</t>
  </si>
  <si>
    <t>Toilet 4</t>
  </si>
  <si>
    <t>Bed Room 1</t>
  </si>
  <si>
    <t>Bed Room 2</t>
  </si>
  <si>
    <t>Bed Room 3</t>
  </si>
  <si>
    <t>Cup Board 1</t>
  </si>
  <si>
    <t>Cup Board 2</t>
  </si>
  <si>
    <t>Cup Board 3</t>
  </si>
  <si>
    <t>Passage 1</t>
  </si>
  <si>
    <t>Passage 2</t>
  </si>
  <si>
    <t>Passage 3</t>
  </si>
  <si>
    <t>Passage 4</t>
  </si>
  <si>
    <t>Passage 5</t>
  </si>
  <si>
    <t>Passage 6</t>
  </si>
  <si>
    <t>Covered Balcony 3</t>
  </si>
  <si>
    <t>Covered Balcony 4</t>
  </si>
  <si>
    <t>Covered Balcony 5</t>
  </si>
  <si>
    <t>Covered Balcony 6</t>
  </si>
  <si>
    <t>Open Balcony 3</t>
  </si>
  <si>
    <t>Flower Bed 1</t>
  </si>
  <si>
    <t>Flower Bed 2</t>
  </si>
  <si>
    <t>Flower Bed 3</t>
  </si>
  <si>
    <t>Terrace 1</t>
  </si>
  <si>
    <t>Terrace 2</t>
  </si>
  <si>
    <t>Terrace 3</t>
  </si>
  <si>
    <t>Any Other Area DB</t>
  </si>
  <si>
    <t>Any Other Area</t>
  </si>
  <si>
    <t>Net Carpet Area</t>
  </si>
  <si>
    <t>fungi.</t>
  </si>
  <si>
    <t>Terrace  Area</t>
  </si>
  <si>
    <t>Other Area</t>
  </si>
  <si>
    <t>Gross Carpet Area</t>
  </si>
  <si>
    <t>Bed Room 4</t>
  </si>
  <si>
    <t>Covered Balcony 1</t>
  </si>
  <si>
    <t>Covered Balcony 2</t>
  </si>
  <si>
    <t>Dry Balcony 1</t>
  </si>
  <si>
    <t>Open Balcony 1</t>
  </si>
  <si>
    <t>Open Balcony 2</t>
  </si>
  <si>
    <t>SURVEY NO/KHASRA NO./PLOT No.</t>
  </si>
  <si>
    <t>Maharashtra</t>
  </si>
  <si>
    <t>NA</t>
  </si>
  <si>
    <t>Yes</t>
  </si>
  <si>
    <t>No</t>
  </si>
  <si>
    <t>Middle Class</t>
  </si>
  <si>
    <t>SALES DEED / AGREEMENT DETAIL/DRAFT AGREEMENT (CIDCO ALLOTMENT LETTER)</t>
  </si>
  <si>
    <t>III</t>
  </si>
  <si>
    <t>Brick Masonary</t>
  </si>
  <si>
    <t>Good</t>
  </si>
  <si>
    <t>Toilet 5</t>
  </si>
  <si>
    <t>Self</t>
  </si>
  <si>
    <t>Completed</t>
  </si>
  <si>
    <t>Finished</t>
  </si>
  <si>
    <t>R Zone</t>
  </si>
  <si>
    <t>Hall 1</t>
  </si>
  <si>
    <t>Hall 2</t>
  </si>
  <si>
    <t>No Broker</t>
  </si>
  <si>
    <t>same building</t>
  </si>
  <si>
    <t>Declaration.</t>
  </si>
  <si>
    <t xml:space="preserve">1. Our report does not cover check of ownership title clearance or legality of deal and structure.
2.Deals are happening on lump sum basis.
3.We have no direct or indirect interest in the property valued.
4.The information furnished in the report is true and correct to the best of my knowledge and belief.
</t>
  </si>
  <si>
    <t xml:space="preserve">LOCATION MAP/SITE LAYOUT AND LATITUDE, LONGITUDE </t>
  </si>
  <si>
    <t>DOCUMENTED CARPET AREA</t>
  </si>
  <si>
    <t>MEASURED CARPET AREA</t>
  </si>
  <si>
    <t>CARPET AREA AS PER PLAN</t>
  </si>
  <si>
    <t>SBUA AS PER PLAN</t>
  </si>
  <si>
    <t>DOCUMENTED BUIL-TUP AREA</t>
  </si>
  <si>
    <t>Mild</t>
  </si>
  <si>
    <t>Alluvial Soil</t>
  </si>
  <si>
    <t xml:space="preserve"> Agreement Area</t>
  </si>
  <si>
    <t>LAP</t>
  </si>
  <si>
    <t>Belapur</t>
  </si>
  <si>
    <t>Owner Occupied</t>
  </si>
  <si>
    <t>FLAT BOUNDARIES AS PER SITE INVESTIGATION</t>
  </si>
  <si>
    <t xml:space="preserve"> AS PER PLAN/SALE DEED</t>
  </si>
  <si>
    <t>Gala</t>
  </si>
  <si>
    <t>Mr. Said Anwar Khan</t>
  </si>
  <si>
    <t>APPL00213175</t>
  </si>
  <si>
    <t>MSME</t>
  </si>
  <si>
    <t>Plot No. 667, Steel Warehousing Complex, Road No. 6, Sector No. KWC, Near Old Bima Weigh Bridge, Kalamboli, Navi Mumbai, Panvel, Raigad - 410218
19.033880782900088, 73.11194389456436</t>
  </si>
  <si>
    <t>Plot No. 667, Steel Warehousing Complex, Road No. 6, Sector No. KWC, Near Old Bima Weigh Bridge, Kalamboli, Navi Mumbai, Panvel, Raigad - 410218</t>
  </si>
  <si>
    <t xml:space="preserve">Plot No. 667 </t>
  </si>
  <si>
    <t>Near Old Bima Weigh Bridge</t>
  </si>
  <si>
    <t>Raigad</t>
  </si>
  <si>
    <t>11.6 Km</t>
  </si>
  <si>
    <t>Commercial Warehouse</t>
  </si>
  <si>
    <t>Mr. Anwar Khan</t>
  </si>
  <si>
    <t>Road No. 06</t>
  </si>
  <si>
    <t>Plot No. 664</t>
  </si>
  <si>
    <t>CIDCO</t>
  </si>
  <si>
    <t>15 Feet (Approx.)</t>
  </si>
  <si>
    <t xml:space="preserve">Commercial Warehouse </t>
  </si>
  <si>
    <t>4.6 Km</t>
  </si>
  <si>
    <t>Khandeshwar Railway Station</t>
  </si>
  <si>
    <t>0.75 Km</t>
  </si>
  <si>
    <t>Mumbra-Panvel Highway</t>
  </si>
  <si>
    <t>19.033880782900088, 73.11194389456436</t>
  </si>
  <si>
    <t xml:space="preserve">Measured CA =  638.00 Sq. Ft. </t>
  </si>
  <si>
    <t>Subjeted property is Commercial Warehouse</t>
  </si>
  <si>
    <t>CIDCO/ESTATE-3/2024/8000283510</t>
  </si>
  <si>
    <t>CIDCO TRANSFER LETTER</t>
  </si>
  <si>
    <t xml:space="preserve">Miss. Ankita Mhatre </t>
  </si>
  <si>
    <t>Mr. Sunil Peravi</t>
  </si>
  <si>
    <t>Manoj Ulvekar Broker KWC</t>
  </si>
  <si>
    <t xml:space="preserve">125 mtr- 75-80lacs </t>
  </si>
  <si>
    <t>Commercial  Warehouse</t>
  </si>
  <si>
    <t>Mr. Israr Ahmed Husian Khan &amp; Mr. Said Anwar Atiqur Rahman Khan</t>
  </si>
  <si>
    <t xml:space="preserve">Not provided to us. </t>
  </si>
  <si>
    <t>FAIR MARKET VALUE</t>
  </si>
  <si>
    <t>1.Copy of Transfer of lease by way of assignment Verified no. 20832/2024 Dated- 02/12/2024 made between Mr. Israr Ahemad Hussain Khan(Transferor) and Mr. Said Anwar Atiqur Rahman Khan(Tranferee) has been verified.</t>
  </si>
  <si>
    <t xml:space="preserve">Loadbearing </t>
  </si>
  <si>
    <t>AC Sheet Roof</t>
  </si>
  <si>
    <t xml:space="preserve">Licensee NAME( 50% Undivided Share) </t>
  </si>
  <si>
    <t>Mr. Irfan Mohabbat Ali Shaikh &amp; Mr. Said Anwar Atiqur Rahman Khan</t>
  </si>
  <si>
    <t>DOCUMENTED PLOT AREA / MEASURED PLOT AREA .</t>
  </si>
  <si>
    <t xml:space="preserve">Plot  AREA ( 50% Undivided Share) </t>
  </si>
  <si>
    <t xml:space="preserve">Tyger Capital Private Limited </t>
  </si>
  <si>
    <t>AREA Sq.Ft</t>
  </si>
  <si>
    <t>RATE PER Sq.ft</t>
  </si>
  <si>
    <t xml:space="preserve">LAND/PROPERTY in </t>
  </si>
  <si>
    <t>TECHNICAL/LELGAL DOCUMENT DETAIL</t>
  </si>
  <si>
    <t xml:space="preserve">1.We have received copy of Index II, Transfer of lease by way of assignment and CIDCO Transfer letter
2. Subjected property is Commercial Warehouse which is on Lease. 
3. 1st Agreement to Laese held between CIDCO &amp; M/S Shah Syndicate for 60 Years computed from 17/01/1986. Then The Transfer of Laese by way of Assignment was executed on 22/12/2021 between Original Licensee M/S Shah Syndicate &amp; New Licensee Mr.Irfan Mohabbat Ali Shaikh &amp; Mr. Irshad Mohammad Hussain Ansari ( Having Equal 50% Share). Then Release Deed With Consideration Was executed on 16th March 2023 between the New Licensee Mr.Irfan Mohabbat Ali Shaikh ( for his 50% Share) &amp; Israr Ahemand Hussain Khan Sell his 50%  Share to Said Anwar Atiqur Rahman Khan On dated 02/12/2024.
4. Plot No. 667 is admeasuring 125 Sq.Mtr. but Said Customer Has 50% Share i.e. 62.5 Sq.Mtr. Hence We have given Valuation on the 50% Share i.e. on 62.5 Sq.Mtr for Plot Area.  
5. As per site inspection we found there are 2 Seperate Shops . Site visit done as per Customer ( his 50% Share Plot). 
6. On site we found that said property having a load bearing structure in which ground floor is covered with brick wall and 1st floor covered with AC sheets which is loft area. 
7. We have release report on provided documents as per institute request 
</t>
  </si>
  <si>
    <t>[Name] Mohammad Siddique Real Estate Agent Old Bima Kata Kwc Sector</t>
  </si>
  <si>
    <t>[Mobile] 81089 24271</t>
  </si>
  <si>
    <t>[Mobile] 8108924271</t>
  </si>
  <si>
    <t>[Name] Bajaj Realty Bima Complex Kwc Sector, Kalmboli</t>
  </si>
  <si>
    <t>[Mobile] 93225 94629</t>
  </si>
  <si>
    <t>[Mobile] 9322594629</t>
  </si>
  <si>
    <t xml:space="preserve">Revised by rahul </t>
  </si>
  <si>
    <t>Plot No. 666</t>
  </si>
  <si>
    <t>Plot No. 668</t>
  </si>
  <si>
    <t>Stone Footing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</si>
</sst>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x14ac:knownFonts="1">
    <font>
      <sz val="11"/>
      <color theme="1"/>
      <name val="Calibri"/>
      <family val="2"/>
      <scheme val="minor"/>
    </font>
    <font>
      <sz val="11"/>
      <color theme="1"/>
      <name val="Calibri"/>
      <family val="2"/>
      <scheme val="minor"/>
    </font>
    <font>
      <sz val="11"/>
      <color rgb="FF000000"/>
      <name val="Calibri"/>
      <family val="2"/>
    </font>
    <font>
      <sz val="11"/>
      <color rgb="FF000000"/>
      <name val="Calibri"/>
      <family val="2"/>
      <scheme val="minor"/>
    </font>
    <font>
      <b/>
      <sz val="11"/>
      <color rgb="FF000000"/>
      <name val="Calibri"/>
      <family val="2"/>
      <scheme val="minor"/>
    </font>
    <font>
      <b/>
      <sz val="11"/>
      <color theme="1"/>
      <name val="Calibri"/>
      <family val="2"/>
      <scheme val="minor"/>
    </font>
    <font>
      <b/>
      <sz val="14"/>
      <color theme="1"/>
      <name val="Calibri"/>
      <family val="2"/>
      <scheme val="minor"/>
    </font>
    <font>
      <sz val="11"/>
      <color indexed="8"/>
      <name val="Calibri"/>
      <family val="2"/>
    </font>
    <font>
      <sz val="14"/>
      <color theme="1"/>
      <name val="Calibri"/>
      <family val="2"/>
      <scheme val="minor"/>
    </font>
    <font>
      <sz val="11"/>
      <color theme="1"/>
      <name val="Calibri"/>
      <family val="2"/>
    </font>
    <font>
      <sz val="12"/>
      <color rgb="FF222222"/>
      <name val="Arial"/>
      <family val="2"/>
    </font>
    <font>
      <b/>
      <sz val="11"/>
      <color theme="1"/>
      <name val="Times New Roman"/>
      <family val="1"/>
    </font>
    <font>
      <sz val="11"/>
      <color theme="1"/>
      <name val="Times New Roman"/>
      <family val="1"/>
    </font>
    <font>
      <sz val="10"/>
      <name val="Arial"/>
      <family val="2"/>
    </font>
    <font>
      <sz val="11"/>
      <color rgb="FFFF0000"/>
      <name val="Calibri"/>
      <family val="2"/>
      <scheme val="minor"/>
    </font>
    <font>
      <b/>
      <sz val="11"/>
      <color rgb="FFFF0000"/>
      <name val="Calibri"/>
      <family val="2"/>
      <scheme val="minor"/>
    </font>
    <font>
      <b/>
      <sz val="16"/>
      <color theme="1"/>
      <name val="Calibri"/>
      <family val="2"/>
      <scheme val="minor"/>
    </font>
    <font>
      <sz val="16"/>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0000"/>
        <bgColor indexed="64"/>
      </patternFill>
    </fill>
    <fill>
      <patternFill patternType="solid">
        <fgColor theme="6" tint="0.79998168889431442"/>
        <bgColor indexed="64"/>
      </patternFill>
    </fill>
    <fill>
      <patternFill patternType="solid">
        <fgColor rgb="FFFFFF00"/>
        <bgColor indexed="64"/>
      </patternFill>
    </fill>
    <fill>
      <patternFill patternType="solid">
        <fgColor theme="7" tint="0.59999389629810485"/>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9" fontId="1" fillId="0" borderId="0" applyFont="0" applyFill="0" applyBorder="0" applyAlignment="0" applyProtection="0"/>
    <xf numFmtId="0" fontId="7" fillId="0" borderId="0"/>
    <xf numFmtId="0" fontId="13" fillId="0" borderId="0"/>
  </cellStyleXfs>
  <cellXfs count="265">
    <xf numFmtId="0" fontId="0" fillId="0" borderId="0" xfId="0"/>
    <xf numFmtId="0" fontId="0" fillId="0" borderId="1" xfId="0" applyBorder="1"/>
    <xf numFmtId="0" fontId="0" fillId="0" borderId="0" xfId="0" applyAlignment="1">
      <alignment horizontal="center"/>
    </xf>
    <xf numFmtId="0" fontId="0" fillId="0" borderId="4" xfId="0" applyBorder="1"/>
    <xf numFmtId="0" fontId="0" fillId="0" borderId="3" xfId="0" applyBorder="1"/>
    <xf numFmtId="0" fontId="0" fillId="0" borderId="2" xfId="0" applyBorder="1"/>
    <xf numFmtId="0" fontId="0" fillId="0" borderId="1" xfId="0" applyBorder="1" applyAlignment="1">
      <alignment wrapText="1"/>
    </xf>
    <xf numFmtId="0" fontId="2" fillId="3" borderId="10" xfId="0" applyFont="1" applyFill="1" applyBorder="1" applyAlignment="1">
      <alignment vertical="center" wrapText="1"/>
    </xf>
    <xf numFmtId="0" fontId="2" fillId="3" borderId="11" xfId="0" applyFont="1" applyFill="1" applyBorder="1" applyAlignment="1">
      <alignment vertical="center" wrapText="1"/>
    </xf>
    <xf numFmtId="0" fontId="2" fillId="3" borderId="13" xfId="0" applyFont="1" applyFill="1" applyBorder="1" applyAlignment="1">
      <alignment vertical="center" wrapText="1"/>
    </xf>
    <xf numFmtId="0" fontId="2" fillId="3" borderId="14" xfId="0" applyFont="1" applyFill="1" applyBorder="1" applyAlignment="1">
      <alignment horizontal="right" vertical="center" wrapText="1"/>
    </xf>
    <xf numFmtId="0" fontId="2" fillId="3" borderId="14" xfId="0" applyFont="1" applyFill="1" applyBorder="1" applyAlignment="1">
      <alignment vertical="center" wrapText="1"/>
    </xf>
    <xf numFmtId="0" fontId="3" fillId="3" borderId="17" xfId="0" applyFont="1" applyFill="1" applyBorder="1" applyAlignment="1">
      <alignment horizontal="center" wrapText="1"/>
    </xf>
    <xf numFmtId="0" fontId="3" fillId="3" borderId="9" xfId="0" applyFont="1" applyFill="1" applyBorder="1" applyAlignment="1">
      <alignment horizontal="center" wrapText="1"/>
    </xf>
    <xf numFmtId="0" fontId="3" fillId="3" borderId="17" xfId="0" applyFont="1" applyFill="1" applyBorder="1" applyAlignment="1">
      <alignment wrapText="1"/>
    </xf>
    <xf numFmtId="0" fontId="4" fillId="4" borderId="17" xfId="0" applyFont="1" applyFill="1" applyBorder="1" applyAlignment="1">
      <alignment wrapText="1"/>
    </xf>
    <xf numFmtId="0" fontId="4" fillId="4" borderId="9" xfId="0" applyFont="1" applyFill="1" applyBorder="1" applyAlignment="1">
      <alignment horizontal="center" wrapText="1"/>
    </xf>
    <xf numFmtId="0" fontId="4" fillId="4" borderId="17" xfId="0" applyFont="1" applyFill="1" applyBorder="1" applyAlignment="1">
      <alignment horizontal="center" wrapText="1"/>
    </xf>
    <xf numFmtId="0" fontId="0" fillId="0" borderId="18" xfId="0" applyBorder="1"/>
    <xf numFmtId="0" fontId="0" fillId="2" borderId="1" xfId="0" applyFill="1" applyBorder="1" applyAlignment="1" applyProtection="1">
      <alignment horizontal="center" vertical="center"/>
      <protection locked="0"/>
    </xf>
    <xf numFmtId="0" fontId="0" fillId="2" borderId="1" xfId="0" applyFill="1" applyBorder="1" applyAlignment="1">
      <alignment horizontal="center" vertical="center"/>
    </xf>
    <xf numFmtId="0" fontId="0" fillId="2" borderId="2" xfId="0"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protection locked="0"/>
    </xf>
    <xf numFmtId="0" fontId="0" fillId="2" borderId="1" xfId="0" applyFill="1" applyBorder="1" applyAlignment="1" applyProtection="1">
      <alignment vertical="center" wrapText="1"/>
      <protection locked="0"/>
    </xf>
    <xf numFmtId="0" fontId="0" fillId="0" borderId="23" xfId="0" applyBorder="1"/>
    <xf numFmtId="0" fontId="0" fillId="0" borderId="24" xfId="0" applyBorder="1" applyAlignment="1">
      <alignment vertical="top" wrapText="1"/>
    </xf>
    <xf numFmtId="0" fontId="0" fillId="0" borderId="25" xfId="0" applyBorder="1" applyAlignment="1">
      <alignment vertical="top" wrapText="1"/>
    </xf>
    <xf numFmtId="0" fontId="0" fillId="0" borderId="26" xfId="0" applyBorder="1" applyAlignment="1">
      <alignment vertical="top" wrapText="1"/>
    </xf>
    <xf numFmtId="0" fontId="5" fillId="0" borderId="27" xfId="0" applyFont="1" applyBorder="1" applyAlignment="1">
      <alignment horizontal="left" vertical="center" wrapText="1"/>
    </xf>
    <xf numFmtId="0" fontId="0" fillId="0" borderId="30" xfId="0" applyBorder="1"/>
    <xf numFmtId="0" fontId="0" fillId="0" borderId="17" xfId="0" applyBorder="1"/>
    <xf numFmtId="1" fontId="7" fillId="0" borderId="17" xfId="2" applyNumberFormat="1" applyBorder="1"/>
    <xf numFmtId="1" fontId="0" fillId="0" borderId="17" xfId="0" applyNumberFormat="1" applyBorder="1"/>
    <xf numFmtId="2" fontId="0" fillId="0" borderId="17" xfId="0" applyNumberFormat="1" applyBorder="1"/>
    <xf numFmtId="0" fontId="7" fillId="0" borderId="17" xfId="2" applyBorder="1"/>
    <xf numFmtId="0" fontId="0" fillId="0" borderId="31" xfId="0" applyBorder="1"/>
    <xf numFmtId="0" fontId="0" fillId="0" borderId="32" xfId="0" applyBorder="1"/>
    <xf numFmtId="1" fontId="0" fillId="0" borderId="1" xfId="0" applyNumberFormat="1" applyBorder="1"/>
    <xf numFmtId="1" fontId="7" fillId="0" borderId="1" xfId="2" applyNumberFormat="1" applyBorder="1"/>
    <xf numFmtId="2" fontId="0" fillId="0" borderId="1" xfId="0" applyNumberFormat="1" applyBorder="1"/>
    <xf numFmtId="0" fontId="0" fillId="0" borderId="33" xfId="0" applyBorder="1"/>
    <xf numFmtId="0" fontId="0" fillId="0" borderId="32" xfId="0" applyBorder="1" applyAlignment="1">
      <alignment vertical="top" wrapText="1"/>
    </xf>
    <xf numFmtId="0" fontId="5" fillId="0" borderId="24" xfId="0" applyFont="1" applyBorder="1"/>
    <xf numFmtId="0" fontId="5" fillId="0" borderId="25" xfId="0" applyFont="1" applyBorder="1"/>
    <xf numFmtId="1" fontId="5" fillId="0" borderId="25" xfId="0" applyNumberFormat="1" applyFont="1" applyBorder="1"/>
    <xf numFmtId="0" fontId="0" fillId="0" borderId="25" xfId="0" applyBorder="1"/>
    <xf numFmtId="0" fontId="0" fillId="0" borderId="26" xfId="0" applyBorder="1"/>
    <xf numFmtId="0" fontId="0" fillId="0" borderId="21" xfId="0" applyBorder="1"/>
    <xf numFmtId="0" fontId="0" fillId="0" borderId="22" xfId="0" applyBorder="1"/>
    <xf numFmtId="0" fontId="0" fillId="0" borderId="35" xfId="0" applyBorder="1"/>
    <xf numFmtId="1" fontId="0" fillId="0" borderId="35" xfId="0" applyNumberFormat="1" applyBorder="1"/>
    <xf numFmtId="0" fontId="0" fillId="0" borderId="36" xfId="0" applyBorder="1"/>
    <xf numFmtId="0" fontId="5" fillId="0" borderId="27" xfId="0" applyFont="1" applyBorder="1"/>
    <xf numFmtId="0" fontId="0" fillId="0" borderId="37" xfId="0" applyBorder="1"/>
    <xf numFmtId="1" fontId="0" fillId="0" borderId="37" xfId="0" applyNumberFormat="1" applyBorder="1"/>
    <xf numFmtId="0" fontId="5" fillId="0" borderId="37" xfId="0" applyFont="1" applyBorder="1"/>
    <xf numFmtId="0" fontId="0" fillId="0" borderId="38" xfId="0" applyBorder="1"/>
    <xf numFmtId="0" fontId="0" fillId="0" borderId="27" xfId="0" applyBorder="1"/>
    <xf numFmtId="0" fontId="0" fillId="0" borderId="42" xfId="0" applyBorder="1" applyAlignment="1">
      <alignment horizontal="center" vertical="center" wrapText="1"/>
    </xf>
    <xf numFmtId="0" fontId="0" fillId="0" borderId="0" xfId="0"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5" fillId="0" borderId="1" xfId="0" applyFont="1" applyBorder="1"/>
    <xf numFmtId="0" fontId="5" fillId="0" borderId="35" xfId="0" applyFont="1" applyBorder="1"/>
    <xf numFmtId="0" fontId="6" fillId="0" borderId="50" xfId="0" applyFont="1" applyBorder="1" applyAlignment="1">
      <alignment horizontal="center" wrapText="1"/>
    </xf>
    <xf numFmtId="0" fontId="5" fillId="0" borderId="0" xfId="0" applyFont="1" applyAlignment="1">
      <alignment horizontal="left"/>
    </xf>
    <xf numFmtId="0" fontId="5" fillId="0" borderId="1" xfId="0" applyFont="1" applyBorder="1" applyAlignment="1">
      <alignment horizontal="left"/>
    </xf>
    <xf numFmtId="0" fontId="5" fillId="0" borderId="1" xfId="0" applyFont="1" applyBorder="1" applyAlignment="1">
      <alignment horizontal="center"/>
    </xf>
    <xf numFmtId="0" fontId="6" fillId="0" borderId="1" xfId="0" applyFont="1" applyBorder="1"/>
    <xf numFmtId="0" fontId="2" fillId="0" borderId="0" xfId="0" applyFont="1"/>
    <xf numFmtId="14" fontId="2" fillId="0" borderId="0" xfId="0" applyNumberFormat="1" applyFont="1" applyAlignment="1">
      <alignment horizontal="right" vertical="top"/>
    </xf>
    <xf numFmtId="0" fontId="9" fillId="0" borderId="0" xfId="0" applyFont="1" applyAlignment="1">
      <alignment vertical="top"/>
    </xf>
    <xf numFmtId="14" fontId="9" fillId="0" borderId="0" xfId="0" applyNumberFormat="1" applyFont="1" applyAlignment="1">
      <alignment vertical="top"/>
    </xf>
    <xf numFmtId="0" fontId="2" fillId="0" borderId="0" xfId="0" applyFont="1" applyAlignment="1">
      <alignment vertical="top"/>
    </xf>
    <xf numFmtId="0" fontId="2" fillId="0" borderId="0" xfId="0" applyFont="1" applyAlignment="1">
      <alignment horizontal="right" vertical="top"/>
    </xf>
    <xf numFmtId="14" fontId="9" fillId="0" borderId="0" xfId="0" applyNumberFormat="1" applyFont="1" applyAlignment="1">
      <alignment horizontal="right" vertical="top"/>
    </xf>
    <xf numFmtId="0" fontId="2" fillId="0" borderId="0" xfId="0" applyFont="1" applyAlignment="1">
      <alignment vertical="top" wrapText="1"/>
    </xf>
    <xf numFmtId="0" fontId="10" fillId="0" borderId="0" xfId="0" applyFont="1" applyAlignment="1">
      <alignment vertical="center" wrapText="1"/>
    </xf>
    <xf numFmtId="0" fontId="12" fillId="0" borderId="0" xfId="0" applyFont="1"/>
    <xf numFmtId="0" fontId="11" fillId="0" borderId="1" xfId="0" applyFont="1" applyBorder="1"/>
    <xf numFmtId="0" fontId="12" fillId="0" borderId="1" xfId="0" applyFont="1" applyBorder="1"/>
    <xf numFmtId="0" fontId="12" fillId="0" borderId="1" xfId="0" applyFont="1" applyBorder="1" applyAlignment="1">
      <alignment horizontal="center"/>
    </xf>
    <xf numFmtId="0" fontId="7" fillId="0" borderId="1" xfId="2" applyBorder="1"/>
    <xf numFmtId="0" fontId="12" fillId="0" borderId="4" xfId="0" applyFont="1" applyBorder="1"/>
    <xf numFmtId="0" fontId="7" fillId="0" borderId="1" xfId="2" applyBorder="1" applyAlignment="1">
      <alignment horizontal="center" vertical="center"/>
    </xf>
    <xf numFmtId="0" fontId="12" fillId="0" borderId="0" xfId="3" applyFont="1"/>
    <xf numFmtId="0" fontId="7" fillId="0" borderId="0" xfId="2"/>
    <xf numFmtId="0" fontId="11" fillId="0" borderId="1" xfId="3" applyFont="1" applyBorder="1"/>
    <xf numFmtId="0" fontId="12" fillId="0" borderId="1" xfId="3" applyFont="1" applyBorder="1"/>
    <xf numFmtId="0" fontId="12" fillId="0" borderId="1" xfId="3" applyFont="1" applyBorder="1" applyAlignment="1">
      <alignment horizontal="center"/>
    </xf>
    <xf numFmtId="0" fontId="11" fillId="0" borderId="0" xfId="3" applyFont="1"/>
    <xf numFmtId="0" fontId="12" fillId="0" borderId="0" xfId="3" applyFont="1" applyAlignment="1">
      <alignment horizontal="center"/>
    </xf>
    <xf numFmtId="0" fontId="12" fillId="0" borderId="4" xfId="3" applyFont="1" applyBorder="1"/>
    <xf numFmtId="1" fontId="15" fillId="6" borderId="1" xfId="0" applyNumberFormat="1" applyFont="1" applyFill="1" applyBorder="1"/>
    <xf numFmtId="0" fontId="14" fillId="6" borderId="1" xfId="0" applyFont="1" applyFill="1" applyBorder="1"/>
    <xf numFmtId="0" fontId="6" fillId="7" borderId="1" xfId="0" applyFont="1" applyFill="1" applyBorder="1" applyAlignment="1">
      <alignment horizontal="center" vertical="center" wrapText="1"/>
    </xf>
    <xf numFmtId="0" fontId="8"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xf>
    <xf numFmtId="0" fontId="8" fillId="2" borderId="1" xfId="0" quotePrefix="1" applyFont="1" applyFill="1" applyBorder="1" applyAlignment="1" applyProtection="1">
      <alignment horizontal="center" vertical="center" wrapText="1"/>
      <protection locked="0"/>
    </xf>
    <xf numFmtId="0" fontId="6" fillId="7" borderId="1" xfId="0" applyFont="1" applyFill="1" applyBorder="1" applyAlignment="1">
      <alignment horizontal="center" vertical="center"/>
    </xf>
    <xf numFmtId="2"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pplyProtection="1">
      <alignment horizontal="left" vertical="center" wrapText="1"/>
      <protection locked="0"/>
    </xf>
    <xf numFmtId="0" fontId="16" fillId="7" borderId="1" xfId="0" applyFont="1" applyFill="1" applyBorder="1" applyAlignment="1">
      <alignment horizontal="center" vertical="center"/>
    </xf>
    <xf numFmtId="0" fontId="16" fillId="7"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xf>
    <xf numFmtId="16" fontId="8" fillId="2" borderId="1" xfId="0" quotePrefix="1" applyNumberFormat="1" applyFont="1" applyFill="1" applyBorder="1" applyAlignment="1">
      <alignment horizontal="center" vertical="center" wrapText="1"/>
    </xf>
    <xf numFmtId="9" fontId="8" fillId="2" borderId="1" xfId="0" applyNumberFormat="1" applyFont="1" applyFill="1" applyBorder="1" applyAlignment="1" applyProtection="1">
      <alignment horizontal="center" vertical="center"/>
      <protection locked="0"/>
    </xf>
    <xf numFmtId="0" fontId="8" fillId="2" borderId="1" xfId="0" applyFont="1" applyFill="1" applyBorder="1" applyAlignment="1">
      <alignment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2" fontId="8" fillId="2" borderId="1" xfId="0" applyNumberFormat="1" applyFont="1" applyFill="1" applyBorder="1" applyAlignment="1">
      <alignment horizontal="center" vertical="center"/>
    </xf>
    <xf numFmtId="0" fontId="16" fillId="7" borderId="1" xfId="0" applyFont="1" applyFill="1" applyBorder="1" applyAlignment="1" applyProtection="1">
      <alignment vertical="center" wrapText="1"/>
      <protection locked="0"/>
    </xf>
    <xf numFmtId="0" fontId="8" fillId="2" borderId="2" xfId="0" applyFont="1" applyFill="1" applyBorder="1" applyAlignment="1" applyProtection="1">
      <alignment horizontal="center" vertical="center" wrapText="1"/>
      <protection locked="0"/>
    </xf>
    <xf numFmtId="0" fontId="17" fillId="2" borderId="1" xfId="0" applyFont="1" applyFill="1" applyBorder="1" applyAlignment="1">
      <alignment horizontal="center" vertical="center"/>
    </xf>
    <xf numFmtId="14" fontId="8" fillId="2" borderId="1" xfId="0" quotePrefix="1" applyNumberFormat="1" applyFont="1" applyFill="1" applyBorder="1" applyAlignment="1" applyProtection="1">
      <alignment horizontal="center" vertical="center" wrapText="1"/>
      <protection locked="0"/>
    </xf>
    <xf numFmtId="10" fontId="8" fillId="2" borderId="1" xfId="1" applyNumberFormat="1" applyFont="1" applyFill="1" applyBorder="1" applyAlignment="1" applyProtection="1">
      <alignment horizontal="center" vertical="center"/>
    </xf>
    <xf numFmtId="10" fontId="8" fillId="2" borderId="1" xfId="0" applyNumberFormat="1" applyFont="1" applyFill="1" applyBorder="1" applyAlignment="1">
      <alignment horizontal="center" vertical="center"/>
    </xf>
    <xf numFmtId="164" fontId="8" fillId="2" borderId="1" xfId="1" applyNumberFormat="1" applyFont="1" applyFill="1" applyBorder="1" applyAlignment="1" applyProtection="1">
      <alignment horizontal="center" vertical="center"/>
      <protection locked="0"/>
    </xf>
    <xf numFmtId="164" fontId="8" fillId="2" borderId="1" xfId="0" applyNumberFormat="1" applyFont="1" applyFill="1" applyBorder="1" applyAlignment="1" applyProtection="1">
      <alignment horizontal="center" vertical="center"/>
      <protection locked="0"/>
    </xf>
    <xf numFmtId="9" fontId="8" fillId="2" borderId="1" xfId="0" applyNumberFormat="1" applyFont="1" applyFill="1" applyBorder="1" applyAlignment="1">
      <alignment horizontal="center" vertical="center"/>
    </xf>
    <xf numFmtId="164" fontId="8" fillId="2" borderId="1" xfId="0" applyNumberFormat="1" applyFont="1" applyFill="1" applyBorder="1" applyAlignment="1">
      <alignment horizontal="center" vertical="center"/>
    </xf>
    <xf numFmtId="10" fontId="8" fillId="2" borderId="1" xfId="0" quotePrefix="1" applyNumberFormat="1" applyFont="1" applyFill="1" applyBorder="1" applyAlignment="1">
      <alignment horizontal="center" vertical="center"/>
    </xf>
    <xf numFmtId="0" fontId="16" fillId="7" borderId="1" xfId="0" applyFont="1" applyFill="1" applyBorder="1" applyAlignment="1" applyProtection="1">
      <alignment vertical="center"/>
      <protection locked="0"/>
    </xf>
    <xf numFmtId="0" fontId="16" fillId="7" borderId="1" xfId="0" applyFont="1" applyFill="1" applyBorder="1" applyAlignment="1">
      <alignment vertical="center" wrapText="1"/>
    </xf>
    <xf numFmtId="0" fontId="16" fillId="7" borderId="1"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3" fontId="8" fillId="2" borderId="1" xfId="0" applyNumberFormat="1" applyFont="1" applyFill="1" applyBorder="1" applyAlignment="1">
      <alignment horizontal="center" vertical="center"/>
    </xf>
    <xf numFmtId="3" fontId="8" fillId="2" borderId="1" xfId="0" applyNumberFormat="1" applyFont="1" applyFill="1" applyBorder="1" applyAlignment="1" applyProtection="1">
      <alignment horizontal="center" vertical="center"/>
      <protection locked="0"/>
    </xf>
    <xf numFmtId="1" fontId="8" fillId="2" borderId="1" xfId="0" applyNumberFormat="1" applyFont="1" applyFill="1" applyBorder="1" applyAlignment="1" applyProtection="1">
      <alignment horizontal="center" vertical="center"/>
      <protection locked="0"/>
    </xf>
    <xf numFmtId="1" fontId="8" fillId="2" borderId="1" xfId="0" applyNumberFormat="1" applyFont="1" applyFill="1" applyBorder="1" applyAlignment="1">
      <alignment horizontal="center" vertical="center"/>
    </xf>
    <xf numFmtId="0" fontId="8" fillId="2" borderId="1" xfId="0" applyFont="1" applyFill="1" applyBorder="1" applyAlignment="1">
      <alignment vertical="center" wrapText="1"/>
    </xf>
    <xf numFmtId="1" fontId="9" fillId="0" borderId="1" xfId="2" applyNumberFormat="1" applyFont="1" applyBorder="1"/>
    <xf numFmtId="1" fontId="1" fillId="0" borderId="17" xfId="0" applyNumberFormat="1" applyFont="1" applyBorder="1"/>
    <xf numFmtId="0" fontId="8" fillId="0" borderId="1" xfId="0" applyFont="1" applyBorder="1" applyAlignment="1" applyProtection="1">
      <alignment horizontal="center" vertical="center" wrapText="1"/>
      <protection locked="0"/>
    </xf>
    <xf numFmtId="0" fontId="17" fillId="0" borderId="1" xfId="0" applyFont="1" applyBorder="1" applyAlignment="1">
      <alignment horizontal="center" vertical="center"/>
    </xf>
    <xf numFmtId="0" fontId="0" fillId="6" borderId="32" xfId="0" applyFill="1" applyBorder="1" applyAlignment="1">
      <alignment wrapText="1"/>
    </xf>
    <xf numFmtId="0" fontId="0" fillId="6" borderId="1" xfId="0" applyFill="1" applyBorder="1"/>
    <xf numFmtId="1" fontId="0" fillId="6" borderId="1" xfId="0" applyNumberFormat="1" applyFill="1" applyBorder="1"/>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16" fillId="7" borderId="1" xfId="0" applyFont="1" applyFill="1" applyBorder="1" applyAlignment="1">
      <alignment horizontal="center" vertical="center"/>
    </xf>
    <xf numFmtId="0" fontId="8" fillId="0" borderId="5" xfId="0" applyFont="1" applyBorder="1" applyAlignment="1" applyProtection="1">
      <alignment horizontal="left" vertical="top" wrapText="1"/>
      <protection locked="0"/>
    </xf>
    <xf numFmtId="0" fontId="8" fillId="0" borderId="19"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16" fillId="7" borderId="4" xfId="0" applyFont="1" applyFill="1" applyBorder="1" applyAlignment="1">
      <alignment horizontal="left" vertical="center" wrapText="1"/>
    </xf>
    <xf numFmtId="0" fontId="16" fillId="7" borderId="3" xfId="0" applyFont="1" applyFill="1" applyBorder="1" applyAlignment="1">
      <alignment horizontal="left" vertical="center" wrapText="1"/>
    </xf>
    <xf numFmtId="0" fontId="16" fillId="7" borderId="2" xfId="0" applyFont="1" applyFill="1" applyBorder="1" applyAlignment="1">
      <alignment horizontal="left" vertical="center" wrapText="1"/>
    </xf>
    <xf numFmtId="0" fontId="6" fillId="2" borderId="0" xfId="0" applyFont="1" applyFill="1" applyAlignment="1">
      <alignment horizontal="center" vertical="center" wrapText="1"/>
    </xf>
    <xf numFmtId="0" fontId="16" fillId="2" borderId="1" xfId="0" applyFont="1" applyFill="1" applyBorder="1" applyAlignment="1">
      <alignment horizontal="center" vertical="center"/>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xf>
    <xf numFmtId="0" fontId="8" fillId="2" borderId="4"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vertical="center" wrapText="1"/>
      <protection locked="0"/>
    </xf>
    <xf numFmtId="0" fontId="8" fillId="2" borderId="4"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4"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4"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 xfId="0" applyFont="1" applyFill="1" applyBorder="1" applyAlignment="1" applyProtection="1">
      <alignment horizontal="center" vertical="center"/>
      <protection locked="0"/>
    </xf>
    <xf numFmtId="0" fontId="16" fillId="2" borderId="4" xfId="0" applyFont="1" applyFill="1" applyBorder="1" applyAlignment="1" applyProtection="1">
      <alignment horizontal="center" vertical="center" wrapText="1"/>
      <protection locked="0"/>
    </xf>
    <xf numFmtId="0" fontId="16" fillId="2" borderId="3"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16" fillId="7"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8" fillId="2" borderId="2" xfId="0" applyFont="1" applyFill="1" applyBorder="1" applyAlignment="1" applyProtection="1">
      <alignment horizontal="center" vertical="center" wrapText="1"/>
      <protection locked="0"/>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6" fillId="2" borderId="4" xfId="0" applyFont="1" applyFill="1" applyBorder="1" applyAlignment="1">
      <alignment horizontal="left" vertical="center"/>
    </xf>
    <xf numFmtId="0" fontId="6" fillId="2" borderId="3" xfId="0" applyFont="1" applyFill="1" applyBorder="1" applyAlignment="1">
      <alignment horizontal="left" vertical="center"/>
    </xf>
    <xf numFmtId="0" fontId="6" fillId="2" borderId="2" xfId="0" applyFont="1" applyFill="1" applyBorder="1" applyAlignment="1">
      <alignment horizontal="left" vertical="center"/>
    </xf>
    <xf numFmtId="0" fontId="16" fillId="7" borderId="4" xfId="0" applyFont="1" applyFill="1" applyBorder="1" applyAlignment="1">
      <alignment horizontal="center" vertical="center"/>
    </xf>
    <xf numFmtId="0" fontId="16" fillId="7" borderId="3" xfId="0" applyFont="1" applyFill="1" applyBorder="1" applyAlignment="1">
      <alignment horizontal="center" vertical="center"/>
    </xf>
    <xf numFmtId="0" fontId="16" fillId="7" borderId="2" xfId="0" applyFont="1" applyFill="1" applyBorder="1" applyAlignment="1">
      <alignment horizontal="center" vertical="center"/>
    </xf>
    <xf numFmtId="164" fontId="8" fillId="2" borderId="1" xfId="0" applyNumberFormat="1" applyFont="1"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5" fillId="2" borderId="1" xfId="0" applyFont="1" applyFill="1" applyBorder="1" applyAlignment="1">
      <alignment horizontal="center" vertical="center"/>
    </xf>
    <xf numFmtId="14" fontId="8" fillId="2" borderId="4" xfId="0" quotePrefix="1" applyNumberFormat="1" applyFont="1" applyFill="1" applyBorder="1" applyAlignment="1" applyProtection="1">
      <alignment horizontal="center" vertical="center"/>
      <protection locked="0"/>
    </xf>
    <xf numFmtId="14" fontId="8" fillId="2" borderId="2" xfId="0" applyNumberFormat="1" applyFont="1" applyFill="1" applyBorder="1" applyAlignment="1" applyProtection="1">
      <alignment horizontal="center" vertical="center"/>
      <protection locked="0"/>
    </xf>
    <xf numFmtId="0" fontId="16" fillId="7" borderId="4" xfId="0" applyFont="1" applyFill="1" applyBorder="1" applyAlignment="1" applyProtection="1">
      <alignment horizontal="center" vertical="center"/>
      <protection locked="0"/>
    </xf>
    <xf numFmtId="0" fontId="16" fillId="7" borderId="3" xfId="0" applyFont="1" applyFill="1" applyBorder="1" applyAlignment="1" applyProtection="1">
      <alignment horizontal="center" vertical="center"/>
      <protection locked="0"/>
    </xf>
    <xf numFmtId="0" fontId="16" fillId="7" borderId="2" xfId="0" applyFont="1" applyFill="1" applyBorder="1" applyAlignment="1" applyProtection="1">
      <alignment horizontal="center" vertical="center"/>
      <protection locked="0"/>
    </xf>
    <xf numFmtId="0" fontId="0" fillId="2" borderId="4" xfId="0"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8"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0" borderId="8" xfId="0" applyFont="1" applyBorder="1" applyAlignment="1" applyProtection="1">
      <alignment horizontal="left" vertical="top" wrapText="1"/>
      <protection locked="0"/>
    </xf>
    <xf numFmtId="0" fontId="8" fillId="0" borderId="20"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16" fillId="2" borderId="4" xfId="0" applyFont="1" applyFill="1" applyBorder="1" applyAlignment="1" applyProtection="1">
      <alignment horizontal="center" vertical="top" wrapText="1"/>
      <protection locked="0"/>
    </xf>
    <xf numFmtId="0" fontId="16" fillId="2" borderId="2" xfId="0" applyFont="1" applyFill="1" applyBorder="1" applyAlignment="1" applyProtection="1">
      <alignment horizontal="center" vertical="top" wrapText="1"/>
      <protection locked="0"/>
    </xf>
    <xf numFmtId="0" fontId="0" fillId="0" borderId="1" xfId="0" applyBorder="1" applyAlignment="1">
      <alignment horizontal="center"/>
    </xf>
    <xf numFmtId="0" fontId="2" fillId="0" borderId="1" xfId="0" applyFont="1" applyBorder="1" applyAlignment="1">
      <alignment horizontal="center"/>
    </xf>
    <xf numFmtId="0" fontId="0" fillId="0" borderId="0" xfId="0" applyAlignment="1">
      <alignment horizontal="center"/>
    </xf>
    <xf numFmtId="0" fontId="2" fillId="0" borderId="0" xfId="0" applyFont="1" applyAlignment="1">
      <alignment horizontal="right" vertical="top"/>
    </xf>
    <xf numFmtId="14" fontId="9" fillId="0" borderId="0" xfId="0" applyNumberFormat="1" applyFont="1" applyAlignment="1">
      <alignment horizontal="right" vertical="top"/>
    </xf>
    <xf numFmtId="0" fontId="9" fillId="0" borderId="0" xfId="0" applyFont="1" applyAlignment="1">
      <alignment vertical="top"/>
    </xf>
    <xf numFmtId="0" fontId="2" fillId="0" borderId="0" xfId="0" applyFont="1" applyAlignment="1">
      <alignment vertical="top" wrapText="1"/>
    </xf>
    <xf numFmtId="0" fontId="0" fillId="0" borderId="4"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6" fillId="0" borderId="1" xfId="0" applyFont="1" applyBorder="1" applyAlignment="1">
      <alignment horizontal="center"/>
    </xf>
    <xf numFmtId="0" fontId="8" fillId="0" borderId="1" xfId="0" applyFont="1" applyBorder="1" applyAlignment="1">
      <alignment horizontal="center"/>
    </xf>
    <xf numFmtId="0" fontId="0" fillId="0" borderId="1" xfId="0" applyBorder="1" applyAlignment="1">
      <alignment horizontal="center" wrapText="1"/>
    </xf>
    <xf numFmtId="0" fontId="5" fillId="0" borderId="1" xfId="0" applyFont="1" applyBorder="1" applyAlignment="1">
      <alignment horizontal="left"/>
    </xf>
    <xf numFmtId="0" fontId="5" fillId="0" borderId="1" xfId="0" applyFont="1" applyBorder="1"/>
    <xf numFmtId="0" fontId="5" fillId="0" borderId="45" xfId="0" applyFont="1" applyBorder="1" applyAlignment="1">
      <alignment horizontal="right"/>
    </xf>
    <xf numFmtId="0" fontId="5" fillId="0" borderId="0" xfId="0" applyFont="1" applyAlignment="1">
      <alignment horizontal="right"/>
    </xf>
    <xf numFmtId="0" fontId="5" fillId="0" borderId="7" xfId="0" applyFont="1" applyBorder="1" applyAlignment="1">
      <alignment horizontal="right"/>
    </xf>
    <xf numFmtId="0" fontId="5" fillId="0" borderId="46" xfId="0" applyFont="1" applyBorder="1" applyAlignment="1">
      <alignment horizontal="right"/>
    </xf>
    <xf numFmtId="0" fontId="5" fillId="0" borderId="20" xfId="0" applyFont="1" applyBorder="1" applyAlignment="1">
      <alignment horizontal="right"/>
    </xf>
    <xf numFmtId="0" fontId="5" fillId="0" borderId="9" xfId="0" applyFont="1" applyBorder="1" applyAlignment="1">
      <alignment horizontal="right"/>
    </xf>
    <xf numFmtId="0" fontId="5" fillId="0" borderId="47" xfId="0" applyFont="1" applyBorder="1" applyAlignment="1">
      <alignment horizontal="right"/>
    </xf>
    <xf numFmtId="0" fontId="5" fillId="0" borderId="48" xfId="0" applyFont="1" applyBorder="1" applyAlignment="1">
      <alignment horizontal="right"/>
    </xf>
    <xf numFmtId="0" fontId="5" fillId="0" borderId="49" xfId="0" applyFont="1" applyBorder="1" applyAlignment="1">
      <alignment horizontal="right"/>
    </xf>
    <xf numFmtId="0" fontId="5" fillId="0" borderId="51" xfId="0" applyFont="1" applyBorder="1" applyAlignment="1">
      <alignment horizontal="center"/>
    </xf>
    <xf numFmtId="0" fontId="5" fillId="0" borderId="48" xfId="0" applyFont="1" applyBorder="1" applyAlignment="1">
      <alignment horizontal="center"/>
    </xf>
    <xf numFmtId="0" fontId="5" fillId="0" borderId="52" xfId="0" applyFont="1" applyBorder="1" applyAlignment="1">
      <alignment horizontal="center"/>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7" xfId="0" applyFont="1" applyFill="1" applyBorder="1" applyAlignment="1">
      <alignment horizontal="center" vertical="center" wrapText="1"/>
    </xf>
    <xf numFmtId="0" fontId="5" fillId="0" borderId="21" xfId="0" applyFont="1" applyBorder="1" applyAlignment="1">
      <alignment horizontal="left"/>
    </xf>
    <xf numFmtId="0" fontId="5" fillId="0" borderId="22" xfId="0" applyFont="1" applyBorder="1" applyAlignment="1">
      <alignment horizontal="left"/>
    </xf>
    <xf numFmtId="0" fontId="0" fillId="0" borderId="28" xfId="0" applyBorder="1" applyAlignment="1">
      <alignment horizontal="center" vertical="center" wrapText="1"/>
    </xf>
    <xf numFmtId="0" fontId="0" fillId="0" borderId="29" xfId="0" applyBorder="1" applyAlignment="1">
      <alignment horizontal="center" vertical="center"/>
    </xf>
    <xf numFmtId="0" fontId="0" fillId="0" borderId="11" xfId="0" applyBorder="1" applyAlignment="1">
      <alignment horizontal="center" vertical="center"/>
    </xf>
    <xf numFmtId="0" fontId="5" fillId="0" borderId="34" xfId="0" applyFont="1" applyBorder="1" applyAlignment="1">
      <alignment horizontal="left"/>
    </xf>
    <xf numFmtId="0" fontId="5" fillId="0" borderId="40" xfId="0" applyFont="1" applyBorder="1" applyAlignment="1">
      <alignment horizontal="left"/>
    </xf>
    <xf numFmtId="0" fontId="5" fillId="0" borderId="29" xfId="0" applyFont="1" applyBorder="1" applyAlignment="1">
      <alignment horizontal="left"/>
    </xf>
    <xf numFmtId="0" fontId="5" fillId="0" borderId="11" xfId="0" applyFont="1" applyBorder="1" applyAlignment="1">
      <alignment horizontal="left"/>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39" xfId="0" applyFont="1" applyBorder="1" applyAlignment="1">
      <alignment horizontal="right"/>
    </xf>
    <xf numFmtId="0" fontId="5" fillId="0" borderId="40" xfId="0" applyFont="1" applyBorder="1" applyAlignment="1">
      <alignment horizontal="right"/>
    </xf>
    <xf numFmtId="0" fontId="5" fillId="0" borderId="44" xfId="0" applyFont="1" applyBorder="1" applyAlignment="1">
      <alignment horizontal="right"/>
    </xf>
    <xf numFmtId="0" fontId="11" fillId="0" borderId="1" xfId="0" applyFont="1" applyBorder="1" applyAlignment="1">
      <alignment horizontal="center"/>
    </xf>
    <xf numFmtId="0" fontId="11" fillId="0" borderId="1" xfId="3" applyFont="1" applyBorder="1" applyAlignment="1">
      <alignment horizontal="center"/>
    </xf>
    <xf numFmtId="0" fontId="11" fillId="0" borderId="4" xfId="3" applyFont="1" applyBorder="1" applyAlignment="1">
      <alignment horizontal="center"/>
    </xf>
    <xf numFmtId="0" fontId="11" fillId="0" borderId="2" xfId="3" applyFont="1" applyBorder="1" applyAlignment="1">
      <alignment horizontal="center"/>
    </xf>
    <xf numFmtId="0" fontId="0" fillId="0" borderId="0" xfId="0" applyAlignment="1">
      <alignment horizontal="center" wrapText="1"/>
    </xf>
    <xf numFmtId="0" fontId="2" fillId="3" borderId="12"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3" fillId="3" borderId="5" xfId="0" applyFont="1" applyFill="1" applyBorder="1" applyAlignment="1">
      <alignment horizontal="center" wrapText="1"/>
    </xf>
    <xf numFmtId="0" fontId="3" fillId="3" borderId="6" xfId="0" applyFont="1" applyFill="1" applyBorder="1" applyAlignment="1">
      <alignment horizontal="center" wrapText="1"/>
    </xf>
    <xf numFmtId="0" fontId="3" fillId="3" borderId="8" xfId="0" applyFont="1" applyFill="1" applyBorder="1" applyAlignment="1">
      <alignment horizontal="center" wrapText="1"/>
    </xf>
    <xf numFmtId="0" fontId="3" fillId="3" borderId="9" xfId="0" applyFont="1" applyFill="1" applyBorder="1" applyAlignment="1">
      <alignment horizontal="center" wrapText="1"/>
    </xf>
  </cellXfs>
  <cellStyles count="4">
    <cellStyle name="Excel Built-in Normal" xfId="2"/>
    <cellStyle name="Normal" xfId="0" builtinId="0"/>
    <cellStyle name="Normal 3"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1541318</xdr:colOff>
      <xdr:row>7</xdr:row>
      <xdr:rowOff>225136</xdr:rowOff>
    </xdr:from>
    <xdr:ext cx="184731" cy="264560"/>
    <xdr:sp macro="" textlink="">
      <xdr:nvSpPr>
        <xdr:cNvPr id="2" name="TextBox 1">
          <a:extLst>
            <a:ext uri="{FF2B5EF4-FFF2-40B4-BE49-F238E27FC236}">
              <a16:creationId xmlns="" xmlns:a16="http://schemas.microsoft.com/office/drawing/2014/main" id="{00000000-0008-0000-0000-000002000000}"/>
            </a:ext>
          </a:extLst>
        </xdr:cNvPr>
        <xdr:cNvSpPr txBox="1"/>
      </xdr:nvSpPr>
      <xdr:spPr>
        <a:xfrm>
          <a:off x="8607136" y="31692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sz="1100"/>
        </a:p>
      </xdr:txBody>
    </xdr:sp>
    <xdr:clientData/>
  </xdr:oneCellAnchor>
  <xdr:oneCellAnchor>
    <xdr:from>
      <xdr:col>4</xdr:col>
      <xdr:colOff>1541318</xdr:colOff>
      <xdr:row>8</xdr:row>
      <xdr:rowOff>225136</xdr:rowOff>
    </xdr:from>
    <xdr:ext cx="184731" cy="264560"/>
    <xdr:sp macro="" textlink="">
      <xdr:nvSpPr>
        <xdr:cNvPr id="3" name="TextBox 2">
          <a:extLst>
            <a:ext uri="{FF2B5EF4-FFF2-40B4-BE49-F238E27FC236}">
              <a16:creationId xmlns="" xmlns:a16="http://schemas.microsoft.com/office/drawing/2014/main" id="{00000000-0008-0000-0000-000003000000}"/>
            </a:ext>
          </a:extLst>
        </xdr:cNvPr>
        <xdr:cNvSpPr txBox="1"/>
      </xdr:nvSpPr>
      <xdr:spPr>
        <a:xfrm>
          <a:off x="8618393" y="31778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19</xdr:col>
      <xdr:colOff>100853</xdr:colOff>
      <xdr:row>2</xdr:row>
      <xdr:rowOff>112059</xdr:rowOff>
    </xdr:from>
    <xdr:to>
      <xdr:col>33</xdr:col>
      <xdr:colOff>407363</xdr:colOff>
      <xdr:row>20</xdr:row>
      <xdr:rowOff>165907</xdr:rowOff>
    </xdr:to>
    <xdr:pic>
      <xdr:nvPicPr>
        <xdr:cNvPr id="2" name="Picture 1">
          <a:extLst>
            <a:ext uri="{FF2B5EF4-FFF2-40B4-BE49-F238E27FC236}">
              <a16:creationId xmlns="" xmlns:a16="http://schemas.microsoft.com/office/drawing/2014/main" id="{29FFA98B-097A-4F65-BD45-55A850611AF2}"/>
            </a:ext>
          </a:extLst>
        </xdr:cNvPr>
        <xdr:cNvPicPr>
          <a:picLocks noChangeAspect="1"/>
        </xdr:cNvPicPr>
      </xdr:nvPicPr>
      <xdr:blipFill>
        <a:blip xmlns:r="http://schemas.openxmlformats.org/officeDocument/2006/relationships" r:embed="rId1"/>
        <a:stretch>
          <a:fillRect/>
        </a:stretch>
      </xdr:blipFill>
      <xdr:spPr>
        <a:xfrm>
          <a:off x="13346206" y="1288677"/>
          <a:ext cx="8733333" cy="4009524"/>
        </a:xfrm>
        <a:prstGeom prst="rect">
          <a:avLst/>
        </a:prstGeom>
      </xdr:spPr>
    </xdr:pic>
    <xdr:clientData/>
  </xdr:twoCellAnchor>
  <xdr:twoCellAnchor editAs="oneCell">
    <xdr:from>
      <xdr:col>1</xdr:col>
      <xdr:colOff>0</xdr:colOff>
      <xdr:row>38</xdr:row>
      <xdr:rowOff>0</xdr:rowOff>
    </xdr:from>
    <xdr:to>
      <xdr:col>27</xdr:col>
      <xdr:colOff>168043</xdr:colOff>
      <xdr:row>95</xdr:row>
      <xdr:rowOff>48020</xdr:rowOff>
    </xdr:to>
    <xdr:pic>
      <xdr:nvPicPr>
        <xdr:cNvPr id="3" name="Picture 2">
          <a:extLst>
            <a:ext uri="{FF2B5EF4-FFF2-40B4-BE49-F238E27FC236}">
              <a16:creationId xmlns="" xmlns:a16="http://schemas.microsoft.com/office/drawing/2014/main" id="{FB7670D2-99E4-1CD2-351E-BA6DE81F9F19}"/>
            </a:ext>
          </a:extLst>
        </xdr:cNvPr>
        <xdr:cNvPicPr>
          <a:picLocks noChangeAspect="1"/>
        </xdr:cNvPicPr>
      </xdr:nvPicPr>
      <xdr:blipFill>
        <a:blip xmlns:r="http://schemas.openxmlformats.org/officeDocument/2006/relationships" r:embed="rId2"/>
        <a:stretch>
          <a:fillRect/>
        </a:stretch>
      </xdr:blipFill>
      <xdr:spPr>
        <a:xfrm>
          <a:off x="322729" y="9206753"/>
          <a:ext cx="18285714" cy="10285714"/>
        </a:xfrm>
        <a:prstGeom prst="rect">
          <a:avLst/>
        </a:prstGeom>
      </xdr:spPr>
    </xdr:pic>
    <xdr:clientData/>
  </xdr:twoCellAnchor>
  <xdr:twoCellAnchor editAs="oneCell">
    <xdr:from>
      <xdr:col>1</xdr:col>
      <xdr:colOff>0</xdr:colOff>
      <xdr:row>96</xdr:row>
      <xdr:rowOff>0</xdr:rowOff>
    </xdr:from>
    <xdr:to>
      <xdr:col>27</xdr:col>
      <xdr:colOff>168043</xdr:colOff>
      <xdr:row>153</xdr:row>
      <xdr:rowOff>65949</xdr:rowOff>
    </xdr:to>
    <xdr:pic>
      <xdr:nvPicPr>
        <xdr:cNvPr id="4" name="Picture 3">
          <a:extLst>
            <a:ext uri="{FF2B5EF4-FFF2-40B4-BE49-F238E27FC236}">
              <a16:creationId xmlns="" xmlns:a16="http://schemas.microsoft.com/office/drawing/2014/main" id="{ED3D6E91-A87F-5657-A35C-42C3BDE6A9B2}"/>
            </a:ext>
          </a:extLst>
        </xdr:cNvPr>
        <xdr:cNvPicPr>
          <a:picLocks noChangeAspect="1"/>
        </xdr:cNvPicPr>
      </xdr:nvPicPr>
      <xdr:blipFill>
        <a:blip xmlns:r="http://schemas.openxmlformats.org/officeDocument/2006/relationships" r:embed="rId3"/>
        <a:stretch>
          <a:fillRect/>
        </a:stretch>
      </xdr:blipFill>
      <xdr:spPr>
        <a:xfrm>
          <a:off x="322729" y="19623741"/>
          <a:ext cx="18285714" cy="102857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180975</xdr:colOff>
      <xdr:row>16</xdr:row>
      <xdr:rowOff>142875</xdr:rowOff>
    </xdr:from>
    <xdr:to>
      <xdr:col>15</xdr:col>
      <xdr:colOff>561470</xdr:colOff>
      <xdr:row>32</xdr:row>
      <xdr:rowOff>75827</xdr:rowOff>
    </xdr:to>
    <xdr:pic>
      <xdr:nvPicPr>
        <xdr:cNvPr id="2" name="Picture 1">
          <a:extLst>
            <a:ext uri="{FF2B5EF4-FFF2-40B4-BE49-F238E27FC236}">
              <a16:creationId xmlns="" xmlns:a16="http://schemas.microsoft.com/office/drawing/2014/main" id="{623D97D0-6556-4C39-AE2F-C8DEF3D47E96}"/>
            </a:ext>
          </a:extLst>
        </xdr:cNvPr>
        <xdr:cNvPicPr>
          <a:picLocks noChangeAspect="1"/>
        </xdr:cNvPicPr>
      </xdr:nvPicPr>
      <xdr:blipFill>
        <a:blip xmlns:r="http://schemas.openxmlformats.org/officeDocument/2006/relationships" r:embed="rId1"/>
        <a:stretch>
          <a:fillRect/>
        </a:stretch>
      </xdr:blipFill>
      <xdr:spPr>
        <a:xfrm>
          <a:off x="5133975" y="3190875"/>
          <a:ext cx="4038095" cy="29809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VSJC-37/Desktop/Nitu%20V.S.%20Jadaon/IDFC-24/Valuation%20Chart%20&amp;%20C%25%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Measurement"/>
      <sheetName val="plan"/>
      <sheetName val="C%"/>
    </sheetNames>
    <sheetDataSet>
      <sheetData sheetId="0" refreshError="1"/>
      <sheetData sheetId="1" refreshError="1">
        <row r="37">
          <cell r="I37">
            <v>0</v>
          </cell>
        </row>
        <row r="39">
          <cell r="I39">
            <v>0</v>
          </cell>
        </row>
      </sheetData>
      <sheetData sheetId="2" refreshError="1"/>
      <sheetData sheetId="3"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6"/>
  <sheetViews>
    <sheetView tabSelected="1" view="pageLayout" topLeftCell="A74" zoomScale="70" zoomScaleNormal="80" zoomScalePageLayoutView="70" workbookViewId="0">
      <selection activeCell="F75" sqref="F75"/>
    </sheetView>
  </sheetViews>
  <sheetFormatPr defaultRowHeight="15" x14ac:dyDescent="0.25"/>
  <cols>
    <col min="1" max="1" width="21.5703125" customWidth="1"/>
    <col min="2" max="2" width="25.42578125" bestFit="1" customWidth="1"/>
    <col min="3" max="3" width="23.28515625" customWidth="1"/>
    <col min="4" max="4" width="29.140625" bestFit="1" customWidth="1"/>
    <col min="5" max="5" width="24.42578125" customWidth="1"/>
    <col min="6" max="6" width="19.140625" customWidth="1"/>
  </cols>
  <sheetData>
    <row r="1" spans="1:6" ht="79.5" customHeight="1" x14ac:dyDescent="0.25">
      <c r="A1" s="149" t="s">
        <v>203</v>
      </c>
      <c r="B1" s="149"/>
      <c r="C1" s="149"/>
      <c r="D1" s="149"/>
      <c r="E1" s="149"/>
      <c r="F1" s="149"/>
    </row>
    <row r="2" spans="1:6" ht="21" x14ac:dyDescent="0.25">
      <c r="A2" s="142" t="s">
        <v>0</v>
      </c>
      <c r="B2" s="142"/>
      <c r="C2" s="142"/>
      <c r="D2" s="142"/>
      <c r="E2" s="142"/>
      <c r="F2" s="142"/>
    </row>
    <row r="3" spans="1:6" ht="33" customHeight="1" x14ac:dyDescent="0.25">
      <c r="A3" s="150" t="s">
        <v>1</v>
      </c>
      <c r="B3" s="150"/>
      <c r="C3" s="150"/>
      <c r="D3" s="150"/>
      <c r="E3" s="150"/>
      <c r="F3" s="150"/>
    </row>
    <row r="4" spans="1:6" ht="42.75" customHeight="1" x14ac:dyDescent="0.25">
      <c r="A4" s="104" t="s">
        <v>199</v>
      </c>
      <c r="B4" s="179" t="s">
        <v>385</v>
      </c>
      <c r="C4" s="180"/>
      <c r="D4" s="181"/>
      <c r="E4" s="105" t="s">
        <v>202</v>
      </c>
      <c r="F4" s="106">
        <v>45889</v>
      </c>
    </row>
    <row r="5" spans="1:6" ht="63" x14ac:dyDescent="0.25">
      <c r="A5" s="104" t="s">
        <v>2</v>
      </c>
      <c r="B5" s="96" t="s">
        <v>340</v>
      </c>
      <c r="C5" s="105" t="s">
        <v>3</v>
      </c>
      <c r="D5" s="103" t="s">
        <v>345</v>
      </c>
      <c r="E5" s="105" t="s">
        <v>4</v>
      </c>
      <c r="F5" s="97" t="s">
        <v>346</v>
      </c>
    </row>
    <row r="6" spans="1:6" ht="37.5" customHeight="1" x14ac:dyDescent="0.25">
      <c r="A6" s="105" t="s">
        <v>5</v>
      </c>
      <c r="B6" s="102" t="s">
        <v>347</v>
      </c>
      <c r="C6" s="105" t="s">
        <v>6</v>
      </c>
      <c r="D6" s="156" t="s">
        <v>339</v>
      </c>
      <c r="E6" s="157"/>
      <c r="F6" s="158"/>
    </row>
    <row r="7" spans="1:6" ht="27" customHeight="1" x14ac:dyDescent="0.25">
      <c r="A7" s="150" t="s">
        <v>7</v>
      </c>
      <c r="B7" s="150"/>
      <c r="C7" s="150"/>
      <c r="D7" s="150"/>
      <c r="E7" s="150"/>
      <c r="F7" s="150"/>
    </row>
    <row r="8" spans="1:6" ht="60" customHeight="1" x14ac:dyDescent="0.25">
      <c r="A8" s="105" t="s">
        <v>200</v>
      </c>
      <c r="B8" s="159" t="s">
        <v>349</v>
      </c>
      <c r="C8" s="159"/>
      <c r="D8" s="159"/>
      <c r="E8" s="159"/>
      <c r="F8" s="159"/>
    </row>
    <row r="9" spans="1:6" ht="84" x14ac:dyDescent="0.25">
      <c r="A9" s="105" t="s">
        <v>201</v>
      </c>
      <c r="B9" s="159" t="s">
        <v>349</v>
      </c>
      <c r="C9" s="159"/>
      <c r="D9" s="159"/>
      <c r="E9" s="159"/>
      <c r="F9" s="159"/>
    </row>
    <row r="10" spans="1:6" ht="63" x14ac:dyDescent="0.25">
      <c r="A10" s="105" t="s">
        <v>309</v>
      </c>
      <c r="B10" s="107" t="s">
        <v>350</v>
      </c>
      <c r="C10" s="105" t="s">
        <v>8</v>
      </c>
      <c r="D10" s="156" t="s">
        <v>351</v>
      </c>
      <c r="E10" s="157"/>
      <c r="F10" s="158"/>
    </row>
    <row r="11" spans="1:6" ht="33.75" customHeight="1" x14ac:dyDescent="0.25">
      <c r="A11" s="105" t="s">
        <v>9</v>
      </c>
      <c r="B11" s="96" t="s">
        <v>352</v>
      </c>
      <c r="C11" s="105" t="s">
        <v>10</v>
      </c>
      <c r="D11" s="96" t="s">
        <v>310</v>
      </c>
      <c r="E11" s="105" t="s">
        <v>11</v>
      </c>
      <c r="F11" s="97">
        <v>410218</v>
      </c>
    </row>
    <row r="12" spans="1:6" ht="63" x14ac:dyDescent="0.25">
      <c r="A12" s="105" t="s">
        <v>12</v>
      </c>
      <c r="B12" s="96" t="s">
        <v>340</v>
      </c>
      <c r="C12" s="105" t="s">
        <v>13</v>
      </c>
      <c r="D12" s="96" t="s">
        <v>353</v>
      </c>
      <c r="E12" s="104" t="s">
        <v>14</v>
      </c>
      <c r="F12" s="102" t="s">
        <v>374</v>
      </c>
    </row>
    <row r="13" spans="1:6" ht="63" x14ac:dyDescent="0.25">
      <c r="A13" s="105" t="s">
        <v>15</v>
      </c>
      <c r="B13" s="97" t="s">
        <v>355</v>
      </c>
      <c r="C13" s="105" t="s">
        <v>16</v>
      </c>
      <c r="D13" s="96" t="s">
        <v>320</v>
      </c>
      <c r="E13" s="104" t="s">
        <v>17</v>
      </c>
      <c r="F13" s="99">
        <v>9967770116</v>
      </c>
    </row>
    <row r="14" spans="1:6" ht="35.25" customHeight="1" x14ac:dyDescent="0.25">
      <c r="A14" s="175" t="s">
        <v>18</v>
      </c>
      <c r="B14" s="175"/>
      <c r="C14" s="175"/>
      <c r="D14" s="175"/>
      <c r="E14" s="175"/>
      <c r="F14" s="175"/>
    </row>
    <row r="15" spans="1:6" ht="21" x14ac:dyDescent="0.25">
      <c r="A15" s="104" t="s">
        <v>19</v>
      </c>
      <c r="B15" s="104" t="s">
        <v>20</v>
      </c>
      <c r="C15" s="104" t="s">
        <v>21</v>
      </c>
      <c r="D15" s="104" t="s">
        <v>22</v>
      </c>
      <c r="E15" s="142" t="s">
        <v>23</v>
      </c>
      <c r="F15" s="142"/>
    </row>
    <row r="16" spans="1:6" ht="98.25" customHeight="1" x14ac:dyDescent="0.25">
      <c r="A16" s="105" t="s">
        <v>342</v>
      </c>
      <c r="B16" s="136" t="s">
        <v>311</v>
      </c>
      <c r="C16" s="136" t="s">
        <v>311</v>
      </c>
      <c r="D16" s="136" t="s">
        <v>311</v>
      </c>
      <c r="E16" s="177" t="s">
        <v>311</v>
      </c>
      <c r="F16" s="178"/>
    </row>
    <row r="17" spans="1:6" ht="60" customHeight="1" x14ac:dyDescent="0.25">
      <c r="A17" s="105" t="s">
        <v>343</v>
      </c>
      <c r="B17" s="97" t="s">
        <v>356</v>
      </c>
      <c r="C17" s="97" t="s">
        <v>357</v>
      </c>
      <c r="D17" s="140" t="s">
        <v>398</v>
      </c>
      <c r="E17" s="151" t="s">
        <v>399</v>
      </c>
      <c r="F17" s="151"/>
    </row>
    <row r="18" spans="1:6" ht="62.25" customHeight="1" x14ac:dyDescent="0.25">
      <c r="A18" s="105" t="s">
        <v>24</v>
      </c>
      <c r="B18" s="140" t="s">
        <v>356</v>
      </c>
      <c r="C18" s="140" t="s">
        <v>357</v>
      </c>
      <c r="D18" s="141" t="s">
        <v>398</v>
      </c>
      <c r="E18" s="151" t="s">
        <v>399</v>
      </c>
      <c r="F18" s="151"/>
    </row>
    <row r="19" spans="1:6" ht="59.25" customHeight="1" x14ac:dyDescent="0.25">
      <c r="A19" s="146" t="s">
        <v>197</v>
      </c>
      <c r="B19" s="148"/>
      <c r="C19" s="97" t="s">
        <v>312</v>
      </c>
      <c r="D19" s="97" t="s">
        <v>198</v>
      </c>
      <c r="E19" s="127" t="s">
        <v>311</v>
      </c>
      <c r="F19" s="21"/>
    </row>
    <row r="20" spans="1:6" ht="36" customHeight="1" x14ac:dyDescent="0.25">
      <c r="A20" s="175" t="s">
        <v>25</v>
      </c>
      <c r="B20" s="175"/>
      <c r="C20" s="175"/>
      <c r="D20" s="175"/>
      <c r="E20" s="175"/>
      <c r="F20" s="175"/>
    </row>
    <row r="21" spans="1:6" ht="88.5" customHeight="1" x14ac:dyDescent="0.25">
      <c r="A21" s="105" t="s">
        <v>26</v>
      </c>
      <c r="B21" s="135" t="s">
        <v>358</v>
      </c>
      <c r="C21" s="105" t="s">
        <v>27</v>
      </c>
      <c r="D21" s="97" t="s">
        <v>358</v>
      </c>
      <c r="E21" s="104" t="s">
        <v>28</v>
      </c>
      <c r="F21" s="97">
        <v>4</v>
      </c>
    </row>
    <row r="22" spans="1:6" ht="58.5" customHeight="1" x14ac:dyDescent="0.25">
      <c r="A22" s="105" t="s">
        <v>29</v>
      </c>
      <c r="B22" s="97">
        <f>50-F21</f>
        <v>46</v>
      </c>
      <c r="C22" s="105" t="s">
        <v>30</v>
      </c>
      <c r="D22" s="96" t="s">
        <v>354</v>
      </c>
      <c r="E22" s="105" t="s">
        <v>31</v>
      </c>
      <c r="F22" s="96" t="s">
        <v>359</v>
      </c>
    </row>
    <row r="23" spans="1:6" ht="87" customHeight="1" x14ac:dyDescent="0.25">
      <c r="A23" s="105" t="s">
        <v>381</v>
      </c>
      <c r="B23" s="97" t="s">
        <v>382</v>
      </c>
      <c r="C23" s="105" t="s">
        <v>32</v>
      </c>
      <c r="D23" s="97" t="s">
        <v>341</v>
      </c>
      <c r="E23" s="104" t="s">
        <v>33</v>
      </c>
      <c r="F23" s="97" t="s">
        <v>375</v>
      </c>
    </row>
    <row r="24" spans="1:6" ht="86.25" customHeight="1" x14ac:dyDescent="0.25">
      <c r="A24" s="105" t="s">
        <v>34</v>
      </c>
      <c r="B24" s="97" t="s">
        <v>311</v>
      </c>
      <c r="C24" s="105" t="s">
        <v>35</v>
      </c>
      <c r="D24" s="97" t="s">
        <v>311</v>
      </c>
      <c r="E24" s="105" t="s">
        <v>36</v>
      </c>
      <c r="F24" s="96" t="s">
        <v>313</v>
      </c>
    </row>
    <row r="25" spans="1:6" ht="60.75" customHeight="1" x14ac:dyDescent="0.25">
      <c r="A25" s="105" t="s">
        <v>37</v>
      </c>
      <c r="B25" s="97" t="s">
        <v>322</v>
      </c>
      <c r="C25" s="105" t="s">
        <v>38</v>
      </c>
      <c r="D25" s="96" t="s">
        <v>313</v>
      </c>
      <c r="E25" s="105" t="s">
        <v>39</v>
      </c>
      <c r="F25" s="96" t="s">
        <v>313</v>
      </c>
    </row>
    <row r="26" spans="1:6" ht="80.25" customHeight="1" x14ac:dyDescent="0.25">
      <c r="A26" s="105" t="s">
        <v>40</v>
      </c>
      <c r="B26" s="96" t="s">
        <v>313</v>
      </c>
      <c r="C26" s="105" t="s">
        <v>41</v>
      </c>
      <c r="D26" s="96" t="s">
        <v>311</v>
      </c>
      <c r="E26" s="105" t="s">
        <v>42</v>
      </c>
      <c r="F26" s="97" t="s">
        <v>360</v>
      </c>
    </row>
    <row r="27" spans="1:6" ht="105.75" customHeight="1" x14ac:dyDescent="0.25">
      <c r="A27" s="105" t="s">
        <v>43</v>
      </c>
      <c r="B27" s="96" t="s">
        <v>314</v>
      </c>
      <c r="C27" s="105" t="s">
        <v>44</v>
      </c>
      <c r="D27" s="97" t="s">
        <v>318</v>
      </c>
      <c r="E27" s="105" t="s">
        <v>45</v>
      </c>
      <c r="F27" s="140" t="s">
        <v>318</v>
      </c>
    </row>
    <row r="28" spans="1:6" ht="88.5" customHeight="1" x14ac:dyDescent="0.25">
      <c r="A28" s="105" t="s">
        <v>46</v>
      </c>
      <c r="B28" s="108">
        <v>0.8</v>
      </c>
      <c r="C28" s="105" t="s">
        <v>47</v>
      </c>
      <c r="D28" s="108">
        <v>0.85</v>
      </c>
      <c r="E28" s="105" t="s">
        <v>48</v>
      </c>
      <c r="F28" s="96" t="s">
        <v>312</v>
      </c>
    </row>
    <row r="29" spans="1:6" ht="35.25" customHeight="1" x14ac:dyDescent="0.25">
      <c r="A29" s="150" t="s">
        <v>49</v>
      </c>
      <c r="B29" s="150"/>
      <c r="C29" s="150"/>
      <c r="D29" s="150"/>
      <c r="E29" s="150"/>
      <c r="F29" s="150"/>
    </row>
    <row r="30" spans="1:6" ht="63" x14ac:dyDescent="0.25">
      <c r="A30" s="104" t="s">
        <v>50</v>
      </c>
      <c r="B30" s="104" t="s">
        <v>51</v>
      </c>
      <c r="C30" s="105" t="s">
        <v>52</v>
      </c>
      <c r="D30" s="142" t="s">
        <v>53</v>
      </c>
      <c r="E30" s="142"/>
      <c r="F30" s="142"/>
    </row>
    <row r="31" spans="1:6" ht="37.5" x14ac:dyDescent="0.25">
      <c r="A31" s="98">
        <v>1</v>
      </c>
      <c r="B31" s="102" t="s">
        <v>54</v>
      </c>
      <c r="C31" s="96" t="s">
        <v>361</v>
      </c>
      <c r="D31" s="166" t="s">
        <v>362</v>
      </c>
      <c r="E31" s="166"/>
      <c r="F31" s="166"/>
    </row>
    <row r="32" spans="1:6" ht="56.25" x14ac:dyDescent="0.25">
      <c r="A32" s="98">
        <v>2</v>
      </c>
      <c r="B32" s="102" t="s">
        <v>55</v>
      </c>
      <c r="C32" s="96" t="s">
        <v>363</v>
      </c>
      <c r="D32" s="166" t="s">
        <v>364</v>
      </c>
      <c r="E32" s="166"/>
      <c r="F32" s="166"/>
    </row>
    <row r="33" spans="1:6" ht="60" customHeight="1" x14ac:dyDescent="0.25">
      <c r="A33" s="105" t="s">
        <v>56</v>
      </c>
      <c r="B33" s="160" t="s">
        <v>365</v>
      </c>
      <c r="C33" s="161"/>
      <c r="D33" s="161"/>
      <c r="E33" s="161"/>
      <c r="F33" s="162"/>
    </row>
    <row r="34" spans="1:6" ht="33.75" customHeight="1" x14ac:dyDescent="0.25">
      <c r="A34" s="175" t="s">
        <v>57</v>
      </c>
      <c r="B34" s="175"/>
      <c r="C34" s="175"/>
      <c r="D34" s="175"/>
      <c r="E34" s="175"/>
      <c r="F34" s="175"/>
    </row>
    <row r="35" spans="1:6" ht="23.25" customHeight="1" x14ac:dyDescent="0.25">
      <c r="A35" s="104" t="s">
        <v>58</v>
      </c>
      <c r="B35" s="104" t="s">
        <v>59</v>
      </c>
      <c r="C35" s="104" t="s">
        <v>60</v>
      </c>
      <c r="D35" s="182" t="s">
        <v>61</v>
      </c>
      <c r="E35" s="183"/>
      <c r="F35" s="184"/>
    </row>
    <row r="36" spans="1:6" ht="24.75" customHeight="1" x14ac:dyDescent="0.25">
      <c r="A36" s="105"/>
      <c r="B36" s="98"/>
      <c r="C36" s="102"/>
      <c r="D36" s="109"/>
      <c r="E36" s="110"/>
      <c r="F36" s="111"/>
    </row>
    <row r="37" spans="1:6" ht="83.25" customHeight="1" x14ac:dyDescent="0.25">
      <c r="A37" s="105" t="s">
        <v>383</v>
      </c>
      <c r="B37" s="96">
        <f>Summary!D8</f>
        <v>1345.5</v>
      </c>
      <c r="C37" s="101">
        <f>B37/10.7639</f>
        <v>125.00116128912383</v>
      </c>
      <c r="D37" s="102" t="s">
        <v>331</v>
      </c>
      <c r="E37" s="160" t="s">
        <v>376</v>
      </c>
      <c r="F37" s="176"/>
    </row>
    <row r="38" spans="1:6" ht="55.5" customHeight="1" x14ac:dyDescent="0.25">
      <c r="A38" s="105" t="s">
        <v>62</v>
      </c>
      <c r="B38" s="130">
        <v>638</v>
      </c>
      <c r="C38" s="112">
        <f t="shared" ref="C38:C42" si="0">B38/10.7639</f>
        <v>59.272196880312897</v>
      </c>
      <c r="D38" s="102" t="s">
        <v>332</v>
      </c>
      <c r="E38" s="160" t="s">
        <v>366</v>
      </c>
      <c r="F38" s="176"/>
    </row>
    <row r="39" spans="1:6" ht="63.75" customHeight="1" x14ac:dyDescent="0.25">
      <c r="A39" s="105" t="s">
        <v>63</v>
      </c>
      <c r="B39" s="130"/>
      <c r="C39" s="101">
        <f t="shared" si="0"/>
        <v>0</v>
      </c>
      <c r="D39" s="102" t="s">
        <v>333</v>
      </c>
      <c r="E39" s="160" t="s">
        <v>311</v>
      </c>
      <c r="F39" s="176"/>
    </row>
    <row r="40" spans="1:6" ht="70.5" customHeight="1" x14ac:dyDescent="0.25">
      <c r="A40" s="105" t="s">
        <v>64</v>
      </c>
      <c r="B40" s="130"/>
      <c r="C40" s="101">
        <f t="shared" si="0"/>
        <v>0</v>
      </c>
      <c r="D40" s="132" t="s">
        <v>334</v>
      </c>
      <c r="E40" s="160" t="s">
        <v>311</v>
      </c>
      <c r="F40" s="176"/>
    </row>
    <row r="41" spans="1:6" ht="67.5" customHeight="1" x14ac:dyDescent="0.25">
      <c r="A41" s="105" t="s">
        <v>384</v>
      </c>
      <c r="B41" s="130">
        <f>Summary!E8</f>
        <v>672.75</v>
      </c>
      <c r="C41" s="112">
        <f t="shared" si="0"/>
        <v>62.500580644561914</v>
      </c>
      <c r="D41" s="132" t="s">
        <v>335</v>
      </c>
      <c r="E41" s="160" t="s">
        <v>311</v>
      </c>
      <c r="F41" s="176"/>
    </row>
    <row r="42" spans="1:6" ht="60" customHeight="1" x14ac:dyDescent="0.25">
      <c r="A42" s="105" t="s">
        <v>65</v>
      </c>
      <c r="B42" s="130"/>
      <c r="C42" s="101">
        <f t="shared" si="0"/>
        <v>0</v>
      </c>
      <c r="D42" s="102" t="s">
        <v>66</v>
      </c>
      <c r="E42" s="113" t="s">
        <v>67</v>
      </c>
      <c r="F42" s="114" t="s">
        <v>323</v>
      </c>
    </row>
    <row r="43" spans="1:6" ht="31.5" customHeight="1" x14ac:dyDescent="0.25">
      <c r="A43" s="202" t="s">
        <v>68</v>
      </c>
      <c r="B43" s="202"/>
      <c r="C43" s="202"/>
      <c r="D43" s="202"/>
      <c r="E43" s="202"/>
      <c r="F43" s="202"/>
    </row>
    <row r="44" spans="1:6" ht="21" x14ac:dyDescent="0.25">
      <c r="A44" s="142" t="s">
        <v>58</v>
      </c>
      <c r="B44" s="142"/>
      <c r="C44" s="104" t="s">
        <v>386</v>
      </c>
      <c r="D44" s="104" t="s">
        <v>387</v>
      </c>
      <c r="E44" s="104" t="s">
        <v>69</v>
      </c>
      <c r="F44" s="104"/>
    </row>
    <row r="45" spans="1:6" ht="55.5" customHeight="1" x14ac:dyDescent="0.25">
      <c r="A45" s="98" t="s">
        <v>70</v>
      </c>
      <c r="B45" s="97" t="s">
        <v>71</v>
      </c>
      <c r="C45" s="131">
        <f>0</f>
        <v>0</v>
      </c>
      <c r="D45" s="130">
        <f>Summary!Q25</f>
        <v>0</v>
      </c>
      <c r="E45" s="128">
        <f>D45*C45</f>
        <v>0</v>
      </c>
      <c r="F45" s="98" t="s">
        <v>72</v>
      </c>
    </row>
    <row r="46" spans="1:6" ht="46.5" customHeight="1" x14ac:dyDescent="0.25">
      <c r="A46" s="201" t="s">
        <v>73</v>
      </c>
      <c r="B46" s="102" t="s">
        <v>74</v>
      </c>
      <c r="C46" s="131"/>
      <c r="D46" s="96"/>
      <c r="E46" s="98">
        <f>ROUND(C46*D46,2)</f>
        <v>0</v>
      </c>
      <c r="F46" s="98" t="s">
        <v>72</v>
      </c>
    </row>
    <row r="47" spans="1:6" ht="46.5" customHeight="1" x14ac:dyDescent="0.25">
      <c r="A47" s="201"/>
      <c r="B47" s="102" t="s">
        <v>64</v>
      </c>
      <c r="C47" s="131"/>
      <c r="D47" s="96"/>
      <c r="E47" s="98">
        <f>ROUND(C47*D47,2)</f>
        <v>0</v>
      </c>
      <c r="F47" s="98" t="s">
        <v>72</v>
      </c>
    </row>
    <row r="48" spans="1:6" ht="34.5" customHeight="1" x14ac:dyDescent="0.25">
      <c r="A48" s="201"/>
      <c r="B48" s="102" t="s">
        <v>75</v>
      </c>
      <c r="C48" s="98"/>
      <c r="D48" s="96"/>
      <c r="E48" s="98">
        <f>ROUND(C48*D48,2)</f>
        <v>0</v>
      </c>
      <c r="F48" s="98" t="s">
        <v>72</v>
      </c>
    </row>
    <row r="49" spans="1:6" ht="36.75" customHeight="1" x14ac:dyDescent="0.25">
      <c r="A49" s="102" t="s">
        <v>76</v>
      </c>
      <c r="B49" s="102" t="s">
        <v>388</v>
      </c>
      <c r="C49" s="130">
        <f>B41</f>
        <v>672.75</v>
      </c>
      <c r="D49" s="130">
        <v>7500</v>
      </c>
      <c r="E49" s="96">
        <f>ROUND(C49*D49,2)</f>
        <v>5045625</v>
      </c>
      <c r="F49" s="96" t="s">
        <v>72</v>
      </c>
    </row>
    <row r="50" spans="1:6" ht="31.5" customHeight="1" x14ac:dyDescent="0.25">
      <c r="A50" s="150" t="s">
        <v>77</v>
      </c>
      <c r="B50" s="150"/>
      <c r="C50" s="150"/>
      <c r="D50" s="150"/>
      <c r="E50" s="150"/>
      <c r="F50" s="150"/>
    </row>
    <row r="51" spans="1:6" ht="21" x14ac:dyDescent="0.25">
      <c r="A51" s="104" t="s">
        <v>78</v>
      </c>
      <c r="B51" s="104" t="s">
        <v>79</v>
      </c>
      <c r="C51" s="104" t="s">
        <v>80</v>
      </c>
      <c r="D51" s="104" t="s">
        <v>81</v>
      </c>
      <c r="E51" s="104" t="s">
        <v>82</v>
      </c>
      <c r="F51" s="104"/>
    </row>
    <row r="52" spans="1:6" ht="30" customHeight="1" x14ac:dyDescent="0.25">
      <c r="A52" s="98">
        <v>1</v>
      </c>
      <c r="B52" s="97" t="s">
        <v>83</v>
      </c>
      <c r="C52" s="96">
        <v>0</v>
      </c>
      <c r="D52" s="96" t="s">
        <v>84</v>
      </c>
      <c r="E52" s="96">
        <v>0</v>
      </c>
      <c r="F52" s="115"/>
    </row>
    <row r="53" spans="1:6" ht="28.5" customHeight="1" x14ac:dyDescent="0.25">
      <c r="A53" s="98">
        <v>2</v>
      </c>
      <c r="B53" s="97" t="s">
        <v>85</v>
      </c>
      <c r="C53" s="96">
        <v>0</v>
      </c>
      <c r="D53" s="96" t="s">
        <v>84</v>
      </c>
      <c r="E53" s="96">
        <v>0</v>
      </c>
      <c r="F53" s="20"/>
    </row>
    <row r="54" spans="1:6" ht="29.25" customHeight="1" x14ac:dyDescent="0.25">
      <c r="A54" s="152" t="s">
        <v>377</v>
      </c>
      <c r="B54" s="152"/>
      <c r="C54" s="152"/>
      <c r="D54" s="152"/>
      <c r="E54" s="96">
        <f>E49</f>
        <v>5045625</v>
      </c>
      <c r="F54" s="98" t="s">
        <v>72</v>
      </c>
    </row>
    <row r="55" spans="1:6" ht="27" customHeight="1" x14ac:dyDescent="0.25">
      <c r="A55" s="163" t="s">
        <v>196</v>
      </c>
      <c r="B55" s="164"/>
      <c r="C55" s="164"/>
      <c r="D55" s="165"/>
      <c r="E55" s="129">
        <f>E54*0.9</f>
        <v>4541062.5</v>
      </c>
      <c r="F55" s="98" t="s">
        <v>72</v>
      </c>
    </row>
    <row r="56" spans="1:6" ht="27" customHeight="1" x14ac:dyDescent="0.25">
      <c r="A56" s="152" t="s">
        <v>193</v>
      </c>
      <c r="B56" s="152"/>
      <c r="C56" s="152"/>
      <c r="D56" s="152"/>
      <c r="E56" s="129">
        <f>E54*0.7</f>
        <v>3531937.5</v>
      </c>
      <c r="F56" s="98" t="s">
        <v>72</v>
      </c>
    </row>
    <row r="57" spans="1:6" ht="24.75" customHeight="1" x14ac:dyDescent="0.25">
      <c r="A57" s="189">
        <v>0</v>
      </c>
      <c r="B57" s="189"/>
      <c r="C57" s="189"/>
      <c r="D57" s="189"/>
      <c r="E57" s="189"/>
      <c r="F57" s="189"/>
    </row>
    <row r="58" spans="1:6" ht="21" x14ac:dyDescent="0.25">
      <c r="A58" s="142" t="s">
        <v>86</v>
      </c>
      <c r="B58" s="142"/>
      <c r="C58" s="104" t="s">
        <v>87</v>
      </c>
      <c r="D58" s="104" t="s">
        <v>88</v>
      </c>
      <c r="E58" s="142" t="s">
        <v>89</v>
      </c>
      <c r="F58" s="142"/>
    </row>
    <row r="59" spans="1:6" ht="32.25" customHeight="1" x14ac:dyDescent="0.25">
      <c r="A59" s="98" t="s">
        <v>90</v>
      </c>
      <c r="B59" s="98" t="s">
        <v>91</v>
      </c>
      <c r="C59" s="96">
        <v>0</v>
      </c>
      <c r="D59" s="96">
        <v>0</v>
      </c>
      <c r="E59" s="151" t="s">
        <v>367</v>
      </c>
      <c r="F59" s="151"/>
    </row>
    <row r="60" spans="1:6" ht="66.75" customHeight="1" x14ac:dyDescent="0.25">
      <c r="A60" s="98" t="s">
        <v>92</v>
      </c>
      <c r="B60" s="102" t="s">
        <v>93</v>
      </c>
      <c r="C60" s="96">
        <v>1</v>
      </c>
      <c r="D60" s="96">
        <v>1</v>
      </c>
      <c r="E60" s="151"/>
      <c r="F60" s="151"/>
    </row>
    <row r="61" spans="1:6" ht="46.5" customHeight="1" x14ac:dyDescent="0.25">
      <c r="A61" s="98" t="s">
        <v>94</v>
      </c>
      <c r="B61" s="98" t="s">
        <v>95</v>
      </c>
      <c r="C61" s="96">
        <v>0</v>
      </c>
      <c r="D61" s="96">
        <v>0</v>
      </c>
      <c r="E61" s="151"/>
      <c r="F61" s="151"/>
    </row>
    <row r="62" spans="1:6" ht="43.5" customHeight="1" x14ac:dyDescent="0.25">
      <c r="A62" s="98" t="s">
        <v>96</v>
      </c>
      <c r="B62" s="98" t="s">
        <v>97</v>
      </c>
      <c r="C62" s="96">
        <f>C59+C60+C61</f>
        <v>1</v>
      </c>
      <c r="D62" s="96">
        <f>D59+D60+D61</f>
        <v>1</v>
      </c>
      <c r="E62" s="151"/>
      <c r="F62" s="151"/>
    </row>
    <row r="63" spans="1:6" ht="35.25" customHeight="1" x14ac:dyDescent="0.25">
      <c r="A63" s="150" t="s">
        <v>389</v>
      </c>
      <c r="B63" s="150"/>
      <c r="C63" s="150"/>
      <c r="D63" s="150"/>
      <c r="E63" s="150"/>
      <c r="F63" s="150"/>
    </row>
    <row r="64" spans="1:6" ht="73.5" customHeight="1" x14ac:dyDescent="0.25">
      <c r="A64" s="174" t="s">
        <v>98</v>
      </c>
      <c r="B64" s="174"/>
      <c r="C64" s="105" t="s">
        <v>99</v>
      </c>
      <c r="D64" s="104" t="s">
        <v>100</v>
      </c>
      <c r="E64" s="105" t="s">
        <v>101</v>
      </c>
      <c r="F64" s="105" t="s">
        <v>102</v>
      </c>
    </row>
    <row r="65" spans="1:6" ht="54.75" customHeight="1" x14ac:dyDescent="0.25">
      <c r="A65" s="174" t="s">
        <v>103</v>
      </c>
      <c r="B65" s="174"/>
      <c r="C65" s="97" t="s">
        <v>311</v>
      </c>
      <c r="D65" s="116" t="s">
        <v>311</v>
      </c>
      <c r="E65" s="97" t="str">
        <f>B21</f>
        <v>CIDCO</v>
      </c>
      <c r="F65" s="97" t="s">
        <v>311</v>
      </c>
    </row>
    <row r="66" spans="1:6" ht="58.5" customHeight="1" x14ac:dyDescent="0.25">
      <c r="A66" s="174" t="s">
        <v>104</v>
      </c>
      <c r="B66" s="174"/>
      <c r="C66" s="97" t="s">
        <v>311</v>
      </c>
      <c r="D66" s="116" t="s">
        <v>311</v>
      </c>
      <c r="E66" s="97" t="str">
        <f>B21</f>
        <v>CIDCO</v>
      </c>
      <c r="F66" s="97" t="s">
        <v>311</v>
      </c>
    </row>
    <row r="67" spans="1:6" ht="63.75" customHeight="1" x14ac:dyDescent="0.25">
      <c r="A67" s="174" t="s">
        <v>105</v>
      </c>
      <c r="B67" s="174"/>
      <c r="C67" s="97" t="s">
        <v>311</v>
      </c>
      <c r="D67" s="116" t="s">
        <v>311</v>
      </c>
      <c r="E67" s="97" t="str">
        <f>B21</f>
        <v>CIDCO</v>
      </c>
      <c r="F67" s="97" t="s">
        <v>311</v>
      </c>
    </row>
    <row r="68" spans="1:6" ht="65.25" customHeight="1" x14ac:dyDescent="0.25">
      <c r="A68" s="174" t="s">
        <v>369</v>
      </c>
      <c r="B68" s="174"/>
      <c r="C68" s="97" t="s">
        <v>368</v>
      </c>
      <c r="D68" s="116">
        <v>45667</v>
      </c>
      <c r="E68" s="116" t="s">
        <v>358</v>
      </c>
      <c r="F68" s="116" t="s">
        <v>311</v>
      </c>
    </row>
    <row r="69" spans="1:6" ht="38.25" customHeight="1" x14ac:dyDescent="0.25">
      <c r="A69" s="174" t="s">
        <v>106</v>
      </c>
      <c r="B69" s="174"/>
      <c r="C69" s="97" t="s">
        <v>311</v>
      </c>
      <c r="D69" s="116" t="s">
        <v>311</v>
      </c>
      <c r="E69" s="116" t="s">
        <v>311</v>
      </c>
      <c r="F69" s="116" t="s">
        <v>311</v>
      </c>
    </row>
    <row r="70" spans="1:6" ht="38.25" customHeight="1" x14ac:dyDescent="0.25">
      <c r="A70" s="174" t="s">
        <v>107</v>
      </c>
      <c r="B70" s="174"/>
      <c r="C70" s="97" t="s">
        <v>311</v>
      </c>
      <c r="D70" s="116" t="s">
        <v>311</v>
      </c>
      <c r="E70" s="116" t="s">
        <v>311</v>
      </c>
      <c r="F70" s="116" t="s">
        <v>311</v>
      </c>
    </row>
    <row r="71" spans="1:6" ht="64.5" customHeight="1" x14ac:dyDescent="0.25">
      <c r="A71" s="174" t="s">
        <v>108</v>
      </c>
      <c r="B71" s="174"/>
      <c r="C71" s="97" t="s">
        <v>311</v>
      </c>
      <c r="D71" s="116" t="s">
        <v>311</v>
      </c>
      <c r="E71" s="116" t="s">
        <v>311</v>
      </c>
      <c r="F71" s="116" t="s">
        <v>311</v>
      </c>
    </row>
    <row r="72" spans="1:6" ht="39" customHeight="1" x14ac:dyDescent="0.25">
      <c r="A72" s="174" t="s">
        <v>315</v>
      </c>
      <c r="B72" s="174"/>
      <c r="C72" s="97" t="s">
        <v>311</v>
      </c>
      <c r="D72" s="116" t="s">
        <v>311</v>
      </c>
      <c r="E72" s="116" t="s">
        <v>311</v>
      </c>
      <c r="F72" s="116" t="s">
        <v>311</v>
      </c>
    </row>
    <row r="73" spans="1:6" ht="74.25" customHeight="1" x14ac:dyDescent="0.25">
      <c r="A73" s="174" t="s">
        <v>109</v>
      </c>
      <c r="B73" s="174"/>
      <c r="C73" s="153" t="s">
        <v>378</v>
      </c>
      <c r="D73" s="154"/>
      <c r="E73" s="154"/>
      <c r="F73" s="155"/>
    </row>
    <row r="74" spans="1:6" ht="34.5" customHeight="1" x14ac:dyDescent="0.25">
      <c r="A74" s="150" t="s">
        <v>110</v>
      </c>
      <c r="B74" s="150"/>
      <c r="C74" s="150"/>
      <c r="D74" s="150"/>
      <c r="E74" s="150"/>
      <c r="F74" s="150"/>
    </row>
    <row r="75" spans="1:6" ht="40.5" customHeight="1" x14ac:dyDescent="0.25">
      <c r="A75" s="100" t="s">
        <v>111</v>
      </c>
      <c r="B75" s="96" t="s">
        <v>316</v>
      </c>
      <c r="C75" s="104" t="s">
        <v>112</v>
      </c>
      <c r="D75" s="96" t="s">
        <v>379</v>
      </c>
      <c r="E75" s="105" t="s">
        <v>113</v>
      </c>
      <c r="F75" s="96" t="s">
        <v>400</v>
      </c>
    </row>
    <row r="76" spans="1:6" ht="51.75" customHeight="1" x14ac:dyDescent="0.25">
      <c r="A76" s="100" t="s">
        <v>114</v>
      </c>
      <c r="B76" s="96" t="s">
        <v>380</v>
      </c>
      <c r="C76" s="105" t="s">
        <v>115</v>
      </c>
      <c r="D76" s="96" t="s">
        <v>317</v>
      </c>
      <c r="E76" s="104" t="s">
        <v>116</v>
      </c>
      <c r="F76" s="96" t="s">
        <v>337</v>
      </c>
    </row>
    <row r="77" spans="1:6" ht="63" x14ac:dyDescent="0.25">
      <c r="A77" s="95" t="s">
        <v>117</v>
      </c>
      <c r="B77" s="96">
        <v>44</v>
      </c>
      <c r="C77" s="105" t="s">
        <v>118</v>
      </c>
      <c r="D77" s="96" t="s">
        <v>336</v>
      </c>
      <c r="E77" s="105" t="s">
        <v>119</v>
      </c>
      <c r="F77" s="97" t="s">
        <v>313</v>
      </c>
    </row>
    <row r="78" spans="1:6" ht="35.25" customHeight="1" x14ac:dyDescent="0.25">
      <c r="A78" s="150" t="s">
        <v>120</v>
      </c>
      <c r="B78" s="150"/>
      <c r="C78" s="150"/>
      <c r="D78" s="150"/>
      <c r="E78" s="150"/>
      <c r="F78" s="150"/>
    </row>
    <row r="79" spans="1:6" ht="62.25" customHeight="1" x14ac:dyDescent="0.25">
      <c r="A79" s="104" t="s">
        <v>121</v>
      </c>
      <c r="B79" s="104" t="s">
        <v>122</v>
      </c>
      <c r="C79" s="105" t="s">
        <v>123</v>
      </c>
      <c r="D79" s="105" t="s">
        <v>124</v>
      </c>
      <c r="E79" s="105" t="s">
        <v>125</v>
      </c>
      <c r="F79" s="105" t="s">
        <v>126</v>
      </c>
    </row>
    <row r="80" spans="1:6" ht="21.75" customHeight="1" x14ac:dyDescent="0.25">
      <c r="A80" s="98">
        <v>1</v>
      </c>
      <c r="B80" s="98" t="s">
        <v>127</v>
      </c>
      <c r="C80" s="117">
        <v>0.1</v>
      </c>
      <c r="D80" s="118">
        <f>(C80*E80)/D62</f>
        <v>0.1</v>
      </c>
      <c r="E80" s="119">
        <f>D62</f>
        <v>1</v>
      </c>
      <c r="F80" s="151" t="s">
        <v>321</v>
      </c>
    </row>
    <row r="81" spans="1:6" ht="21.75" customHeight="1" x14ac:dyDescent="0.25">
      <c r="A81" s="98">
        <v>2</v>
      </c>
      <c r="B81" s="102" t="s">
        <v>128</v>
      </c>
      <c r="C81" s="117">
        <v>0.1</v>
      </c>
      <c r="D81" s="118">
        <f>(C81*E81)/D62</f>
        <v>0.1</v>
      </c>
      <c r="E81" s="120">
        <f>D62</f>
        <v>1</v>
      </c>
      <c r="F81" s="151"/>
    </row>
    <row r="82" spans="1:6" ht="23.25" customHeight="1" x14ac:dyDescent="0.25">
      <c r="A82" s="98">
        <v>3</v>
      </c>
      <c r="B82" s="98" t="s">
        <v>129</v>
      </c>
      <c r="C82" s="117">
        <v>0.15</v>
      </c>
      <c r="D82" s="118">
        <f>(C82*E82)/D62</f>
        <v>0.15</v>
      </c>
      <c r="E82" s="120">
        <f t="shared" ref="E82:E84" si="1">E81</f>
        <v>1</v>
      </c>
      <c r="F82" s="151"/>
    </row>
    <row r="83" spans="1:6" ht="23.25" customHeight="1" x14ac:dyDescent="0.25">
      <c r="A83" s="98">
        <v>4</v>
      </c>
      <c r="B83" s="98" t="s">
        <v>130</v>
      </c>
      <c r="C83" s="117">
        <v>0.3</v>
      </c>
      <c r="D83" s="118">
        <f>(C83*E83)/D62</f>
        <v>0.3</v>
      </c>
      <c r="E83" s="120">
        <f t="shared" si="1"/>
        <v>1</v>
      </c>
      <c r="F83" s="151"/>
    </row>
    <row r="84" spans="1:6" ht="39.75" customHeight="1" x14ac:dyDescent="0.25">
      <c r="A84" s="98">
        <v>5</v>
      </c>
      <c r="B84" s="102" t="s">
        <v>131</v>
      </c>
      <c r="C84" s="117">
        <v>0.1</v>
      </c>
      <c r="D84" s="118">
        <f>(C84*E84)/D62</f>
        <v>0.1</v>
      </c>
      <c r="E84" s="120">
        <f t="shared" si="1"/>
        <v>1</v>
      </c>
      <c r="F84" s="151"/>
    </row>
    <row r="85" spans="1:6" ht="24" customHeight="1" x14ac:dyDescent="0.25">
      <c r="A85" s="98">
        <v>6</v>
      </c>
      <c r="B85" s="98" t="s">
        <v>132</v>
      </c>
      <c r="C85" s="117">
        <v>0.1</v>
      </c>
      <c r="D85" s="118">
        <f>(C85*E85)/D62</f>
        <v>0.1</v>
      </c>
      <c r="E85" s="120">
        <v>1</v>
      </c>
      <c r="F85" s="151"/>
    </row>
    <row r="86" spans="1:6" ht="18.75" x14ac:dyDescent="0.25">
      <c r="A86" s="98">
        <v>7</v>
      </c>
      <c r="B86" s="98" t="s">
        <v>133</v>
      </c>
      <c r="C86" s="117">
        <v>0.05</v>
      </c>
      <c r="D86" s="118">
        <f>(C86*E86)/D62</f>
        <v>0.05</v>
      </c>
      <c r="E86" s="120">
        <v>1</v>
      </c>
      <c r="F86" s="151"/>
    </row>
    <row r="87" spans="1:6" ht="38.25" customHeight="1" x14ac:dyDescent="0.25">
      <c r="A87" s="98">
        <v>8</v>
      </c>
      <c r="B87" s="102" t="s">
        <v>134</v>
      </c>
      <c r="C87" s="117">
        <v>0.1</v>
      </c>
      <c r="D87" s="118">
        <f>(C87*E87)/D62</f>
        <v>0.1</v>
      </c>
      <c r="E87" s="120">
        <v>1</v>
      </c>
      <c r="F87" s="151"/>
    </row>
    <row r="88" spans="1:6" ht="18.75" x14ac:dyDescent="0.25">
      <c r="A88" s="152" t="s">
        <v>135</v>
      </c>
      <c r="B88" s="152"/>
      <c r="C88" s="121">
        <f>C80+C81+C82+C83+C84+C85+C86+C87</f>
        <v>0.99999999999999989</v>
      </c>
      <c r="D88" s="118">
        <f>SUM(D80:D87)</f>
        <v>0.99999999999999989</v>
      </c>
      <c r="E88" s="185"/>
      <c r="F88" s="185"/>
    </row>
    <row r="89" spans="1:6" ht="18.75" x14ac:dyDescent="0.25">
      <c r="A89" s="152"/>
      <c r="B89" s="152"/>
      <c r="C89" s="152"/>
      <c r="D89" s="152"/>
      <c r="E89" s="122" t="s">
        <v>136</v>
      </c>
      <c r="F89" s="123">
        <v>1</v>
      </c>
    </row>
    <row r="90" spans="1:6" ht="44.25" customHeight="1" x14ac:dyDescent="0.25">
      <c r="A90" s="174" t="s">
        <v>137</v>
      </c>
      <c r="B90" s="174"/>
      <c r="C90" s="98" t="s">
        <v>312</v>
      </c>
      <c r="D90" s="142" t="s">
        <v>138</v>
      </c>
      <c r="E90" s="142"/>
      <c r="F90" s="108" t="s">
        <v>318</v>
      </c>
    </row>
    <row r="91" spans="1:6" ht="33.75" customHeight="1" x14ac:dyDescent="0.25">
      <c r="A91" s="146" t="s">
        <v>139</v>
      </c>
      <c r="B91" s="147"/>
      <c r="C91" s="147"/>
      <c r="D91" s="147"/>
      <c r="E91" s="147"/>
      <c r="F91" s="148"/>
    </row>
    <row r="92" spans="1:6" ht="306.75" customHeight="1" x14ac:dyDescent="0.25">
      <c r="A92" s="143" t="s">
        <v>390</v>
      </c>
      <c r="B92" s="144"/>
      <c r="C92" s="144"/>
      <c r="D92" s="144"/>
      <c r="E92" s="144"/>
      <c r="F92" s="145"/>
    </row>
    <row r="93" spans="1:6" ht="24.75" customHeight="1" x14ac:dyDescent="0.25">
      <c r="A93" s="146" t="s">
        <v>328</v>
      </c>
      <c r="B93" s="147"/>
      <c r="C93" s="147"/>
      <c r="D93" s="147"/>
      <c r="E93" s="147"/>
      <c r="F93" s="148"/>
    </row>
    <row r="94" spans="1:6" ht="83.25" customHeight="1" x14ac:dyDescent="0.25">
      <c r="A94" s="143" t="s">
        <v>329</v>
      </c>
      <c r="B94" s="144"/>
      <c r="C94" s="144"/>
      <c r="D94" s="144"/>
      <c r="E94" s="144"/>
      <c r="F94" s="145"/>
    </row>
    <row r="95" spans="1:6" ht="69.75" hidden="1" customHeight="1" x14ac:dyDescent="0.25">
      <c r="A95" s="203"/>
      <c r="B95" s="204"/>
      <c r="C95" s="204"/>
      <c r="D95" s="204"/>
      <c r="E95" s="204"/>
      <c r="F95" s="205"/>
    </row>
    <row r="96" spans="1:6" ht="60.75" hidden="1" customHeight="1" x14ac:dyDescent="0.25">
      <c r="A96" s="22"/>
      <c r="B96" s="23"/>
      <c r="C96" s="23"/>
      <c r="D96" s="23"/>
      <c r="E96" s="23"/>
      <c r="F96" s="23"/>
    </row>
    <row r="97" spans="1:6" ht="16.5" customHeight="1" x14ac:dyDescent="0.25">
      <c r="A97" s="22"/>
      <c r="B97" s="23"/>
      <c r="C97" s="23"/>
      <c r="D97" s="23"/>
      <c r="E97" s="23"/>
      <c r="F97" s="23"/>
    </row>
    <row r="98" spans="1:6" ht="26.25" customHeight="1" x14ac:dyDescent="0.25">
      <c r="A98" s="22"/>
      <c r="B98" s="23"/>
      <c r="C98" s="23"/>
      <c r="D98" s="23"/>
      <c r="E98" s="23"/>
      <c r="F98" s="23"/>
    </row>
    <row r="99" spans="1:6" x14ac:dyDescent="0.25">
      <c r="A99" s="189" t="s">
        <v>140</v>
      </c>
      <c r="B99" s="189"/>
      <c r="C99" s="189"/>
      <c r="D99" s="189"/>
      <c r="E99" s="189"/>
      <c r="F99" s="189"/>
    </row>
    <row r="100" spans="1:6" ht="21" x14ac:dyDescent="0.25">
      <c r="A100" s="104" t="s">
        <v>141</v>
      </c>
      <c r="B100" s="142" t="s">
        <v>142</v>
      </c>
      <c r="C100" s="142"/>
      <c r="D100" s="142"/>
      <c r="E100" s="142"/>
      <c r="F100" s="142"/>
    </row>
    <row r="101" spans="1:6" ht="21" x14ac:dyDescent="0.25">
      <c r="A101" s="104" t="s">
        <v>50</v>
      </c>
      <c r="B101" s="104" t="s">
        <v>143</v>
      </c>
      <c r="C101" s="142" t="s">
        <v>79</v>
      </c>
      <c r="D101" s="142"/>
      <c r="E101" s="142"/>
      <c r="F101" s="142"/>
    </row>
    <row r="102" spans="1:6" ht="21" x14ac:dyDescent="0.25">
      <c r="A102" s="104">
        <v>1</v>
      </c>
      <c r="B102" s="96" t="s">
        <v>144</v>
      </c>
      <c r="C102" s="166" t="s">
        <v>311</v>
      </c>
      <c r="D102" s="166"/>
      <c r="E102" s="166"/>
      <c r="F102" s="166"/>
    </row>
    <row r="103" spans="1:6" ht="21" x14ac:dyDescent="0.25">
      <c r="A103" s="104">
        <v>2</v>
      </c>
      <c r="B103" s="19"/>
      <c r="C103" s="170"/>
      <c r="D103" s="170"/>
      <c r="E103" s="170"/>
      <c r="F103" s="170"/>
    </row>
    <row r="104" spans="1:6" ht="21" x14ac:dyDescent="0.25">
      <c r="A104" s="104">
        <v>3</v>
      </c>
      <c r="B104" s="19"/>
      <c r="C104" s="170"/>
      <c r="D104" s="170"/>
      <c r="E104" s="170"/>
      <c r="F104" s="170"/>
    </row>
    <row r="105" spans="1:6" ht="21" customHeight="1" x14ac:dyDescent="0.25">
      <c r="A105" s="104">
        <v>4</v>
      </c>
      <c r="B105" s="19"/>
      <c r="C105" s="170"/>
      <c r="D105" s="170"/>
      <c r="E105" s="170"/>
      <c r="F105" s="170"/>
    </row>
    <row r="106" spans="1:6" ht="31.5" customHeight="1" x14ac:dyDescent="0.25">
      <c r="A106" s="171" t="s">
        <v>145</v>
      </c>
      <c r="B106" s="172"/>
      <c r="C106" s="172"/>
      <c r="D106" s="172"/>
      <c r="E106" s="172"/>
      <c r="F106" s="173"/>
    </row>
    <row r="107" spans="1:6" ht="21" customHeight="1" x14ac:dyDescent="0.25">
      <c r="A107" s="104" t="s">
        <v>50</v>
      </c>
      <c r="B107" s="192" t="s">
        <v>146</v>
      </c>
      <c r="C107" s="193"/>
      <c r="D107" s="193"/>
      <c r="E107" s="193"/>
      <c r="F107" s="194"/>
    </row>
    <row r="108" spans="1:6" ht="33.75" customHeight="1" x14ac:dyDescent="0.25">
      <c r="A108" s="104">
        <v>1</v>
      </c>
      <c r="B108" s="195"/>
      <c r="C108" s="196"/>
      <c r="D108" s="196"/>
      <c r="E108" s="196"/>
      <c r="F108" s="197"/>
    </row>
    <row r="109" spans="1:6" ht="21" customHeight="1" x14ac:dyDescent="0.25">
      <c r="A109" s="104">
        <v>2</v>
      </c>
      <c r="B109" s="198"/>
      <c r="C109" s="199"/>
      <c r="D109" s="199"/>
      <c r="E109" s="199"/>
      <c r="F109" s="200"/>
    </row>
    <row r="110" spans="1:6" ht="21" customHeight="1" x14ac:dyDescent="0.25">
      <c r="A110" s="104">
        <v>3</v>
      </c>
      <c r="B110" s="198"/>
      <c r="C110" s="199"/>
      <c r="D110" s="199"/>
      <c r="E110" s="199"/>
      <c r="F110" s="200"/>
    </row>
    <row r="111" spans="1:6" ht="42.75" customHeight="1" x14ac:dyDescent="0.25">
      <c r="A111" s="167" t="s">
        <v>330</v>
      </c>
      <c r="B111" s="168"/>
      <c r="C111" s="168"/>
      <c r="D111" s="169"/>
      <c r="E111" s="206" t="str">
        <f>B33</f>
        <v>19.033880782900088, 73.11194389456436</v>
      </c>
      <c r="F111" s="207"/>
    </row>
    <row r="112" spans="1:6" ht="73.5" customHeight="1" x14ac:dyDescent="0.25">
      <c r="A112" s="126" t="s">
        <v>147</v>
      </c>
      <c r="B112" s="201" t="str">
        <f>D5</f>
        <v>Mr. Said Anwar Khan</v>
      </c>
      <c r="C112" s="201"/>
      <c r="D112" s="201"/>
      <c r="E112" s="105" t="s">
        <v>4</v>
      </c>
      <c r="F112" s="97" t="str">
        <f>F5</f>
        <v>APPL00213175</v>
      </c>
    </row>
    <row r="113" spans="1:6" ht="66" customHeight="1" x14ac:dyDescent="0.25">
      <c r="A113" s="126" t="s">
        <v>7</v>
      </c>
      <c r="B113" s="151" t="str">
        <f>B8</f>
        <v>Plot No. 667, Steel Warehousing Complex, Road No. 6, Sector No. KWC, Near Old Bima Weigh Bridge, Kalamboli, Navi Mumbai, Panvel, Raigad - 410218</v>
      </c>
      <c r="C113" s="151"/>
      <c r="D113" s="151"/>
      <c r="E113" s="151"/>
      <c r="F113" s="151"/>
    </row>
    <row r="114" spans="1:6" ht="48.75" customHeight="1" x14ac:dyDescent="0.25">
      <c r="A114" s="125" t="s">
        <v>148</v>
      </c>
      <c r="B114" s="163" t="s">
        <v>370</v>
      </c>
      <c r="C114" s="165"/>
      <c r="D114" s="124" t="s">
        <v>149</v>
      </c>
      <c r="E114" s="163" t="s">
        <v>371</v>
      </c>
      <c r="F114" s="165"/>
    </row>
    <row r="115" spans="1:6" ht="60.75" customHeight="1" x14ac:dyDescent="0.25">
      <c r="A115" s="125" t="s">
        <v>150</v>
      </c>
      <c r="B115" s="190">
        <f>F4</f>
        <v>45889</v>
      </c>
      <c r="C115" s="191"/>
      <c r="D115" s="124" t="s">
        <v>151</v>
      </c>
      <c r="E115" s="190">
        <v>45885</v>
      </c>
      <c r="F115" s="191"/>
    </row>
    <row r="116" spans="1:6" ht="118.5" customHeight="1" x14ac:dyDescent="0.25">
      <c r="A116" s="105" t="s">
        <v>152</v>
      </c>
      <c r="B116" s="186"/>
      <c r="C116" s="187"/>
      <c r="D116" s="187"/>
      <c r="E116" s="187"/>
      <c r="F116" s="188"/>
    </row>
  </sheetData>
  <mergeCells count="84">
    <mergeCell ref="A14:F14"/>
    <mergeCell ref="A94:F95"/>
    <mergeCell ref="A90:B90"/>
    <mergeCell ref="D90:E90"/>
    <mergeCell ref="E111:F111"/>
    <mergeCell ref="A69:B69"/>
    <mergeCell ref="B116:F116"/>
    <mergeCell ref="A99:F99"/>
    <mergeCell ref="B100:F100"/>
    <mergeCell ref="C105:F105"/>
    <mergeCell ref="C102:F102"/>
    <mergeCell ref="E115:F115"/>
    <mergeCell ref="B115:C115"/>
    <mergeCell ref="B107:F107"/>
    <mergeCell ref="B108:F108"/>
    <mergeCell ref="B109:F109"/>
    <mergeCell ref="B110:F110"/>
    <mergeCell ref="B114:C114"/>
    <mergeCell ref="E114:F114"/>
    <mergeCell ref="B112:D112"/>
    <mergeCell ref="B113:F113"/>
    <mergeCell ref="B4:D4"/>
    <mergeCell ref="E17:F17"/>
    <mergeCell ref="E18:F18"/>
    <mergeCell ref="A19:B19"/>
    <mergeCell ref="A89:D89"/>
    <mergeCell ref="A72:B72"/>
    <mergeCell ref="A56:D56"/>
    <mergeCell ref="D35:F35"/>
    <mergeCell ref="E37:F37"/>
    <mergeCell ref="E38:F38"/>
    <mergeCell ref="E39:F39"/>
    <mergeCell ref="E40:F40"/>
    <mergeCell ref="A64:B64"/>
    <mergeCell ref="E88:F88"/>
    <mergeCell ref="A44:B44"/>
    <mergeCell ref="A78:F78"/>
    <mergeCell ref="A7:F7"/>
    <mergeCell ref="B8:F8"/>
    <mergeCell ref="A71:B71"/>
    <mergeCell ref="D32:F32"/>
    <mergeCell ref="A20:F20"/>
    <mergeCell ref="E41:F41"/>
    <mergeCell ref="A29:F29"/>
    <mergeCell ref="E16:F16"/>
    <mergeCell ref="A65:B65"/>
    <mergeCell ref="A67:B67"/>
    <mergeCell ref="A68:B68"/>
    <mergeCell ref="A58:B58"/>
    <mergeCell ref="A70:B70"/>
    <mergeCell ref="A66:B66"/>
    <mergeCell ref="D10:F10"/>
    <mergeCell ref="A34:F34"/>
    <mergeCell ref="D30:F30"/>
    <mergeCell ref="D31:F31"/>
    <mergeCell ref="E59:F62"/>
    <mergeCell ref="A91:F91"/>
    <mergeCell ref="A111:D111"/>
    <mergeCell ref="C103:F103"/>
    <mergeCell ref="C104:F104"/>
    <mergeCell ref="A106:F106"/>
    <mergeCell ref="A73:B73"/>
    <mergeCell ref="A50:F50"/>
    <mergeCell ref="A54:D54"/>
    <mergeCell ref="A57:F57"/>
    <mergeCell ref="A46:A48"/>
    <mergeCell ref="A43:F43"/>
    <mergeCell ref="A63:F63"/>
    <mergeCell ref="C101:F101"/>
    <mergeCell ref="A92:F92"/>
    <mergeCell ref="A93:F93"/>
    <mergeCell ref="A1:F1"/>
    <mergeCell ref="A2:F2"/>
    <mergeCell ref="A3:F3"/>
    <mergeCell ref="F80:F87"/>
    <mergeCell ref="A88:B88"/>
    <mergeCell ref="C73:F73"/>
    <mergeCell ref="D6:F6"/>
    <mergeCell ref="B9:F9"/>
    <mergeCell ref="B33:F33"/>
    <mergeCell ref="E15:F15"/>
    <mergeCell ref="A74:F74"/>
    <mergeCell ref="A55:D55"/>
    <mergeCell ref="E58:F58"/>
  </mergeCells>
  <pageMargins left="0.70866141732283472" right="0.70866141732283472" top="0.74803149606299213" bottom="0.74803149606299213" header="0.19685039370078741" footer="0.19685039370078741"/>
  <pageSetup paperSize="9" scale="61" fitToHeight="0" orientation="portrait" r:id="rId1"/>
  <headerFooter>
    <oddHeader xml:space="preserve">&amp;C&amp;G
</oddHeader>
    <oddFooter>&amp;L&amp;12VSJCVNM-THF-RTL-AUG-25-17856&amp;CPage &amp;P</oddFooter>
  </headerFooter>
  <ignoredErrors>
    <ignoredError sqref="E49" unlockedFormula="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5"/>
  <sheetViews>
    <sheetView topLeftCell="A19" zoomScale="85" zoomScaleNormal="85" workbookViewId="0">
      <selection activeCell="C28" sqref="C28:S28"/>
    </sheetView>
  </sheetViews>
  <sheetFormatPr defaultRowHeight="15" x14ac:dyDescent="0.25"/>
  <cols>
    <col min="1" max="1" width="4.7109375" customWidth="1"/>
    <col min="2" max="2" width="23.85546875" bestFit="1" customWidth="1"/>
    <col min="3" max="3" width="16.7109375" customWidth="1"/>
    <col min="4" max="4" width="9.85546875" customWidth="1"/>
    <col min="5" max="5" width="9.7109375" customWidth="1"/>
    <col min="6" max="6" width="7.140625" customWidth="1"/>
    <col min="7" max="7" width="5" customWidth="1"/>
    <col min="8" max="8" width="6.5703125" customWidth="1"/>
    <col min="9" max="9" width="11.7109375" customWidth="1"/>
    <col min="10" max="10" width="9.28515625" customWidth="1"/>
    <col min="11" max="13" width="8.7109375" customWidth="1"/>
    <col min="14" max="14" width="8.28515625" customWidth="1"/>
    <col min="15" max="15" width="9.140625" customWidth="1"/>
    <col min="16" max="16" width="10.140625" customWidth="1"/>
    <col min="17" max="17" width="10.7109375" customWidth="1"/>
    <col min="18" max="18" width="12.7109375" customWidth="1"/>
    <col min="19" max="19" width="16.85546875" customWidth="1"/>
    <col min="23" max="23" width="8.42578125" customWidth="1"/>
  </cols>
  <sheetData>
    <row r="1" spans="2:19" x14ac:dyDescent="0.25">
      <c r="B1" s="238" t="s">
        <v>204</v>
      </c>
      <c r="C1" s="239"/>
      <c r="D1" s="239"/>
      <c r="E1" s="239"/>
      <c r="F1" s="239"/>
      <c r="G1" s="239"/>
      <c r="H1" s="239"/>
      <c r="I1" s="239"/>
      <c r="J1" s="239"/>
      <c r="K1" s="239"/>
      <c r="L1" s="239"/>
      <c r="M1" s="239"/>
      <c r="N1" s="239"/>
      <c r="O1" s="239"/>
      <c r="P1" s="239"/>
      <c r="Q1" s="239"/>
      <c r="R1" s="239"/>
      <c r="S1" s="24"/>
    </row>
    <row r="2" spans="2:19" ht="78" customHeight="1" thickBot="1" x14ac:dyDescent="0.3">
      <c r="B2" s="25" t="s">
        <v>205</v>
      </c>
      <c r="C2" s="26" t="s">
        <v>205</v>
      </c>
      <c r="D2" s="26" t="s">
        <v>206</v>
      </c>
      <c r="E2" s="26" t="s">
        <v>207</v>
      </c>
      <c r="F2" s="26" t="s">
        <v>208</v>
      </c>
      <c r="G2" s="26" t="s">
        <v>209</v>
      </c>
      <c r="H2" s="26" t="s">
        <v>210</v>
      </c>
      <c r="I2" s="26" t="s">
        <v>211</v>
      </c>
      <c r="J2" s="26" t="s">
        <v>212</v>
      </c>
      <c r="K2" s="26" t="s">
        <v>213</v>
      </c>
      <c r="L2" s="26" t="s">
        <v>214</v>
      </c>
      <c r="M2" s="26" t="s">
        <v>215</v>
      </c>
      <c r="N2" s="26" t="s">
        <v>216</v>
      </c>
      <c r="O2" s="26" t="s">
        <v>217</v>
      </c>
      <c r="P2" s="26" t="s">
        <v>218</v>
      </c>
      <c r="Q2" s="26" t="s">
        <v>219</v>
      </c>
      <c r="R2" s="26" t="s">
        <v>220</v>
      </c>
      <c r="S2" s="27" t="s">
        <v>221</v>
      </c>
    </row>
    <row r="3" spans="2:19" ht="42.75" customHeight="1" thickBot="1" x14ac:dyDescent="0.3">
      <c r="B3" s="28" t="s">
        <v>222</v>
      </c>
      <c r="C3" s="240" t="s">
        <v>348</v>
      </c>
      <c r="D3" s="241"/>
      <c r="E3" s="241"/>
      <c r="F3" s="241"/>
      <c r="G3" s="241"/>
      <c r="H3" s="241"/>
      <c r="I3" s="241"/>
      <c r="J3" s="241"/>
      <c r="K3" s="241"/>
      <c r="L3" s="241"/>
      <c r="M3" s="241"/>
      <c r="N3" s="241"/>
      <c r="O3" s="241"/>
      <c r="P3" s="241"/>
      <c r="Q3" s="241"/>
      <c r="R3" s="241"/>
      <c r="S3" s="242"/>
    </row>
    <row r="4" spans="2:19" x14ac:dyDescent="0.25">
      <c r="B4" s="29" t="s">
        <v>223</v>
      </c>
      <c r="C4" s="30"/>
      <c r="D4" s="30"/>
      <c r="E4" s="31">
        <f>Measurement!I37</f>
        <v>637.59</v>
      </c>
      <c r="F4" s="31">
        <f>Measurement!I38</f>
        <v>0</v>
      </c>
      <c r="G4" s="32">
        <f>[1]Measurement!I39</f>
        <v>0</v>
      </c>
      <c r="H4" s="32">
        <f>Measurement!I40</f>
        <v>779.24</v>
      </c>
      <c r="I4" s="31">
        <f>E4+F4</f>
        <v>637.59</v>
      </c>
      <c r="J4" s="32">
        <f>E4*1.2</f>
        <v>765.10800000000006</v>
      </c>
      <c r="K4" s="32">
        <f>I4*1.2</f>
        <v>765.10800000000006</v>
      </c>
      <c r="L4" s="32">
        <f>I4*1.5</f>
        <v>956.38499999999999</v>
      </c>
      <c r="M4" s="33"/>
      <c r="N4" s="34"/>
      <c r="O4" s="34"/>
      <c r="P4" s="30"/>
      <c r="Q4" s="30"/>
      <c r="R4" s="30"/>
      <c r="S4" s="35"/>
    </row>
    <row r="5" spans="2:19" x14ac:dyDescent="0.25">
      <c r="B5" s="36" t="s">
        <v>224</v>
      </c>
      <c r="C5" s="1"/>
      <c r="D5" s="1"/>
      <c r="E5" s="37"/>
      <c r="F5" s="37"/>
      <c r="G5" s="37">
        <f>plan!J37</f>
        <v>0</v>
      </c>
      <c r="H5" s="37">
        <v>0</v>
      </c>
      <c r="I5" s="133">
        <f>E5+F5</f>
        <v>0</v>
      </c>
      <c r="J5" s="134">
        <f>E5*1.2</f>
        <v>0</v>
      </c>
      <c r="K5" s="134">
        <f>I5*1.2</f>
        <v>0</v>
      </c>
      <c r="L5" s="32">
        <f>I5*1.45</f>
        <v>0</v>
      </c>
      <c r="M5" s="39"/>
      <c r="N5" s="1"/>
      <c r="O5" s="1"/>
      <c r="P5" s="1"/>
      <c r="Q5" s="1"/>
      <c r="R5" s="1"/>
      <c r="S5" s="40"/>
    </row>
    <row r="6" spans="2:19" ht="17.25" customHeight="1" x14ac:dyDescent="0.25">
      <c r="B6" s="41" t="s">
        <v>338</v>
      </c>
      <c r="C6" s="6"/>
      <c r="D6" s="6"/>
      <c r="E6" s="38"/>
      <c r="F6" s="37">
        <v>0</v>
      </c>
      <c r="G6" s="37">
        <v>0</v>
      </c>
      <c r="H6" s="37">
        <v>0</v>
      </c>
      <c r="I6" s="38">
        <f>E6+F6</f>
        <v>0</v>
      </c>
      <c r="J6" s="37">
        <f>E6*1.2</f>
        <v>0</v>
      </c>
      <c r="K6" s="37">
        <f>I6*1.2</f>
        <v>0</v>
      </c>
      <c r="L6" s="32">
        <f>I6*1.45</f>
        <v>0</v>
      </c>
      <c r="M6" s="39"/>
      <c r="N6" s="1"/>
      <c r="O6" s="1"/>
      <c r="P6" s="1"/>
      <c r="Q6" s="1"/>
      <c r="R6" s="1"/>
      <c r="S6" s="40"/>
    </row>
    <row r="7" spans="2:19" x14ac:dyDescent="0.25">
      <c r="B7" s="137" t="s">
        <v>225</v>
      </c>
      <c r="C7" s="138"/>
      <c r="D7" s="139">
        <v>125</v>
      </c>
      <c r="E7" s="37">
        <f>J7/1.2</f>
        <v>0</v>
      </c>
      <c r="F7" s="37"/>
      <c r="G7" s="37"/>
      <c r="H7" s="37"/>
      <c r="I7" s="38">
        <f>E7+F7</f>
        <v>0</v>
      </c>
      <c r="J7" s="37"/>
      <c r="K7" s="37">
        <f>I7*1.2</f>
        <v>0</v>
      </c>
      <c r="L7" s="32">
        <f>I7*1.5</f>
        <v>0</v>
      </c>
      <c r="M7" s="39"/>
      <c r="N7" s="1"/>
      <c r="O7" s="1">
        <f>62.5*10.764</f>
        <v>672.75</v>
      </c>
      <c r="P7" s="1">
        <f>O7*7000</f>
        <v>4709250</v>
      </c>
      <c r="Q7" s="1">
        <f>P7*2</f>
        <v>9418500</v>
      </c>
      <c r="R7" s="1"/>
      <c r="S7" s="40"/>
    </row>
    <row r="8" spans="2:19" ht="15.75" thickBot="1" x14ac:dyDescent="0.3">
      <c r="B8" s="42"/>
      <c r="C8" s="43"/>
      <c r="D8" s="43">
        <f>D7*10.764</f>
        <v>1345.5</v>
      </c>
      <c r="E8" s="44">
        <f>D8/2</f>
        <v>672.75</v>
      </c>
      <c r="F8" s="44"/>
      <c r="G8" s="44"/>
      <c r="H8" s="44"/>
      <c r="I8" s="44">
        <f>I4-I7</f>
        <v>637.59</v>
      </c>
      <c r="J8" s="44"/>
      <c r="K8" s="44">
        <f>I8*1.2</f>
        <v>765.10800000000006</v>
      </c>
      <c r="L8" s="44">
        <f>I8*1.45</f>
        <v>924.50549999999998</v>
      </c>
      <c r="M8" s="45"/>
      <c r="N8" s="45"/>
      <c r="O8" s="45"/>
      <c r="P8" s="45"/>
      <c r="Q8" s="45"/>
      <c r="R8" s="45"/>
      <c r="S8" s="46"/>
    </row>
    <row r="9" spans="2:19" ht="15.75" thickBot="1" x14ac:dyDescent="0.3">
      <c r="B9" s="243" t="s">
        <v>226</v>
      </c>
      <c r="C9" s="244"/>
      <c r="D9" s="244"/>
      <c r="E9" s="244"/>
      <c r="F9" s="244"/>
      <c r="G9" s="244"/>
      <c r="H9" s="244"/>
      <c r="I9" s="244"/>
      <c r="J9" s="244"/>
      <c r="K9" s="244"/>
      <c r="L9" s="244"/>
      <c r="M9" s="244"/>
      <c r="N9" s="244"/>
      <c r="O9" s="244"/>
      <c r="P9" s="244"/>
      <c r="Q9" s="244"/>
      <c r="R9" s="245"/>
      <c r="S9" s="246"/>
    </row>
    <row r="10" spans="2:19" ht="15.75" thickBot="1" x14ac:dyDescent="0.3">
      <c r="B10" s="47" t="s">
        <v>326</v>
      </c>
      <c r="C10" s="1" t="s">
        <v>327</v>
      </c>
      <c r="D10" s="1"/>
      <c r="E10" s="1"/>
      <c r="F10" s="1"/>
      <c r="G10" s="1"/>
      <c r="H10" s="1"/>
      <c r="I10" s="37"/>
      <c r="J10" s="1"/>
      <c r="K10" s="37"/>
      <c r="L10" s="37"/>
      <c r="M10" s="1"/>
      <c r="N10" s="37" t="e">
        <f>Q10/E10</f>
        <v>#DIV/0!</v>
      </c>
      <c r="O10" s="37"/>
      <c r="P10" s="37"/>
      <c r="Q10" s="1"/>
      <c r="R10" s="48"/>
      <c r="S10" s="24"/>
    </row>
    <row r="11" spans="2:19" ht="15.75" thickBot="1" x14ac:dyDescent="0.3">
      <c r="B11" s="47" t="s">
        <v>326</v>
      </c>
      <c r="C11" s="1" t="s">
        <v>327</v>
      </c>
      <c r="D11" s="1"/>
      <c r="E11" s="1"/>
      <c r="F11" s="1"/>
      <c r="G11" s="1"/>
      <c r="H11" s="1"/>
      <c r="I11" s="37"/>
      <c r="J11" s="1"/>
      <c r="K11" s="37"/>
      <c r="L11" s="37"/>
      <c r="M11" s="1"/>
      <c r="N11" s="37" t="e">
        <f>Q11/E11</f>
        <v>#DIV/0!</v>
      </c>
      <c r="O11" s="37"/>
      <c r="P11" s="37"/>
      <c r="Q11" s="1"/>
      <c r="R11" s="1"/>
      <c r="S11" s="40"/>
    </row>
    <row r="12" spans="2:19" ht="15.75" thickBot="1" x14ac:dyDescent="0.3">
      <c r="B12" s="47" t="s">
        <v>227</v>
      </c>
      <c r="C12" s="1"/>
      <c r="D12" s="1"/>
      <c r="E12" s="1"/>
      <c r="F12" s="1"/>
      <c r="G12" s="1"/>
      <c r="H12" s="1"/>
      <c r="I12" s="37"/>
      <c r="J12" s="1"/>
      <c r="K12" s="37"/>
      <c r="L12" s="37"/>
      <c r="M12" s="1"/>
      <c r="N12" s="37"/>
      <c r="O12" s="37"/>
      <c r="P12" s="37"/>
      <c r="Q12" s="1"/>
      <c r="R12" s="1"/>
      <c r="S12" s="40"/>
    </row>
    <row r="13" spans="2:19" ht="15.75" thickBot="1" x14ac:dyDescent="0.3">
      <c r="B13" s="47" t="s">
        <v>228</v>
      </c>
      <c r="C13" s="1"/>
      <c r="D13" s="1"/>
      <c r="E13" s="37"/>
      <c r="F13" s="1"/>
      <c r="G13" s="1"/>
      <c r="I13" s="37"/>
      <c r="J13" s="1"/>
      <c r="K13" s="37"/>
      <c r="L13" s="37"/>
      <c r="M13" s="1"/>
      <c r="N13" s="37"/>
      <c r="O13" s="37"/>
      <c r="P13" s="37"/>
      <c r="Q13" s="1"/>
      <c r="R13" s="1"/>
      <c r="S13" s="40"/>
    </row>
    <row r="14" spans="2:19" ht="15.75" thickBot="1" x14ac:dyDescent="0.3">
      <c r="B14" s="47" t="s">
        <v>229</v>
      </c>
      <c r="C14" s="1"/>
      <c r="D14" s="1"/>
      <c r="E14" s="1"/>
      <c r="F14" s="1"/>
      <c r="G14" s="1"/>
      <c r="H14" s="1"/>
      <c r="I14" s="37"/>
      <c r="J14" s="1"/>
      <c r="K14" s="37"/>
      <c r="L14" s="37"/>
      <c r="M14" s="1"/>
      <c r="N14" s="37"/>
      <c r="O14" s="37"/>
      <c r="P14" s="37"/>
      <c r="Q14" s="1"/>
      <c r="R14" s="1"/>
      <c r="S14" s="40"/>
    </row>
    <row r="15" spans="2:19" ht="15.75" thickBot="1" x14ac:dyDescent="0.3">
      <c r="B15" s="47" t="s">
        <v>230</v>
      </c>
      <c r="C15" s="1"/>
      <c r="D15" s="1"/>
      <c r="E15" s="1"/>
      <c r="F15" s="1"/>
      <c r="G15" s="1"/>
      <c r="H15" s="1"/>
      <c r="I15" s="37"/>
      <c r="J15" s="1"/>
      <c r="K15" s="37"/>
      <c r="L15" s="37"/>
      <c r="M15" s="1"/>
      <c r="N15" s="37"/>
      <c r="O15" s="37"/>
      <c r="P15" s="37"/>
      <c r="Q15" s="1"/>
      <c r="R15" s="1"/>
      <c r="S15" s="40"/>
    </row>
    <row r="16" spans="2:19" ht="15.75" thickBot="1" x14ac:dyDescent="0.3">
      <c r="B16" s="47" t="s">
        <v>231</v>
      </c>
      <c r="C16" s="1"/>
      <c r="D16" s="1"/>
      <c r="E16" s="1"/>
      <c r="F16" s="1"/>
      <c r="G16" s="1"/>
      <c r="H16" s="1"/>
      <c r="I16" s="37"/>
      <c r="J16" s="1"/>
      <c r="K16" s="37"/>
      <c r="L16" s="1"/>
      <c r="M16" s="1"/>
      <c r="N16" s="37"/>
      <c r="O16" s="37">
        <f>O24*10.764</f>
        <v>672.75</v>
      </c>
      <c r="P16" s="37"/>
      <c r="Q16" s="1"/>
      <c r="R16" s="1"/>
      <c r="S16" s="40"/>
    </row>
    <row r="17" spans="2:19" ht="15.75" thickBot="1" x14ac:dyDescent="0.3">
      <c r="B17" s="47" t="s">
        <v>232</v>
      </c>
      <c r="C17" s="1"/>
      <c r="D17" s="1"/>
      <c r="E17" s="1"/>
      <c r="F17" s="1"/>
      <c r="G17" s="1"/>
      <c r="H17" s="1"/>
      <c r="I17" s="37"/>
      <c r="J17" s="1"/>
      <c r="K17" s="37"/>
      <c r="L17" s="1"/>
      <c r="M17" s="1"/>
      <c r="N17" s="37"/>
      <c r="O17" s="37"/>
      <c r="P17" s="37"/>
      <c r="Q17" s="1"/>
      <c r="R17" s="1"/>
      <c r="S17" s="40"/>
    </row>
    <row r="18" spans="2:19" ht="15.75" thickBot="1" x14ac:dyDescent="0.3">
      <c r="B18" s="47" t="s">
        <v>233</v>
      </c>
      <c r="C18" s="1"/>
      <c r="D18" s="1"/>
      <c r="E18" s="1"/>
      <c r="F18" s="1"/>
      <c r="G18" s="1"/>
      <c r="H18" s="1"/>
      <c r="I18" s="37"/>
      <c r="J18" s="1"/>
      <c r="K18" s="37"/>
      <c r="L18" s="1"/>
      <c r="M18" s="1"/>
      <c r="N18" s="37"/>
      <c r="O18" s="37"/>
      <c r="P18" s="37"/>
      <c r="Q18" s="1"/>
      <c r="R18" s="1"/>
      <c r="S18" s="40"/>
    </row>
    <row r="19" spans="2:19" ht="15.75" thickBot="1" x14ac:dyDescent="0.3">
      <c r="B19" s="47" t="s">
        <v>234</v>
      </c>
      <c r="C19" s="49"/>
      <c r="D19" s="49"/>
      <c r="E19" s="49"/>
      <c r="F19" s="49"/>
      <c r="G19" s="49"/>
      <c r="H19" s="49"/>
      <c r="I19" s="50"/>
      <c r="J19" s="49"/>
      <c r="K19" s="50"/>
      <c r="L19" s="49"/>
      <c r="M19" s="49"/>
      <c r="N19" s="50"/>
      <c r="O19" s="50"/>
      <c r="P19" s="50"/>
      <c r="Q19" s="49"/>
      <c r="R19" s="49"/>
      <c r="S19" s="51"/>
    </row>
    <row r="20" spans="2:19" ht="15.75" thickBot="1" x14ac:dyDescent="0.3">
      <c r="B20" s="52" t="s">
        <v>235</v>
      </c>
      <c r="C20" s="53"/>
      <c r="D20" s="53"/>
      <c r="E20" s="53"/>
      <c r="F20" s="53"/>
      <c r="G20" s="53"/>
      <c r="H20" s="53"/>
      <c r="I20" s="53"/>
      <c r="J20" s="53"/>
      <c r="K20" s="53"/>
      <c r="L20" s="53"/>
      <c r="M20" s="53"/>
      <c r="N20" s="54" t="e">
        <f>AVERAGE(N10:N19)</f>
        <v>#DIV/0!</v>
      </c>
      <c r="O20" s="54" t="e">
        <f>N20/1.2</f>
        <v>#DIV/0!</v>
      </c>
      <c r="P20" s="54"/>
      <c r="Q20" s="53"/>
      <c r="R20" s="55"/>
      <c r="S20" s="56"/>
    </row>
    <row r="21" spans="2:19" ht="15.75" thickBot="1" x14ac:dyDescent="0.3">
      <c r="B21" s="247"/>
      <c r="C21" s="248"/>
      <c r="D21" s="248"/>
      <c r="E21" s="248"/>
      <c r="F21" s="248"/>
      <c r="G21" s="248"/>
      <c r="H21" s="248"/>
      <c r="I21" s="248"/>
      <c r="J21" s="248"/>
      <c r="K21" s="248"/>
      <c r="L21" s="248"/>
      <c r="M21" s="248"/>
      <c r="N21" s="248"/>
      <c r="O21" s="248"/>
      <c r="P21" s="248"/>
      <c r="Q21" s="248"/>
      <c r="R21" s="248"/>
      <c r="S21" s="249"/>
    </row>
    <row r="22" spans="2:19" ht="30.75" thickBot="1" x14ac:dyDescent="0.3">
      <c r="B22" s="57"/>
      <c r="C22" s="53"/>
      <c r="D22" s="53"/>
      <c r="E22" s="53"/>
      <c r="F22" s="53"/>
      <c r="G22" s="53"/>
      <c r="H22" s="53"/>
      <c r="I22" s="53"/>
      <c r="J22" s="53"/>
      <c r="K22" s="53"/>
      <c r="L22" s="53"/>
      <c r="M22" s="53"/>
      <c r="N22" s="53"/>
      <c r="O22" s="58" t="s">
        <v>236</v>
      </c>
      <c r="P22" s="58" t="s">
        <v>236</v>
      </c>
      <c r="Q22" s="59" t="s">
        <v>237</v>
      </c>
      <c r="R22" s="60" t="s">
        <v>238</v>
      </c>
      <c r="S22" s="61" t="s">
        <v>239</v>
      </c>
    </row>
    <row r="23" spans="2:19" x14ac:dyDescent="0.25">
      <c r="B23" s="250" t="s">
        <v>240</v>
      </c>
      <c r="C23" s="251"/>
      <c r="D23" s="251"/>
      <c r="E23" s="251"/>
      <c r="F23" s="251"/>
      <c r="G23" s="251"/>
      <c r="H23" s="251"/>
      <c r="I23" s="251"/>
      <c r="J23" s="251"/>
      <c r="K23" s="251"/>
      <c r="L23" s="251"/>
      <c r="M23" s="251"/>
      <c r="N23" s="252"/>
      <c r="O23" s="1">
        <v>125</v>
      </c>
      <c r="P23" s="37">
        <v>60000</v>
      </c>
      <c r="Q23" s="37">
        <f>P23*O23</f>
        <v>7500000</v>
      </c>
      <c r="R23" s="37"/>
      <c r="S23" s="1">
        <f>Q23*0.8</f>
        <v>6000000</v>
      </c>
    </row>
    <row r="24" spans="2:19" x14ac:dyDescent="0.25">
      <c r="B24" s="223" t="s">
        <v>241</v>
      </c>
      <c r="C24" s="224"/>
      <c r="D24" s="224"/>
      <c r="E24" s="224"/>
      <c r="F24" s="224"/>
      <c r="G24" s="224"/>
      <c r="H24" s="224"/>
      <c r="I24" s="224"/>
      <c r="J24" s="224"/>
      <c r="K24" s="224"/>
      <c r="L24" s="224"/>
      <c r="M24" s="224"/>
      <c r="N24" s="225"/>
      <c r="O24" s="1">
        <f>125/2</f>
        <v>62.5</v>
      </c>
      <c r="P24" s="62">
        <f>60000</f>
        <v>60000</v>
      </c>
      <c r="Q24" s="37">
        <f>P24*O24</f>
        <v>3750000</v>
      </c>
      <c r="R24" s="62"/>
      <c r="S24" s="1">
        <f>Q24*0.8</f>
        <v>3000000</v>
      </c>
    </row>
    <row r="25" spans="2:19" x14ac:dyDescent="0.25">
      <c r="B25" s="223" t="s">
        <v>242</v>
      </c>
      <c r="C25" s="224"/>
      <c r="D25" s="224"/>
      <c r="E25" s="224"/>
      <c r="F25" s="224"/>
      <c r="G25" s="224"/>
      <c r="H25" s="224"/>
      <c r="I25" s="224"/>
      <c r="J25" s="224"/>
      <c r="K25" s="224"/>
      <c r="L25" s="224"/>
      <c r="M25" s="224"/>
      <c r="N25" s="225"/>
      <c r="O25" s="1"/>
      <c r="P25" s="62"/>
      <c r="Q25" s="93"/>
      <c r="R25" s="62"/>
      <c r="S25" s="94"/>
    </row>
    <row r="26" spans="2:19" x14ac:dyDescent="0.25">
      <c r="B26" s="226" t="s">
        <v>243</v>
      </c>
      <c r="C26" s="227"/>
      <c r="D26" s="227"/>
      <c r="E26" s="227"/>
      <c r="F26" s="227"/>
      <c r="G26" s="227"/>
      <c r="H26" s="227"/>
      <c r="I26" s="227"/>
      <c r="J26" s="227"/>
      <c r="K26" s="227"/>
      <c r="L26" s="227"/>
      <c r="M26" s="227"/>
      <c r="N26" s="228"/>
      <c r="O26" s="1"/>
      <c r="P26" s="62"/>
      <c r="Q26" s="62"/>
      <c r="R26" s="62"/>
      <c r="S26" s="1"/>
    </row>
    <row r="27" spans="2:19" ht="15.75" thickBot="1" x14ac:dyDescent="0.3">
      <c r="B27" s="229" t="s">
        <v>244</v>
      </c>
      <c r="C27" s="230"/>
      <c r="D27" s="230"/>
      <c r="E27" s="230"/>
      <c r="F27" s="230"/>
      <c r="G27" s="230"/>
      <c r="H27" s="230"/>
      <c r="I27" s="230"/>
      <c r="J27" s="230"/>
      <c r="K27" s="230"/>
      <c r="L27" s="230"/>
      <c r="M27" s="230"/>
      <c r="N27" s="231"/>
      <c r="O27" s="63"/>
      <c r="P27" s="63"/>
      <c r="Q27" s="63"/>
      <c r="R27" s="63"/>
      <c r="S27" s="51"/>
    </row>
    <row r="28" spans="2:19" ht="45" customHeight="1" thickBot="1" x14ac:dyDescent="0.35">
      <c r="B28" s="64" t="s">
        <v>245</v>
      </c>
      <c r="C28" s="232" t="s">
        <v>397</v>
      </c>
      <c r="D28" s="233"/>
      <c r="E28" s="233"/>
      <c r="F28" s="233"/>
      <c r="G28" s="233"/>
      <c r="H28" s="233"/>
      <c r="I28" s="233"/>
      <c r="J28" s="233"/>
      <c r="K28" s="233"/>
      <c r="L28" s="233"/>
      <c r="M28" s="233"/>
      <c r="N28" s="233"/>
      <c r="O28" s="233"/>
      <c r="P28" s="233"/>
      <c r="Q28" s="233"/>
      <c r="R28" s="233"/>
      <c r="S28" s="234"/>
    </row>
    <row r="29" spans="2:19" ht="45" customHeight="1" x14ac:dyDescent="0.25">
      <c r="B29" s="235" t="s">
        <v>246</v>
      </c>
      <c r="C29" s="236"/>
      <c r="D29" s="65"/>
      <c r="E29" s="237" t="s">
        <v>247</v>
      </c>
      <c r="F29" s="237"/>
      <c r="G29" s="237"/>
      <c r="H29" s="237"/>
      <c r="I29" s="237"/>
      <c r="J29" s="237"/>
      <c r="K29" s="65"/>
      <c r="L29" s="65"/>
      <c r="M29" s="65"/>
      <c r="N29" s="65"/>
      <c r="O29" s="65"/>
      <c r="P29" s="65"/>
      <c r="Q29" s="65"/>
      <c r="R29" s="65"/>
    </row>
    <row r="30" spans="2:19" x14ac:dyDescent="0.25">
      <c r="B30" s="66" t="s">
        <v>248</v>
      </c>
      <c r="C30" s="67"/>
      <c r="D30" s="65"/>
      <c r="E30" s="221" t="s">
        <v>248</v>
      </c>
      <c r="F30" s="221"/>
      <c r="G30" s="221"/>
      <c r="H30" s="222"/>
      <c r="I30" s="222"/>
      <c r="J30" s="222"/>
      <c r="K30" s="65"/>
      <c r="L30" s="65"/>
      <c r="M30" s="65"/>
      <c r="N30" s="65"/>
      <c r="O30" s="65"/>
      <c r="P30" s="65"/>
      <c r="Q30" s="65"/>
      <c r="R30" s="65"/>
    </row>
    <row r="31" spans="2:19" x14ac:dyDescent="0.25">
      <c r="B31" s="66" t="s">
        <v>249</v>
      </c>
      <c r="C31" s="67">
        <f>68700/10.764</f>
        <v>6382.3857302118176</v>
      </c>
      <c r="D31" s="65"/>
      <c r="E31" s="221" t="s">
        <v>250</v>
      </c>
      <c r="F31" s="221"/>
      <c r="G31" s="221"/>
      <c r="H31" s="222">
        <v>2000</v>
      </c>
      <c r="I31" s="222"/>
      <c r="J31" s="222"/>
      <c r="K31" s="65"/>
      <c r="L31" s="65"/>
      <c r="M31" s="65"/>
      <c r="N31" s="65"/>
      <c r="O31" s="65"/>
      <c r="P31" s="65"/>
      <c r="Q31" s="65"/>
      <c r="R31" s="65" t="s">
        <v>391</v>
      </c>
    </row>
    <row r="32" spans="2:19" x14ac:dyDescent="0.25">
      <c r="B32" s="66" t="s">
        <v>251</v>
      </c>
      <c r="C32" s="67">
        <f>C31*C30</f>
        <v>0</v>
      </c>
      <c r="D32" s="65"/>
      <c r="E32" s="221" t="s">
        <v>252</v>
      </c>
      <c r="F32" s="221"/>
      <c r="G32" s="221"/>
      <c r="H32" s="222">
        <f>H31*H30</f>
        <v>0</v>
      </c>
      <c r="I32" s="222"/>
      <c r="J32" s="222"/>
      <c r="K32" s="65"/>
      <c r="L32" s="65"/>
      <c r="M32" s="65"/>
      <c r="N32" s="65"/>
      <c r="O32" s="65"/>
      <c r="P32" s="65"/>
      <c r="Q32" s="65"/>
      <c r="R32" s="65" t="s">
        <v>392</v>
      </c>
    </row>
    <row r="33" spans="2:18" ht="18.75" x14ac:dyDescent="0.3">
      <c r="B33" s="68" t="s">
        <v>253</v>
      </c>
      <c r="C33" s="218" t="s">
        <v>254</v>
      </c>
      <c r="D33" s="218"/>
      <c r="E33" s="218"/>
      <c r="F33" s="218"/>
      <c r="G33" s="218" t="s">
        <v>255</v>
      </c>
      <c r="H33" s="219"/>
      <c r="I33" s="219"/>
      <c r="J33" s="218" t="s">
        <v>256</v>
      </c>
      <c r="K33" s="219"/>
      <c r="L33" s="219"/>
      <c r="M33" s="219"/>
      <c r="N33" s="219"/>
      <c r="O33" s="219"/>
      <c r="P33" s="219"/>
      <c r="R33" t="s">
        <v>393</v>
      </c>
    </row>
    <row r="34" spans="2:18" ht="15" customHeight="1" x14ac:dyDescent="0.25">
      <c r="B34" s="62" t="s">
        <v>257</v>
      </c>
      <c r="C34" s="220"/>
      <c r="D34" s="208"/>
      <c r="E34" s="208"/>
      <c r="F34" s="208"/>
      <c r="G34" s="208"/>
      <c r="H34" s="208"/>
      <c r="I34" s="208"/>
      <c r="J34" s="208"/>
      <c r="K34" s="208"/>
      <c r="L34" s="208"/>
      <c r="M34" s="208"/>
      <c r="N34" s="208"/>
      <c r="O34" s="208"/>
      <c r="P34" s="208"/>
    </row>
    <row r="35" spans="2:18" x14ac:dyDescent="0.25">
      <c r="B35" s="1" t="s">
        <v>258</v>
      </c>
      <c r="C35" s="208" t="s">
        <v>372</v>
      </c>
      <c r="D35" s="208"/>
      <c r="E35" s="208"/>
      <c r="F35" s="208"/>
      <c r="G35" s="208">
        <v>8425002862</v>
      </c>
      <c r="H35" s="208"/>
      <c r="I35" s="208"/>
      <c r="J35" s="208" t="s">
        <v>373</v>
      </c>
      <c r="K35" s="208"/>
      <c r="L35" s="208"/>
      <c r="M35" s="208"/>
      <c r="N35" s="208"/>
      <c r="O35" s="208"/>
      <c r="P35" s="208"/>
    </row>
    <row r="36" spans="2:18" x14ac:dyDescent="0.25">
      <c r="B36" s="1" t="s">
        <v>259</v>
      </c>
      <c r="C36" s="208"/>
      <c r="D36" s="208"/>
      <c r="E36" s="208"/>
      <c r="F36" s="208"/>
      <c r="G36" s="208"/>
      <c r="H36" s="208"/>
      <c r="I36" s="208"/>
      <c r="J36" s="215"/>
      <c r="K36" s="216"/>
      <c r="L36" s="216"/>
      <c r="M36" s="216"/>
      <c r="N36" s="216"/>
      <c r="O36" s="216"/>
      <c r="P36" s="217"/>
      <c r="R36" t="s">
        <v>394</v>
      </c>
    </row>
    <row r="37" spans="2:18" x14ac:dyDescent="0.25">
      <c r="B37" s="1"/>
      <c r="C37" s="208"/>
      <c r="D37" s="208"/>
      <c r="E37" s="208"/>
      <c r="F37" s="208"/>
      <c r="G37" s="209"/>
      <c r="H37" s="209"/>
      <c r="I37" s="209"/>
      <c r="J37" s="208"/>
      <c r="K37" s="208"/>
      <c r="L37" s="208"/>
      <c r="M37" s="208"/>
      <c r="N37" s="208"/>
      <c r="O37" s="208"/>
      <c r="P37" s="208"/>
      <c r="R37" t="s">
        <v>395</v>
      </c>
    </row>
    <row r="38" spans="2:18" x14ac:dyDescent="0.25">
      <c r="C38" s="210"/>
      <c r="D38" s="210"/>
      <c r="E38" s="210"/>
      <c r="F38" s="210"/>
      <c r="G38" s="69"/>
      <c r="H38" s="69"/>
      <c r="I38" s="69"/>
      <c r="R38" t="s">
        <v>396</v>
      </c>
    </row>
    <row r="39" spans="2:18" x14ac:dyDescent="0.25">
      <c r="C39" s="210"/>
      <c r="D39" s="210"/>
      <c r="E39" s="210"/>
      <c r="F39" s="70"/>
      <c r="G39" s="71"/>
      <c r="H39" s="72"/>
      <c r="I39" s="73"/>
    </row>
    <row r="40" spans="2:18" x14ac:dyDescent="0.25">
      <c r="E40" s="74"/>
      <c r="F40" s="75"/>
      <c r="G40" s="71"/>
      <c r="H40" s="75"/>
      <c r="I40" s="76"/>
    </row>
    <row r="41" spans="2:18" x14ac:dyDescent="0.25">
      <c r="E41" s="74"/>
      <c r="F41" s="75"/>
      <c r="G41" s="71"/>
      <c r="H41" s="71"/>
      <c r="I41" s="76"/>
    </row>
    <row r="42" spans="2:18" x14ac:dyDescent="0.25">
      <c r="E42" s="211"/>
      <c r="F42" s="212"/>
      <c r="G42" s="213"/>
      <c r="H42" s="213"/>
      <c r="I42" s="214"/>
    </row>
    <row r="43" spans="2:18" x14ac:dyDescent="0.25">
      <c r="E43" s="211"/>
      <c r="F43" s="212"/>
      <c r="G43" s="213"/>
      <c r="H43" s="213"/>
      <c r="I43" s="214"/>
    </row>
    <row r="44" spans="2:18" x14ac:dyDescent="0.25">
      <c r="E44" s="77"/>
    </row>
    <row r="45" spans="2:18" x14ac:dyDescent="0.25">
      <c r="E45" s="77"/>
    </row>
  </sheetData>
  <mergeCells count="40">
    <mergeCell ref="B24:N24"/>
    <mergeCell ref="B1:R1"/>
    <mergeCell ref="C3:S3"/>
    <mergeCell ref="B9:S9"/>
    <mergeCell ref="B21:S21"/>
    <mergeCell ref="B23:N23"/>
    <mergeCell ref="B25:N25"/>
    <mergeCell ref="B26:N26"/>
    <mergeCell ref="B27:N27"/>
    <mergeCell ref="C28:S28"/>
    <mergeCell ref="B29:C29"/>
    <mergeCell ref="E29:J29"/>
    <mergeCell ref="E30:G30"/>
    <mergeCell ref="H30:J30"/>
    <mergeCell ref="E31:G31"/>
    <mergeCell ref="H31:J31"/>
    <mergeCell ref="E32:G32"/>
    <mergeCell ref="H32:J32"/>
    <mergeCell ref="C33:F33"/>
    <mergeCell ref="G33:I33"/>
    <mergeCell ref="J33:P33"/>
    <mergeCell ref="C34:F34"/>
    <mergeCell ref="G34:I34"/>
    <mergeCell ref="J34:P34"/>
    <mergeCell ref="C35:F35"/>
    <mergeCell ref="G35:I35"/>
    <mergeCell ref="J35:P35"/>
    <mergeCell ref="C36:F36"/>
    <mergeCell ref="G36:I36"/>
    <mergeCell ref="J36:P36"/>
    <mergeCell ref="E42:E43"/>
    <mergeCell ref="F42:F43"/>
    <mergeCell ref="G42:G43"/>
    <mergeCell ref="H42:H43"/>
    <mergeCell ref="I42:I43"/>
    <mergeCell ref="C37:F37"/>
    <mergeCell ref="G37:I37"/>
    <mergeCell ref="J37:P37"/>
    <mergeCell ref="C38:F38"/>
    <mergeCell ref="C39:E3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1"/>
  <sheetViews>
    <sheetView workbookViewId="0">
      <selection activeCell="I34" sqref="I34:I36"/>
    </sheetView>
  </sheetViews>
  <sheetFormatPr defaultColWidth="9.140625" defaultRowHeight="15" x14ac:dyDescent="0.25"/>
  <cols>
    <col min="1" max="1" width="9.140625" style="78"/>
    <col min="2" max="2" width="19.42578125" style="78" customWidth="1"/>
    <col min="3" max="3" width="9.140625" style="78"/>
    <col min="4" max="4" width="0" style="78" hidden="1" customWidth="1"/>
    <col min="5" max="5" width="9.140625" style="78"/>
    <col min="6" max="6" width="0" style="78" hidden="1" customWidth="1"/>
    <col min="7" max="16384" width="9.140625" style="78"/>
  </cols>
  <sheetData>
    <row r="2" spans="1:9" x14ac:dyDescent="0.25">
      <c r="A2" s="253" t="s">
        <v>260</v>
      </c>
      <c r="B2" s="253" t="s">
        <v>261</v>
      </c>
      <c r="C2" s="253" t="s">
        <v>158</v>
      </c>
      <c r="D2" s="253"/>
      <c r="E2" s="253" t="s">
        <v>262</v>
      </c>
      <c r="F2" s="253"/>
      <c r="G2" s="253" t="s">
        <v>263</v>
      </c>
      <c r="H2" s="253" t="s">
        <v>264</v>
      </c>
      <c r="I2" s="253" t="s">
        <v>265</v>
      </c>
    </row>
    <row r="3" spans="1:9" x14ac:dyDescent="0.25">
      <c r="A3" s="253"/>
      <c r="B3" s="253"/>
      <c r="C3" s="79" t="s">
        <v>266</v>
      </c>
      <c r="D3" s="79" t="s">
        <v>267</v>
      </c>
      <c r="E3" s="79" t="s">
        <v>266</v>
      </c>
      <c r="F3" s="79" t="s">
        <v>267</v>
      </c>
      <c r="G3" s="253"/>
      <c r="H3" s="253"/>
      <c r="I3" s="253"/>
    </row>
    <row r="4" spans="1:9" x14ac:dyDescent="0.25">
      <c r="A4" s="80">
        <v>1</v>
      </c>
      <c r="B4" s="80" t="s">
        <v>344</v>
      </c>
      <c r="C4" s="80">
        <v>40.1</v>
      </c>
      <c r="D4" s="80"/>
      <c r="E4" s="80">
        <v>15.9</v>
      </c>
      <c r="F4" s="80"/>
      <c r="G4" s="81">
        <f>(E4+F4/10)</f>
        <v>15.9</v>
      </c>
      <c r="H4" s="81">
        <f>(C4+D4/10)</f>
        <v>40.1</v>
      </c>
      <c r="I4" s="81">
        <f>G4*H4</f>
        <v>637.59</v>
      </c>
    </row>
    <row r="5" spans="1:9" x14ac:dyDescent="0.25">
      <c r="A5" s="80"/>
      <c r="B5" s="80" t="s">
        <v>268</v>
      </c>
      <c r="C5" s="80"/>
      <c r="D5" s="80"/>
      <c r="E5" s="80"/>
      <c r="F5" s="80"/>
      <c r="G5" s="81">
        <f t="shared" ref="G5:G36" si="0">(E5+F5/10)</f>
        <v>0</v>
      </c>
      <c r="H5" s="81">
        <f t="shared" ref="H5:H36" si="1">(C5+D5/10)</f>
        <v>0</v>
      </c>
      <c r="I5" s="81">
        <f>G5*H5</f>
        <v>0</v>
      </c>
    </row>
    <row r="6" spans="1:9" x14ac:dyDescent="0.25">
      <c r="A6" s="80">
        <v>2</v>
      </c>
      <c r="B6" s="80" t="s">
        <v>269</v>
      </c>
      <c r="C6" s="80"/>
      <c r="D6" s="80"/>
      <c r="E6" s="80"/>
      <c r="F6" s="80"/>
      <c r="G6" s="81">
        <f t="shared" si="0"/>
        <v>0</v>
      </c>
      <c r="H6" s="81">
        <f t="shared" si="1"/>
        <v>0</v>
      </c>
      <c r="I6" s="81">
        <f t="shared" ref="I6:I36" si="2">G6*H6</f>
        <v>0</v>
      </c>
    </row>
    <row r="7" spans="1:9" x14ac:dyDescent="0.25">
      <c r="A7" s="80">
        <v>3</v>
      </c>
      <c r="B7" s="80" t="s">
        <v>270</v>
      </c>
      <c r="C7" s="80"/>
      <c r="D7" s="80"/>
      <c r="E7" s="80"/>
      <c r="F7" s="80"/>
      <c r="G7" s="81">
        <f t="shared" si="0"/>
        <v>0</v>
      </c>
      <c r="H7" s="81">
        <f t="shared" si="1"/>
        <v>0</v>
      </c>
      <c r="I7" s="81">
        <f t="shared" si="2"/>
        <v>0</v>
      </c>
    </row>
    <row r="8" spans="1:9" x14ac:dyDescent="0.25">
      <c r="A8" s="80"/>
      <c r="B8" s="80" t="s">
        <v>271</v>
      </c>
      <c r="C8" s="80"/>
      <c r="D8" s="80"/>
      <c r="E8" s="80"/>
      <c r="F8" s="80"/>
      <c r="G8" s="81">
        <f t="shared" si="0"/>
        <v>0</v>
      </c>
      <c r="H8" s="81">
        <f t="shared" si="1"/>
        <v>0</v>
      </c>
      <c r="I8" s="81">
        <f t="shared" si="2"/>
        <v>0</v>
      </c>
    </row>
    <row r="9" spans="1:9" x14ac:dyDescent="0.25">
      <c r="A9" s="80"/>
      <c r="B9" s="80" t="s">
        <v>272</v>
      </c>
      <c r="C9" s="80"/>
      <c r="D9" s="80"/>
      <c r="E9" s="80"/>
      <c r="F9" s="80"/>
      <c r="G9" s="81">
        <f t="shared" si="0"/>
        <v>0</v>
      </c>
      <c r="H9" s="81">
        <f t="shared" si="1"/>
        <v>0</v>
      </c>
      <c r="I9" s="81">
        <f t="shared" si="2"/>
        <v>0</v>
      </c>
    </row>
    <row r="10" spans="1:9" x14ac:dyDescent="0.25">
      <c r="A10" s="80"/>
      <c r="B10" s="80" t="s">
        <v>319</v>
      </c>
      <c r="C10" s="80"/>
      <c r="D10" s="80"/>
      <c r="E10" s="80"/>
      <c r="F10" s="80"/>
      <c r="G10" s="81">
        <f t="shared" si="0"/>
        <v>0</v>
      </c>
      <c r="H10" s="81">
        <f t="shared" si="1"/>
        <v>0</v>
      </c>
      <c r="I10" s="81">
        <f t="shared" si="2"/>
        <v>0</v>
      </c>
    </row>
    <row r="11" spans="1:9" x14ac:dyDescent="0.25">
      <c r="A11" s="80">
        <v>4</v>
      </c>
      <c r="B11" s="80" t="s">
        <v>273</v>
      </c>
      <c r="C11" s="80"/>
      <c r="D11" s="80"/>
      <c r="E11" s="80"/>
      <c r="F11" s="80"/>
      <c r="G11" s="81">
        <f t="shared" si="0"/>
        <v>0</v>
      </c>
      <c r="H11" s="81">
        <f t="shared" si="1"/>
        <v>0</v>
      </c>
      <c r="I11" s="81">
        <f t="shared" si="2"/>
        <v>0</v>
      </c>
    </row>
    <row r="12" spans="1:9" x14ac:dyDescent="0.25">
      <c r="A12" s="80"/>
      <c r="B12" s="80" t="s">
        <v>274</v>
      </c>
      <c r="C12" s="80"/>
      <c r="D12" s="80"/>
      <c r="E12" s="80"/>
      <c r="F12" s="80"/>
      <c r="G12" s="81">
        <f t="shared" si="0"/>
        <v>0</v>
      </c>
      <c r="H12" s="81">
        <f t="shared" si="1"/>
        <v>0</v>
      </c>
      <c r="I12" s="81">
        <f t="shared" si="2"/>
        <v>0</v>
      </c>
    </row>
    <row r="13" spans="1:9" x14ac:dyDescent="0.25">
      <c r="A13" s="80"/>
      <c r="B13" s="80" t="s">
        <v>275</v>
      </c>
      <c r="C13" s="80"/>
      <c r="D13" s="80"/>
      <c r="E13" s="80"/>
      <c r="F13" s="80"/>
      <c r="G13" s="81">
        <f t="shared" si="0"/>
        <v>0</v>
      </c>
      <c r="H13" s="81">
        <f t="shared" si="1"/>
        <v>0</v>
      </c>
      <c r="I13" s="81">
        <f t="shared" si="2"/>
        <v>0</v>
      </c>
    </row>
    <row r="14" spans="1:9" x14ac:dyDescent="0.25">
      <c r="A14" s="80"/>
      <c r="B14" s="80" t="s">
        <v>276</v>
      </c>
      <c r="C14" s="80"/>
      <c r="D14" s="80"/>
      <c r="E14" s="80"/>
      <c r="F14" s="80"/>
      <c r="G14" s="81">
        <f t="shared" si="0"/>
        <v>0</v>
      </c>
      <c r="H14" s="81">
        <f t="shared" si="1"/>
        <v>0</v>
      </c>
      <c r="I14" s="81">
        <f t="shared" si="2"/>
        <v>0</v>
      </c>
    </row>
    <row r="15" spans="1:9" x14ac:dyDescent="0.25">
      <c r="A15" s="80"/>
      <c r="B15" s="80" t="s">
        <v>277</v>
      </c>
      <c r="C15" s="80"/>
      <c r="D15" s="80"/>
      <c r="E15" s="80"/>
      <c r="F15" s="80"/>
      <c r="G15" s="81">
        <f t="shared" si="0"/>
        <v>0</v>
      </c>
      <c r="H15" s="81">
        <f t="shared" si="1"/>
        <v>0</v>
      </c>
      <c r="I15" s="81">
        <f t="shared" si="2"/>
        <v>0</v>
      </c>
    </row>
    <row r="16" spans="1:9" x14ac:dyDescent="0.25">
      <c r="A16" s="80"/>
      <c r="B16" s="80" t="s">
        <v>278</v>
      </c>
      <c r="C16" s="80"/>
      <c r="D16" s="80"/>
      <c r="E16" s="80"/>
      <c r="F16" s="80"/>
      <c r="G16" s="81">
        <f t="shared" si="0"/>
        <v>0</v>
      </c>
      <c r="H16" s="81">
        <f t="shared" si="1"/>
        <v>0</v>
      </c>
      <c r="I16" s="81">
        <f t="shared" si="2"/>
        <v>0</v>
      </c>
    </row>
    <row r="17" spans="1:9" x14ac:dyDescent="0.25">
      <c r="A17" s="80">
        <v>5</v>
      </c>
      <c r="B17" s="80" t="s">
        <v>279</v>
      </c>
      <c r="C17" s="80"/>
      <c r="D17" s="80"/>
      <c r="E17" s="80"/>
      <c r="F17" s="80"/>
      <c r="G17" s="81">
        <f t="shared" si="0"/>
        <v>0</v>
      </c>
      <c r="H17" s="81">
        <f t="shared" si="1"/>
        <v>0</v>
      </c>
      <c r="I17" s="81">
        <f t="shared" si="2"/>
        <v>0</v>
      </c>
    </row>
    <row r="18" spans="1:9" x14ac:dyDescent="0.25">
      <c r="A18" s="80"/>
      <c r="B18" s="80" t="s">
        <v>280</v>
      </c>
      <c r="C18" s="82"/>
      <c r="D18" s="82"/>
      <c r="E18" s="82"/>
      <c r="F18" s="82"/>
      <c r="G18" s="81">
        <f t="shared" si="0"/>
        <v>0</v>
      </c>
      <c r="H18" s="81">
        <f t="shared" si="1"/>
        <v>0</v>
      </c>
      <c r="I18" s="81">
        <f t="shared" si="2"/>
        <v>0</v>
      </c>
    </row>
    <row r="19" spans="1:9" x14ac:dyDescent="0.25">
      <c r="A19" s="80"/>
      <c r="B19" s="80" t="s">
        <v>281</v>
      </c>
      <c r="C19" s="80"/>
      <c r="D19" s="80"/>
      <c r="E19" s="80"/>
      <c r="F19" s="83"/>
      <c r="G19" s="81">
        <f t="shared" si="0"/>
        <v>0</v>
      </c>
      <c r="H19" s="81">
        <f t="shared" si="1"/>
        <v>0</v>
      </c>
      <c r="I19" s="81">
        <f t="shared" si="2"/>
        <v>0</v>
      </c>
    </row>
    <row r="20" spans="1:9" x14ac:dyDescent="0.25">
      <c r="A20" s="80">
        <v>6</v>
      </c>
      <c r="B20" s="80" t="s">
        <v>282</v>
      </c>
      <c r="C20" s="80"/>
      <c r="D20" s="80"/>
      <c r="E20" s="80"/>
      <c r="F20" s="83"/>
      <c r="G20" s="81">
        <f t="shared" si="0"/>
        <v>0</v>
      </c>
      <c r="H20" s="81">
        <f t="shared" si="1"/>
        <v>0</v>
      </c>
      <c r="I20" s="81">
        <f t="shared" si="2"/>
        <v>0</v>
      </c>
    </row>
    <row r="21" spans="1:9" x14ac:dyDescent="0.25">
      <c r="A21" s="80"/>
      <c r="B21" s="80" t="s">
        <v>283</v>
      </c>
      <c r="C21" s="80"/>
      <c r="D21" s="80"/>
      <c r="E21" s="80"/>
      <c r="F21" s="83"/>
      <c r="G21" s="81">
        <f t="shared" si="0"/>
        <v>0</v>
      </c>
      <c r="H21" s="81">
        <f t="shared" si="1"/>
        <v>0</v>
      </c>
      <c r="I21" s="81">
        <f t="shared" si="2"/>
        <v>0</v>
      </c>
    </row>
    <row r="22" spans="1:9" x14ac:dyDescent="0.25">
      <c r="A22" s="80"/>
      <c r="B22" s="80" t="s">
        <v>284</v>
      </c>
      <c r="C22" s="80"/>
      <c r="D22" s="80"/>
      <c r="E22" s="80"/>
      <c r="F22" s="83"/>
      <c r="G22" s="81">
        <f t="shared" si="0"/>
        <v>0</v>
      </c>
      <c r="H22" s="81">
        <f t="shared" si="1"/>
        <v>0</v>
      </c>
      <c r="I22" s="81">
        <f t="shared" si="2"/>
        <v>0</v>
      </c>
    </row>
    <row r="23" spans="1:9" x14ac:dyDescent="0.25">
      <c r="A23" s="80"/>
      <c r="B23" s="80" t="s">
        <v>285</v>
      </c>
      <c r="C23" s="80"/>
      <c r="D23" s="80"/>
      <c r="E23" s="80"/>
      <c r="F23" s="83"/>
      <c r="G23" s="81">
        <f t="shared" si="0"/>
        <v>0</v>
      </c>
      <c r="H23" s="81">
        <f t="shared" si="1"/>
        <v>0</v>
      </c>
      <c r="I23" s="81">
        <f t="shared" si="2"/>
        <v>0</v>
      </c>
    </row>
    <row r="24" spans="1:9" x14ac:dyDescent="0.25">
      <c r="A24" s="80"/>
      <c r="B24" s="80" t="s">
        <v>286</v>
      </c>
      <c r="C24" s="80"/>
      <c r="D24" s="80"/>
      <c r="E24" s="80"/>
      <c r="F24" s="83"/>
      <c r="G24" s="81">
        <f t="shared" si="0"/>
        <v>0</v>
      </c>
      <c r="H24" s="81">
        <f t="shared" si="1"/>
        <v>0</v>
      </c>
      <c r="I24" s="81">
        <f t="shared" si="2"/>
        <v>0</v>
      </c>
    </row>
    <row r="25" spans="1:9" x14ac:dyDescent="0.25">
      <c r="A25" s="80">
        <v>7</v>
      </c>
      <c r="B25" s="80" t="s">
        <v>287</v>
      </c>
      <c r="C25" s="80"/>
      <c r="D25" s="80"/>
      <c r="E25" s="80"/>
      <c r="F25" s="83"/>
      <c r="G25" s="81">
        <f t="shared" si="0"/>
        <v>0</v>
      </c>
      <c r="H25" s="81">
        <f t="shared" si="1"/>
        <v>0</v>
      </c>
      <c r="I25" s="81">
        <f t="shared" si="2"/>
        <v>0</v>
      </c>
    </row>
    <row r="26" spans="1:9" x14ac:dyDescent="0.25">
      <c r="A26" s="80"/>
      <c r="B26" s="80" t="s">
        <v>288</v>
      </c>
      <c r="C26" s="80"/>
      <c r="D26" s="80"/>
      <c r="E26" s="80"/>
      <c r="F26" s="83"/>
      <c r="G26" s="81">
        <f t="shared" si="0"/>
        <v>0</v>
      </c>
      <c r="H26" s="81">
        <f t="shared" si="1"/>
        <v>0</v>
      </c>
      <c r="I26" s="81">
        <f t="shared" si="2"/>
        <v>0</v>
      </c>
    </row>
    <row r="27" spans="1:9" x14ac:dyDescent="0.25">
      <c r="A27" s="80"/>
      <c r="B27" s="80" t="s">
        <v>289</v>
      </c>
      <c r="C27" s="80"/>
      <c r="D27" s="80"/>
      <c r="E27" s="80"/>
      <c r="F27" s="83"/>
      <c r="G27" s="81">
        <f t="shared" si="0"/>
        <v>0</v>
      </c>
      <c r="H27" s="81">
        <f t="shared" si="1"/>
        <v>0</v>
      </c>
      <c r="I27" s="81">
        <f t="shared" si="2"/>
        <v>0</v>
      </c>
    </row>
    <row r="28" spans="1:9" x14ac:dyDescent="0.25">
      <c r="A28" s="80">
        <v>8</v>
      </c>
      <c r="B28" s="80" t="s">
        <v>290</v>
      </c>
      <c r="C28" s="80"/>
      <c r="D28" s="80"/>
      <c r="E28" s="80"/>
      <c r="F28" s="83"/>
      <c r="G28" s="81">
        <f t="shared" si="0"/>
        <v>0</v>
      </c>
      <c r="H28" s="81">
        <f t="shared" si="1"/>
        <v>0</v>
      </c>
      <c r="I28" s="81">
        <f t="shared" si="2"/>
        <v>0</v>
      </c>
    </row>
    <row r="29" spans="1:9" x14ac:dyDescent="0.25">
      <c r="A29" s="80"/>
      <c r="B29" s="80" t="s">
        <v>291</v>
      </c>
      <c r="C29" s="80"/>
      <c r="D29" s="80"/>
      <c r="E29" s="80"/>
      <c r="F29" s="83"/>
      <c r="G29" s="81">
        <f t="shared" si="0"/>
        <v>0</v>
      </c>
      <c r="H29" s="81">
        <f t="shared" si="1"/>
        <v>0</v>
      </c>
      <c r="I29" s="81">
        <f t="shared" si="2"/>
        <v>0</v>
      </c>
    </row>
    <row r="30" spans="1:9" x14ac:dyDescent="0.25">
      <c r="A30" s="80"/>
      <c r="B30" s="80" t="s">
        <v>292</v>
      </c>
      <c r="C30" s="80"/>
      <c r="D30" s="80"/>
      <c r="E30" s="80"/>
      <c r="F30" s="83"/>
      <c r="G30" s="81">
        <f t="shared" si="0"/>
        <v>0</v>
      </c>
      <c r="H30" s="81">
        <f t="shared" si="1"/>
        <v>0</v>
      </c>
      <c r="I30" s="81">
        <f t="shared" si="2"/>
        <v>0</v>
      </c>
    </row>
    <row r="31" spans="1:9" x14ac:dyDescent="0.25">
      <c r="A31" s="80">
        <v>9</v>
      </c>
      <c r="B31" s="80" t="s">
        <v>293</v>
      </c>
      <c r="C31" s="80"/>
      <c r="D31" s="80"/>
      <c r="E31" s="80"/>
      <c r="F31" s="83"/>
      <c r="G31" s="81">
        <f t="shared" si="0"/>
        <v>0</v>
      </c>
      <c r="H31" s="81">
        <f t="shared" si="1"/>
        <v>0</v>
      </c>
      <c r="I31" s="81">
        <f t="shared" si="2"/>
        <v>0</v>
      </c>
    </row>
    <row r="32" spans="1:9" x14ac:dyDescent="0.25">
      <c r="A32" s="80"/>
      <c r="B32" s="80" t="s">
        <v>294</v>
      </c>
      <c r="C32" s="80"/>
      <c r="D32" s="80"/>
      <c r="E32" s="80"/>
      <c r="F32" s="83"/>
      <c r="G32" s="81">
        <f t="shared" si="0"/>
        <v>0</v>
      </c>
      <c r="H32" s="81">
        <f t="shared" si="1"/>
        <v>0</v>
      </c>
      <c r="I32" s="81">
        <f t="shared" si="2"/>
        <v>0</v>
      </c>
    </row>
    <row r="33" spans="1:9" x14ac:dyDescent="0.25">
      <c r="A33" s="80"/>
      <c r="B33" s="80" t="s">
        <v>295</v>
      </c>
      <c r="C33" s="80"/>
      <c r="D33" s="80"/>
      <c r="E33" s="80"/>
      <c r="F33" s="83"/>
      <c r="G33" s="81">
        <f t="shared" si="0"/>
        <v>0</v>
      </c>
      <c r="H33" s="81">
        <f t="shared" si="1"/>
        <v>0</v>
      </c>
      <c r="I33" s="81">
        <f t="shared" si="2"/>
        <v>0</v>
      </c>
    </row>
    <row r="34" spans="1:9" x14ac:dyDescent="0.25">
      <c r="A34" s="80">
        <v>10</v>
      </c>
      <c r="B34" s="80" t="s">
        <v>296</v>
      </c>
      <c r="C34" s="80">
        <v>24.1</v>
      </c>
      <c r="D34" s="80"/>
      <c r="E34" s="80">
        <v>15.9</v>
      </c>
      <c r="F34" s="83"/>
      <c r="G34" s="81">
        <f t="shared" si="0"/>
        <v>15.9</v>
      </c>
      <c r="H34" s="81">
        <f t="shared" si="1"/>
        <v>24.1</v>
      </c>
      <c r="I34" s="81">
        <f t="shared" si="2"/>
        <v>383.19000000000005</v>
      </c>
    </row>
    <row r="35" spans="1:9" x14ac:dyDescent="0.25">
      <c r="A35" s="80"/>
      <c r="B35" s="80" t="s">
        <v>297</v>
      </c>
      <c r="C35" s="80">
        <v>16.600000000000001</v>
      </c>
      <c r="D35" s="80"/>
      <c r="E35" s="80">
        <v>16.100000000000001</v>
      </c>
      <c r="F35" s="83"/>
      <c r="G35" s="81">
        <f t="shared" si="0"/>
        <v>16.100000000000001</v>
      </c>
      <c r="H35" s="81">
        <f t="shared" si="1"/>
        <v>16.600000000000001</v>
      </c>
      <c r="I35" s="81">
        <f t="shared" si="2"/>
        <v>267.26000000000005</v>
      </c>
    </row>
    <row r="36" spans="1:9" x14ac:dyDescent="0.25">
      <c r="A36" s="80"/>
      <c r="B36" s="80" t="s">
        <v>297</v>
      </c>
      <c r="C36" s="80">
        <v>15.9</v>
      </c>
      <c r="D36" s="80"/>
      <c r="E36" s="80">
        <v>8.1</v>
      </c>
      <c r="F36" s="83"/>
      <c r="G36" s="81">
        <f t="shared" si="0"/>
        <v>8.1</v>
      </c>
      <c r="H36" s="81">
        <f t="shared" si="1"/>
        <v>15.9</v>
      </c>
      <c r="I36" s="81">
        <f t="shared" si="2"/>
        <v>128.79</v>
      </c>
    </row>
    <row r="37" spans="1:9" x14ac:dyDescent="0.25">
      <c r="A37" s="80"/>
      <c r="B37" s="79" t="s">
        <v>298</v>
      </c>
      <c r="C37" s="80"/>
      <c r="D37" s="80"/>
      <c r="E37" s="80"/>
      <c r="F37" s="83"/>
      <c r="G37" s="80"/>
      <c r="H37" s="82"/>
      <c r="I37" s="81">
        <f>SUM(I4:I22)</f>
        <v>637.59</v>
      </c>
    </row>
    <row r="38" spans="1:9" x14ac:dyDescent="0.25">
      <c r="A38" s="80"/>
      <c r="B38" s="79" t="s">
        <v>299</v>
      </c>
      <c r="C38" s="80"/>
      <c r="D38" s="80"/>
      <c r="E38" s="80"/>
      <c r="F38" s="83"/>
      <c r="G38" s="80"/>
      <c r="H38" s="82"/>
      <c r="I38" s="81">
        <f>SUM(I23:I30)</f>
        <v>0</v>
      </c>
    </row>
    <row r="39" spans="1:9" x14ac:dyDescent="0.25">
      <c r="A39" s="80"/>
      <c r="B39" s="79" t="s">
        <v>300</v>
      </c>
      <c r="C39" s="80"/>
      <c r="D39" s="80"/>
      <c r="E39" s="80"/>
      <c r="F39" s="83"/>
      <c r="G39" s="80"/>
      <c r="H39" s="82"/>
      <c r="I39" s="84">
        <f>SUM(I31:I33)</f>
        <v>0</v>
      </c>
    </row>
    <row r="40" spans="1:9" x14ac:dyDescent="0.25">
      <c r="A40" s="80"/>
      <c r="B40" s="79" t="s">
        <v>301</v>
      </c>
      <c r="C40" s="80"/>
      <c r="D40" s="80"/>
      <c r="E40" s="80"/>
      <c r="F40" s="83"/>
      <c r="G40" s="80"/>
      <c r="H40" s="82"/>
      <c r="I40" s="84">
        <f>I34+I35+I36</f>
        <v>779.24</v>
      </c>
    </row>
    <row r="41" spans="1:9" x14ac:dyDescent="0.25">
      <c r="A41" s="80"/>
      <c r="B41" s="79" t="s">
        <v>302</v>
      </c>
      <c r="C41" s="80"/>
      <c r="D41" s="80"/>
      <c r="E41" s="80"/>
      <c r="F41" s="83"/>
      <c r="G41" s="80"/>
      <c r="H41" s="82"/>
      <c r="I41" s="81">
        <f>SUM(I4:I30)</f>
        <v>637.59</v>
      </c>
    </row>
  </sheetData>
  <mergeCells count="7">
    <mergeCell ref="I2:I3"/>
    <mergeCell ref="A2:A3"/>
    <mergeCell ref="B2:B3"/>
    <mergeCell ref="C2:D2"/>
    <mergeCell ref="E2:F2"/>
    <mergeCell ref="G2:G3"/>
    <mergeCell ref="H2:H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0"/>
  <sheetViews>
    <sheetView topLeftCell="A19" workbookViewId="0">
      <selection activeCell="C67" sqref="C67"/>
    </sheetView>
  </sheetViews>
  <sheetFormatPr defaultColWidth="8.7109375" defaultRowHeight="15" x14ac:dyDescent="0.25"/>
  <cols>
    <col min="1" max="1" width="8.7109375" style="86"/>
    <col min="2" max="2" width="17.42578125" style="86" customWidth="1"/>
    <col min="3" max="3" width="8.7109375" style="86"/>
    <col min="4" max="4" width="0" style="86" hidden="1" customWidth="1"/>
    <col min="5" max="5" width="8.7109375" style="86"/>
    <col min="6" max="6" width="0" style="86" hidden="1" customWidth="1"/>
    <col min="7" max="7" width="9.28515625" style="86" customWidth="1"/>
    <col min="8" max="257" width="8.7109375" style="86"/>
    <col min="258" max="258" width="17.42578125" style="86" customWidth="1"/>
    <col min="259" max="262" width="8.7109375" style="86"/>
    <col min="263" max="263" width="9.28515625" style="86" customWidth="1"/>
    <col min="264" max="513" width="8.7109375" style="86"/>
    <col min="514" max="514" width="17.42578125" style="86" customWidth="1"/>
    <col min="515" max="518" width="8.7109375" style="86"/>
    <col min="519" max="519" width="9.28515625" style="86" customWidth="1"/>
    <col min="520" max="769" width="8.7109375" style="86"/>
    <col min="770" max="770" width="17.42578125" style="86" customWidth="1"/>
    <col min="771" max="774" width="8.7109375" style="86"/>
    <col min="775" max="775" width="9.28515625" style="86" customWidth="1"/>
    <col min="776" max="1025" width="8.7109375" style="86"/>
    <col min="1026" max="1026" width="17.42578125" style="86" customWidth="1"/>
    <col min="1027" max="1030" width="8.7109375" style="86"/>
    <col min="1031" max="1031" width="9.28515625" style="86" customWidth="1"/>
    <col min="1032" max="1281" width="8.7109375" style="86"/>
    <col min="1282" max="1282" width="17.42578125" style="86" customWidth="1"/>
    <col min="1283" max="1286" width="8.7109375" style="86"/>
    <col min="1287" max="1287" width="9.28515625" style="86" customWidth="1"/>
    <col min="1288" max="1537" width="8.7109375" style="86"/>
    <col min="1538" max="1538" width="17.42578125" style="86" customWidth="1"/>
    <col min="1539" max="1542" width="8.7109375" style="86"/>
    <col min="1543" max="1543" width="9.28515625" style="86" customWidth="1"/>
    <col min="1544" max="1793" width="8.7109375" style="86"/>
    <col min="1794" max="1794" width="17.42578125" style="86" customWidth="1"/>
    <col min="1795" max="1798" width="8.7109375" style="86"/>
    <col min="1799" max="1799" width="9.28515625" style="86" customWidth="1"/>
    <col min="1800" max="2049" width="8.7109375" style="86"/>
    <col min="2050" max="2050" width="17.42578125" style="86" customWidth="1"/>
    <col min="2051" max="2054" width="8.7109375" style="86"/>
    <col min="2055" max="2055" width="9.28515625" style="86" customWidth="1"/>
    <col min="2056" max="2305" width="8.7109375" style="86"/>
    <col min="2306" max="2306" width="17.42578125" style="86" customWidth="1"/>
    <col min="2307" max="2310" width="8.7109375" style="86"/>
    <col min="2311" max="2311" width="9.28515625" style="86" customWidth="1"/>
    <col min="2312" max="2561" width="8.7109375" style="86"/>
    <col min="2562" max="2562" width="17.42578125" style="86" customWidth="1"/>
    <col min="2563" max="2566" width="8.7109375" style="86"/>
    <col min="2567" max="2567" width="9.28515625" style="86" customWidth="1"/>
    <col min="2568" max="2817" width="8.7109375" style="86"/>
    <col min="2818" max="2818" width="17.42578125" style="86" customWidth="1"/>
    <col min="2819" max="2822" width="8.7109375" style="86"/>
    <col min="2823" max="2823" width="9.28515625" style="86" customWidth="1"/>
    <col min="2824" max="3073" width="8.7109375" style="86"/>
    <col min="3074" max="3074" width="17.42578125" style="86" customWidth="1"/>
    <col min="3075" max="3078" width="8.7109375" style="86"/>
    <col min="3079" max="3079" width="9.28515625" style="86" customWidth="1"/>
    <col min="3080" max="3329" width="8.7109375" style="86"/>
    <col min="3330" max="3330" width="17.42578125" style="86" customWidth="1"/>
    <col min="3331" max="3334" width="8.7109375" style="86"/>
    <col min="3335" max="3335" width="9.28515625" style="86" customWidth="1"/>
    <col min="3336" max="3585" width="8.7109375" style="86"/>
    <col min="3586" max="3586" width="17.42578125" style="86" customWidth="1"/>
    <col min="3587" max="3590" width="8.7109375" style="86"/>
    <col min="3591" max="3591" width="9.28515625" style="86" customWidth="1"/>
    <col min="3592" max="3841" width="8.7109375" style="86"/>
    <col min="3842" max="3842" width="17.42578125" style="86" customWidth="1"/>
    <col min="3843" max="3846" width="8.7109375" style="86"/>
    <col min="3847" max="3847" width="9.28515625" style="86" customWidth="1"/>
    <col min="3848" max="4097" width="8.7109375" style="86"/>
    <col min="4098" max="4098" width="17.42578125" style="86" customWidth="1"/>
    <col min="4099" max="4102" width="8.7109375" style="86"/>
    <col min="4103" max="4103" width="9.28515625" style="86" customWidth="1"/>
    <col min="4104" max="4353" width="8.7109375" style="86"/>
    <col min="4354" max="4354" width="17.42578125" style="86" customWidth="1"/>
    <col min="4355" max="4358" width="8.7109375" style="86"/>
    <col min="4359" max="4359" width="9.28515625" style="86" customWidth="1"/>
    <col min="4360" max="4609" width="8.7109375" style="86"/>
    <col min="4610" max="4610" width="17.42578125" style="86" customWidth="1"/>
    <col min="4611" max="4614" width="8.7109375" style="86"/>
    <col min="4615" max="4615" width="9.28515625" style="86" customWidth="1"/>
    <col min="4616" max="4865" width="8.7109375" style="86"/>
    <col min="4866" max="4866" width="17.42578125" style="86" customWidth="1"/>
    <col min="4867" max="4870" width="8.7109375" style="86"/>
    <col min="4871" max="4871" width="9.28515625" style="86" customWidth="1"/>
    <col min="4872" max="5121" width="8.7109375" style="86"/>
    <col min="5122" max="5122" width="17.42578125" style="86" customWidth="1"/>
    <col min="5123" max="5126" width="8.7109375" style="86"/>
    <col min="5127" max="5127" width="9.28515625" style="86" customWidth="1"/>
    <col min="5128" max="5377" width="8.7109375" style="86"/>
    <col min="5378" max="5378" width="17.42578125" style="86" customWidth="1"/>
    <col min="5379" max="5382" width="8.7109375" style="86"/>
    <col min="5383" max="5383" width="9.28515625" style="86" customWidth="1"/>
    <col min="5384" max="5633" width="8.7109375" style="86"/>
    <col min="5634" max="5634" width="17.42578125" style="86" customWidth="1"/>
    <col min="5635" max="5638" width="8.7109375" style="86"/>
    <col min="5639" max="5639" width="9.28515625" style="86" customWidth="1"/>
    <col min="5640" max="5889" width="8.7109375" style="86"/>
    <col min="5890" max="5890" width="17.42578125" style="86" customWidth="1"/>
    <col min="5891" max="5894" width="8.7109375" style="86"/>
    <col min="5895" max="5895" width="9.28515625" style="86" customWidth="1"/>
    <col min="5896" max="6145" width="8.7109375" style="86"/>
    <col min="6146" max="6146" width="17.42578125" style="86" customWidth="1"/>
    <col min="6147" max="6150" width="8.7109375" style="86"/>
    <col min="6151" max="6151" width="9.28515625" style="86" customWidth="1"/>
    <col min="6152" max="6401" width="8.7109375" style="86"/>
    <col min="6402" max="6402" width="17.42578125" style="86" customWidth="1"/>
    <col min="6403" max="6406" width="8.7109375" style="86"/>
    <col min="6407" max="6407" width="9.28515625" style="86" customWidth="1"/>
    <col min="6408" max="6657" width="8.7109375" style="86"/>
    <col min="6658" max="6658" width="17.42578125" style="86" customWidth="1"/>
    <col min="6659" max="6662" width="8.7109375" style="86"/>
    <col min="6663" max="6663" width="9.28515625" style="86" customWidth="1"/>
    <col min="6664" max="6913" width="8.7109375" style="86"/>
    <col min="6914" max="6914" width="17.42578125" style="86" customWidth="1"/>
    <col min="6915" max="6918" width="8.7109375" style="86"/>
    <col min="6919" max="6919" width="9.28515625" style="86" customWidth="1"/>
    <col min="6920" max="7169" width="8.7109375" style="86"/>
    <col min="7170" max="7170" width="17.42578125" style="86" customWidth="1"/>
    <col min="7171" max="7174" width="8.7109375" style="86"/>
    <col min="7175" max="7175" width="9.28515625" style="86" customWidth="1"/>
    <col min="7176" max="7425" width="8.7109375" style="86"/>
    <col min="7426" max="7426" width="17.42578125" style="86" customWidth="1"/>
    <col min="7427" max="7430" width="8.7109375" style="86"/>
    <col min="7431" max="7431" width="9.28515625" style="86" customWidth="1"/>
    <col min="7432" max="7681" width="8.7109375" style="86"/>
    <col min="7682" max="7682" width="17.42578125" style="86" customWidth="1"/>
    <col min="7683" max="7686" width="8.7109375" style="86"/>
    <col min="7687" max="7687" width="9.28515625" style="86" customWidth="1"/>
    <col min="7688" max="7937" width="8.7109375" style="86"/>
    <col min="7938" max="7938" width="17.42578125" style="86" customWidth="1"/>
    <col min="7939" max="7942" width="8.7109375" style="86"/>
    <col min="7943" max="7943" width="9.28515625" style="86" customWidth="1"/>
    <col min="7944" max="8193" width="8.7109375" style="86"/>
    <col min="8194" max="8194" width="17.42578125" style="86" customWidth="1"/>
    <col min="8195" max="8198" width="8.7109375" style="86"/>
    <col min="8199" max="8199" width="9.28515625" style="86" customWidth="1"/>
    <col min="8200" max="8449" width="8.7109375" style="86"/>
    <col min="8450" max="8450" width="17.42578125" style="86" customWidth="1"/>
    <col min="8451" max="8454" width="8.7109375" style="86"/>
    <col min="8455" max="8455" width="9.28515625" style="86" customWidth="1"/>
    <col min="8456" max="8705" width="8.7109375" style="86"/>
    <col min="8706" max="8706" width="17.42578125" style="86" customWidth="1"/>
    <col min="8707" max="8710" width="8.7109375" style="86"/>
    <col min="8711" max="8711" width="9.28515625" style="86" customWidth="1"/>
    <col min="8712" max="8961" width="8.7109375" style="86"/>
    <col min="8962" max="8962" width="17.42578125" style="86" customWidth="1"/>
    <col min="8963" max="8966" width="8.7109375" style="86"/>
    <col min="8967" max="8967" width="9.28515625" style="86" customWidth="1"/>
    <col min="8968" max="9217" width="8.7109375" style="86"/>
    <col min="9218" max="9218" width="17.42578125" style="86" customWidth="1"/>
    <col min="9219" max="9222" width="8.7109375" style="86"/>
    <col min="9223" max="9223" width="9.28515625" style="86" customWidth="1"/>
    <col min="9224" max="9473" width="8.7109375" style="86"/>
    <col min="9474" max="9474" width="17.42578125" style="86" customWidth="1"/>
    <col min="9475" max="9478" width="8.7109375" style="86"/>
    <col min="9479" max="9479" width="9.28515625" style="86" customWidth="1"/>
    <col min="9480" max="9729" width="8.7109375" style="86"/>
    <col min="9730" max="9730" width="17.42578125" style="86" customWidth="1"/>
    <col min="9731" max="9734" width="8.7109375" style="86"/>
    <col min="9735" max="9735" width="9.28515625" style="86" customWidth="1"/>
    <col min="9736" max="9985" width="8.7109375" style="86"/>
    <col min="9986" max="9986" width="17.42578125" style="86" customWidth="1"/>
    <col min="9987" max="9990" width="8.7109375" style="86"/>
    <col min="9991" max="9991" width="9.28515625" style="86" customWidth="1"/>
    <col min="9992" max="10241" width="8.7109375" style="86"/>
    <col min="10242" max="10242" width="17.42578125" style="86" customWidth="1"/>
    <col min="10243" max="10246" width="8.7109375" style="86"/>
    <col min="10247" max="10247" width="9.28515625" style="86" customWidth="1"/>
    <col min="10248" max="10497" width="8.7109375" style="86"/>
    <col min="10498" max="10498" width="17.42578125" style="86" customWidth="1"/>
    <col min="10499" max="10502" width="8.7109375" style="86"/>
    <col min="10503" max="10503" width="9.28515625" style="86" customWidth="1"/>
    <col min="10504" max="10753" width="8.7109375" style="86"/>
    <col min="10754" max="10754" width="17.42578125" style="86" customWidth="1"/>
    <col min="10755" max="10758" width="8.7109375" style="86"/>
    <col min="10759" max="10759" width="9.28515625" style="86" customWidth="1"/>
    <col min="10760" max="11009" width="8.7109375" style="86"/>
    <col min="11010" max="11010" width="17.42578125" style="86" customWidth="1"/>
    <col min="11011" max="11014" width="8.7109375" style="86"/>
    <col min="11015" max="11015" width="9.28515625" style="86" customWidth="1"/>
    <col min="11016" max="11265" width="8.7109375" style="86"/>
    <col min="11266" max="11266" width="17.42578125" style="86" customWidth="1"/>
    <col min="11267" max="11270" width="8.7109375" style="86"/>
    <col min="11271" max="11271" width="9.28515625" style="86" customWidth="1"/>
    <col min="11272" max="11521" width="8.7109375" style="86"/>
    <col min="11522" max="11522" width="17.42578125" style="86" customWidth="1"/>
    <col min="11523" max="11526" width="8.7109375" style="86"/>
    <col min="11527" max="11527" width="9.28515625" style="86" customWidth="1"/>
    <col min="11528" max="11777" width="8.7109375" style="86"/>
    <col min="11778" max="11778" width="17.42578125" style="86" customWidth="1"/>
    <col min="11779" max="11782" width="8.7109375" style="86"/>
    <col min="11783" max="11783" width="9.28515625" style="86" customWidth="1"/>
    <col min="11784" max="12033" width="8.7109375" style="86"/>
    <col min="12034" max="12034" width="17.42578125" style="86" customWidth="1"/>
    <col min="12035" max="12038" width="8.7109375" style="86"/>
    <col min="12039" max="12039" width="9.28515625" style="86" customWidth="1"/>
    <col min="12040" max="12289" width="8.7109375" style="86"/>
    <col min="12290" max="12290" width="17.42578125" style="86" customWidth="1"/>
    <col min="12291" max="12294" width="8.7109375" style="86"/>
    <col min="12295" max="12295" width="9.28515625" style="86" customWidth="1"/>
    <col min="12296" max="12545" width="8.7109375" style="86"/>
    <col min="12546" max="12546" width="17.42578125" style="86" customWidth="1"/>
    <col min="12547" max="12550" width="8.7109375" style="86"/>
    <col min="12551" max="12551" width="9.28515625" style="86" customWidth="1"/>
    <col min="12552" max="12801" width="8.7109375" style="86"/>
    <col min="12802" max="12802" width="17.42578125" style="86" customWidth="1"/>
    <col min="12803" max="12806" width="8.7109375" style="86"/>
    <col min="12807" max="12807" width="9.28515625" style="86" customWidth="1"/>
    <col min="12808" max="13057" width="8.7109375" style="86"/>
    <col min="13058" max="13058" width="17.42578125" style="86" customWidth="1"/>
    <col min="13059" max="13062" width="8.7109375" style="86"/>
    <col min="13063" max="13063" width="9.28515625" style="86" customWidth="1"/>
    <col min="13064" max="13313" width="8.7109375" style="86"/>
    <col min="13314" max="13314" width="17.42578125" style="86" customWidth="1"/>
    <col min="13315" max="13318" width="8.7109375" style="86"/>
    <col min="13319" max="13319" width="9.28515625" style="86" customWidth="1"/>
    <col min="13320" max="13569" width="8.7109375" style="86"/>
    <col min="13570" max="13570" width="17.42578125" style="86" customWidth="1"/>
    <col min="13571" max="13574" width="8.7109375" style="86"/>
    <col min="13575" max="13575" width="9.28515625" style="86" customWidth="1"/>
    <col min="13576" max="13825" width="8.7109375" style="86"/>
    <col min="13826" max="13826" width="17.42578125" style="86" customWidth="1"/>
    <col min="13827" max="13830" width="8.7109375" style="86"/>
    <col min="13831" max="13831" width="9.28515625" style="86" customWidth="1"/>
    <col min="13832" max="14081" width="8.7109375" style="86"/>
    <col min="14082" max="14082" width="17.42578125" style="86" customWidth="1"/>
    <col min="14083" max="14086" width="8.7109375" style="86"/>
    <col min="14087" max="14087" width="9.28515625" style="86" customWidth="1"/>
    <col min="14088" max="14337" width="8.7109375" style="86"/>
    <col min="14338" max="14338" width="17.42578125" style="86" customWidth="1"/>
    <col min="14339" max="14342" width="8.7109375" style="86"/>
    <col min="14343" max="14343" width="9.28515625" style="86" customWidth="1"/>
    <col min="14344" max="14593" width="8.7109375" style="86"/>
    <col min="14594" max="14594" width="17.42578125" style="86" customWidth="1"/>
    <col min="14595" max="14598" width="8.7109375" style="86"/>
    <col min="14599" max="14599" width="9.28515625" style="86" customWidth="1"/>
    <col min="14600" max="14849" width="8.7109375" style="86"/>
    <col min="14850" max="14850" width="17.42578125" style="86" customWidth="1"/>
    <col min="14851" max="14854" width="8.7109375" style="86"/>
    <col min="14855" max="14855" width="9.28515625" style="86" customWidth="1"/>
    <col min="14856" max="15105" width="8.7109375" style="86"/>
    <col min="15106" max="15106" width="17.42578125" style="86" customWidth="1"/>
    <col min="15107" max="15110" width="8.7109375" style="86"/>
    <col min="15111" max="15111" width="9.28515625" style="86" customWidth="1"/>
    <col min="15112" max="15361" width="8.7109375" style="86"/>
    <col min="15362" max="15362" width="17.42578125" style="86" customWidth="1"/>
    <col min="15363" max="15366" width="8.7109375" style="86"/>
    <col min="15367" max="15367" width="9.28515625" style="86" customWidth="1"/>
    <col min="15368" max="15617" width="8.7109375" style="86"/>
    <col min="15618" max="15618" width="17.42578125" style="86" customWidth="1"/>
    <col min="15619" max="15622" width="8.7109375" style="86"/>
    <col min="15623" max="15623" width="9.28515625" style="86" customWidth="1"/>
    <col min="15624" max="15873" width="8.7109375" style="86"/>
    <col min="15874" max="15874" width="17.42578125" style="86" customWidth="1"/>
    <col min="15875" max="15878" width="8.7109375" style="86"/>
    <col min="15879" max="15879" width="9.28515625" style="86" customWidth="1"/>
    <col min="15880" max="16129" width="8.7109375" style="86"/>
    <col min="16130" max="16130" width="17.42578125" style="86" customWidth="1"/>
    <col min="16131" max="16134" width="8.7109375" style="86"/>
    <col min="16135" max="16135" width="9.28515625" style="86" customWidth="1"/>
    <col min="16136" max="16384" width="8.7109375" style="86"/>
  </cols>
  <sheetData>
    <row r="2" spans="1:17" x14ac:dyDescent="0.25">
      <c r="A2" s="85"/>
      <c r="B2" s="85"/>
      <c r="C2" s="85"/>
      <c r="D2" s="85"/>
      <c r="E2" s="85"/>
      <c r="F2" s="85"/>
      <c r="G2" s="85"/>
      <c r="H2" s="85"/>
      <c r="I2" s="85"/>
    </row>
    <row r="3" spans="1:17" x14ac:dyDescent="0.25">
      <c r="A3" s="254" t="s">
        <v>260</v>
      </c>
      <c r="B3" s="254" t="s">
        <v>261</v>
      </c>
      <c r="C3" s="255" t="s">
        <v>158</v>
      </c>
      <c r="D3" s="256"/>
      <c r="E3" s="254" t="s">
        <v>262</v>
      </c>
      <c r="F3" s="254"/>
      <c r="G3" s="254" t="s">
        <v>263</v>
      </c>
      <c r="H3" s="254" t="s">
        <v>264</v>
      </c>
      <c r="I3" s="254" t="s">
        <v>265</v>
      </c>
    </row>
    <row r="4" spans="1:17" x14ac:dyDescent="0.25">
      <c r="A4" s="254"/>
      <c r="B4" s="254"/>
      <c r="C4" s="87" t="s">
        <v>266</v>
      </c>
      <c r="D4" s="87" t="s">
        <v>267</v>
      </c>
      <c r="E4" s="87" t="s">
        <v>266</v>
      </c>
      <c r="F4" s="87" t="s">
        <v>267</v>
      </c>
      <c r="G4" s="254"/>
      <c r="H4" s="254"/>
      <c r="I4" s="254"/>
    </row>
    <row r="5" spans="1:17" x14ac:dyDescent="0.25">
      <c r="A5" s="88">
        <v>1</v>
      </c>
      <c r="B5" s="88" t="s">
        <v>324</v>
      </c>
      <c r="C5" s="88"/>
      <c r="D5" s="88"/>
      <c r="E5" s="88"/>
      <c r="F5" s="88"/>
      <c r="G5" s="89">
        <f>E5+F5</f>
        <v>0</v>
      </c>
      <c r="H5" s="89">
        <f>(C5+D5)</f>
        <v>0</v>
      </c>
      <c r="I5" s="89">
        <f>G5*H5</f>
        <v>0</v>
      </c>
    </row>
    <row r="6" spans="1:17" x14ac:dyDescent="0.25">
      <c r="A6" s="88"/>
      <c r="B6" s="88" t="s">
        <v>325</v>
      </c>
      <c r="C6" s="88"/>
      <c r="D6" s="88"/>
      <c r="E6" s="88"/>
      <c r="F6" s="88"/>
      <c r="G6" s="89">
        <f>E6+F6</f>
        <v>0</v>
      </c>
      <c r="H6" s="89">
        <f>(C6+D6)</f>
        <v>0</v>
      </c>
      <c r="I6" s="89">
        <f>G6*H6</f>
        <v>0</v>
      </c>
    </row>
    <row r="7" spans="1:17" x14ac:dyDescent="0.25">
      <c r="A7" s="88">
        <v>2</v>
      </c>
      <c r="B7" s="88" t="s">
        <v>269</v>
      </c>
      <c r="C7" s="88"/>
      <c r="D7" s="88"/>
      <c r="E7" s="88"/>
      <c r="F7" s="88"/>
      <c r="G7" s="89">
        <f t="shared" ref="G7:G32" si="0">E7+F7</f>
        <v>0</v>
      </c>
      <c r="H7" s="89">
        <f t="shared" ref="H7:H32" si="1">(C7+D7)</f>
        <v>0</v>
      </c>
      <c r="I7" s="89">
        <f t="shared" ref="I7:I32" si="2">G7*H7</f>
        <v>0</v>
      </c>
    </row>
    <row r="8" spans="1:17" x14ac:dyDescent="0.25">
      <c r="A8" s="88">
        <v>3</v>
      </c>
      <c r="B8" s="88" t="s">
        <v>270</v>
      </c>
      <c r="C8" s="88"/>
      <c r="D8" s="88"/>
      <c r="E8" s="88"/>
      <c r="F8" s="88"/>
      <c r="G8" s="89">
        <f t="shared" si="0"/>
        <v>0</v>
      </c>
      <c r="H8" s="89">
        <f t="shared" si="1"/>
        <v>0</v>
      </c>
      <c r="I8" s="89">
        <f t="shared" si="2"/>
        <v>0</v>
      </c>
      <c r="K8" s="90"/>
      <c r="L8" s="90"/>
      <c r="M8" s="90"/>
      <c r="N8" s="90"/>
      <c r="O8" s="90"/>
      <c r="P8" s="90"/>
      <c r="Q8" s="90"/>
    </row>
    <row r="9" spans="1:17" x14ac:dyDescent="0.25">
      <c r="A9" s="88"/>
      <c r="B9" s="88" t="s">
        <v>279</v>
      </c>
      <c r="C9" s="88"/>
      <c r="D9" s="88"/>
      <c r="E9" s="88"/>
      <c r="F9" s="88"/>
      <c r="G9" s="89">
        <f t="shared" si="0"/>
        <v>0</v>
      </c>
      <c r="H9" s="89">
        <f t="shared" si="1"/>
        <v>0</v>
      </c>
      <c r="I9" s="89">
        <f t="shared" si="2"/>
        <v>0</v>
      </c>
      <c r="K9" s="90"/>
      <c r="L9" s="90"/>
      <c r="M9" s="90"/>
      <c r="N9" s="90"/>
      <c r="O9" s="90"/>
      <c r="P9" s="90"/>
      <c r="Q9" s="90"/>
    </row>
    <row r="10" spans="1:17" x14ac:dyDescent="0.25">
      <c r="A10" s="88"/>
      <c r="B10" s="88" t="s">
        <v>271</v>
      </c>
      <c r="C10" s="88"/>
      <c r="D10" s="88"/>
      <c r="E10" s="88"/>
      <c r="F10" s="88"/>
      <c r="G10" s="89">
        <f t="shared" si="0"/>
        <v>0</v>
      </c>
      <c r="H10" s="89">
        <f t="shared" si="1"/>
        <v>0</v>
      </c>
      <c r="I10" s="89">
        <f t="shared" si="2"/>
        <v>0</v>
      </c>
      <c r="K10" s="85"/>
      <c r="L10" s="85"/>
      <c r="M10" s="91"/>
      <c r="N10" s="85"/>
      <c r="O10" s="85"/>
      <c r="P10" s="91"/>
      <c r="Q10" s="91"/>
    </row>
    <row r="11" spans="1:17" x14ac:dyDescent="0.25">
      <c r="A11" s="88"/>
      <c r="B11" s="88" t="s">
        <v>272</v>
      </c>
      <c r="C11" s="88"/>
      <c r="D11" s="88"/>
      <c r="E11" s="88"/>
      <c r="F11" s="88"/>
      <c r="G11" s="89">
        <f t="shared" si="0"/>
        <v>0</v>
      </c>
      <c r="H11" s="89">
        <f t="shared" si="1"/>
        <v>0</v>
      </c>
      <c r="I11" s="89">
        <f t="shared" si="2"/>
        <v>0</v>
      </c>
    </row>
    <row r="12" spans="1:17" x14ac:dyDescent="0.25">
      <c r="A12" s="88">
        <v>4</v>
      </c>
      <c r="B12" s="88" t="s">
        <v>273</v>
      </c>
      <c r="C12" s="88"/>
      <c r="D12" s="88"/>
      <c r="E12" s="88"/>
      <c r="F12" s="88"/>
      <c r="G12" s="89">
        <f t="shared" si="0"/>
        <v>0</v>
      </c>
      <c r="H12" s="89">
        <f t="shared" si="1"/>
        <v>0</v>
      </c>
      <c r="I12" s="89">
        <f t="shared" si="2"/>
        <v>0</v>
      </c>
    </row>
    <row r="13" spans="1:17" x14ac:dyDescent="0.25">
      <c r="A13" s="88"/>
      <c r="B13" s="88" t="s">
        <v>274</v>
      </c>
      <c r="C13" s="88"/>
      <c r="D13" s="88"/>
      <c r="E13" s="88"/>
      <c r="F13" s="88"/>
      <c r="G13" s="89">
        <f t="shared" si="0"/>
        <v>0</v>
      </c>
      <c r="H13" s="89">
        <f t="shared" si="1"/>
        <v>0</v>
      </c>
      <c r="I13" s="89">
        <f t="shared" si="2"/>
        <v>0</v>
      </c>
    </row>
    <row r="14" spans="1:17" x14ac:dyDescent="0.25">
      <c r="A14" s="88"/>
      <c r="B14" s="88" t="s">
        <v>275</v>
      </c>
      <c r="C14" s="88"/>
      <c r="D14" s="88"/>
      <c r="E14" s="88"/>
      <c r="F14" s="88"/>
      <c r="G14" s="89">
        <f t="shared" si="0"/>
        <v>0</v>
      </c>
      <c r="H14" s="89">
        <f t="shared" si="1"/>
        <v>0</v>
      </c>
      <c r="I14" s="89">
        <f t="shared" si="2"/>
        <v>0</v>
      </c>
    </row>
    <row r="15" spans="1:17" x14ac:dyDescent="0.25">
      <c r="A15" s="88"/>
      <c r="B15" s="88" t="s">
        <v>303</v>
      </c>
      <c r="C15" s="88"/>
      <c r="D15" s="88"/>
      <c r="E15" s="88"/>
      <c r="F15" s="88"/>
      <c r="G15" s="89">
        <f t="shared" si="0"/>
        <v>0</v>
      </c>
      <c r="H15" s="89">
        <f t="shared" si="1"/>
        <v>0</v>
      </c>
      <c r="I15" s="89">
        <f t="shared" si="2"/>
        <v>0</v>
      </c>
    </row>
    <row r="16" spans="1:17" x14ac:dyDescent="0.25">
      <c r="A16" s="88">
        <v>5</v>
      </c>
      <c r="B16" s="88" t="s">
        <v>279</v>
      </c>
      <c r="C16" s="88"/>
      <c r="D16" s="88"/>
      <c r="E16" s="88"/>
      <c r="F16" s="88"/>
      <c r="G16" s="89">
        <f t="shared" si="0"/>
        <v>0</v>
      </c>
      <c r="H16" s="89">
        <f t="shared" si="1"/>
        <v>0</v>
      </c>
      <c r="I16" s="89">
        <f t="shared" si="2"/>
        <v>0</v>
      </c>
    </row>
    <row r="17" spans="1:9" x14ac:dyDescent="0.25">
      <c r="A17" s="88"/>
      <c r="B17" s="88" t="s">
        <v>280</v>
      </c>
      <c r="C17" s="82"/>
      <c r="D17" s="82"/>
      <c r="E17" s="82"/>
      <c r="F17" s="82"/>
      <c r="G17" s="89">
        <f t="shared" si="0"/>
        <v>0</v>
      </c>
      <c r="H17" s="89">
        <f t="shared" si="1"/>
        <v>0</v>
      </c>
      <c r="I17" s="89">
        <f t="shared" si="2"/>
        <v>0</v>
      </c>
    </row>
    <row r="18" spans="1:9" x14ac:dyDescent="0.25">
      <c r="A18" s="88"/>
      <c r="B18" s="88" t="s">
        <v>281</v>
      </c>
      <c r="C18" s="88"/>
      <c r="D18" s="88"/>
      <c r="E18" s="88"/>
      <c r="F18" s="92"/>
      <c r="G18" s="89">
        <f t="shared" si="0"/>
        <v>0</v>
      </c>
      <c r="H18" s="89">
        <f t="shared" si="1"/>
        <v>0</v>
      </c>
      <c r="I18" s="89">
        <f t="shared" si="2"/>
        <v>0</v>
      </c>
    </row>
    <row r="19" spans="1:9" x14ac:dyDescent="0.25">
      <c r="A19" s="88">
        <v>6</v>
      </c>
      <c r="B19" s="88" t="s">
        <v>304</v>
      </c>
      <c r="C19" s="88"/>
      <c r="D19" s="88"/>
      <c r="E19" s="88"/>
      <c r="F19" s="92"/>
      <c r="G19" s="89">
        <f t="shared" si="0"/>
        <v>0</v>
      </c>
      <c r="H19" s="89">
        <f t="shared" si="1"/>
        <v>0</v>
      </c>
      <c r="I19" s="89">
        <f t="shared" si="2"/>
        <v>0</v>
      </c>
    </row>
    <row r="20" spans="1:9" x14ac:dyDescent="0.25">
      <c r="A20" s="88"/>
      <c r="B20" s="88" t="s">
        <v>305</v>
      </c>
      <c r="C20" s="88"/>
      <c r="D20" s="88"/>
      <c r="E20" s="88"/>
      <c r="F20" s="92"/>
      <c r="G20" s="89">
        <f t="shared" si="0"/>
        <v>0</v>
      </c>
      <c r="H20" s="89">
        <f t="shared" si="1"/>
        <v>0</v>
      </c>
      <c r="I20" s="89">
        <f t="shared" si="2"/>
        <v>0</v>
      </c>
    </row>
    <row r="21" spans="1:9" x14ac:dyDescent="0.25">
      <c r="A21" s="88"/>
      <c r="B21" s="88" t="s">
        <v>285</v>
      </c>
      <c r="C21" s="88"/>
      <c r="D21" s="88"/>
      <c r="E21" s="88"/>
      <c r="F21" s="92"/>
      <c r="G21" s="89">
        <f t="shared" si="0"/>
        <v>0</v>
      </c>
      <c r="H21" s="89">
        <f t="shared" si="1"/>
        <v>0</v>
      </c>
      <c r="I21" s="89">
        <f t="shared" si="2"/>
        <v>0</v>
      </c>
    </row>
    <row r="22" spans="1:9" x14ac:dyDescent="0.25">
      <c r="A22" s="88"/>
      <c r="B22" s="88" t="s">
        <v>306</v>
      </c>
      <c r="C22" s="88"/>
      <c r="D22" s="88"/>
      <c r="E22" s="88"/>
      <c r="F22" s="92"/>
      <c r="G22" s="89">
        <f t="shared" si="0"/>
        <v>0</v>
      </c>
      <c r="H22" s="89">
        <f t="shared" si="1"/>
        <v>0</v>
      </c>
      <c r="I22" s="89">
        <f t="shared" si="2"/>
        <v>0</v>
      </c>
    </row>
    <row r="23" spans="1:9" x14ac:dyDescent="0.25">
      <c r="A23" s="88">
        <v>7</v>
      </c>
      <c r="B23" s="88" t="s">
        <v>307</v>
      </c>
      <c r="C23" s="88"/>
      <c r="D23" s="88"/>
      <c r="E23" s="88"/>
      <c r="F23" s="92"/>
      <c r="G23" s="89">
        <f t="shared" si="0"/>
        <v>0</v>
      </c>
      <c r="H23" s="89">
        <f t="shared" si="1"/>
        <v>0</v>
      </c>
      <c r="I23" s="89">
        <f t="shared" si="2"/>
        <v>0</v>
      </c>
    </row>
    <row r="24" spans="1:9" x14ac:dyDescent="0.25">
      <c r="A24" s="88"/>
      <c r="B24" s="88" t="s">
        <v>308</v>
      </c>
      <c r="C24" s="88"/>
      <c r="D24" s="88"/>
      <c r="E24" s="88"/>
      <c r="F24" s="92"/>
      <c r="G24" s="89">
        <f t="shared" si="0"/>
        <v>0</v>
      </c>
      <c r="H24" s="89">
        <f t="shared" si="1"/>
        <v>0</v>
      </c>
      <c r="I24" s="89">
        <f t="shared" si="2"/>
        <v>0</v>
      </c>
    </row>
    <row r="25" spans="1:9" x14ac:dyDescent="0.25">
      <c r="A25" s="88"/>
      <c r="B25" s="88" t="s">
        <v>289</v>
      </c>
      <c r="C25" s="88"/>
      <c r="D25" s="88"/>
      <c r="E25" s="88"/>
      <c r="F25" s="92"/>
      <c r="G25" s="89">
        <f t="shared" si="0"/>
        <v>0</v>
      </c>
      <c r="H25" s="89">
        <f t="shared" si="1"/>
        <v>0</v>
      </c>
      <c r="I25" s="89">
        <f t="shared" si="2"/>
        <v>0</v>
      </c>
    </row>
    <row r="26" spans="1:9" x14ac:dyDescent="0.25">
      <c r="A26" s="88">
        <v>8</v>
      </c>
      <c r="B26" s="88" t="s">
        <v>290</v>
      </c>
      <c r="C26" s="88"/>
      <c r="D26" s="88"/>
      <c r="E26" s="88"/>
      <c r="F26" s="92"/>
      <c r="G26" s="89">
        <f t="shared" si="0"/>
        <v>0</v>
      </c>
      <c r="H26" s="89">
        <f t="shared" si="1"/>
        <v>0</v>
      </c>
      <c r="I26" s="89">
        <f t="shared" si="2"/>
        <v>0</v>
      </c>
    </row>
    <row r="27" spans="1:9" x14ac:dyDescent="0.25">
      <c r="A27" s="88"/>
      <c r="B27" s="88" t="s">
        <v>291</v>
      </c>
      <c r="C27" s="88"/>
      <c r="D27" s="88"/>
      <c r="E27" s="88"/>
      <c r="F27" s="92"/>
      <c r="G27" s="89">
        <f t="shared" si="0"/>
        <v>0</v>
      </c>
      <c r="H27" s="89">
        <f t="shared" si="1"/>
        <v>0</v>
      </c>
      <c r="I27" s="89">
        <f t="shared" si="2"/>
        <v>0</v>
      </c>
    </row>
    <row r="28" spans="1:9" x14ac:dyDescent="0.25">
      <c r="A28" s="88"/>
      <c r="B28" s="88" t="s">
        <v>292</v>
      </c>
      <c r="C28" s="88"/>
      <c r="D28" s="88"/>
      <c r="E28" s="88"/>
      <c r="F28" s="92"/>
      <c r="G28" s="89">
        <f t="shared" si="0"/>
        <v>0</v>
      </c>
      <c r="H28" s="89">
        <f t="shared" si="1"/>
        <v>0</v>
      </c>
      <c r="I28" s="89">
        <f t="shared" si="2"/>
        <v>0</v>
      </c>
    </row>
    <row r="29" spans="1:9" x14ac:dyDescent="0.25">
      <c r="A29" s="88">
        <v>9</v>
      </c>
      <c r="B29" s="88" t="s">
        <v>293</v>
      </c>
      <c r="C29" s="88"/>
      <c r="D29" s="88"/>
      <c r="E29" s="88"/>
      <c r="F29" s="92"/>
      <c r="G29" s="89">
        <f t="shared" si="0"/>
        <v>0</v>
      </c>
      <c r="H29" s="89">
        <f t="shared" si="1"/>
        <v>0</v>
      </c>
      <c r="I29" s="89">
        <f t="shared" si="2"/>
        <v>0</v>
      </c>
    </row>
    <row r="30" spans="1:9" x14ac:dyDescent="0.25">
      <c r="A30" s="88"/>
      <c r="B30" s="88" t="s">
        <v>294</v>
      </c>
      <c r="C30" s="88"/>
      <c r="D30" s="88"/>
      <c r="E30" s="88"/>
      <c r="F30" s="92"/>
      <c r="G30" s="89">
        <f t="shared" si="0"/>
        <v>0</v>
      </c>
      <c r="H30" s="89">
        <f t="shared" si="1"/>
        <v>0</v>
      </c>
      <c r="I30" s="89">
        <f t="shared" si="2"/>
        <v>0</v>
      </c>
    </row>
    <row r="31" spans="1:9" x14ac:dyDescent="0.25">
      <c r="A31" s="88"/>
      <c r="B31" s="88" t="s">
        <v>295</v>
      </c>
      <c r="C31" s="88"/>
      <c r="D31" s="88"/>
      <c r="E31" s="88"/>
      <c r="F31" s="92"/>
      <c r="G31" s="89">
        <f t="shared" si="0"/>
        <v>0</v>
      </c>
      <c r="H31" s="89">
        <f t="shared" si="1"/>
        <v>0</v>
      </c>
      <c r="I31" s="89">
        <f t="shared" si="2"/>
        <v>0</v>
      </c>
    </row>
    <row r="32" spans="1:9" x14ac:dyDescent="0.25">
      <c r="A32" s="88">
        <v>10</v>
      </c>
      <c r="B32" s="88" t="s">
        <v>297</v>
      </c>
      <c r="C32" s="88"/>
      <c r="D32" s="88"/>
      <c r="E32" s="88"/>
      <c r="F32" s="92"/>
      <c r="G32" s="89">
        <f t="shared" si="0"/>
        <v>0</v>
      </c>
      <c r="H32" s="89">
        <f t="shared" si="1"/>
        <v>0</v>
      </c>
      <c r="I32" s="89">
        <f t="shared" si="2"/>
        <v>0</v>
      </c>
    </row>
    <row r="33" spans="1:10" x14ac:dyDescent="0.25">
      <c r="A33" s="88"/>
      <c r="B33" s="88"/>
      <c r="C33" s="88"/>
      <c r="D33" s="88"/>
      <c r="E33" s="88"/>
      <c r="F33" s="92"/>
      <c r="G33" s="89"/>
      <c r="H33" s="82"/>
      <c r="I33" s="88"/>
    </row>
    <row r="34" spans="1:10" x14ac:dyDescent="0.25">
      <c r="A34" s="88"/>
      <c r="B34" s="88"/>
      <c r="C34" s="88"/>
      <c r="D34" s="88"/>
      <c r="E34" s="88"/>
      <c r="F34" s="92"/>
      <c r="G34" s="89"/>
      <c r="H34" s="88"/>
      <c r="I34" s="88"/>
    </row>
    <row r="35" spans="1:10" x14ac:dyDescent="0.25">
      <c r="A35" s="88"/>
      <c r="B35" s="87" t="s">
        <v>298</v>
      </c>
      <c r="C35" s="88"/>
      <c r="D35" s="88"/>
      <c r="E35" s="88"/>
      <c r="F35" s="92"/>
      <c r="G35" s="88"/>
      <c r="H35" s="82"/>
      <c r="I35" s="89">
        <f>SUM(I5:I18)</f>
        <v>0</v>
      </c>
      <c r="J35" s="86">
        <f>I35*10.764</f>
        <v>0</v>
      </c>
    </row>
    <row r="36" spans="1:10" x14ac:dyDescent="0.25">
      <c r="A36" s="88"/>
      <c r="B36" s="87" t="s">
        <v>299</v>
      </c>
      <c r="C36" s="88"/>
      <c r="D36" s="88"/>
      <c r="E36" s="88"/>
      <c r="F36" s="92"/>
      <c r="G36" s="88"/>
      <c r="H36" s="82"/>
      <c r="I36" s="89">
        <f>SUM(I19:I28)</f>
        <v>0</v>
      </c>
      <c r="J36" s="86">
        <f>I36*10.764</f>
        <v>0</v>
      </c>
    </row>
    <row r="37" spans="1:10" x14ac:dyDescent="0.25">
      <c r="A37" s="88"/>
      <c r="B37" s="87" t="s">
        <v>300</v>
      </c>
      <c r="C37" s="88"/>
      <c r="D37" s="88"/>
      <c r="E37" s="88"/>
      <c r="F37" s="92"/>
      <c r="G37" s="88"/>
      <c r="H37" s="82"/>
      <c r="I37" s="84">
        <f>SUM(I29:I31)</f>
        <v>0</v>
      </c>
      <c r="J37" s="86">
        <f>I37*10.764</f>
        <v>0</v>
      </c>
    </row>
    <row r="38" spans="1:10" x14ac:dyDescent="0.25">
      <c r="A38" s="88"/>
      <c r="B38" s="87" t="s">
        <v>302</v>
      </c>
      <c r="C38" s="88"/>
      <c r="D38" s="88"/>
      <c r="E38" s="88"/>
      <c r="F38" s="92"/>
      <c r="G38" s="88"/>
      <c r="H38" s="82"/>
      <c r="I38" s="89">
        <f>SUM(I5:I28)</f>
        <v>0</v>
      </c>
      <c r="J38" s="86">
        <f>I38*10.764</f>
        <v>0</v>
      </c>
    </row>
    <row r="39" spans="1:10" x14ac:dyDescent="0.25">
      <c r="A39" s="85"/>
      <c r="B39" s="85"/>
      <c r="C39" s="85"/>
      <c r="D39" s="85"/>
      <c r="E39" s="85"/>
      <c r="F39" s="85"/>
      <c r="G39" s="85"/>
      <c r="H39" s="85"/>
      <c r="I39" s="85"/>
    </row>
    <row r="40" spans="1:10" x14ac:dyDescent="0.25">
      <c r="A40" s="85"/>
      <c r="B40" s="85"/>
      <c r="C40" s="85"/>
      <c r="D40" s="85"/>
      <c r="E40" s="85"/>
      <c r="F40" s="85"/>
      <c r="G40" s="85"/>
      <c r="H40" s="85"/>
      <c r="I40" s="85"/>
    </row>
  </sheetData>
  <mergeCells count="7">
    <mergeCell ref="I3:I4"/>
    <mergeCell ref="A3:A4"/>
    <mergeCell ref="B3:B4"/>
    <mergeCell ref="C3:D3"/>
    <mergeCell ref="E3:F3"/>
    <mergeCell ref="G3:G4"/>
    <mergeCell ref="H3: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110"/>
  <sheetViews>
    <sheetView workbookViewId="0">
      <selection activeCell="L24" sqref="L24"/>
    </sheetView>
  </sheetViews>
  <sheetFormatPr defaultRowHeight="15" x14ac:dyDescent="0.25"/>
  <cols>
    <col min="2" max="2" width="11.85546875" bestFit="1" customWidth="1"/>
    <col min="4" max="4" width="24.5703125" customWidth="1"/>
    <col min="5" max="5" width="11.85546875" bestFit="1" customWidth="1"/>
    <col min="7" max="7" width="13.28515625" bestFit="1" customWidth="1"/>
    <col min="12" max="12" width="15.7109375" customWidth="1"/>
    <col min="13" max="13" width="9.7109375" customWidth="1"/>
    <col min="14" max="14" width="15.85546875" customWidth="1"/>
    <col min="15" max="15" width="11.5703125" bestFit="1" customWidth="1"/>
  </cols>
  <sheetData>
    <row r="3" spans="2:15" ht="15.75" thickBot="1" x14ac:dyDescent="0.3"/>
    <row r="4" spans="2:15" ht="15.75" thickBot="1" x14ac:dyDescent="0.3">
      <c r="B4" s="208" t="s">
        <v>153</v>
      </c>
      <c r="C4" s="208"/>
      <c r="D4" s="208"/>
      <c r="E4" s="208"/>
      <c r="G4" s="220"/>
      <c r="H4" s="220"/>
      <c r="I4" s="220"/>
      <c r="J4" s="220"/>
      <c r="L4" s="7" t="s">
        <v>154</v>
      </c>
      <c r="M4" s="8" t="s">
        <v>155</v>
      </c>
      <c r="N4" s="258"/>
      <c r="O4" s="8" t="s">
        <v>156</v>
      </c>
    </row>
    <row r="5" spans="2:15" ht="15.75" thickBot="1" x14ac:dyDescent="0.3">
      <c r="B5" s="1" t="s">
        <v>157</v>
      </c>
      <c r="C5" s="1" t="s">
        <v>158</v>
      </c>
      <c r="D5" s="1" t="s">
        <v>159</v>
      </c>
      <c r="E5" s="1" t="s">
        <v>160</v>
      </c>
      <c r="G5" s="1"/>
      <c r="H5" s="1"/>
      <c r="I5" s="1"/>
      <c r="J5" s="1">
        <f>I5*H5</f>
        <v>0</v>
      </c>
      <c r="L5" s="9" t="s">
        <v>161</v>
      </c>
      <c r="M5" s="10"/>
      <c r="N5" s="259"/>
      <c r="O5" s="11"/>
    </row>
    <row r="6" spans="2:15" ht="30.75" thickBot="1" x14ac:dyDescent="0.3">
      <c r="B6" s="1" t="s">
        <v>162</v>
      </c>
      <c r="C6" s="1"/>
      <c r="D6" s="1"/>
      <c r="E6" s="1">
        <f t="shared" ref="E6:E17" si="0">D6*C6</f>
        <v>0</v>
      </c>
      <c r="G6" s="1"/>
      <c r="H6" s="1"/>
      <c r="I6" s="1"/>
      <c r="J6" s="1">
        <f t="shared" ref="J6:J19" si="1">I6*H6</f>
        <v>0</v>
      </c>
      <c r="L6" s="9" t="s">
        <v>163</v>
      </c>
      <c r="M6" s="10"/>
      <c r="N6" s="260"/>
      <c r="O6" s="10" t="e">
        <f>M6/M5</f>
        <v>#DIV/0!</v>
      </c>
    </row>
    <row r="7" spans="2:15" ht="30.75" thickBot="1" x14ac:dyDescent="0.3">
      <c r="B7" s="1" t="s">
        <v>164</v>
      </c>
      <c r="C7" s="1"/>
      <c r="D7" s="1"/>
      <c r="E7" s="1">
        <f t="shared" si="0"/>
        <v>0</v>
      </c>
      <c r="G7" s="1"/>
      <c r="H7" s="1"/>
      <c r="I7" s="1"/>
      <c r="J7" s="1">
        <f t="shared" si="1"/>
        <v>0</v>
      </c>
      <c r="L7" s="9" t="s">
        <v>165</v>
      </c>
      <c r="M7" s="10"/>
      <c r="N7" s="11" t="s">
        <v>166</v>
      </c>
      <c r="O7" s="10" t="e">
        <f>(M7+M6)/M5</f>
        <v>#DIV/0!</v>
      </c>
    </row>
    <row r="8" spans="2:15" ht="30.75" thickBot="1" x14ac:dyDescent="0.3">
      <c r="B8" s="1" t="s">
        <v>167</v>
      </c>
      <c r="C8" s="1"/>
      <c r="D8" s="1"/>
      <c r="E8" s="1">
        <f t="shared" si="0"/>
        <v>0</v>
      </c>
      <c r="G8" s="1"/>
      <c r="H8" s="1"/>
      <c r="I8" s="1"/>
      <c r="J8" s="1">
        <f t="shared" si="1"/>
        <v>0</v>
      </c>
      <c r="L8" s="9" t="s">
        <v>168</v>
      </c>
      <c r="M8" s="10"/>
      <c r="N8" s="11" t="s">
        <v>169</v>
      </c>
      <c r="O8" s="10" t="e">
        <f>(M8+M7+M6)/M5</f>
        <v>#DIV/0!</v>
      </c>
    </row>
    <row r="9" spans="2:15" ht="30.75" thickBot="1" x14ac:dyDescent="0.3">
      <c r="B9" s="1" t="s">
        <v>170</v>
      </c>
      <c r="C9" s="1"/>
      <c r="D9" s="1"/>
      <c r="E9" s="1">
        <f t="shared" si="0"/>
        <v>0</v>
      </c>
      <c r="G9" s="1"/>
      <c r="H9" s="1"/>
      <c r="I9" s="1"/>
      <c r="J9" s="1">
        <f t="shared" si="1"/>
        <v>0</v>
      </c>
      <c r="L9" s="9" t="s">
        <v>171</v>
      </c>
      <c r="M9" s="10"/>
      <c r="N9" s="11" t="s">
        <v>172</v>
      </c>
      <c r="O9" s="10" t="e">
        <f>(M9+M8+M7+M6)/M5</f>
        <v>#DIV/0!</v>
      </c>
    </row>
    <row r="10" spans="2:15" ht="30.75" thickBot="1" x14ac:dyDescent="0.3">
      <c r="B10" s="1" t="s">
        <v>173</v>
      </c>
      <c r="C10" s="1"/>
      <c r="D10" s="1"/>
      <c r="E10" s="1">
        <f t="shared" si="0"/>
        <v>0</v>
      </c>
      <c r="G10" s="1"/>
      <c r="H10" s="1"/>
      <c r="I10" s="1"/>
      <c r="J10" s="1">
        <f t="shared" si="1"/>
        <v>0</v>
      </c>
      <c r="L10" s="9" t="s">
        <v>174</v>
      </c>
      <c r="M10" s="10"/>
      <c r="N10" s="11" t="s">
        <v>175</v>
      </c>
      <c r="O10" s="10" t="e">
        <f>(M10+M9+M8+M7+M6)/M5</f>
        <v>#DIV/0!</v>
      </c>
    </row>
    <row r="11" spans="2:15" ht="15.75" thickBot="1" x14ac:dyDescent="0.3">
      <c r="B11" s="1" t="s">
        <v>194</v>
      </c>
      <c r="C11" s="1"/>
      <c r="D11" s="1"/>
      <c r="E11" s="1">
        <f t="shared" si="0"/>
        <v>0</v>
      </c>
      <c r="G11" s="1"/>
      <c r="H11" s="1"/>
      <c r="I11" s="1"/>
      <c r="J11" s="1">
        <f t="shared" si="1"/>
        <v>0</v>
      </c>
      <c r="L11" s="9" t="s">
        <v>176</v>
      </c>
      <c r="M11" s="10">
        <f>M10+M9+M8+M7+M6</f>
        <v>0</v>
      </c>
      <c r="N11" s="11" t="s">
        <v>177</v>
      </c>
      <c r="O11" s="10" t="e">
        <f>M11/M5</f>
        <v>#DIV/0!</v>
      </c>
    </row>
    <row r="12" spans="2:15" x14ac:dyDescent="0.25">
      <c r="B12" s="1" t="s">
        <v>194</v>
      </c>
      <c r="C12" s="1"/>
      <c r="D12" s="1"/>
      <c r="E12" s="1">
        <f t="shared" si="0"/>
        <v>0</v>
      </c>
      <c r="G12" s="1"/>
      <c r="H12" s="1"/>
      <c r="I12" s="1"/>
      <c r="J12" s="1">
        <f t="shared" si="1"/>
        <v>0</v>
      </c>
    </row>
    <row r="13" spans="2:15" x14ac:dyDescent="0.25">
      <c r="B13" s="1" t="s">
        <v>195</v>
      </c>
      <c r="C13" s="1"/>
      <c r="D13" s="1"/>
      <c r="E13" s="1">
        <f t="shared" si="0"/>
        <v>0</v>
      </c>
      <c r="G13" s="1"/>
      <c r="H13" s="1"/>
      <c r="I13" s="1"/>
      <c r="J13" s="1">
        <f t="shared" si="1"/>
        <v>0</v>
      </c>
    </row>
    <row r="14" spans="2:15" x14ac:dyDescent="0.25">
      <c r="B14" s="1"/>
      <c r="C14" s="1"/>
      <c r="D14" s="1"/>
      <c r="E14" s="1">
        <f t="shared" si="0"/>
        <v>0</v>
      </c>
      <c r="G14" s="1"/>
      <c r="H14" s="1"/>
      <c r="I14" s="1"/>
      <c r="J14" s="1">
        <f>SUM(J5:J13)</f>
        <v>0</v>
      </c>
      <c r="K14">
        <f>J14*10.764</f>
        <v>0</v>
      </c>
    </row>
    <row r="15" spans="2:15" x14ac:dyDescent="0.25">
      <c r="B15" s="1"/>
      <c r="C15" s="1"/>
      <c r="D15" s="1"/>
      <c r="E15" s="1">
        <f t="shared" si="0"/>
        <v>0</v>
      </c>
      <c r="G15" s="1"/>
      <c r="H15" s="1"/>
      <c r="I15" s="1"/>
      <c r="J15" s="1"/>
    </row>
    <row r="16" spans="2:15" x14ac:dyDescent="0.25">
      <c r="B16" s="1"/>
      <c r="C16" s="1"/>
      <c r="D16" s="1"/>
      <c r="E16" s="1">
        <f t="shared" si="0"/>
        <v>0</v>
      </c>
      <c r="G16" s="1"/>
      <c r="H16" s="1"/>
      <c r="I16" s="1"/>
      <c r="J16" s="1"/>
    </row>
    <row r="17" spans="2:13" x14ac:dyDescent="0.25">
      <c r="B17" s="1"/>
      <c r="C17" s="1"/>
      <c r="D17" s="1"/>
      <c r="E17" s="1">
        <f t="shared" si="0"/>
        <v>0</v>
      </c>
      <c r="G17" s="1"/>
      <c r="H17" s="1"/>
      <c r="I17" s="1"/>
      <c r="J17" s="1"/>
    </row>
    <row r="18" spans="2:13" x14ac:dyDescent="0.25">
      <c r="B18" s="208"/>
      <c r="C18" s="208"/>
      <c r="D18" s="208"/>
      <c r="E18" s="1">
        <f>SUM(E6:E17)</f>
        <v>0</v>
      </c>
      <c r="G18" s="1"/>
      <c r="H18" s="1">
        <v>8.6999999999999993</v>
      </c>
      <c r="I18" s="1">
        <v>0</v>
      </c>
      <c r="J18" s="1">
        <f t="shared" si="1"/>
        <v>0</v>
      </c>
    </row>
    <row r="19" spans="2:13" x14ac:dyDescent="0.25">
      <c r="B19" s="2"/>
      <c r="C19" s="2"/>
      <c r="D19" s="2"/>
      <c r="E19" s="18"/>
      <c r="G19" s="3"/>
      <c r="H19" s="4">
        <v>7</v>
      </c>
      <c r="I19" s="5">
        <v>0</v>
      </c>
      <c r="J19" s="1">
        <f t="shared" si="1"/>
        <v>0</v>
      </c>
    </row>
    <row r="20" spans="2:13" x14ac:dyDescent="0.25">
      <c r="G20" s="215"/>
      <c r="H20" s="216"/>
      <c r="I20" s="217"/>
      <c r="J20" s="1">
        <f>SUM(J5:J19)</f>
        <v>0</v>
      </c>
    </row>
    <row r="23" spans="2:13" x14ac:dyDescent="0.25">
      <c r="D23" s="1" t="s">
        <v>157</v>
      </c>
      <c r="E23" s="1" t="s">
        <v>155</v>
      </c>
      <c r="F23" s="1" t="s">
        <v>156</v>
      </c>
    </row>
    <row r="24" spans="2:13" ht="45" x14ac:dyDescent="0.25">
      <c r="D24" s="6" t="s">
        <v>178</v>
      </c>
      <c r="E24" s="1"/>
      <c r="F24" s="1"/>
    </row>
    <row r="25" spans="2:13" x14ac:dyDescent="0.25">
      <c r="D25" s="1" t="s">
        <v>179</v>
      </c>
      <c r="E25" s="1"/>
      <c r="F25" s="1"/>
    </row>
    <row r="26" spans="2:13" x14ac:dyDescent="0.25">
      <c r="D26" s="1" t="s">
        <v>180</v>
      </c>
      <c r="E26" s="1"/>
      <c r="F26" s="1"/>
    </row>
    <row r="27" spans="2:13" x14ac:dyDescent="0.25">
      <c r="D27" s="1" t="s">
        <v>181</v>
      </c>
      <c r="E27" s="1"/>
      <c r="F27" s="1"/>
    </row>
    <row r="28" spans="2:13" x14ac:dyDescent="0.25">
      <c r="D28" s="1" t="s">
        <v>182</v>
      </c>
      <c r="E28" s="1"/>
      <c r="F28" s="1"/>
    </row>
    <row r="32" spans="2:13" ht="60" customHeight="1" x14ac:dyDescent="0.25">
      <c r="L32" s="261" t="s">
        <v>183</v>
      </c>
      <c r="M32" s="262"/>
    </row>
    <row r="33" spans="3:13" ht="45" customHeight="1" x14ac:dyDescent="0.25">
      <c r="L33" s="263"/>
      <c r="M33" s="264"/>
    </row>
    <row r="34" spans="3:13" ht="30" x14ac:dyDescent="0.25">
      <c r="L34" s="12" t="s">
        <v>184</v>
      </c>
      <c r="M34" s="13">
        <v>927.18</v>
      </c>
    </row>
    <row r="35" spans="3:13" x14ac:dyDescent="0.25">
      <c r="L35" s="14" t="s">
        <v>185</v>
      </c>
      <c r="M35" s="13">
        <v>300</v>
      </c>
    </row>
    <row r="36" spans="3:13" x14ac:dyDescent="0.25">
      <c r="L36" s="14" t="s">
        <v>186</v>
      </c>
      <c r="M36" s="13">
        <v>404.74</v>
      </c>
    </row>
    <row r="37" spans="3:13" x14ac:dyDescent="0.25">
      <c r="L37" s="14" t="s">
        <v>187</v>
      </c>
      <c r="M37" s="13">
        <v>404.74</v>
      </c>
    </row>
    <row r="38" spans="3:13" x14ac:dyDescent="0.25">
      <c r="L38" s="14" t="s">
        <v>188</v>
      </c>
      <c r="M38" s="13">
        <v>404.74</v>
      </c>
    </row>
    <row r="39" spans="3:13" x14ac:dyDescent="0.25">
      <c r="C39">
        <v>9</v>
      </c>
      <c r="D39">
        <v>16</v>
      </c>
      <c r="E39">
        <f>D39*C39</f>
        <v>144</v>
      </c>
      <c r="L39" s="14" t="s">
        <v>189</v>
      </c>
      <c r="M39" s="13">
        <v>404.74</v>
      </c>
    </row>
    <row r="40" spans="3:13" x14ac:dyDescent="0.25">
      <c r="C40">
        <v>3.6</v>
      </c>
      <c r="D40">
        <v>9</v>
      </c>
      <c r="E40">
        <f t="shared" ref="E40:E61" si="2">D40*C40</f>
        <v>32.4</v>
      </c>
      <c r="L40" s="15" t="s">
        <v>190</v>
      </c>
      <c r="M40" s="16">
        <f>M39+M38+M37+M36+M35</f>
        <v>1918.96</v>
      </c>
    </row>
    <row r="41" spans="3:13" x14ac:dyDescent="0.25">
      <c r="C41">
        <v>7.6</v>
      </c>
      <c r="D41">
        <v>11.6</v>
      </c>
      <c r="E41">
        <f t="shared" si="2"/>
        <v>88.16</v>
      </c>
      <c r="L41" s="17" t="s">
        <v>156</v>
      </c>
      <c r="M41" s="16">
        <f>M40/M34</f>
        <v>2.0696736340300697</v>
      </c>
    </row>
    <row r="42" spans="3:13" x14ac:dyDescent="0.25">
      <c r="C42">
        <v>9.6</v>
      </c>
      <c r="D42">
        <v>10</v>
      </c>
      <c r="E42">
        <f t="shared" si="2"/>
        <v>96</v>
      </c>
      <c r="L42" s="17" t="s">
        <v>191</v>
      </c>
      <c r="M42" s="16">
        <f>M38+M37+M36+M35</f>
        <v>1514.22</v>
      </c>
    </row>
    <row r="43" spans="3:13" x14ac:dyDescent="0.25">
      <c r="C43">
        <v>5</v>
      </c>
      <c r="D43">
        <v>3.6</v>
      </c>
      <c r="E43">
        <f t="shared" si="2"/>
        <v>18</v>
      </c>
      <c r="L43" s="17" t="s">
        <v>156</v>
      </c>
      <c r="M43" s="16">
        <f>M42/M34</f>
        <v>1.6331456675079274</v>
      </c>
    </row>
    <row r="44" spans="3:13" x14ac:dyDescent="0.25">
      <c r="C44">
        <v>9</v>
      </c>
      <c r="D44">
        <v>11.9</v>
      </c>
      <c r="E44">
        <f t="shared" si="2"/>
        <v>107.10000000000001</v>
      </c>
    </row>
    <row r="45" spans="3:13" x14ac:dyDescent="0.25">
      <c r="C45">
        <v>4</v>
      </c>
      <c r="D45">
        <v>7.6</v>
      </c>
      <c r="E45">
        <f t="shared" si="2"/>
        <v>30.4</v>
      </c>
    </row>
    <row r="46" spans="3:13" x14ac:dyDescent="0.25">
      <c r="C46">
        <v>4</v>
      </c>
      <c r="D46">
        <v>3.6</v>
      </c>
      <c r="E46">
        <f t="shared" si="2"/>
        <v>14.4</v>
      </c>
    </row>
    <row r="47" spans="3:13" x14ac:dyDescent="0.25">
      <c r="C47">
        <v>7.6</v>
      </c>
      <c r="D47">
        <v>3.6</v>
      </c>
      <c r="E47">
        <f t="shared" si="2"/>
        <v>27.36</v>
      </c>
    </row>
    <row r="48" spans="3:13" x14ac:dyDescent="0.25">
      <c r="C48">
        <v>4</v>
      </c>
      <c r="D48">
        <v>3</v>
      </c>
      <c r="E48">
        <f t="shared" si="2"/>
        <v>12</v>
      </c>
    </row>
    <row r="49" spans="3:5" x14ac:dyDescent="0.25">
      <c r="C49">
        <v>9</v>
      </c>
      <c r="D49">
        <v>16</v>
      </c>
      <c r="E49">
        <f t="shared" si="2"/>
        <v>144</v>
      </c>
    </row>
    <row r="50" spans="3:5" x14ac:dyDescent="0.25">
      <c r="C50">
        <v>3.6</v>
      </c>
      <c r="D50">
        <v>9</v>
      </c>
      <c r="E50">
        <f t="shared" si="2"/>
        <v>32.4</v>
      </c>
    </row>
    <row r="51" spans="3:5" x14ac:dyDescent="0.25">
      <c r="C51">
        <v>7.6</v>
      </c>
      <c r="D51">
        <v>12.6</v>
      </c>
      <c r="E51">
        <f t="shared" si="2"/>
        <v>95.759999999999991</v>
      </c>
    </row>
    <row r="52" spans="3:5" x14ac:dyDescent="0.25">
      <c r="C52">
        <v>9</v>
      </c>
      <c r="D52">
        <v>11</v>
      </c>
      <c r="E52">
        <f t="shared" si="2"/>
        <v>99</v>
      </c>
    </row>
    <row r="53" spans="3:5" x14ac:dyDescent="0.25">
      <c r="C53">
        <v>4</v>
      </c>
      <c r="D53">
        <v>7.6</v>
      </c>
      <c r="E53">
        <f t="shared" si="2"/>
        <v>30.4</v>
      </c>
    </row>
    <row r="54" spans="3:5" x14ac:dyDescent="0.25">
      <c r="C54">
        <v>7.6</v>
      </c>
      <c r="D54">
        <v>4</v>
      </c>
      <c r="E54">
        <f t="shared" si="2"/>
        <v>30.4</v>
      </c>
    </row>
    <row r="55" spans="3:5" x14ac:dyDescent="0.25">
      <c r="C55">
        <v>9</v>
      </c>
      <c r="D55">
        <v>16</v>
      </c>
      <c r="E55">
        <f t="shared" si="2"/>
        <v>144</v>
      </c>
    </row>
    <row r="56" spans="3:5" x14ac:dyDescent="0.25">
      <c r="C56">
        <v>3.6</v>
      </c>
      <c r="D56">
        <v>9</v>
      </c>
      <c r="E56">
        <f t="shared" si="2"/>
        <v>32.4</v>
      </c>
    </row>
    <row r="57" spans="3:5" x14ac:dyDescent="0.25">
      <c r="C57">
        <v>7.6</v>
      </c>
      <c r="D57">
        <v>13.6</v>
      </c>
      <c r="E57">
        <f t="shared" si="2"/>
        <v>103.36</v>
      </c>
    </row>
    <row r="58" spans="3:5" x14ac:dyDescent="0.25">
      <c r="C58">
        <v>9</v>
      </c>
      <c r="D58">
        <v>11.6</v>
      </c>
      <c r="E58">
        <f t="shared" si="2"/>
        <v>104.39999999999999</v>
      </c>
    </row>
    <row r="59" spans="3:5" x14ac:dyDescent="0.25">
      <c r="C59">
        <v>4</v>
      </c>
      <c r="D59">
        <v>3.6</v>
      </c>
      <c r="E59">
        <f t="shared" si="2"/>
        <v>14.4</v>
      </c>
    </row>
    <row r="60" spans="3:5" x14ac:dyDescent="0.25">
      <c r="C60">
        <v>7.6</v>
      </c>
      <c r="D60">
        <v>3.6</v>
      </c>
      <c r="E60">
        <f t="shared" si="2"/>
        <v>27.36</v>
      </c>
    </row>
    <row r="61" spans="3:5" x14ac:dyDescent="0.25">
      <c r="C61">
        <v>4</v>
      </c>
      <c r="D61">
        <v>3</v>
      </c>
      <c r="E61">
        <f t="shared" si="2"/>
        <v>12</v>
      </c>
    </row>
    <row r="62" spans="3:5" x14ac:dyDescent="0.25">
      <c r="E62">
        <f>SUM(E39:E61)</f>
        <v>1439.7</v>
      </c>
    </row>
    <row r="63" spans="3:5" x14ac:dyDescent="0.25">
      <c r="C63">
        <v>13.6</v>
      </c>
      <c r="D63">
        <v>9</v>
      </c>
      <c r="E63">
        <f>D63*C63</f>
        <v>122.39999999999999</v>
      </c>
    </row>
    <row r="64" spans="3:5" x14ac:dyDescent="0.25">
      <c r="C64">
        <v>8.6</v>
      </c>
      <c r="D64">
        <v>7</v>
      </c>
      <c r="E64">
        <f t="shared" ref="E64:E90" si="3">D64*C64</f>
        <v>60.199999999999996</v>
      </c>
    </row>
    <row r="65" spans="3:5" x14ac:dyDescent="0.25">
      <c r="C65">
        <v>4</v>
      </c>
      <c r="D65">
        <v>7</v>
      </c>
      <c r="E65">
        <f t="shared" si="3"/>
        <v>28</v>
      </c>
    </row>
    <row r="66" spans="3:5" x14ac:dyDescent="0.25">
      <c r="C66">
        <v>9.6</v>
      </c>
      <c r="D66">
        <v>14</v>
      </c>
      <c r="E66">
        <f t="shared" si="3"/>
        <v>134.4</v>
      </c>
    </row>
    <row r="67" spans="3:5" x14ac:dyDescent="0.25">
      <c r="C67">
        <v>4</v>
      </c>
      <c r="D67">
        <v>7.9</v>
      </c>
      <c r="E67">
        <f t="shared" si="3"/>
        <v>31.6</v>
      </c>
    </row>
    <row r="68" spans="3:5" x14ac:dyDescent="0.25">
      <c r="C68">
        <v>17.600000000000001</v>
      </c>
      <c r="D68">
        <v>3.6</v>
      </c>
      <c r="E68">
        <f t="shared" si="3"/>
        <v>63.360000000000007</v>
      </c>
    </row>
    <row r="69" spans="3:5" x14ac:dyDescent="0.25">
      <c r="C69">
        <v>7</v>
      </c>
      <c r="D69">
        <v>8.3000000000000007</v>
      </c>
      <c r="E69">
        <f t="shared" si="3"/>
        <v>58.100000000000009</v>
      </c>
    </row>
    <row r="70" spans="3:5" x14ac:dyDescent="0.25">
      <c r="C70">
        <v>9</v>
      </c>
      <c r="D70">
        <v>10</v>
      </c>
      <c r="E70">
        <f t="shared" si="3"/>
        <v>90</v>
      </c>
    </row>
    <row r="71" spans="3:5" x14ac:dyDescent="0.25">
      <c r="C71">
        <v>9.6</v>
      </c>
      <c r="D71">
        <v>11.9</v>
      </c>
      <c r="E71">
        <f t="shared" si="3"/>
        <v>114.24</v>
      </c>
    </row>
    <row r="72" spans="3:5" x14ac:dyDescent="0.25">
      <c r="C72">
        <v>4</v>
      </c>
      <c r="D72">
        <v>7</v>
      </c>
      <c r="E72">
        <f t="shared" si="3"/>
        <v>28</v>
      </c>
    </row>
    <row r="73" spans="3:5" x14ac:dyDescent="0.25">
      <c r="C73">
        <v>9.6</v>
      </c>
      <c r="D73">
        <v>14</v>
      </c>
      <c r="E73">
        <f t="shared" si="3"/>
        <v>134.4</v>
      </c>
    </row>
    <row r="74" spans="3:5" x14ac:dyDescent="0.25">
      <c r="C74">
        <v>8.8000000000000007</v>
      </c>
      <c r="D74">
        <v>3.6</v>
      </c>
      <c r="E74">
        <f t="shared" si="3"/>
        <v>31.680000000000003</v>
      </c>
    </row>
    <row r="75" spans="3:5" x14ac:dyDescent="0.25">
      <c r="C75">
        <v>3.6</v>
      </c>
      <c r="D75">
        <v>4</v>
      </c>
      <c r="E75">
        <f t="shared" si="3"/>
        <v>14.4</v>
      </c>
    </row>
    <row r="76" spans="3:5" x14ac:dyDescent="0.25">
      <c r="C76">
        <v>3.6</v>
      </c>
      <c r="D76">
        <v>7.6</v>
      </c>
      <c r="E76">
        <f t="shared" si="3"/>
        <v>27.36</v>
      </c>
    </row>
    <row r="77" spans="3:5" x14ac:dyDescent="0.25">
      <c r="C77">
        <v>7</v>
      </c>
      <c r="D77">
        <v>11</v>
      </c>
      <c r="E77">
        <f t="shared" si="3"/>
        <v>77</v>
      </c>
    </row>
    <row r="78" spans="3:5" x14ac:dyDescent="0.25">
      <c r="C78">
        <v>9</v>
      </c>
      <c r="D78">
        <v>11.9</v>
      </c>
      <c r="E78">
        <f t="shared" si="3"/>
        <v>107.10000000000001</v>
      </c>
    </row>
    <row r="79" spans="3:5" x14ac:dyDescent="0.25">
      <c r="C79">
        <v>9</v>
      </c>
      <c r="D79">
        <v>16</v>
      </c>
      <c r="E79">
        <f t="shared" si="3"/>
        <v>144</v>
      </c>
    </row>
    <row r="80" spans="3:5" x14ac:dyDescent="0.25">
      <c r="C80">
        <v>7</v>
      </c>
      <c r="D80">
        <v>13.6</v>
      </c>
      <c r="E80">
        <f t="shared" si="3"/>
        <v>95.2</v>
      </c>
    </row>
    <row r="81" spans="3:6" x14ac:dyDescent="0.25">
      <c r="C81">
        <v>9</v>
      </c>
      <c r="D81">
        <v>11.6</v>
      </c>
      <c r="E81">
        <f t="shared" si="3"/>
        <v>104.39999999999999</v>
      </c>
    </row>
    <row r="82" spans="3:6" x14ac:dyDescent="0.25">
      <c r="C82">
        <v>7</v>
      </c>
      <c r="D82">
        <v>4</v>
      </c>
      <c r="E82">
        <f t="shared" si="3"/>
        <v>28</v>
      </c>
    </row>
    <row r="83" spans="3:6" x14ac:dyDescent="0.25">
      <c r="C83">
        <v>7</v>
      </c>
      <c r="D83">
        <v>4</v>
      </c>
      <c r="E83">
        <f t="shared" si="3"/>
        <v>28</v>
      </c>
    </row>
    <row r="84" spans="3:6" x14ac:dyDescent="0.25">
      <c r="C84">
        <v>8.6</v>
      </c>
      <c r="D84">
        <v>4</v>
      </c>
      <c r="E84">
        <f t="shared" si="3"/>
        <v>34.4</v>
      </c>
    </row>
    <row r="85" spans="3:6" x14ac:dyDescent="0.25">
      <c r="C85">
        <v>5</v>
      </c>
      <c r="D85">
        <v>3</v>
      </c>
      <c r="E85">
        <f t="shared" si="3"/>
        <v>15</v>
      </c>
    </row>
    <row r="86" spans="3:6" x14ac:dyDescent="0.25">
      <c r="C86">
        <v>7</v>
      </c>
      <c r="D86">
        <v>11.6</v>
      </c>
      <c r="E86">
        <f t="shared" si="3"/>
        <v>81.2</v>
      </c>
    </row>
    <row r="87" spans="3:6" x14ac:dyDescent="0.25">
      <c r="C87">
        <v>8</v>
      </c>
      <c r="D87">
        <v>9.6</v>
      </c>
      <c r="E87">
        <f t="shared" si="3"/>
        <v>76.8</v>
      </c>
    </row>
    <row r="88" spans="3:6" x14ac:dyDescent="0.25">
      <c r="C88">
        <v>4</v>
      </c>
      <c r="D88">
        <v>7.6</v>
      </c>
      <c r="E88">
        <f t="shared" si="3"/>
        <v>30.4</v>
      </c>
    </row>
    <row r="89" spans="3:6" x14ac:dyDescent="0.25">
      <c r="C89">
        <v>9</v>
      </c>
      <c r="D89">
        <v>13.6</v>
      </c>
      <c r="E89">
        <f t="shared" si="3"/>
        <v>122.39999999999999</v>
      </c>
    </row>
    <row r="90" spans="3:6" x14ac:dyDescent="0.25">
      <c r="C90">
        <v>9</v>
      </c>
      <c r="D90">
        <v>9.6</v>
      </c>
      <c r="E90">
        <f t="shared" si="3"/>
        <v>86.399999999999991</v>
      </c>
    </row>
    <row r="91" spans="3:6" x14ac:dyDescent="0.25">
      <c r="E91">
        <f>SUM(E63:E90)</f>
        <v>1968.4400000000005</v>
      </c>
    </row>
    <row r="92" spans="3:6" x14ac:dyDescent="0.25">
      <c r="F92">
        <f>E91+E62</f>
        <v>3408.1400000000003</v>
      </c>
    </row>
    <row r="93" spans="3:6" x14ac:dyDescent="0.25">
      <c r="C93">
        <v>5.9</v>
      </c>
      <c r="D93">
        <f>4+14+8.6+7+9</f>
        <v>42.6</v>
      </c>
      <c r="E93">
        <f t="shared" ref="E93:E98" si="4">D93*C93</f>
        <v>251.34000000000003</v>
      </c>
    </row>
    <row r="94" spans="3:6" x14ac:dyDescent="0.25">
      <c r="C94">
        <v>5.6</v>
      </c>
      <c r="D94">
        <v>5</v>
      </c>
      <c r="E94">
        <f t="shared" si="4"/>
        <v>28</v>
      </c>
    </row>
    <row r="95" spans="3:6" x14ac:dyDescent="0.25">
      <c r="C95">
        <v>8</v>
      </c>
      <c r="D95">
        <v>16</v>
      </c>
      <c r="E95">
        <f t="shared" si="4"/>
        <v>128</v>
      </c>
    </row>
    <row r="96" spans="3:6" x14ac:dyDescent="0.25">
      <c r="C96">
        <v>5.6</v>
      </c>
      <c r="D96">
        <v>5</v>
      </c>
      <c r="E96">
        <f t="shared" si="4"/>
        <v>28</v>
      </c>
    </row>
    <row r="97" spans="1:7" x14ac:dyDescent="0.25">
      <c r="C97">
        <v>8</v>
      </c>
      <c r="D97">
        <v>8.3000000000000007</v>
      </c>
      <c r="E97">
        <f t="shared" si="4"/>
        <v>66.400000000000006</v>
      </c>
    </row>
    <row r="98" spans="1:7" x14ac:dyDescent="0.25">
      <c r="C98">
        <v>8</v>
      </c>
      <c r="D98">
        <v>16</v>
      </c>
      <c r="E98">
        <f t="shared" si="4"/>
        <v>128</v>
      </c>
    </row>
    <row r="99" spans="1:7" x14ac:dyDescent="0.25">
      <c r="E99">
        <f>SUM(E96:E98)</f>
        <v>222.4</v>
      </c>
    </row>
    <row r="100" spans="1:7" x14ac:dyDescent="0.25">
      <c r="F100">
        <f>E99+F92</f>
        <v>3630.5400000000004</v>
      </c>
    </row>
    <row r="101" spans="1:7" x14ac:dyDescent="0.25">
      <c r="F101">
        <f>F100*1.2</f>
        <v>4356.6480000000001</v>
      </c>
      <c r="G101">
        <f>F101/10.764</f>
        <v>404.74247491638801</v>
      </c>
    </row>
    <row r="110" spans="1:7" ht="204.75" customHeight="1" x14ac:dyDescent="0.25">
      <c r="A110" s="257" t="s">
        <v>192</v>
      </c>
      <c r="B110" s="210"/>
      <c r="C110" s="210"/>
      <c r="D110" s="210"/>
      <c r="E110" s="210"/>
    </row>
  </sheetData>
  <mergeCells count="7">
    <mergeCell ref="A110:E110"/>
    <mergeCell ref="N4:N6"/>
    <mergeCell ref="L32:M33"/>
    <mergeCell ref="B4:E4"/>
    <mergeCell ref="B18:D18"/>
    <mergeCell ref="G4:J4"/>
    <mergeCell ref="G20:I2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TSR</vt:lpstr>
      <vt:lpstr>Summary</vt:lpstr>
      <vt:lpstr>Measurement</vt:lpstr>
      <vt:lpstr>plan</vt:lpstr>
      <vt:lpstr>MEASUREMENT SHEET</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Aditya Nayak</dc:creator>
  <cp:keywords/>
  <dc:description/>
  <cp:lastModifiedBy>VSJC-37</cp:lastModifiedBy>
  <cp:revision/>
  <cp:lastPrinted>2025-08-25T12:51:59Z</cp:lastPrinted>
  <dcterms:created xsi:type="dcterms:W3CDTF">2021-07-30T11:51:26Z</dcterms:created>
  <dcterms:modified xsi:type="dcterms:W3CDTF">2025-08-25T12:52:52Z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1-bc88714345d2_Enabled">
    <vt:lpwstr>true</vt:lpwstr>
  </property>
  <property fmtid="{D5CDD505-2E9C-101B-9397-08002B2CF9AE}" pid="3" name="MSIP_Label_defa4170-0d19-0005-0001-bc88714345d2_SetDate">
    <vt:lpwstr>2024-10-04T07:48:51Z</vt:lpwstr>
  </property>
  <property fmtid="{D5CDD505-2E9C-101B-9397-08002B2CF9AE}" pid="4" name="MSIP_Label_defa4170-0d19-0005-0001-bc88714345d2_Method">
    <vt:lpwstr>Privileged</vt:lpwstr>
  </property>
  <property fmtid="{D5CDD505-2E9C-101B-9397-08002B2CF9AE}" pid="5" name="MSIP_Label_defa4170-0d19-0005-0001-bc88714345d2_Name">
    <vt:lpwstr>defa4170-0d19-0005-0001-bc88714345d2</vt:lpwstr>
  </property>
  <property fmtid="{D5CDD505-2E9C-101B-9397-08002B2CF9AE}" pid="6" name="MSIP_Label_defa4170-0d19-0005-0001-bc88714345d2_SiteId">
    <vt:lpwstr>38bb34e6-2129-44b2-b9a6-2a262d863fd5</vt:lpwstr>
  </property>
  <property fmtid="{D5CDD505-2E9C-101B-9397-08002B2CF9AE}" pid="7" name="MSIP_Label_defa4170-0d19-0005-0001-bc88714345d2_ActionId">
    <vt:lpwstr>58fca4b7-d312-4fc8-b8a3-063a3585fdd5</vt:lpwstr>
  </property>
  <property fmtid="{D5CDD505-2E9C-101B-9397-08002B2CF9AE}" pid="8" name="MSIP_Label_defa4170-0d19-0005-0001-bc88714345d2_ContentBits">
    <vt:lpwstr>0</vt:lpwstr>
  </property>
</Properties>
</file>