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Aug 25\MHF old\"/>
    </mc:Choice>
  </mc:AlternateContent>
  <xr:revisionPtr revIDLastSave="0" documentId="13_ncr:1_{A62FBAB3-261C-4B2F-A853-376704EFA922}"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4" r:id="rId2"/>
  </sheets>
  <definedNames>
    <definedName name="_xlnm.Print_Area" localSheetId="0">Report!$A$1:$H$333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L28" i="1"/>
  <c r="I142" i="1"/>
  <c r="I154" i="1"/>
  <c r="E164" i="1"/>
  <c r="E163" i="1"/>
  <c r="D165" i="1"/>
  <c r="D164" i="1"/>
  <c r="D163" i="1"/>
  <c r="D162" i="1"/>
  <c r="E160" i="1"/>
  <c r="E156" i="1"/>
  <c r="D160" i="1"/>
  <c r="D159" i="1"/>
  <c r="D158" i="1"/>
  <c r="D157" i="1"/>
  <c r="D156" i="1"/>
  <c r="D155" i="1"/>
  <c r="E152" i="1"/>
  <c r="E151" i="1"/>
  <c r="E148" i="1"/>
  <c r="E144" i="1"/>
  <c r="D153" i="1"/>
  <c r="D152" i="1"/>
  <c r="D151" i="1"/>
  <c r="D150" i="1"/>
  <c r="D149" i="1"/>
  <c r="D148" i="1"/>
  <c r="D147" i="1"/>
  <c r="D146" i="1"/>
  <c r="F146" i="1" s="1"/>
  <c r="H146" i="1" s="1"/>
  <c r="D145" i="1"/>
  <c r="D144" i="1"/>
  <c r="D143" i="1"/>
  <c r="E138" i="1"/>
  <c r="E134" i="1"/>
  <c r="D141" i="1"/>
  <c r="D140" i="1"/>
  <c r="D139" i="1"/>
  <c r="D138" i="1"/>
  <c r="D137" i="1"/>
  <c r="D136" i="1"/>
  <c r="C102" i="1" s="1"/>
  <c r="D135" i="1"/>
  <c r="D134" i="1"/>
  <c r="D133" i="1"/>
  <c r="E129" i="1"/>
  <c r="D129" i="1" l="1"/>
  <c r="G5" i="1"/>
  <c r="J81" i="1"/>
  <c r="J80" i="1"/>
  <c r="J79" i="1"/>
  <c r="J78" i="1"/>
  <c r="H71" i="1"/>
  <c r="F129" i="1" l="1"/>
  <c r="C101" i="1"/>
  <c r="C103" i="1" s="1"/>
  <c r="J75" i="1"/>
  <c r="E74" i="1" s="1"/>
  <c r="F74" i="1" s="1"/>
  <c r="F81" i="1"/>
  <c r="F79" i="1"/>
  <c r="F77" i="1"/>
  <c r="F83" i="1"/>
  <c r="F82" i="1"/>
  <c r="F76" i="1"/>
  <c r="J76" i="1"/>
  <c r="J77" i="1" s="1"/>
  <c r="J82" i="1" s="1"/>
  <c r="J83" i="1" s="1"/>
  <c r="E75" i="1" s="1"/>
  <c r="F80" i="1"/>
  <c r="F78" i="1"/>
  <c r="J74" i="1"/>
  <c r="J73" i="1"/>
  <c r="H129" i="1" l="1"/>
  <c r="G101" i="1" s="1"/>
  <c r="E101" i="1"/>
  <c r="G74" i="1"/>
  <c r="I70" i="1" s="1"/>
  <c r="C72" i="1" s="1"/>
  <c r="F75" i="1"/>
  <c r="F136" i="1"/>
  <c r="F189" i="1" l="1"/>
  <c r="A185" i="1"/>
  <c r="A186" i="1" s="1"/>
  <c r="A187" i="1" s="1"/>
  <c r="A188" i="1" s="1"/>
  <c r="A189" i="1" s="1"/>
  <c r="A190" i="1" s="1"/>
  <c r="A191" i="1" s="1"/>
  <c r="A192" i="1" s="1"/>
  <c r="A193" i="1" s="1"/>
  <c r="A168" i="1"/>
  <c r="A169" i="1" s="1"/>
  <c r="A170" i="1" s="1"/>
  <c r="A171" i="1" s="1"/>
  <c r="A172" i="1" s="1"/>
  <c r="A173" i="1" s="1"/>
  <c r="A174" i="1" s="1"/>
  <c r="A175" i="1" s="1"/>
  <c r="A176" i="1" s="1"/>
  <c r="A177" i="1" s="1"/>
  <c r="A178" i="1" s="1"/>
  <c r="A156" i="1"/>
  <c r="A157" i="1" s="1"/>
  <c r="A158" i="1" s="1"/>
  <c r="A159" i="1" s="1"/>
  <c r="A160" i="1" s="1"/>
  <c r="A161" i="1" s="1"/>
  <c r="A162" i="1" s="1"/>
  <c r="A163" i="1" s="1"/>
  <c r="A164" i="1" s="1"/>
  <c r="A165" i="1" s="1"/>
  <c r="A144" i="1"/>
  <c r="A145" i="1" s="1"/>
  <c r="A146" i="1" s="1"/>
  <c r="A147" i="1" s="1"/>
  <c r="A148" i="1" s="1"/>
  <c r="A149" i="1" s="1"/>
  <c r="A150" i="1" s="1"/>
  <c r="A151" i="1" s="1"/>
  <c r="A152" i="1" s="1"/>
  <c r="A153" i="1" s="1"/>
  <c r="A134" i="1"/>
  <c r="A135" i="1" s="1"/>
  <c r="A136" i="1" s="1"/>
  <c r="A137" i="1" s="1"/>
  <c r="A138" i="1" s="1"/>
  <c r="A139" i="1" s="1"/>
  <c r="A140" i="1" s="1"/>
  <c r="A141" i="1" s="1"/>
  <c r="A112" i="1"/>
  <c r="A113" i="1" s="1"/>
  <c r="A114" i="1" s="1"/>
  <c r="A115" i="1" s="1"/>
  <c r="A116" i="1" s="1"/>
  <c r="A117" i="1" s="1"/>
  <c r="A118" i="1" s="1"/>
  <c r="A119" i="1" s="1"/>
  <c r="A120" i="1" s="1"/>
  <c r="A121" i="1" s="1"/>
  <c r="A122" i="1" s="1"/>
  <c r="F178" i="1"/>
  <c r="H178" i="1" s="1"/>
  <c r="F177" i="1"/>
  <c r="H177" i="1" s="1"/>
  <c r="F176" i="1"/>
  <c r="H176" i="1" s="1"/>
  <c r="F175" i="1"/>
  <c r="H175" i="1" s="1"/>
  <c r="F174" i="1"/>
  <c r="H174" i="1" s="1"/>
  <c r="F173" i="1"/>
  <c r="H173" i="1" s="1"/>
  <c r="F172" i="1"/>
  <c r="H172" i="1" s="1"/>
  <c r="F171" i="1"/>
  <c r="H171" i="1" s="1"/>
  <c r="F170" i="1"/>
  <c r="H170" i="1" s="1"/>
  <c r="F169" i="1"/>
  <c r="H169" i="1" s="1"/>
  <c r="F168" i="1"/>
  <c r="H168" i="1" s="1"/>
  <c r="F167" i="1"/>
  <c r="H167" i="1" s="1"/>
  <c r="F165" i="1"/>
  <c r="H165" i="1" s="1"/>
  <c r="F164" i="1"/>
  <c r="H164" i="1" s="1"/>
  <c r="F163" i="1"/>
  <c r="H163" i="1" s="1"/>
  <c r="F162" i="1"/>
  <c r="H162" i="1" s="1"/>
  <c r="F160" i="1"/>
  <c r="H160" i="1" s="1"/>
  <c r="F159" i="1"/>
  <c r="H159" i="1" s="1"/>
  <c r="F158" i="1"/>
  <c r="H158" i="1" s="1"/>
  <c r="F157" i="1"/>
  <c r="H157" i="1" s="1"/>
  <c r="F156" i="1"/>
  <c r="H156" i="1" s="1"/>
  <c r="F155" i="1"/>
  <c r="H155" i="1" s="1"/>
  <c r="F153" i="1"/>
  <c r="H153" i="1" s="1"/>
  <c r="F152" i="1"/>
  <c r="H152" i="1" s="1"/>
  <c r="F151" i="1"/>
  <c r="H151" i="1" s="1"/>
  <c r="F150" i="1"/>
  <c r="H150" i="1" s="1"/>
  <c r="F149" i="1"/>
  <c r="H149" i="1" s="1"/>
  <c r="F148" i="1"/>
  <c r="H148" i="1" s="1"/>
  <c r="F147" i="1"/>
  <c r="H147" i="1" s="1"/>
  <c r="F145" i="1"/>
  <c r="H145" i="1" s="1"/>
  <c r="F144" i="1"/>
  <c r="H144" i="1" s="1"/>
  <c r="F143" i="1"/>
  <c r="H143" i="1" s="1"/>
  <c r="F112" i="1"/>
  <c r="H112" i="1" s="1"/>
  <c r="F113" i="1"/>
  <c r="F114" i="1"/>
  <c r="H114" i="1" s="1"/>
  <c r="F115" i="1"/>
  <c r="F116" i="1"/>
  <c r="F117" i="1"/>
  <c r="F118" i="1"/>
  <c r="F119" i="1"/>
  <c r="F120" i="1"/>
  <c r="F121" i="1"/>
  <c r="F122" i="1"/>
  <c r="F111" i="1"/>
  <c r="H111" i="1" s="1"/>
  <c r="F141" i="1"/>
  <c r="H141" i="1" s="1"/>
  <c r="F140" i="1"/>
  <c r="H140" i="1" s="1"/>
  <c r="F139" i="1"/>
  <c r="H139" i="1" s="1"/>
  <c r="F138" i="1"/>
  <c r="H138" i="1" s="1"/>
  <c r="F137" i="1"/>
  <c r="H137" i="1" s="1"/>
  <c r="H136" i="1"/>
  <c r="F135" i="1"/>
  <c r="H135" i="1" s="1"/>
  <c r="F134" i="1"/>
  <c r="H134" i="1" s="1"/>
  <c r="J134" i="1" s="1"/>
  <c r="F133" i="1"/>
  <c r="E102" i="1" l="1"/>
  <c r="E103" i="1" s="1"/>
  <c r="H133" i="1"/>
  <c r="E98" i="1"/>
  <c r="C98" i="1"/>
  <c r="C104" i="1" s="1"/>
  <c r="G102" i="1" l="1"/>
  <c r="G103" i="1" s="1"/>
  <c r="J133" i="1"/>
  <c r="E104" i="1"/>
  <c r="C8" i="1"/>
  <c r="J67" i="1" l="1"/>
  <c r="J66" i="1"/>
  <c r="J65" i="1"/>
  <c r="J64" i="1"/>
  <c r="H57" i="1"/>
  <c r="J61" i="1" l="1"/>
  <c r="E60" i="1" s="1"/>
  <c r="J59" i="1"/>
  <c r="F64" i="1"/>
  <c r="F69" i="1"/>
  <c r="F63" i="1"/>
  <c r="J62" i="1"/>
  <c r="J63" i="1" s="1"/>
  <c r="J68" i="1" s="1"/>
  <c r="J69" i="1" s="1"/>
  <c r="E61" i="1" s="1"/>
  <c r="F65" i="1"/>
  <c r="F68" i="1"/>
  <c r="F62" i="1"/>
  <c r="F66" i="1"/>
  <c r="F67" i="1"/>
  <c r="J60" i="1"/>
  <c r="F61" i="1" l="1"/>
  <c r="F60" i="1"/>
  <c r="G60" i="1"/>
  <c r="I56" i="1" s="1"/>
  <c r="C58" i="1" s="1"/>
  <c r="H113" i="1" l="1"/>
  <c r="H115" i="1"/>
  <c r="H116" i="1"/>
  <c r="H117" i="1"/>
  <c r="H118" i="1"/>
  <c r="H119" i="1"/>
  <c r="H120" i="1"/>
  <c r="H121" i="1"/>
  <c r="H122" i="1"/>
  <c r="G98" i="1" l="1"/>
  <c r="G42" i="1"/>
  <c r="G104" i="1" l="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9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7" authorId="0" shapeId="0" xr:uid="{00000000-0006-0000-0000-00000C000000}">
      <text>
        <r>
          <rPr>
            <b/>
            <sz val="9"/>
            <color indexed="81"/>
            <rFont val="Tahoma"/>
            <family val="2"/>
          </rPr>
          <t>height should also be mentioned</t>
        </r>
      </text>
    </comment>
    <comment ref="C54" authorId="0" shapeId="0" xr:uid="{00000000-0006-0000-0000-00000D000000}">
      <text>
        <r>
          <rPr>
            <b/>
            <sz val="9"/>
            <color indexed="81"/>
            <rFont val="Tahoma"/>
            <family val="2"/>
          </rPr>
          <t>RERA Start date</t>
        </r>
      </text>
    </comment>
    <comment ref="F54" authorId="0" shapeId="0" xr:uid="{00000000-0006-0000-0000-00000E000000}">
      <text>
        <r>
          <rPr>
            <b/>
            <sz val="9"/>
            <color indexed="81"/>
            <rFont val="Tahoma"/>
            <family val="2"/>
          </rPr>
          <t>RERA completion date</t>
        </r>
      </text>
    </comment>
    <comment ref="H86" authorId="0" shapeId="0" xr:uid="{00000000-0006-0000-0000-00000F000000}">
      <text>
        <r>
          <rPr>
            <b/>
            <sz val="9"/>
            <color indexed="81"/>
            <rFont val="Tahoma"/>
            <family val="2"/>
          </rPr>
          <t>if multiple buildings are in project and are connected internally</t>
        </r>
      </text>
    </comment>
    <comment ref="C88" authorId="0" shapeId="0" xr:uid="{00000000-0006-0000-0000-000010000000}">
      <text>
        <r>
          <rPr>
            <b/>
            <sz val="9"/>
            <color indexed="81"/>
            <rFont val="Tahoma"/>
            <family val="2"/>
          </rPr>
          <t>AAC Block or Brick</t>
        </r>
      </text>
    </comment>
    <comment ref="H90" authorId="0" shapeId="0" xr:uid="{00000000-0006-0000-0000-000011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<sst xmlns="http://schemas.openxmlformats.org/spreadsheetml/2006/main" count="441" uniqueCount="292">
  <si>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</si>
  <si>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</si>
  <si>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</si>
  <si>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</si>
  <si>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</si>
  <si>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</si>
  <si>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</si>
  <si>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</si>
  <si>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</si>
  <si>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</si>
  <si>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</si>
  <si>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</si>
  <si>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</si>
  <si>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</si>
  <si>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</si>
  <si>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</si>
  <si>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</si>
  <si>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</si>
  <si>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</si>
  <si>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</si>
  <si>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</si>
  <si>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Construction/Building Permission</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</si>
  <si>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</si>
  <si>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</si>
  <si>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</si>
  <si>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</si>
  <si>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</si>
  <si>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</si>
  <si>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</si>
  <si>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</si>
  <si>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</si>
  <si>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</si>
  <si>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</si>
  <si>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</si>
  <si>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</si>
  <si>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</si>
  <si>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</si>
  <si>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</si>
  <si>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</si>
  <si>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</si>
  <si>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</si>
  <si>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</si>
  <si>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</si>
  <si>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</si>
  <si>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</si>
  <si>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</si>
  <si>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</si>
  <si>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</si>
  <si>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</si>
  <si>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</si>
  <si>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</si>
  <si>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</si>
  <si>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</si>
  <si>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</si>
  <si>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</si>
  <si>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</si>
  <si>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</si>
  <si>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</si>
  <si>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</si>
  <si>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</si>
  <si>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</si>
  <si>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</si>
  <si>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</si>
  <si>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</si>
  <si>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</si>
  <si>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</si>
  <si>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</si>
  <si>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</si>
  <si>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</si>
  <si>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</si>
  <si>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</si>
  <si>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</si>
  <si>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</si>
  <si>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</si>
  <si>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</si>
  <si>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</si>
  <si>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</si>
  <si>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</si>
  <si>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</si>
  <si>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</si>
  <si>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</si>
  <si>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</si>
  <si>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</si>
  <si>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</si>
  <si>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</si>
  <si>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</si>
  <si>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</si>
  <si>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</si>
  <si>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</si>
  <si>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</si>
  <si>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</si>
  <si>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</si>
  <si>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</si>
  <si>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</si>
  <si>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</si>
  <si>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</si>
  <si>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</si>
  <si>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</si>
  <si>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</si>
  <si>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</si>
  <si>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</si>
  <si>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</si>
  <si>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</si>
  <si>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</si>
  <si>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</si>
  <si>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</si>
  <si>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</si>
  <si>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</si>
  <si>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</si>
  <si>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</si>
  <si>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</si>
  <si>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</si>
  <si>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Reference No :</t>
  </si>
  <si>
    <t>Validity &amp; area :
mentioned</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</si>
  <si>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</si>
  <si>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</si>
  <si>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</si>
  <si>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</si>
  <si>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</si>
  <si>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</si>
  <si>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</si>
  <si>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</si>
  <si>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</si>
  <si>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Connectivity</t>
  </si>
  <si>
    <t>Exposure Limit
(Proposed)</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</si>
  <si>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</si>
  <si>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</si>
  <si>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</si>
  <si>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</si>
  <si>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</si>
  <si>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</si>
  <si>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</si>
  <si>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</si>
  <si>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</si>
  <si>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</si>
  <si>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</si>
  <si>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</si>
  <si>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</si>
  <si>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</si>
  <si>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</si>
  <si>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</si>
  <si>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</si>
  <si>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</si>
  <si>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</si>
  <si>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</si>
  <si>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</si>
  <si>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</si>
  <si>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</si>
  <si>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</si>
  <si>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</si>
  <si>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</si>
  <si>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</si>
  <si>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</si>
  <si>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</si>
  <si>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</si>
  <si>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</si>
  <si>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</si>
  <si>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</si>
  <si>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</si>
  <si>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</si>
  <si>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</si>
  <si>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</si>
  <si>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</si>
  <si>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</si>
  <si>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</si>
  <si>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</si>
  <si>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</si>
  <si>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</si>
  <si>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</si>
  <si>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</si>
  <si>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</si>
  <si>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</si>
  <si>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</si>
  <si>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</si>
  <si>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</si>
  <si>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</si>
  <si>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</si>
  <si>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</si>
  <si>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</si>
  <si>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</si>
  <si>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</si>
  <si>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</si>
  <si>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</si>
  <si>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</si>
  <si>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</si>
  <si>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</si>
  <si>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</si>
  <si>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</si>
  <si>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</si>
  <si>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</si>
  <si>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</si>
  <si>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</si>
  <si>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</si>
  <si>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</si>
  <si>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</si>
  <si>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</si>
  <si>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</si>
  <si>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</si>
  <si>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</si>
  <si>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</si>
  <si>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</si>
  <si>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</si>
  <si>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</si>
  <si>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</si>
  <si>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</si>
  <si>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</si>
  <si>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</si>
  <si>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</si>
  <si>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</si>
  <si>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</si>
  <si>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</si>
  <si>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</si>
  <si>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</si>
  <si>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</si>
  <si>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</si>
  <si>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</si>
  <si>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</si>
  <si>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</si>
  <si>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</si>
  <si>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</si>
  <si>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</si>
  <si>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</si>
  <si>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</si>
  <si>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Survey No</t>
  </si>
  <si>
    <t>Apartments</t>
  </si>
  <si>
    <t>Refuge Area</t>
  </si>
  <si>
    <t xml:space="preserve">Construction work is in process at the time of Visit (labour found)
</t>
  </si>
  <si>
    <t>Open Plot</t>
  </si>
  <si>
    <t>Other statutory permissions
(Fire NOC)</t>
  </si>
  <si>
    <t>Name of the Authority :</t>
  </si>
  <si>
    <t>AAC block, Cement bags, aggregate, Sand, etc found on site in average quantity.</t>
  </si>
  <si>
    <t>AAC Block</t>
  </si>
  <si>
    <t xml:space="preserve">Few Labours found on site at the time of visit. </t>
  </si>
  <si>
    <t>TMC/CFO/M/HR/114/108                      Date - 18/07/2023
Building A = Stilt + 1st to 21st Floor (Height = 64.5m)</t>
  </si>
  <si>
    <t>Area - 3340Sq.Mt.</t>
  </si>
  <si>
    <t>K Mahsul/K-1/Te-1/Diva-Thane/SND/SR-17/2023 
Date - 06/10/2023</t>
  </si>
  <si>
    <t>Collector Of Thane</t>
  </si>
  <si>
    <t>TMCB/RB/2024/APL/00153   Date - 27/03/2024
Bunglow = Stilt/ Gr. + 1st to 2nd Floor
Building A = Stilt + 1st to 21st Floor</t>
  </si>
  <si>
    <t>Bunglow = Stilt/Gr + 1st to 2nd Floor (Height = 11.65m)
Building A = Stilt + 1st to 21st Floor (Height = 64.50m)</t>
  </si>
  <si>
    <t>TMCB/RB/2024/APL/00153
Date - 27/03/2024</t>
  </si>
  <si>
    <t>67/2 &amp; 67/4</t>
  </si>
  <si>
    <t>Diva</t>
  </si>
  <si>
    <t>Chandrangan Residency Phase IV</t>
  </si>
  <si>
    <t>Ekveera Enterprises</t>
  </si>
  <si>
    <t>Bunglow &amp; Building A</t>
  </si>
  <si>
    <t>Building A = Stilt + 1st to 21st Floor</t>
  </si>
  <si>
    <t>P51700056036</t>
  </si>
  <si>
    <t>Chandrangan Residency Phase 2</t>
  </si>
  <si>
    <t>Survey No.70/6H, Chandrangan Residency Phase 2, Near Kalpataru Jewellers, Diva Shil Road, Diva East, Thane, Thane-4000612</t>
  </si>
  <si>
    <t>Bharat Co-op Bank Mumbai Ltd
IFSC - BCMB0000091</t>
  </si>
  <si>
    <t>Mr. Abdul 9920155998</t>
  </si>
  <si>
    <t>Thane Municipal Corporation (TMC)</t>
  </si>
  <si>
    <t>Building A</t>
  </si>
  <si>
    <t>Bunglow = Ground + 1st to 2nd Floor</t>
  </si>
  <si>
    <t>19.184124,73.040733</t>
  </si>
  <si>
    <t>Bunglow</t>
  </si>
  <si>
    <t xml:space="preserve"> Building A = Stilt + 1st to 21st Floor</t>
  </si>
  <si>
    <t>Ground Floor For Entrance Lobby &amp; Parking</t>
  </si>
  <si>
    <t>1st to 2nd For Residential</t>
  </si>
  <si>
    <t>3BHK</t>
  </si>
  <si>
    <t xml:space="preserve"> Building A</t>
  </si>
  <si>
    <t>Ground Floor For Entrance Lobby, Meter Room &amp; Parking</t>
  </si>
  <si>
    <t>1st Floor For Residential, Society Office, Driver Room, Fitness Centre &amp; Creche</t>
  </si>
  <si>
    <t>2BHK</t>
  </si>
  <si>
    <t>Balcony Area</t>
  </si>
  <si>
    <t>2nd to 7th, 9th to 12th, 14th to 17th &amp; 19th to 21st Floor</t>
  </si>
  <si>
    <t>8th, 13th &amp; 18th Floor (Part Refuge Area)</t>
  </si>
  <si>
    <t>We considered Gross carpet area = Net carpet + Balcony Area</t>
  </si>
  <si>
    <t>On Site, we meet Mr. Abdul 9920155998</t>
  </si>
  <si>
    <t>Other Plot</t>
  </si>
  <si>
    <t>Shiv kutir</t>
  </si>
  <si>
    <t>Residential Building</t>
  </si>
  <si>
    <t>S No 69 H No.6</t>
  </si>
  <si>
    <t>S No.74</t>
  </si>
  <si>
    <t>S No. 67 H No.5</t>
  </si>
  <si>
    <t>NA</t>
  </si>
  <si>
    <t>https://maps.app.goo.gl/MS1hWkFT32wiRSvw9</t>
  </si>
  <si>
    <t>1. 0.13Km From New Holy Spirit School.
2. 0.35Km From Diva High School &amp; Junior College. 
3. 0.4Km From Vivek Memorial Astha Hospital.
4. 0.55Km From Jivdani Hospital.
5. 0.15Km From Sai Mandir.
6. 0.2Km From Vitthal Mandir.
7. 0.22Km From Sirvi Super Bazar
8. 0.082Km From Laxmi Super Market
9. 1Km From Diva Mohatsav Naka Bus Stop.
10. 0.55Km From Diva Junction Railway Station.</t>
  </si>
  <si>
    <t>Yes, Approx 32ft</t>
  </si>
  <si>
    <t>Sabe Road</t>
  </si>
  <si>
    <t>Bunglow = Stilt/Gr + 1st to 2nd Floor 
Building A = Stilt + 1st to 21st Floor</t>
  </si>
  <si>
    <t>M25</t>
  </si>
  <si>
    <t>FE500</t>
  </si>
  <si>
    <t>Gangaram parshuram Lambore</t>
  </si>
  <si>
    <t>As per RERA (On 04/04/2025)</t>
  </si>
  <si>
    <t>Survey No. 67 Hissa No. 2 &amp; Survey No. 67 Hissa No. 4</t>
  </si>
  <si>
    <t>20/08/2025 at 05:46PM</t>
  </si>
  <si>
    <t>7500 to 7900</t>
  </si>
  <si>
    <t>Rohan</t>
  </si>
  <si>
    <t>Flats = 226, Bunglow = 01</t>
  </si>
  <si>
    <t>Development Charges</t>
  </si>
  <si>
    <t>Cost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</si>
</sst>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251">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2" borderId="4" xfId="0" applyFont="1" applyFill="1" applyBorder="1" applyAlignment="1">
      <alignment horizontal="center" vertical="center" wrapText="1"/>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1" fontId="6" fillId="0" borderId="0" xfId="0" applyNumberFormat="1" applyFont="1"/>
    <xf numFmtId="0" fontId="6" fillId="0" borderId="0" xfId="0" applyFont="1" applyAlignment="1">
      <alignment horizontal="left"/>
    </xf>
    <xf numFmtId="9" fontId="1" fillId="3" borderId="8" xfId="0" applyNumberFormat="1" applyFont="1" applyFill="1" applyBorder="1" applyAlignment="1">
      <alignment horizontal="left" vertical="top" wrapText="1"/>
    </xf>
    <xf numFmtId="0" fontId="1" fillId="3" borderId="8" xfId="0" applyFont="1" applyFill="1" applyBorder="1" applyAlignment="1">
      <alignment vertical="top" wrapText="1"/>
    </xf>
    <xf numFmtId="0" fontId="1" fillId="3" borderId="10" xfId="0" applyFont="1" applyFill="1" applyBorder="1" applyAlignment="1">
      <alignment vertical="top" wrapText="1"/>
    </xf>
    <xf numFmtId="0" fontId="6" fillId="3" borderId="4" xfId="0" applyFont="1" applyFill="1" applyBorder="1" applyAlignment="1">
      <alignment horizontal="center" vertical="center" wrapText="1"/>
    </xf>
    <xf numFmtId="0" fontId="5" fillId="3" borderId="0" xfId="0" applyFont="1" applyFill="1" applyAlignment="1">
      <alignment horizontal="center" vertical="center"/>
    </xf>
    <xf numFmtId="0" fontId="6" fillId="3" borderId="4" xfId="0" applyFont="1" applyFill="1" applyBorder="1" applyAlignment="1">
      <alignment horizontal="center" vertical="center"/>
    </xf>
    <xf numFmtId="0" fontId="12" fillId="0" borderId="0" xfId="0" applyFont="1"/>
    <xf numFmtId="14" fontId="6" fillId="0" borderId="0" xfId="0" applyNumberFormat="1" applyFont="1"/>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3" borderId="4"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2" fillId="2" borderId="14" xfId="0" applyFont="1" applyFill="1" applyBorder="1" applyAlignment="1">
      <alignment horizontal="center" vertical="top" wrapText="1"/>
    </xf>
    <xf numFmtId="0" fontId="12" fillId="2" borderId="13" xfId="0" applyFont="1" applyFill="1" applyBorder="1" applyAlignment="1">
      <alignment horizontal="center" vertical="top"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5" fillId="3" borderId="4"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5" fillId="3" borderId="4" xfId="0" applyFont="1" applyFill="1" applyBorder="1" applyAlignment="1">
      <alignment horizontal="left" vertical="top" wrapText="1"/>
    </xf>
    <xf numFmtId="0" fontId="6"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1" fontId="6" fillId="3" borderId="4" xfId="0" applyNumberFormat="1" applyFont="1" applyFill="1" applyBorder="1" applyAlignment="1">
      <alignment horizontal="left" vertical="top"/>
    </xf>
    <xf numFmtId="0" fontId="8" fillId="3" borderId="4" xfId="0" applyFont="1" applyFill="1" applyBorder="1" applyAlignment="1">
      <alignment horizontal="left" vertical="center" wrapText="1"/>
    </xf>
    <xf numFmtId="0" fontId="6" fillId="3" borderId="4"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6" fillId="3" borderId="4" xfId="0" applyFont="1" applyFill="1" applyBorder="1" applyAlignment="1">
      <alignment vertical="top" wrapText="1"/>
    </xf>
    <xf numFmtId="0" fontId="11"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2" applyFill="1" applyBorder="1" applyAlignment="1">
      <alignment horizontal="left" vertical="top" wrapText="1"/>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6" fillId="3" borderId="13"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5" fillId="3" borderId="4" xfId="0" applyFont="1" applyFill="1" applyBorder="1" applyAlignment="1">
      <alignment horizontal="left" vertical="center"/>
    </xf>
    <xf numFmtId="165" fontId="6" fillId="3" borderId="4" xfId="0" applyNumberFormat="1"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5"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6" fillId="3" borderId="4" xfId="0" applyFont="1" applyFill="1" applyBorder="1" applyAlignment="1">
      <alignment horizontal="left" vertical="center"/>
    </xf>
    <xf numFmtId="0" fontId="9" fillId="2" borderId="4" xfId="0" applyFont="1" applyFill="1" applyBorder="1" applyAlignment="1">
      <alignment horizontal="center" vertical="top" wrapText="1"/>
    </xf>
    <xf numFmtId="0" fontId="6" fillId="3" borderId="4" xfId="0" applyFont="1" applyFill="1" applyBorder="1" applyAlignment="1">
      <alignment horizontal="left" vertical="top"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6" fillId="3" borderId="7" xfId="0" applyFont="1" applyFill="1" applyBorder="1" applyAlignment="1">
      <alignment horizontal="left" vertical="center" wrapText="1"/>
    </xf>
    <xf numFmtId="164" fontId="8" fillId="3" borderId="4" xfId="1" applyNumberFormat="1" applyFont="1" applyFill="1" applyBorder="1" applyAlignment="1" applyProtection="1">
      <alignment horizontal="left" vertical="center" wrapText="1"/>
      <protection locked="0"/>
    </xf>
    <xf numFmtId="22" fontId="6"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9" fontId="6" fillId="3" borderId="4" xfId="0" applyNumberFormat="1" applyFont="1" applyFill="1" applyBorder="1" applyAlignment="1">
      <alignment horizontal="center"/>
    </xf>
    <xf numFmtId="9" fontId="6" fillId="3" borderId="12" xfId="0" applyNumberFormat="1" applyFont="1" applyFill="1" applyBorder="1" applyAlignment="1">
      <alignment horizontal="center"/>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8" fillId="3"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6" fillId="3" borderId="7" xfId="0" applyNumberFormat="1" applyFont="1" applyFill="1" applyBorder="1" applyAlignment="1">
      <alignment horizontal="left"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4" xfId="0" applyFont="1" applyFill="1" applyBorder="1" applyAlignment="1">
      <alignment horizontal="center"/>
    </xf>
    <xf numFmtId="14" fontId="6" fillId="3" borderId="4" xfId="0" applyNumberFormat="1" applyFont="1" applyFill="1" applyBorder="1" applyAlignment="1">
      <alignment horizontal="left" vertical="center"/>
    </xf>
    <xf numFmtId="1" fontId="9" fillId="2" borderId="4" xfId="0" applyNumberFormat="1"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5" fillId="3" borderId="8" xfId="0" applyFont="1" applyFill="1" applyBorder="1" applyAlignment="1">
      <alignment horizontal="center" vertical="center"/>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g"/><Relationship Id="rId27" Type="http://schemas.openxmlformats.org/officeDocument/2006/relationships/image" Target="../media/image27.jpg"/></Relationships>
</file>

<file path=xl/drawings/_rels/drawing2.xml.rels><?xml version="1.0" encoding="UTF-8" standalone="yes"?>
<Relationships xmlns="http://schemas.openxmlformats.org/package/2006/relationships"><Relationship Id="rId1" Type="http://schemas.openxmlformats.org/officeDocument/2006/relationships/image" Target="../media/image3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1</xdr:col>
      <xdr:colOff>499705</xdr:colOff>
      <xdr:row>245</xdr:row>
      <xdr:rowOff>33130</xdr:rowOff>
    </xdr:from>
    <xdr:to>
      <xdr:col>6</xdr:col>
      <xdr:colOff>397566</xdr:colOff>
      <xdr:row>284</xdr:row>
      <xdr:rowOff>85826</xdr:rowOff>
    </xdr:to>
    <xdr:grpSp>
      <xdr:nvGrpSpPr>
        <xdr:cNvPr id="5" name="Group 4">
          <a:extLst>
            <a:ext uri="{FF2B5EF4-FFF2-40B4-BE49-F238E27FC236}">
              <a16:creationId xmlns:a16="http://schemas.microsoft.com/office/drawing/2014/main" id="{DFD47716-9C3A-3086-7DDD-15993CCBCCFF}"/>
            </a:ext>
          </a:extLst>
        </xdr:cNvPr>
        <xdr:cNvGrpSpPr/>
      </xdr:nvGrpSpPr>
      <xdr:grpSpPr>
        <a:xfrm>
          <a:off x="1321340" y="45150156"/>
          <a:ext cx="4244574" cy="6513131"/>
          <a:chOff x="1182191" y="45267769"/>
          <a:chExt cx="4244989" cy="7184023"/>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186070" y="48898967"/>
            <a:ext cx="4241110" cy="3552825"/>
          </a:xfrm>
          <a:prstGeom prst="rect">
            <a:avLst/>
          </a:prstGeom>
          <a:ln>
            <a:solidFill>
              <a:schemeClr val="tx1"/>
            </a:solidFill>
          </a:ln>
        </xdr:spPr>
      </xdr:pic>
      <xdr:grpSp>
        <xdr:nvGrpSpPr>
          <xdr:cNvPr id="43" name="Group 42">
            <a:extLst>
              <a:ext uri="{FF2B5EF4-FFF2-40B4-BE49-F238E27FC236}">
                <a16:creationId xmlns:a16="http://schemas.microsoft.com/office/drawing/2014/main" id="{00000000-0008-0000-0000-00002B000000}"/>
              </a:ext>
            </a:extLst>
          </xdr:cNvPr>
          <xdr:cNvGrpSpPr/>
        </xdr:nvGrpSpPr>
        <xdr:grpSpPr>
          <a:xfrm>
            <a:off x="1182191" y="45267769"/>
            <a:ext cx="4226352" cy="3486979"/>
            <a:chOff x="900113" y="4774919"/>
            <a:chExt cx="4129446" cy="3724903"/>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00113" y="4774919"/>
              <a:ext cx="4129446" cy="3724903"/>
            </a:xfrm>
            <a:prstGeom prst="rect">
              <a:avLst/>
            </a:prstGeom>
            <a:ln>
              <a:solidFill>
                <a:schemeClr val="tx1"/>
              </a:solidFill>
            </a:ln>
          </xdr:spPr>
        </xdr:pic>
        <xdr:sp macro="" textlink="">
          <xdr:nvSpPr>
            <xdr:cNvPr id="45" name="TextBox 37">
              <a:extLst>
                <a:ext uri="{FF2B5EF4-FFF2-40B4-BE49-F238E27FC236}">
                  <a16:creationId xmlns:a16="http://schemas.microsoft.com/office/drawing/2014/main" id="{00000000-0008-0000-0000-00002D000000}"/>
                </a:ext>
              </a:extLst>
            </xdr:cNvPr>
            <xdr:cNvSpPr txBox="1"/>
          </xdr:nvSpPr>
          <xdr:spPr>
            <a:xfrm>
              <a:off x="2712429" y="5872618"/>
              <a:ext cx="115448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A</a:t>
              </a:r>
              <a:endParaRPr lang="en-IN" b="1">
                <a:solidFill>
                  <a:srgbClr val="FF0000"/>
                </a:solidFill>
              </a:endParaRPr>
            </a:p>
          </xdr:txBody>
        </xdr:sp>
        <xdr:sp macro="" textlink="">
          <xdr:nvSpPr>
            <xdr:cNvPr id="46" name="Rectangle 45">
              <a:extLst>
                <a:ext uri="{FF2B5EF4-FFF2-40B4-BE49-F238E27FC236}">
                  <a16:creationId xmlns:a16="http://schemas.microsoft.com/office/drawing/2014/main" id="{00000000-0008-0000-0000-00002E000000}"/>
                </a:ext>
              </a:extLst>
            </xdr:cNvPr>
            <xdr:cNvSpPr/>
          </xdr:nvSpPr>
          <xdr:spPr>
            <a:xfrm rot="20762405">
              <a:off x="3731653" y="5266168"/>
              <a:ext cx="102098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Bunglow</a:t>
              </a:r>
            </a:p>
          </xdr:txBody>
        </xdr:sp>
        <xdr:sp macro="" textlink="">
          <xdr:nvSpPr>
            <xdr:cNvPr id="47" name="Rectangle 46">
              <a:extLst>
                <a:ext uri="{FF2B5EF4-FFF2-40B4-BE49-F238E27FC236}">
                  <a16:creationId xmlns:a16="http://schemas.microsoft.com/office/drawing/2014/main" id="{00000000-0008-0000-0000-00002F000000}"/>
                </a:ext>
              </a:extLst>
            </xdr:cNvPr>
            <xdr:cNvSpPr/>
          </xdr:nvSpPr>
          <xdr:spPr>
            <a:xfrm rot="20623964">
              <a:off x="3624681" y="4892382"/>
              <a:ext cx="899376" cy="4247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Freeform 17">
              <a:extLst>
                <a:ext uri="{FF2B5EF4-FFF2-40B4-BE49-F238E27FC236}">
                  <a16:creationId xmlns:a16="http://schemas.microsoft.com/office/drawing/2014/main" id="{00000000-0008-0000-0000-000030000000}"/>
                </a:ext>
              </a:extLst>
            </xdr:cNvPr>
            <xdr:cNvSpPr/>
          </xdr:nvSpPr>
          <xdr:spPr>
            <a:xfrm>
              <a:off x="2063750" y="6299200"/>
              <a:ext cx="2228850" cy="1866900"/>
            </a:xfrm>
            <a:custGeom>
              <a:avLst/>
              <a:gdLst>
                <a:gd name="connsiteX0" fmla="*/ 57150 w 2228850"/>
                <a:gd name="connsiteY0" fmla="*/ 0 h 1866900"/>
                <a:gd name="connsiteX1" fmla="*/ 2216150 w 2228850"/>
                <a:gd name="connsiteY1" fmla="*/ 0 h 1866900"/>
                <a:gd name="connsiteX2" fmla="*/ 2228850 w 2228850"/>
                <a:gd name="connsiteY2" fmla="*/ 304800 h 1866900"/>
                <a:gd name="connsiteX3" fmla="*/ 2038350 w 2228850"/>
                <a:gd name="connsiteY3" fmla="*/ 298450 h 1866900"/>
                <a:gd name="connsiteX4" fmla="*/ 2032000 w 2228850"/>
                <a:gd name="connsiteY4" fmla="*/ 774700 h 1866900"/>
                <a:gd name="connsiteX5" fmla="*/ 1606550 w 2228850"/>
                <a:gd name="connsiteY5" fmla="*/ 774700 h 1866900"/>
                <a:gd name="connsiteX6" fmla="*/ 1574800 w 2228850"/>
                <a:gd name="connsiteY6" fmla="*/ 1841500 h 1866900"/>
                <a:gd name="connsiteX7" fmla="*/ 863600 w 2228850"/>
                <a:gd name="connsiteY7" fmla="*/ 1866900 h 1866900"/>
                <a:gd name="connsiteX8" fmla="*/ 812800 w 2228850"/>
                <a:gd name="connsiteY8" fmla="*/ 730250 h 1866900"/>
                <a:gd name="connsiteX9" fmla="*/ 374650 w 2228850"/>
                <a:gd name="connsiteY9" fmla="*/ 730250 h 1866900"/>
                <a:gd name="connsiteX10" fmla="*/ 400050 w 2228850"/>
                <a:gd name="connsiteY10" fmla="*/ 457200 h 1866900"/>
                <a:gd name="connsiteX11" fmla="*/ 241300 w 2228850"/>
                <a:gd name="connsiteY11" fmla="*/ 488950 h 1866900"/>
                <a:gd name="connsiteX12" fmla="*/ 222250 w 2228850"/>
                <a:gd name="connsiteY12" fmla="*/ 298450 h 1866900"/>
                <a:gd name="connsiteX13" fmla="*/ 0 w 2228850"/>
                <a:gd name="connsiteY13" fmla="*/ 298450 h 1866900"/>
                <a:gd name="connsiteX14" fmla="*/ 57150 w 2228850"/>
                <a:gd name="connsiteY14" fmla="*/ 0 h 186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228850" h="1866900">
                  <a:moveTo>
                    <a:pt x="57150" y="0"/>
                  </a:moveTo>
                  <a:lnTo>
                    <a:pt x="2216150" y="0"/>
                  </a:lnTo>
                  <a:lnTo>
                    <a:pt x="2228850" y="304800"/>
                  </a:lnTo>
                  <a:lnTo>
                    <a:pt x="2038350" y="298450"/>
                  </a:lnTo>
                  <a:cubicBezTo>
                    <a:pt x="2036233" y="457200"/>
                    <a:pt x="2034117" y="615950"/>
                    <a:pt x="2032000" y="774700"/>
                  </a:cubicBezTo>
                  <a:lnTo>
                    <a:pt x="1606550" y="774700"/>
                  </a:lnTo>
                  <a:lnTo>
                    <a:pt x="1574800" y="1841500"/>
                  </a:lnTo>
                  <a:lnTo>
                    <a:pt x="863600" y="1866900"/>
                  </a:lnTo>
                  <a:lnTo>
                    <a:pt x="812800" y="730250"/>
                  </a:lnTo>
                  <a:lnTo>
                    <a:pt x="374650" y="730250"/>
                  </a:lnTo>
                  <a:lnTo>
                    <a:pt x="400050" y="457200"/>
                  </a:lnTo>
                  <a:lnTo>
                    <a:pt x="241300" y="488950"/>
                  </a:lnTo>
                  <a:lnTo>
                    <a:pt x="222250" y="298450"/>
                  </a:lnTo>
                  <a:lnTo>
                    <a:pt x="0" y="298450"/>
                  </a:lnTo>
                  <a:lnTo>
                    <a:pt x="5715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1</xdr:col>
      <xdr:colOff>281608</xdr:colOff>
      <xdr:row>310</xdr:row>
      <xdr:rowOff>152815</xdr:rowOff>
    </xdr:from>
    <xdr:to>
      <xdr:col>6</xdr:col>
      <xdr:colOff>778566</xdr:colOff>
      <xdr:row>329</xdr:row>
      <xdr:rowOff>66261</xdr:rowOff>
    </xdr:to>
    <xdr:grpSp>
      <xdr:nvGrpSpPr>
        <xdr:cNvPr id="49" name="Group 48">
          <a:extLst>
            <a:ext uri="{FF2B5EF4-FFF2-40B4-BE49-F238E27FC236}">
              <a16:creationId xmlns:a16="http://schemas.microsoft.com/office/drawing/2014/main" id="{00000000-0008-0000-0000-000031000000}"/>
            </a:ext>
          </a:extLst>
        </xdr:cNvPr>
        <xdr:cNvGrpSpPr/>
      </xdr:nvGrpSpPr>
      <xdr:grpSpPr>
        <a:xfrm>
          <a:off x="1103243" y="56037232"/>
          <a:ext cx="4843671" cy="3060838"/>
          <a:chOff x="1400175" y="2743200"/>
          <a:chExt cx="3600450" cy="2152650"/>
        </a:xfrm>
      </xdr:grpSpPr>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400175" y="2743200"/>
            <a:ext cx="3600450" cy="2143125"/>
          </a:xfrm>
          <a:prstGeom prst="rect">
            <a:avLst/>
          </a:prstGeom>
          <a:ln>
            <a:solidFill>
              <a:schemeClr val="tx1"/>
            </a:solidFill>
          </a:ln>
        </xdr:spPr>
      </xdr:pic>
      <xdr:sp macro="" textlink="">
        <xdr:nvSpPr>
          <xdr:cNvPr id="51" name="Freeform 4">
            <a:extLst>
              <a:ext uri="{FF2B5EF4-FFF2-40B4-BE49-F238E27FC236}">
                <a16:creationId xmlns:a16="http://schemas.microsoft.com/office/drawing/2014/main" id="{00000000-0008-0000-0000-000033000000}"/>
              </a:ext>
            </a:extLst>
          </xdr:cNvPr>
          <xdr:cNvSpPr/>
        </xdr:nvSpPr>
        <xdr:spPr>
          <a:xfrm>
            <a:off x="2355850" y="3302000"/>
            <a:ext cx="1485900" cy="1593850"/>
          </a:xfrm>
          <a:custGeom>
            <a:avLst/>
            <a:gdLst>
              <a:gd name="connsiteX0" fmla="*/ 654050 w 1485900"/>
              <a:gd name="connsiteY0" fmla="*/ 0 h 1593850"/>
              <a:gd name="connsiteX1" fmla="*/ 1250950 w 1485900"/>
              <a:gd name="connsiteY1" fmla="*/ 25400 h 1593850"/>
              <a:gd name="connsiteX2" fmla="*/ 1289050 w 1485900"/>
              <a:gd name="connsiteY2" fmla="*/ 520700 h 1593850"/>
              <a:gd name="connsiteX3" fmla="*/ 1485900 w 1485900"/>
              <a:gd name="connsiteY3" fmla="*/ 1320800 h 1593850"/>
              <a:gd name="connsiteX4" fmla="*/ 457200 w 1485900"/>
              <a:gd name="connsiteY4" fmla="*/ 1593850 h 1593850"/>
              <a:gd name="connsiteX5" fmla="*/ 0 w 1485900"/>
              <a:gd name="connsiteY5" fmla="*/ 495300 h 1593850"/>
              <a:gd name="connsiteX6" fmla="*/ 641350 w 1485900"/>
              <a:gd name="connsiteY6" fmla="*/ 349250 h 1593850"/>
              <a:gd name="connsiteX7" fmla="*/ 654050 w 1485900"/>
              <a:gd name="connsiteY7" fmla="*/ 0 h 1593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485900" h="1593850">
                <a:moveTo>
                  <a:pt x="654050" y="0"/>
                </a:moveTo>
                <a:lnTo>
                  <a:pt x="1250950" y="25400"/>
                </a:lnTo>
                <a:lnTo>
                  <a:pt x="1289050" y="520700"/>
                </a:lnTo>
                <a:lnTo>
                  <a:pt x="1485900" y="1320800"/>
                </a:lnTo>
                <a:lnTo>
                  <a:pt x="457200" y="1593850"/>
                </a:lnTo>
                <a:lnTo>
                  <a:pt x="0" y="495300"/>
                </a:lnTo>
                <a:lnTo>
                  <a:pt x="641350" y="349250"/>
                </a:lnTo>
                <a:lnTo>
                  <a:pt x="65405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2</xdr:col>
      <xdr:colOff>99805</xdr:colOff>
      <xdr:row>288</xdr:row>
      <xdr:rowOff>124238</xdr:rowOff>
    </xdr:from>
    <xdr:to>
      <xdr:col>5</xdr:col>
      <xdr:colOff>704021</xdr:colOff>
      <xdr:row>309</xdr:row>
      <xdr:rowOff>66199</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706631" y="53836955"/>
          <a:ext cx="3188390" cy="3420657"/>
        </a:xfrm>
        <a:prstGeom prst="rect">
          <a:avLst/>
        </a:prstGeom>
        <a:ln>
          <a:solidFill>
            <a:schemeClr val="tx1"/>
          </a:solidFill>
        </a:ln>
      </xdr:spPr>
    </xdr:pic>
    <xdr:clientData/>
  </xdr:twoCellAnchor>
  <xdr:twoCellAnchor editAs="oneCell">
    <xdr:from>
      <xdr:col>15</xdr:col>
      <xdr:colOff>49809</xdr:colOff>
      <xdr:row>215</xdr:row>
      <xdr:rowOff>44992</xdr:rowOff>
    </xdr:from>
    <xdr:to>
      <xdr:col>17</xdr:col>
      <xdr:colOff>53422</xdr:colOff>
      <xdr:row>225</xdr:row>
      <xdr:rowOff>28419</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375034" y="39335617"/>
          <a:ext cx="1222814" cy="1602678"/>
        </a:xfrm>
        <a:prstGeom prst="rect">
          <a:avLst/>
        </a:prstGeom>
        <a:ln>
          <a:solidFill>
            <a:schemeClr val="tx1"/>
          </a:solidFill>
        </a:ln>
      </xdr:spPr>
    </xdr:pic>
    <xdr:clientData/>
  </xdr:twoCellAnchor>
  <xdr:twoCellAnchor editAs="oneCell">
    <xdr:from>
      <xdr:col>8</xdr:col>
      <xdr:colOff>152400</xdr:colOff>
      <xdr:row>46</xdr:row>
      <xdr:rowOff>390525</xdr:rowOff>
    </xdr:from>
    <xdr:to>
      <xdr:col>17</xdr:col>
      <xdr:colOff>31169</xdr:colOff>
      <xdr:row>47</xdr:row>
      <xdr:rowOff>380950</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
        <a:stretch>
          <a:fillRect/>
        </a:stretch>
      </xdr:blipFill>
      <xdr:spPr>
        <a:xfrm>
          <a:off x="6896100" y="14897100"/>
          <a:ext cx="5752381" cy="400000"/>
        </a:xfrm>
        <a:prstGeom prst="rect">
          <a:avLst/>
        </a:prstGeom>
        <a:ln>
          <a:solidFill>
            <a:schemeClr val="tx1"/>
          </a:solidFill>
        </a:ln>
      </xdr:spPr>
    </xdr:pic>
    <xdr:clientData/>
  </xdr:twoCellAnchor>
  <xdr:twoCellAnchor editAs="oneCell">
    <xdr:from>
      <xdr:col>8</xdr:col>
      <xdr:colOff>581025</xdr:colOff>
      <xdr:row>8</xdr:row>
      <xdr:rowOff>0</xdr:rowOff>
    </xdr:from>
    <xdr:to>
      <xdr:col>12</xdr:col>
      <xdr:colOff>317318</xdr:colOff>
      <xdr:row>10</xdr:row>
      <xdr:rowOff>95190</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7"/>
        <a:stretch>
          <a:fillRect/>
        </a:stretch>
      </xdr:blipFill>
      <xdr:spPr>
        <a:xfrm>
          <a:off x="7324725" y="2362200"/>
          <a:ext cx="2561905" cy="476190"/>
        </a:xfrm>
        <a:prstGeom prst="rect">
          <a:avLst/>
        </a:prstGeom>
        <a:ln>
          <a:solidFill>
            <a:schemeClr val="tx1"/>
          </a:solidFill>
        </a:ln>
      </xdr:spPr>
    </xdr:pic>
    <xdr:clientData/>
  </xdr:twoCellAnchor>
  <xdr:twoCellAnchor editAs="oneCell">
    <xdr:from>
      <xdr:col>10</xdr:col>
      <xdr:colOff>219075</xdr:colOff>
      <xdr:row>51</xdr:row>
      <xdr:rowOff>0</xdr:rowOff>
    </xdr:from>
    <xdr:to>
      <xdr:col>19</xdr:col>
      <xdr:colOff>499428</xdr:colOff>
      <xdr:row>66</xdr:row>
      <xdr:rowOff>162370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8"/>
        <a:stretch>
          <a:fillRect/>
        </a:stretch>
      </xdr:blipFill>
      <xdr:spPr>
        <a:xfrm>
          <a:off x="8496300" y="16354425"/>
          <a:ext cx="5839640" cy="3191320"/>
        </a:xfrm>
        <a:prstGeom prst="rect">
          <a:avLst/>
        </a:prstGeom>
        <a:ln>
          <a:solidFill>
            <a:schemeClr val="tx1"/>
          </a:solidFill>
        </a:ln>
      </xdr:spPr>
    </xdr:pic>
    <xdr:clientData/>
  </xdr:twoCellAnchor>
  <xdr:twoCellAnchor editAs="oneCell">
    <xdr:from>
      <xdr:col>8</xdr:col>
      <xdr:colOff>238125</xdr:colOff>
      <xdr:row>47</xdr:row>
      <xdr:rowOff>523876</xdr:rowOff>
    </xdr:from>
    <xdr:to>
      <xdr:col>12</xdr:col>
      <xdr:colOff>292513</xdr:colOff>
      <xdr:row>51</xdr:row>
      <xdr:rowOff>52012</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981825" y="15440026"/>
          <a:ext cx="2880000" cy="966411"/>
        </a:xfrm>
        <a:prstGeom prst="rect">
          <a:avLst/>
        </a:prstGeom>
        <a:ln>
          <a:solidFill>
            <a:schemeClr val="tx1"/>
          </a:solidFill>
        </a:ln>
      </xdr:spPr>
    </xdr:pic>
    <xdr:clientData/>
  </xdr:twoCellAnchor>
  <xdr:twoCellAnchor editAs="oneCell">
    <xdr:from>
      <xdr:col>8</xdr:col>
      <xdr:colOff>476250</xdr:colOff>
      <xdr:row>40</xdr:row>
      <xdr:rowOff>114300</xdr:rowOff>
    </xdr:from>
    <xdr:to>
      <xdr:col>11</xdr:col>
      <xdr:colOff>660952</xdr:colOff>
      <xdr:row>46</xdr:row>
      <xdr:rowOff>6554</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7219950" y="13401675"/>
          <a:ext cx="2314575" cy="1111454"/>
        </a:xfrm>
        <a:prstGeom prst="rect">
          <a:avLst/>
        </a:prstGeom>
        <a:ln>
          <a:solidFill>
            <a:schemeClr val="tx1"/>
          </a:solidFill>
        </a:ln>
      </xdr:spPr>
    </xdr:pic>
    <xdr:clientData/>
  </xdr:twoCellAnchor>
  <xdr:twoCellAnchor>
    <xdr:from>
      <xdr:col>10</xdr:col>
      <xdr:colOff>399222</xdr:colOff>
      <xdr:row>197</xdr:row>
      <xdr:rowOff>29817</xdr:rowOff>
    </xdr:from>
    <xdr:to>
      <xdr:col>18</xdr:col>
      <xdr:colOff>526305</xdr:colOff>
      <xdr:row>240</xdr:row>
      <xdr:rowOff>145774</xdr:rowOff>
    </xdr:to>
    <xdr:grpSp>
      <xdr:nvGrpSpPr>
        <xdr:cNvPr id="37" name="Group 36">
          <a:extLst>
            <a:ext uri="{FF2B5EF4-FFF2-40B4-BE49-F238E27FC236}">
              <a16:creationId xmlns:a16="http://schemas.microsoft.com/office/drawing/2014/main" id="{8AC43899-6482-49AC-AA44-B23130DEAC6C}"/>
            </a:ext>
          </a:extLst>
        </xdr:cNvPr>
        <xdr:cNvGrpSpPr/>
      </xdr:nvGrpSpPr>
      <xdr:grpSpPr>
        <a:xfrm>
          <a:off x="8907118" y="37043139"/>
          <a:ext cx="5182787" cy="7239000"/>
          <a:chOff x="810394" y="448236"/>
          <a:chExt cx="4992288" cy="7312236"/>
        </a:xfrm>
      </xdr:grpSpPr>
      <xdr:pic>
        <xdr:nvPicPr>
          <xdr:cNvPr id="38" name="Picture 37">
            <a:extLst>
              <a:ext uri="{FF2B5EF4-FFF2-40B4-BE49-F238E27FC236}">
                <a16:creationId xmlns:a16="http://schemas.microsoft.com/office/drawing/2014/main" id="{518F6FCF-6070-460E-ABB1-8EA0592F3BD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567477" y="3834354"/>
            <a:ext cx="1483454" cy="1980000"/>
          </a:xfrm>
          <a:prstGeom prst="rect">
            <a:avLst/>
          </a:prstGeom>
          <a:ln>
            <a:solidFill>
              <a:schemeClr val="tx1"/>
            </a:solidFill>
          </a:ln>
        </xdr:spPr>
      </xdr:pic>
      <xdr:pic>
        <xdr:nvPicPr>
          <xdr:cNvPr id="39" name="Picture 38">
            <a:extLst>
              <a:ext uri="{FF2B5EF4-FFF2-40B4-BE49-F238E27FC236}">
                <a16:creationId xmlns:a16="http://schemas.microsoft.com/office/drawing/2014/main" id="{EE0EAD65-8219-4E93-91A5-7E07D5407ECA}"/>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810394" y="448236"/>
            <a:ext cx="2427469" cy="3240000"/>
          </a:xfrm>
          <a:prstGeom prst="rect">
            <a:avLst/>
          </a:prstGeom>
          <a:ln>
            <a:solidFill>
              <a:schemeClr val="tx1"/>
            </a:solidFill>
          </a:ln>
        </xdr:spPr>
      </xdr:pic>
      <xdr:pic>
        <xdr:nvPicPr>
          <xdr:cNvPr id="40" name="Picture 39">
            <a:extLst>
              <a:ext uri="{FF2B5EF4-FFF2-40B4-BE49-F238E27FC236}">
                <a16:creationId xmlns:a16="http://schemas.microsoft.com/office/drawing/2014/main" id="{04C8E680-BB09-43ED-A80B-4DDEF804EB5A}"/>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375213" y="448236"/>
            <a:ext cx="2427469" cy="3240000"/>
          </a:xfrm>
          <a:prstGeom prst="rect">
            <a:avLst/>
          </a:prstGeom>
          <a:ln>
            <a:solidFill>
              <a:schemeClr val="tx1"/>
            </a:solidFill>
          </a:ln>
        </xdr:spPr>
      </xdr:pic>
      <xdr:pic>
        <xdr:nvPicPr>
          <xdr:cNvPr id="41" name="Picture 40">
            <a:extLst>
              <a:ext uri="{FF2B5EF4-FFF2-40B4-BE49-F238E27FC236}">
                <a16:creationId xmlns:a16="http://schemas.microsoft.com/office/drawing/2014/main" id="{C7735E0D-FE8D-4515-A411-E6B9BC15D025}"/>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986107" y="3834354"/>
            <a:ext cx="1483453" cy="1980000"/>
          </a:xfrm>
          <a:prstGeom prst="rect">
            <a:avLst/>
          </a:prstGeom>
          <a:ln>
            <a:solidFill>
              <a:schemeClr val="tx1"/>
            </a:solidFill>
          </a:ln>
        </xdr:spPr>
      </xdr:pic>
      <xdr:pic>
        <xdr:nvPicPr>
          <xdr:cNvPr id="67" name="Picture 66">
            <a:extLst>
              <a:ext uri="{FF2B5EF4-FFF2-40B4-BE49-F238E27FC236}">
                <a16:creationId xmlns:a16="http://schemas.microsoft.com/office/drawing/2014/main" id="{7F37394A-A527-470F-A2A7-5F3EF51A0DE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150238" y="3834354"/>
            <a:ext cx="1483453" cy="1980000"/>
          </a:xfrm>
          <a:prstGeom prst="rect">
            <a:avLst/>
          </a:prstGeom>
          <a:ln>
            <a:solidFill>
              <a:schemeClr val="tx1"/>
            </a:solidFill>
          </a:ln>
        </xdr:spPr>
      </xdr:pic>
      <xdr:pic>
        <xdr:nvPicPr>
          <xdr:cNvPr id="68" name="Picture 67">
            <a:extLst>
              <a:ext uri="{FF2B5EF4-FFF2-40B4-BE49-F238E27FC236}">
                <a16:creationId xmlns:a16="http://schemas.microsoft.com/office/drawing/2014/main" id="{EFA9C111-14E4-446E-8F4E-E74C59B88B6F}"/>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213258" y="5960472"/>
            <a:ext cx="1348594" cy="1800000"/>
          </a:xfrm>
          <a:prstGeom prst="rect">
            <a:avLst/>
          </a:prstGeom>
          <a:ln>
            <a:solidFill>
              <a:schemeClr val="tx1"/>
            </a:solidFill>
          </a:ln>
        </xdr:spPr>
      </xdr:pic>
      <xdr:pic>
        <xdr:nvPicPr>
          <xdr:cNvPr id="69" name="Picture 68">
            <a:extLst>
              <a:ext uri="{FF2B5EF4-FFF2-40B4-BE49-F238E27FC236}">
                <a16:creationId xmlns:a16="http://schemas.microsoft.com/office/drawing/2014/main" id="{428CD5E1-7AF5-49C8-A5EC-C2A69067596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629282" y="5960472"/>
            <a:ext cx="1354219" cy="1800000"/>
          </a:xfrm>
          <a:prstGeom prst="rect">
            <a:avLst/>
          </a:prstGeom>
          <a:ln>
            <a:solidFill>
              <a:schemeClr val="tx1"/>
            </a:solidFill>
          </a:ln>
        </xdr:spPr>
      </xdr:pic>
      <xdr:pic>
        <xdr:nvPicPr>
          <xdr:cNvPr id="70" name="Picture 69">
            <a:extLst>
              <a:ext uri="{FF2B5EF4-FFF2-40B4-BE49-F238E27FC236}">
                <a16:creationId xmlns:a16="http://schemas.microsoft.com/office/drawing/2014/main" id="{8235A8EB-9C9A-415D-BC84-E7D84F91EAC7}"/>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050931" y="5960472"/>
            <a:ext cx="1348594" cy="1800000"/>
          </a:xfrm>
          <a:prstGeom prst="rect">
            <a:avLst/>
          </a:prstGeom>
          <a:ln>
            <a:solidFill>
              <a:schemeClr val="tx1"/>
            </a:solidFill>
          </a:ln>
        </xdr:spPr>
      </xdr:pic>
    </xdr:grpSp>
    <xdr:clientData/>
  </xdr:twoCellAnchor>
  <xdr:twoCellAnchor editAs="oneCell">
    <xdr:from>
      <xdr:col>8</xdr:col>
      <xdr:colOff>778566</xdr:colOff>
      <xdr:row>32</xdr:row>
      <xdr:rowOff>132522</xdr:rowOff>
    </xdr:from>
    <xdr:to>
      <xdr:col>14</xdr:col>
      <xdr:colOff>313462</xdr:colOff>
      <xdr:row>34</xdr:row>
      <xdr:rowOff>186783</xdr:rowOff>
    </xdr:to>
    <xdr:pic>
      <xdr:nvPicPr>
        <xdr:cNvPr id="3" name="Picture 2">
          <a:extLst>
            <a:ext uri="{FF2B5EF4-FFF2-40B4-BE49-F238E27FC236}">
              <a16:creationId xmlns:a16="http://schemas.microsoft.com/office/drawing/2014/main" id="{13F35A28-C156-4A41-9359-62181FF1F7AC}"/>
            </a:ext>
          </a:extLst>
        </xdr:cNvPr>
        <xdr:cNvPicPr>
          <a:picLocks noChangeAspect="1"/>
        </xdr:cNvPicPr>
      </xdr:nvPicPr>
      <xdr:blipFill>
        <a:blip xmlns:r="http://schemas.openxmlformats.org/officeDocument/2006/relationships" r:embed="rId19"/>
        <a:stretch>
          <a:fillRect/>
        </a:stretch>
      </xdr:blipFill>
      <xdr:spPr>
        <a:xfrm>
          <a:off x="7553740" y="8746435"/>
          <a:ext cx="3600000" cy="1512000"/>
        </a:xfrm>
        <a:prstGeom prst="rect">
          <a:avLst/>
        </a:prstGeom>
      </xdr:spPr>
    </xdr:pic>
    <xdr:clientData/>
  </xdr:twoCellAnchor>
  <xdr:twoCellAnchor editAs="oneCell">
    <xdr:from>
      <xdr:col>8</xdr:col>
      <xdr:colOff>654325</xdr:colOff>
      <xdr:row>35</xdr:row>
      <xdr:rowOff>82826</xdr:rowOff>
    </xdr:from>
    <xdr:to>
      <xdr:col>14</xdr:col>
      <xdr:colOff>189221</xdr:colOff>
      <xdr:row>37</xdr:row>
      <xdr:rowOff>1335784</xdr:rowOff>
    </xdr:to>
    <xdr:pic>
      <xdr:nvPicPr>
        <xdr:cNvPr id="4" name="Picture 3">
          <a:extLst>
            <a:ext uri="{FF2B5EF4-FFF2-40B4-BE49-F238E27FC236}">
              <a16:creationId xmlns:a16="http://schemas.microsoft.com/office/drawing/2014/main" id="{F21E89C1-3EF3-4172-8CF6-E693734F5D17}"/>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7429499" y="10527196"/>
          <a:ext cx="3600000" cy="1907284"/>
        </a:xfrm>
        <a:prstGeom prst="rect">
          <a:avLst/>
        </a:prstGeom>
      </xdr:spPr>
    </xdr:pic>
    <xdr:clientData/>
  </xdr:twoCellAnchor>
  <xdr:twoCellAnchor>
    <xdr:from>
      <xdr:col>0</xdr:col>
      <xdr:colOff>808382</xdr:colOff>
      <xdr:row>194</xdr:row>
      <xdr:rowOff>152400</xdr:rowOff>
    </xdr:from>
    <xdr:to>
      <xdr:col>6</xdr:col>
      <xdr:colOff>510209</xdr:colOff>
      <xdr:row>242</xdr:row>
      <xdr:rowOff>79513</xdr:rowOff>
    </xdr:to>
    <xdr:grpSp>
      <xdr:nvGrpSpPr>
        <xdr:cNvPr id="34" name="Group 33">
          <a:extLst>
            <a:ext uri="{FF2B5EF4-FFF2-40B4-BE49-F238E27FC236}">
              <a16:creationId xmlns:a16="http://schemas.microsoft.com/office/drawing/2014/main" id="{EB772C82-B1D6-037E-3FBB-D9A74BE7B89E}"/>
            </a:ext>
          </a:extLst>
        </xdr:cNvPr>
        <xdr:cNvGrpSpPr/>
      </xdr:nvGrpSpPr>
      <xdr:grpSpPr>
        <a:xfrm>
          <a:off x="808382" y="36668765"/>
          <a:ext cx="4870175" cy="7878418"/>
          <a:chOff x="808382" y="36668765"/>
          <a:chExt cx="4870175" cy="7878418"/>
        </a:xfrm>
      </xdr:grpSpPr>
      <xdr:grpSp>
        <xdr:nvGrpSpPr>
          <xdr:cNvPr id="2" name="Group 1">
            <a:extLst>
              <a:ext uri="{FF2B5EF4-FFF2-40B4-BE49-F238E27FC236}">
                <a16:creationId xmlns:a16="http://schemas.microsoft.com/office/drawing/2014/main" id="{987F7C99-3A24-F65D-511C-BB0E8F2904E7}"/>
              </a:ext>
            </a:extLst>
          </xdr:cNvPr>
          <xdr:cNvGrpSpPr/>
        </xdr:nvGrpSpPr>
        <xdr:grpSpPr>
          <a:xfrm>
            <a:off x="808382" y="36668765"/>
            <a:ext cx="4870175" cy="7878418"/>
            <a:chOff x="834571" y="180535"/>
            <a:chExt cx="5033619" cy="9297791"/>
          </a:xfrm>
        </xdr:grpSpPr>
        <xdr:grpSp>
          <xdr:nvGrpSpPr>
            <xdr:cNvPr id="17" name="Group 16">
              <a:extLst>
                <a:ext uri="{FF2B5EF4-FFF2-40B4-BE49-F238E27FC236}">
                  <a16:creationId xmlns:a16="http://schemas.microsoft.com/office/drawing/2014/main" id="{D2538E30-C499-0FDB-0469-8E759A1C9230}"/>
                </a:ext>
              </a:extLst>
            </xdr:cNvPr>
            <xdr:cNvGrpSpPr/>
          </xdr:nvGrpSpPr>
          <xdr:grpSpPr>
            <a:xfrm>
              <a:off x="1186743" y="5891111"/>
              <a:ext cx="4329275" cy="1800000"/>
              <a:chOff x="1264362" y="5891111"/>
              <a:chExt cx="4329275" cy="1800000"/>
            </a:xfrm>
          </xdr:grpSpPr>
          <xdr:pic>
            <xdr:nvPicPr>
              <xdr:cNvPr id="27" name="Picture 26">
                <a:extLst>
                  <a:ext uri="{FF2B5EF4-FFF2-40B4-BE49-F238E27FC236}">
                    <a16:creationId xmlns:a16="http://schemas.microsoft.com/office/drawing/2014/main" id="{C91571AC-6DCB-C8C1-FD3C-A4FCB456662C}"/>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754703" y="5891111"/>
                <a:ext cx="1348593" cy="1800000"/>
              </a:xfrm>
              <a:prstGeom prst="rect">
                <a:avLst/>
              </a:prstGeom>
              <a:ln>
                <a:solidFill>
                  <a:schemeClr val="tx1"/>
                </a:solidFill>
              </a:ln>
            </xdr:spPr>
          </xdr:pic>
          <xdr:pic>
            <xdr:nvPicPr>
              <xdr:cNvPr id="28" name="Picture 27">
                <a:extLst>
                  <a:ext uri="{FF2B5EF4-FFF2-40B4-BE49-F238E27FC236}">
                    <a16:creationId xmlns:a16="http://schemas.microsoft.com/office/drawing/2014/main" id="{4F73098C-967A-EFB3-BC0A-60C59C0256A5}"/>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4245044" y="5891111"/>
                <a:ext cx="1348593"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4815F1D7-9F75-697A-5E59-14ED22F62637}"/>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1264362" y="5891111"/>
                <a:ext cx="1348593" cy="180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E30E6149-0363-A278-9188-D046E32EA101}"/>
                </a:ext>
              </a:extLst>
            </xdr:cNvPr>
            <xdr:cNvGrpSpPr/>
          </xdr:nvGrpSpPr>
          <xdr:grpSpPr>
            <a:xfrm>
              <a:off x="834571" y="180535"/>
              <a:ext cx="5033619" cy="3240000"/>
              <a:chOff x="834571" y="180535"/>
              <a:chExt cx="5033619" cy="3240000"/>
            </a:xfrm>
          </xdr:grpSpPr>
          <xdr:pic>
            <xdr:nvPicPr>
              <xdr:cNvPr id="25" name="Picture 24">
                <a:extLst>
                  <a:ext uri="{FF2B5EF4-FFF2-40B4-BE49-F238E27FC236}">
                    <a16:creationId xmlns:a16="http://schemas.microsoft.com/office/drawing/2014/main" id="{6BBEE019-2398-CC7F-193E-FE2811A32220}"/>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834571" y="180535"/>
                <a:ext cx="2427468" cy="3240000"/>
              </a:xfrm>
              <a:prstGeom prst="rect">
                <a:avLst/>
              </a:prstGeom>
              <a:ln>
                <a:solidFill>
                  <a:schemeClr val="tx1"/>
                </a:solidFill>
              </a:ln>
            </xdr:spPr>
          </xdr:pic>
          <xdr:pic>
            <xdr:nvPicPr>
              <xdr:cNvPr id="26" name="Picture 25">
                <a:extLst>
                  <a:ext uri="{FF2B5EF4-FFF2-40B4-BE49-F238E27FC236}">
                    <a16:creationId xmlns:a16="http://schemas.microsoft.com/office/drawing/2014/main" id="{527FD580-F341-EE87-55E6-F171B566CC26}"/>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3440722" y="180535"/>
                <a:ext cx="2427468" cy="3240000"/>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D408A4CB-FE2A-5551-E1D6-8D9290D09497}"/>
                </a:ext>
              </a:extLst>
            </xdr:cNvPr>
            <xdr:cNvGrpSpPr/>
          </xdr:nvGrpSpPr>
          <xdr:grpSpPr>
            <a:xfrm>
              <a:off x="2045772" y="7858326"/>
              <a:ext cx="2611216" cy="1620000"/>
              <a:chOff x="2043242" y="7858326"/>
              <a:chExt cx="2611216" cy="1620000"/>
            </a:xfrm>
          </xdr:grpSpPr>
          <xdr:pic>
            <xdr:nvPicPr>
              <xdr:cNvPr id="23" name="Picture 22">
                <a:extLst>
                  <a:ext uri="{FF2B5EF4-FFF2-40B4-BE49-F238E27FC236}">
                    <a16:creationId xmlns:a16="http://schemas.microsoft.com/office/drawing/2014/main" id="{5B811688-1DD9-FD57-8927-1A2A08F590FF}"/>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3440723" y="7858326"/>
                <a:ext cx="1213735" cy="1620000"/>
              </a:xfrm>
              <a:prstGeom prst="rect">
                <a:avLst/>
              </a:prstGeom>
              <a:ln>
                <a:solidFill>
                  <a:schemeClr val="tx1"/>
                </a:solidFill>
              </a:ln>
            </xdr:spPr>
          </xdr:pic>
          <xdr:pic>
            <xdr:nvPicPr>
              <xdr:cNvPr id="24" name="Picture 23">
                <a:extLst>
                  <a:ext uri="{FF2B5EF4-FFF2-40B4-BE49-F238E27FC236}">
                    <a16:creationId xmlns:a16="http://schemas.microsoft.com/office/drawing/2014/main" id="{DA8616BE-E580-7C2C-C6B5-6A75F22293E0}"/>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2043242" y="7858326"/>
                <a:ext cx="1218797" cy="1620000"/>
              </a:xfrm>
              <a:prstGeom prst="rect">
                <a:avLst/>
              </a:prstGeom>
              <a:ln>
                <a:solidFill>
                  <a:schemeClr val="tx1"/>
                </a:solidFill>
              </a:ln>
            </xdr:spPr>
          </xdr:pic>
        </xdr:grpSp>
        <xdr:grpSp>
          <xdr:nvGrpSpPr>
            <xdr:cNvPr id="20" name="Group 19">
              <a:extLst>
                <a:ext uri="{FF2B5EF4-FFF2-40B4-BE49-F238E27FC236}">
                  <a16:creationId xmlns:a16="http://schemas.microsoft.com/office/drawing/2014/main" id="{142F49F9-3E92-C94A-F350-390088909A76}"/>
                </a:ext>
              </a:extLst>
            </xdr:cNvPr>
            <xdr:cNvGrpSpPr/>
          </xdr:nvGrpSpPr>
          <xdr:grpSpPr>
            <a:xfrm>
              <a:off x="894253" y="3563466"/>
              <a:ext cx="4914255" cy="2160430"/>
              <a:chOff x="953935" y="3563466"/>
              <a:chExt cx="4914255" cy="2160430"/>
            </a:xfrm>
          </xdr:grpSpPr>
          <xdr:pic>
            <xdr:nvPicPr>
              <xdr:cNvPr id="21" name="Picture 20">
                <a:extLst>
                  <a:ext uri="{FF2B5EF4-FFF2-40B4-BE49-F238E27FC236}">
                    <a16:creationId xmlns:a16="http://schemas.microsoft.com/office/drawing/2014/main" id="{38F4429E-9DCB-8E29-886C-164D448E740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l="10923" r="7160"/>
              <a:stretch/>
            </xdr:blipFill>
            <xdr:spPr>
              <a:xfrm>
                <a:off x="953935" y="3563896"/>
                <a:ext cx="3389282"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32837164-2086-D314-1542-66E9D1D60C1F}"/>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481065" y="3563466"/>
                <a:ext cx="1387125" cy="2160000"/>
              </a:xfrm>
              <a:prstGeom prst="rect">
                <a:avLst/>
              </a:prstGeom>
              <a:ln>
                <a:solidFill>
                  <a:schemeClr val="tx1"/>
                </a:solidFill>
              </a:ln>
            </xdr:spPr>
          </xdr:pic>
        </xdr:grpSp>
      </xdr:grpSp>
      <xdr:sp macro="" textlink="">
        <xdr:nvSpPr>
          <xdr:cNvPr id="30" name="TextBox 29">
            <a:extLst>
              <a:ext uri="{FF2B5EF4-FFF2-40B4-BE49-F238E27FC236}">
                <a16:creationId xmlns:a16="http://schemas.microsoft.com/office/drawing/2014/main" id="{E63BBA97-88BA-33B0-9289-7DED12CB1BBF}"/>
              </a:ext>
            </a:extLst>
          </xdr:cNvPr>
          <xdr:cNvSpPr txBox="1"/>
        </xdr:nvSpPr>
        <xdr:spPr>
          <a:xfrm>
            <a:off x="1007166" y="36854296"/>
            <a:ext cx="7789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Building A</a:t>
            </a:r>
            <a:endParaRPr lang="en-IN">
              <a:effectLst/>
            </a:endParaRPr>
          </a:p>
        </xdr:txBody>
      </xdr:sp>
      <xdr:sp macro="" textlink="">
        <xdr:nvSpPr>
          <xdr:cNvPr id="31" name="TextBox 30">
            <a:extLst>
              <a:ext uri="{FF2B5EF4-FFF2-40B4-BE49-F238E27FC236}">
                <a16:creationId xmlns:a16="http://schemas.microsoft.com/office/drawing/2014/main" id="{3780BE90-171B-4C2A-8F2B-3C2D30139716}"/>
              </a:ext>
            </a:extLst>
          </xdr:cNvPr>
          <xdr:cNvSpPr txBox="1"/>
        </xdr:nvSpPr>
        <xdr:spPr>
          <a:xfrm>
            <a:off x="4750905" y="37165722"/>
            <a:ext cx="7789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Building A</a:t>
            </a:r>
            <a:endParaRPr lang="en-IN">
              <a:effectLst/>
            </a:endParaRPr>
          </a:p>
        </xdr:txBody>
      </xdr:sp>
      <xdr:sp macro="" textlink="">
        <xdr:nvSpPr>
          <xdr:cNvPr id="32" name="TextBox 31">
            <a:extLst>
              <a:ext uri="{FF2B5EF4-FFF2-40B4-BE49-F238E27FC236}">
                <a16:creationId xmlns:a16="http://schemas.microsoft.com/office/drawing/2014/main" id="{7357D0CC-AAFC-40FC-AD3C-989A19F58203}"/>
              </a:ext>
            </a:extLst>
          </xdr:cNvPr>
          <xdr:cNvSpPr txBox="1"/>
        </xdr:nvSpPr>
        <xdr:spPr>
          <a:xfrm>
            <a:off x="2239618" y="39471600"/>
            <a:ext cx="6976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Bunglow</a:t>
            </a:r>
            <a:endParaRPr lang="en-IN">
              <a:effectLst/>
            </a:endParaRPr>
          </a:p>
        </xdr:txBody>
      </xdr:sp>
      <xdr:sp macro="" textlink="">
        <xdr:nvSpPr>
          <xdr:cNvPr id="33" name="TextBox 32">
            <a:extLst>
              <a:ext uri="{FF2B5EF4-FFF2-40B4-BE49-F238E27FC236}">
                <a16:creationId xmlns:a16="http://schemas.microsoft.com/office/drawing/2014/main" id="{D9380052-4597-4859-AFF2-1CE31E97CCAF}"/>
              </a:ext>
            </a:extLst>
          </xdr:cNvPr>
          <xdr:cNvSpPr txBox="1"/>
        </xdr:nvSpPr>
        <xdr:spPr>
          <a:xfrm>
            <a:off x="4293705" y="39511357"/>
            <a:ext cx="6976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chemeClr val="tx1"/>
                </a:solidFill>
                <a:effectLst/>
                <a:latin typeface="+mn-lt"/>
                <a:ea typeface="+mn-ea"/>
                <a:cs typeface="+mn-cs"/>
              </a:rPr>
              <a:t>Bunglow</a:t>
            </a:r>
            <a:endParaRPr lang="en-IN">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5</xdr:col>
      <xdr:colOff>1028478</xdr:colOff>
      <xdr:row>45</xdr:row>
      <xdr:rowOff>19877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675283"/>
          <a:ext cx="7306695" cy="59253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S1hWkFT32wiRSvw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33"/>
  <sheetViews>
    <sheetView tabSelected="1" view="pageBreakPreview" zoomScale="115" zoomScaleNormal="115" zoomScaleSheetLayoutView="115" workbookViewId="0">
      <selection activeCell="N5" sqref="N5"/>
    </sheetView>
  </sheetViews>
  <sheetFormatPr defaultColWidth="9.109375" defaultRowHeight="13.2" x14ac:dyDescent="0.25"/>
  <cols>
    <col min="1" max="2" width="12" style="6" customWidth="1"/>
    <col min="3" max="8" width="12.88671875" style="6" customWidth="1"/>
    <col min="9" max="9" width="13.88671875" style="6" customWidth="1"/>
    <col min="10" max="11" width="9.109375" style="6"/>
    <col min="12" max="12" width="10.109375" style="6" bestFit="1" customWidth="1"/>
    <col min="13" max="16384" width="9.109375" style="6"/>
  </cols>
  <sheetData>
    <row r="1" spans="1:20" ht="41.25" customHeight="1" x14ac:dyDescent="0.25">
      <c r="A1" s="123" t="s">
        <v>143</v>
      </c>
      <c r="B1" s="123"/>
      <c r="C1" s="124"/>
      <c r="D1" s="124"/>
      <c r="E1" s="124"/>
      <c r="F1" s="124"/>
      <c r="G1" s="124"/>
      <c r="H1" s="124"/>
    </row>
    <row r="2" spans="1:20" ht="13.8" x14ac:dyDescent="0.25">
      <c r="A2" s="129" t="s">
        <v>86</v>
      </c>
      <c r="B2" s="129"/>
      <c r="C2" s="129"/>
      <c r="D2" s="129"/>
      <c r="E2" s="129"/>
      <c r="F2" s="129"/>
      <c r="G2" s="129"/>
      <c r="H2" s="129"/>
    </row>
    <row r="3" spans="1:20" ht="26.4" x14ac:dyDescent="0.25">
      <c r="A3" s="12" t="s">
        <v>103</v>
      </c>
      <c r="B3" s="12"/>
      <c r="C3" s="175" t="s">
        <v>110</v>
      </c>
      <c r="D3" s="176"/>
      <c r="E3" s="177"/>
      <c r="F3" s="11" t="s">
        <v>104</v>
      </c>
      <c r="G3" s="179">
        <v>45887</v>
      </c>
      <c r="H3" s="179"/>
    </row>
    <row r="4" spans="1:20" ht="26.4" x14ac:dyDescent="0.25">
      <c r="A4" s="12" t="s">
        <v>107</v>
      </c>
      <c r="B4" s="12"/>
      <c r="C4" s="175" t="s">
        <v>108</v>
      </c>
      <c r="D4" s="176"/>
      <c r="E4" s="177"/>
      <c r="F4" s="11" t="s">
        <v>105</v>
      </c>
      <c r="G4" s="180" t="s">
        <v>286</v>
      </c>
      <c r="H4" s="180"/>
    </row>
    <row r="5" spans="1:20" ht="39.6" x14ac:dyDescent="0.25">
      <c r="A5" s="139" t="s">
        <v>109</v>
      </c>
      <c r="B5" s="140"/>
      <c r="C5" s="178" t="s">
        <v>250</v>
      </c>
      <c r="D5" s="176"/>
      <c r="E5" s="177"/>
      <c r="F5" s="11" t="s">
        <v>106</v>
      </c>
      <c r="G5" s="179">
        <f ca="1">TODAY()</f>
        <v>45890</v>
      </c>
      <c r="H5" s="179"/>
    </row>
    <row r="6" spans="1:20" ht="13.8" x14ac:dyDescent="0.25">
      <c r="A6" s="129" t="s">
        <v>102</v>
      </c>
      <c r="B6" s="129"/>
      <c r="C6" s="129"/>
      <c r="D6" s="129"/>
      <c r="E6" s="129"/>
      <c r="F6" s="129"/>
      <c r="G6" s="129"/>
      <c r="H6" s="129"/>
    </row>
    <row r="7" spans="1:20" ht="13.8" x14ac:dyDescent="0.25">
      <c r="A7" s="106" t="s">
        <v>0</v>
      </c>
      <c r="B7" s="107"/>
      <c r="C7" s="132" t="s">
        <v>242</v>
      </c>
      <c r="D7" s="132"/>
      <c r="E7" s="132"/>
      <c r="F7" s="132"/>
      <c r="G7" s="132"/>
      <c r="H7" s="132"/>
    </row>
    <row r="8" spans="1:20" ht="25.5" customHeight="1" x14ac:dyDescent="0.25">
      <c r="A8" s="106" t="s">
        <v>1</v>
      </c>
      <c r="B8" s="107"/>
      <c r="C8" s="125" t="str">
        <f>CONCATENATE((IF(OR(C7="",C7="NA"),"",C7)),", ",(IF(OR(A9="",A9="NA"),"",A9)),".",(IF(OR(C9="",C9="NA"),"",C9)),", near ",(IF(OR(C17="",C17="NA"),"",C17)),", ",(IF(OR(C11="",C11="NA"),"",C11)),", ",(IF(OR(C10="",C10="NA"),"",C10)),", ",(IF(OR(C12="",C12="NA"),"",C12)),", ",(IF(OR(C13="",C13="NA"),"",C13)),", ",(IF(OR(C14="",C14="NA"),"",C14))," - ",(IF(OR(C15="",C15="NA"),"",C15)),".")</f>
        <v>Chandrangan Residency Phase IV, Survey No.67/2 &amp; 67/4, near Chandrangan Residency Phase 2, Sabe Road, Diva, Diva, Thane, Thane - 400612.</v>
      </c>
      <c r="D8" s="125"/>
      <c r="E8" s="125"/>
      <c r="F8" s="125"/>
      <c r="G8" s="125"/>
      <c r="H8" s="125"/>
      <c r="P8" s="60" t="s">
        <v>147</v>
      </c>
      <c r="Q8" s="60" t="s">
        <v>148</v>
      </c>
      <c r="R8" s="60" t="s">
        <v>149</v>
      </c>
      <c r="S8" s="60" t="s">
        <v>150</v>
      </c>
      <c r="T8" s="60" t="s">
        <v>151</v>
      </c>
    </row>
    <row r="9" spans="1:20" ht="14.4" x14ac:dyDescent="0.25">
      <c r="A9" s="106" t="s">
        <v>223</v>
      </c>
      <c r="B9" s="107"/>
      <c r="C9" s="125" t="s">
        <v>240</v>
      </c>
      <c r="D9" s="125"/>
      <c r="E9" s="125"/>
      <c r="F9" s="125"/>
      <c r="G9" s="125"/>
      <c r="H9" s="125"/>
      <c r="P9" s="60" t="s">
        <v>152</v>
      </c>
      <c r="Q9" s="60" t="s">
        <v>153</v>
      </c>
      <c r="R9" s="60" t="s">
        <v>154</v>
      </c>
      <c r="S9" s="60" t="s">
        <v>155</v>
      </c>
      <c r="T9" s="60" t="s">
        <v>156</v>
      </c>
    </row>
    <row r="10" spans="1:20" ht="14.4" x14ac:dyDescent="0.25">
      <c r="A10" s="106" t="s">
        <v>6</v>
      </c>
      <c r="B10" s="107"/>
      <c r="C10" s="126" t="s">
        <v>241</v>
      </c>
      <c r="D10" s="126"/>
      <c r="E10" s="126"/>
      <c r="F10" s="126"/>
      <c r="G10" s="126"/>
      <c r="H10" s="126"/>
      <c r="P10" s="60" t="s">
        <v>157</v>
      </c>
      <c r="Q10" s="60" t="s">
        <v>158</v>
      </c>
      <c r="R10" s="60" t="s">
        <v>159</v>
      </c>
      <c r="S10" s="60" t="s">
        <v>160</v>
      </c>
      <c r="T10" s="60" t="s">
        <v>161</v>
      </c>
    </row>
    <row r="11" spans="1:20" ht="14.4" x14ac:dyDescent="0.25">
      <c r="A11" s="106" t="s">
        <v>145</v>
      </c>
      <c r="B11" s="107"/>
      <c r="C11" s="126" t="s">
        <v>279</v>
      </c>
      <c r="D11" s="126"/>
      <c r="E11" s="126"/>
      <c r="F11" s="126"/>
      <c r="G11" s="126"/>
      <c r="H11" s="126"/>
      <c r="P11" s="60" t="s">
        <v>162</v>
      </c>
      <c r="Q11" s="60" t="s">
        <v>163</v>
      </c>
      <c r="R11" s="60" t="s">
        <v>164</v>
      </c>
      <c r="S11" s="60" t="s">
        <v>165</v>
      </c>
      <c r="T11" s="60" t="s">
        <v>166</v>
      </c>
    </row>
    <row r="12" spans="1:20" ht="14.4" x14ac:dyDescent="0.25">
      <c r="A12" s="106" t="s">
        <v>146</v>
      </c>
      <c r="B12" s="107"/>
      <c r="C12" s="126" t="s">
        <v>241</v>
      </c>
      <c r="D12" s="126"/>
      <c r="E12" s="126"/>
      <c r="F12" s="126"/>
      <c r="G12" s="126"/>
      <c r="H12" s="126"/>
      <c r="P12" s="60" t="s">
        <v>167</v>
      </c>
      <c r="Q12" s="60" t="s">
        <v>168</v>
      </c>
      <c r="R12" s="60" t="s">
        <v>149</v>
      </c>
      <c r="S12" s="60" t="s">
        <v>169</v>
      </c>
      <c r="T12" s="60" t="s">
        <v>170</v>
      </c>
    </row>
    <row r="13" spans="1:20" ht="14.4" x14ac:dyDescent="0.25">
      <c r="A13" s="106" t="s">
        <v>134</v>
      </c>
      <c r="B13" s="107"/>
      <c r="C13" s="126" t="s">
        <v>152</v>
      </c>
      <c r="D13" s="126"/>
      <c r="E13" s="126"/>
      <c r="F13" s="126"/>
      <c r="G13" s="126"/>
      <c r="H13" s="126"/>
      <c r="P13" s="60" t="s">
        <v>171</v>
      </c>
      <c r="Q13" s="60" t="s">
        <v>148</v>
      </c>
      <c r="R13" s="60"/>
      <c r="S13" s="60" t="s">
        <v>172</v>
      </c>
      <c r="T13" s="60" t="s">
        <v>173</v>
      </c>
    </row>
    <row r="14" spans="1:20" ht="14.4" x14ac:dyDescent="0.25">
      <c r="A14" s="106" t="s">
        <v>135</v>
      </c>
      <c r="B14" s="107"/>
      <c r="C14" s="126" t="s">
        <v>152</v>
      </c>
      <c r="D14" s="126"/>
      <c r="E14" s="126"/>
      <c r="F14" s="126"/>
      <c r="G14" s="126"/>
      <c r="H14" s="126"/>
      <c r="P14" s="60" t="s">
        <v>174</v>
      </c>
      <c r="Q14" s="60" t="s">
        <v>175</v>
      </c>
      <c r="R14" s="60"/>
      <c r="S14" s="60" t="s">
        <v>176</v>
      </c>
      <c r="T14" s="60" t="s">
        <v>177</v>
      </c>
    </row>
    <row r="15" spans="1:20" ht="14.4" x14ac:dyDescent="0.25">
      <c r="A15" s="106" t="s">
        <v>136</v>
      </c>
      <c r="B15" s="107"/>
      <c r="C15" s="127">
        <v>400612</v>
      </c>
      <c r="D15" s="127"/>
      <c r="E15" s="127"/>
      <c r="F15" s="127"/>
      <c r="G15" s="127"/>
      <c r="H15" s="127"/>
      <c r="P15" s="60" t="s">
        <v>178</v>
      </c>
      <c r="Q15" s="60" t="s">
        <v>179</v>
      </c>
      <c r="R15" s="60"/>
      <c r="S15" s="60" t="s">
        <v>180</v>
      </c>
      <c r="T15" s="60" t="s">
        <v>181</v>
      </c>
    </row>
    <row r="16" spans="1:20" ht="14.4" x14ac:dyDescent="0.25">
      <c r="A16" s="106" t="s">
        <v>49</v>
      </c>
      <c r="B16" s="107"/>
      <c r="C16" s="125" t="s">
        <v>246</v>
      </c>
      <c r="D16" s="125"/>
      <c r="E16" s="125"/>
      <c r="F16" s="125"/>
      <c r="G16" s="125"/>
      <c r="H16" s="125"/>
      <c r="P16" s="60"/>
      <c r="Q16" s="60"/>
      <c r="R16" s="60"/>
      <c r="S16" s="60" t="s">
        <v>182</v>
      </c>
      <c r="T16" s="60" t="s">
        <v>183</v>
      </c>
    </row>
    <row r="17" spans="1:20" ht="14.4" x14ac:dyDescent="0.25">
      <c r="A17" s="106" t="s">
        <v>91</v>
      </c>
      <c r="B17" s="107"/>
      <c r="C17" s="128" t="s">
        <v>247</v>
      </c>
      <c r="D17" s="128"/>
      <c r="E17" s="128"/>
      <c r="F17" s="128"/>
      <c r="G17" s="128"/>
      <c r="H17" s="128"/>
      <c r="P17" s="60"/>
      <c r="Q17" s="60"/>
      <c r="R17" s="60"/>
      <c r="S17" s="60" t="s">
        <v>184</v>
      </c>
      <c r="T17" s="60" t="s">
        <v>185</v>
      </c>
    </row>
    <row r="18" spans="1:20" ht="14.4" x14ac:dyDescent="0.25">
      <c r="A18" s="106" t="s">
        <v>90</v>
      </c>
      <c r="B18" s="107"/>
      <c r="C18" s="136" t="s">
        <v>144</v>
      </c>
      <c r="D18" s="137"/>
      <c r="E18" s="138"/>
      <c r="F18" s="136" t="s">
        <v>254</v>
      </c>
      <c r="G18" s="137"/>
      <c r="H18" s="138"/>
      <c r="J18" s="64"/>
      <c r="P18" s="60"/>
      <c r="Q18" s="60"/>
      <c r="R18" s="60"/>
      <c r="S18" s="60" t="s">
        <v>186</v>
      </c>
      <c r="T18" s="60" t="s">
        <v>187</v>
      </c>
    </row>
    <row r="19" spans="1:20" ht="14.4" x14ac:dyDescent="0.25">
      <c r="A19" s="106" t="s">
        <v>137</v>
      </c>
      <c r="B19" s="107"/>
      <c r="C19" s="133" t="s">
        <v>276</v>
      </c>
      <c r="D19" s="134"/>
      <c r="E19" s="134"/>
      <c r="F19" s="134"/>
      <c r="G19" s="134"/>
      <c r="H19" s="135"/>
      <c r="P19" s="60"/>
      <c r="Q19" s="60"/>
      <c r="R19" s="60"/>
      <c r="S19" s="60" t="s">
        <v>188</v>
      </c>
      <c r="T19" s="60" t="s">
        <v>189</v>
      </c>
    </row>
    <row r="20" spans="1:20" ht="14.4" x14ac:dyDescent="0.25">
      <c r="A20" s="106" t="s">
        <v>2</v>
      </c>
      <c r="B20" s="107"/>
      <c r="C20" s="125" t="s">
        <v>243</v>
      </c>
      <c r="D20" s="125"/>
      <c r="E20" s="125"/>
      <c r="F20" s="125"/>
      <c r="G20" s="125"/>
      <c r="H20" s="125"/>
      <c r="P20" s="60"/>
      <c r="Q20" s="60"/>
      <c r="R20" s="60"/>
      <c r="S20" s="60" t="s">
        <v>190</v>
      </c>
      <c r="T20" s="60" t="s">
        <v>191</v>
      </c>
    </row>
    <row r="21" spans="1:20" ht="27" customHeight="1" x14ac:dyDescent="0.25">
      <c r="A21" s="106" t="s">
        <v>3</v>
      </c>
      <c r="B21" s="107"/>
      <c r="C21" s="130" t="s">
        <v>248</v>
      </c>
      <c r="D21" s="131"/>
      <c r="E21" s="131"/>
      <c r="F21" s="131"/>
      <c r="G21" s="131"/>
      <c r="H21" s="131"/>
      <c r="P21" s="60"/>
      <c r="Q21" s="60"/>
      <c r="R21" s="60"/>
      <c r="S21" s="60" t="s">
        <v>192</v>
      </c>
      <c r="T21" s="60" t="s">
        <v>193</v>
      </c>
    </row>
    <row r="22" spans="1:20" ht="15" customHeight="1" x14ac:dyDescent="0.25">
      <c r="A22" s="106" t="s">
        <v>111</v>
      </c>
      <c r="B22" s="107"/>
      <c r="C22" s="127" t="s">
        <v>53</v>
      </c>
      <c r="D22" s="127"/>
      <c r="E22" s="127"/>
      <c r="F22" s="127"/>
      <c r="G22" s="127"/>
      <c r="H22" s="127"/>
      <c r="P22" s="60"/>
      <c r="Q22" s="60"/>
      <c r="R22" s="60"/>
      <c r="S22" s="60" t="s">
        <v>194</v>
      </c>
      <c r="T22" s="60" t="s">
        <v>195</v>
      </c>
    </row>
    <row r="23" spans="1:20" ht="27" customHeight="1" x14ac:dyDescent="0.25">
      <c r="A23" s="106" t="s">
        <v>4</v>
      </c>
      <c r="B23" s="107"/>
      <c r="C23" s="125" t="s">
        <v>249</v>
      </c>
      <c r="D23" s="126"/>
      <c r="E23" s="126"/>
      <c r="F23" s="126"/>
      <c r="G23" s="126"/>
      <c r="H23" s="126"/>
    </row>
    <row r="24" spans="1:20" x14ac:dyDescent="0.25">
      <c r="A24" s="106" t="s">
        <v>5</v>
      </c>
      <c r="B24" s="107"/>
      <c r="C24" s="126" t="s">
        <v>250</v>
      </c>
      <c r="D24" s="126"/>
      <c r="E24" s="126"/>
      <c r="F24" s="126"/>
      <c r="G24" s="126"/>
      <c r="H24" s="126"/>
    </row>
    <row r="25" spans="1:20" ht="27.75" customHeight="1" x14ac:dyDescent="0.25">
      <c r="A25" s="106" t="s">
        <v>88</v>
      </c>
      <c r="B25" s="107"/>
      <c r="C25" s="126" t="s">
        <v>251</v>
      </c>
      <c r="D25" s="126"/>
      <c r="E25" s="126"/>
      <c r="F25" s="126"/>
      <c r="G25" s="126"/>
      <c r="H25" s="126"/>
    </row>
    <row r="26" spans="1:20" ht="29.25" customHeight="1" x14ac:dyDescent="0.25">
      <c r="A26" s="183" t="s">
        <v>89</v>
      </c>
      <c r="B26" s="184"/>
      <c r="C26" s="111" t="s">
        <v>224</v>
      </c>
      <c r="D26" s="111"/>
      <c r="E26" s="111"/>
      <c r="F26" s="111"/>
      <c r="G26" s="111"/>
      <c r="H26" s="111"/>
    </row>
    <row r="27" spans="1:20" ht="39.6" x14ac:dyDescent="0.25">
      <c r="A27" s="106" t="s">
        <v>93</v>
      </c>
      <c r="B27" s="107"/>
      <c r="C27" s="108" t="s">
        <v>244</v>
      </c>
      <c r="D27" s="108"/>
      <c r="E27" s="108"/>
      <c r="F27" s="14" t="s">
        <v>7</v>
      </c>
      <c r="G27" s="111" t="s">
        <v>92</v>
      </c>
      <c r="H27" s="111"/>
    </row>
    <row r="28" spans="1:20" ht="39.6" x14ac:dyDescent="0.25">
      <c r="A28" s="106" t="s">
        <v>8</v>
      </c>
      <c r="B28" s="107"/>
      <c r="C28" s="109" t="s">
        <v>289</v>
      </c>
      <c r="D28" s="109"/>
      <c r="E28" s="109"/>
      <c r="F28" s="14" t="s">
        <v>124</v>
      </c>
      <c r="G28" s="112">
        <f>0.15*227</f>
        <v>34.049999999999997</v>
      </c>
      <c r="H28" s="112"/>
      <c r="L28" s="6">
        <f>144+82+1</f>
        <v>227</v>
      </c>
    </row>
    <row r="29" spans="1:20" ht="29.25" customHeight="1" x14ac:dyDescent="0.25">
      <c r="A29" s="106" t="s">
        <v>205</v>
      </c>
      <c r="B29" s="107"/>
      <c r="C29" s="119" t="s">
        <v>280</v>
      </c>
      <c r="D29" s="120"/>
      <c r="E29" s="121"/>
      <c r="F29" s="121"/>
      <c r="G29" s="121"/>
      <c r="H29" s="122"/>
    </row>
    <row r="30" spans="1:20" ht="29.25" customHeight="1" x14ac:dyDescent="0.25">
      <c r="A30" s="106" t="s">
        <v>206</v>
      </c>
      <c r="B30" s="107"/>
      <c r="C30" s="119" t="s">
        <v>280</v>
      </c>
      <c r="D30" s="120"/>
      <c r="E30" s="121"/>
      <c r="F30" s="121"/>
      <c r="G30" s="121"/>
      <c r="H30" s="122"/>
    </row>
    <row r="31" spans="1:20" ht="12.75" customHeight="1" x14ac:dyDescent="0.25">
      <c r="A31" s="185" t="s">
        <v>9</v>
      </c>
      <c r="B31" s="186"/>
      <c r="C31" s="181" t="s">
        <v>94</v>
      </c>
      <c r="D31" s="182"/>
      <c r="E31" s="15" t="s">
        <v>12</v>
      </c>
      <c r="F31" s="15" t="s">
        <v>13</v>
      </c>
      <c r="G31" s="15" t="s">
        <v>14</v>
      </c>
      <c r="H31" s="15" t="s">
        <v>15</v>
      </c>
    </row>
    <row r="32" spans="1:20" ht="37.5" customHeight="1" x14ac:dyDescent="0.25">
      <c r="A32" s="187"/>
      <c r="B32" s="188"/>
      <c r="C32" s="115" t="s">
        <v>10</v>
      </c>
      <c r="D32" s="116"/>
      <c r="E32" s="16" t="s">
        <v>275</v>
      </c>
      <c r="F32" s="16" t="s">
        <v>275</v>
      </c>
      <c r="G32" s="16" t="s">
        <v>275</v>
      </c>
      <c r="H32" s="16" t="s">
        <v>275</v>
      </c>
    </row>
    <row r="33" spans="1:9" ht="53.25" customHeight="1" x14ac:dyDescent="0.25">
      <c r="A33" s="187"/>
      <c r="B33" s="188"/>
      <c r="C33" s="115" t="s">
        <v>87</v>
      </c>
      <c r="D33" s="116"/>
      <c r="E33" s="16" t="s">
        <v>274</v>
      </c>
      <c r="F33" s="16" t="s">
        <v>273</v>
      </c>
      <c r="G33" s="16" t="s">
        <v>272</v>
      </c>
      <c r="H33" s="16" t="s">
        <v>269</v>
      </c>
    </row>
    <row r="34" spans="1:9" ht="61.5" customHeight="1" x14ac:dyDescent="0.25">
      <c r="A34" s="189"/>
      <c r="B34" s="190"/>
      <c r="C34" s="115" t="s">
        <v>11</v>
      </c>
      <c r="D34" s="116"/>
      <c r="E34" s="16" t="s">
        <v>270</v>
      </c>
      <c r="F34" s="16" t="s">
        <v>227</v>
      </c>
      <c r="G34" s="16" t="s">
        <v>247</v>
      </c>
      <c r="H34" s="16" t="s">
        <v>271</v>
      </c>
    </row>
    <row r="35" spans="1:9" ht="29.25" customHeight="1" x14ac:dyDescent="0.25">
      <c r="A35" s="168" t="s">
        <v>16</v>
      </c>
      <c r="B35" s="169"/>
      <c r="C35" s="113" t="s">
        <v>285</v>
      </c>
      <c r="D35" s="113"/>
      <c r="E35" s="113"/>
      <c r="F35" s="113"/>
      <c r="G35" s="113"/>
      <c r="H35" s="113"/>
      <c r="I35" s="71" t="s">
        <v>284</v>
      </c>
    </row>
    <row r="36" spans="1:9" ht="38.25" customHeight="1" x14ac:dyDescent="0.25">
      <c r="A36" s="106" t="s">
        <v>130</v>
      </c>
      <c r="B36" s="107"/>
      <c r="C36" s="117">
        <v>3340</v>
      </c>
      <c r="D36" s="118"/>
      <c r="E36" s="110" t="s">
        <v>131</v>
      </c>
      <c r="F36" s="110"/>
      <c r="G36" s="114">
        <v>3283.83</v>
      </c>
      <c r="H36" s="114"/>
    </row>
    <row r="37" spans="1:9" x14ac:dyDescent="0.25">
      <c r="A37" s="106" t="s">
        <v>17</v>
      </c>
      <c r="B37" s="107"/>
      <c r="C37" s="172" t="s">
        <v>278</v>
      </c>
      <c r="D37" s="172"/>
      <c r="E37" s="172"/>
      <c r="F37" s="172"/>
      <c r="G37" s="172"/>
      <c r="H37" s="172"/>
    </row>
    <row r="38" spans="1:9" ht="132" customHeight="1" x14ac:dyDescent="0.25">
      <c r="A38" s="106" t="s">
        <v>123</v>
      </c>
      <c r="B38" s="107"/>
      <c r="C38" s="174" t="s">
        <v>277</v>
      </c>
      <c r="D38" s="174"/>
      <c r="E38" s="109"/>
      <c r="F38" s="109"/>
      <c r="G38" s="109"/>
      <c r="H38" s="109"/>
    </row>
    <row r="39" spans="1:9" x14ac:dyDescent="0.25">
      <c r="A39" s="173" t="s">
        <v>95</v>
      </c>
      <c r="B39" s="173"/>
      <c r="C39" s="173"/>
      <c r="D39" s="173"/>
      <c r="E39" s="173"/>
      <c r="F39" s="173"/>
      <c r="G39" s="173"/>
      <c r="H39" s="173"/>
    </row>
    <row r="40" spans="1:9" ht="12.75" customHeight="1" x14ac:dyDescent="0.25">
      <c r="A40" s="144" t="s">
        <v>19</v>
      </c>
      <c r="B40" s="145"/>
      <c r="C40" s="158" t="s">
        <v>96</v>
      </c>
      <c r="D40" s="158"/>
      <c r="E40" s="158"/>
      <c r="F40" s="158"/>
      <c r="G40" s="114">
        <v>3283.83</v>
      </c>
      <c r="H40" s="114"/>
    </row>
    <row r="41" spans="1:9" x14ac:dyDescent="0.25">
      <c r="A41" s="146"/>
      <c r="B41" s="147"/>
      <c r="C41" s="158" t="s">
        <v>97</v>
      </c>
      <c r="D41" s="158"/>
      <c r="E41" s="158"/>
      <c r="F41" s="158"/>
      <c r="G41" s="159">
        <v>1.1000000000000001</v>
      </c>
      <c r="H41" s="159"/>
    </row>
    <row r="42" spans="1:9" x14ac:dyDescent="0.25">
      <c r="A42" s="146"/>
      <c r="B42" s="147"/>
      <c r="C42" s="158" t="s">
        <v>98</v>
      </c>
      <c r="D42" s="158"/>
      <c r="E42" s="158"/>
      <c r="F42" s="158"/>
      <c r="G42" s="159">
        <f>G45/G40-G41</f>
        <v>2.8685641461342395</v>
      </c>
      <c r="H42" s="159"/>
    </row>
    <row r="43" spans="1:9" x14ac:dyDescent="0.25">
      <c r="A43" s="146"/>
      <c r="B43" s="147"/>
      <c r="C43" s="158" t="s">
        <v>99</v>
      </c>
      <c r="D43" s="158"/>
      <c r="E43" s="158"/>
      <c r="F43" s="158"/>
      <c r="G43" s="159">
        <f>G41+G42</f>
        <v>3.9685641461342396</v>
      </c>
      <c r="H43" s="159"/>
    </row>
    <row r="44" spans="1:9" x14ac:dyDescent="0.25">
      <c r="A44" s="146"/>
      <c r="B44" s="147"/>
      <c r="C44" s="158" t="s">
        <v>128</v>
      </c>
      <c r="D44" s="158"/>
      <c r="E44" s="158"/>
      <c r="F44" s="158"/>
      <c r="G44" s="114">
        <v>13135.29</v>
      </c>
      <c r="H44" s="114"/>
    </row>
    <row r="45" spans="1:9" x14ac:dyDescent="0.25">
      <c r="A45" s="148"/>
      <c r="B45" s="149"/>
      <c r="C45" s="158" t="s">
        <v>100</v>
      </c>
      <c r="D45" s="158"/>
      <c r="E45" s="158"/>
      <c r="F45" s="158"/>
      <c r="G45" s="114">
        <v>13032.09</v>
      </c>
      <c r="H45" s="114"/>
    </row>
    <row r="46" spans="1:9" ht="32.25" customHeight="1" x14ac:dyDescent="0.25">
      <c r="A46" s="106" t="s">
        <v>101</v>
      </c>
      <c r="B46" s="107"/>
      <c r="C46" s="170" t="s">
        <v>239</v>
      </c>
      <c r="D46" s="170"/>
      <c r="E46" s="170"/>
      <c r="F46" s="170"/>
      <c r="G46" s="170"/>
      <c r="H46" s="170"/>
    </row>
    <row r="47" spans="1:9" ht="32.25" customHeight="1" x14ac:dyDescent="0.25">
      <c r="A47" s="106" t="s">
        <v>20</v>
      </c>
      <c r="B47" s="107"/>
      <c r="C47" s="170" t="s">
        <v>238</v>
      </c>
      <c r="D47" s="170"/>
      <c r="E47" s="158"/>
      <c r="F47" s="158"/>
      <c r="G47" s="158"/>
      <c r="H47" s="158"/>
    </row>
    <row r="48" spans="1:9" ht="44.25" customHeight="1" x14ac:dyDescent="0.25">
      <c r="A48" s="106" t="s">
        <v>21</v>
      </c>
      <c r="B48" s="107"/>
      <c r="C48" s="108" t="s">
        <v>237</v>
      </c>
      <c r="D48" s="108"/>
      <c r="E48" s="108"/>
      <c r="F48" s="108"/>
      <c r="G48" s="108"/>
      <c r="H48" s="108"/>
    </row>
    <row r="49" spans="1:10" x14ac:dyDescent="0.25">
      <c r="A49" s="150" t="s">
        <v>22</v>
      </c>
      <c r="B49" s="151"/>
      <c r="C49" s="205" t="s">
        <v>229</v>
      </c>
      <c r="D49" s="206"/>
      <c r="E49" s="171" t="s">
        <v>236</v>
      </c>
      <c r="F49" s="171"/>
      <c r="G49" s="171"/>
      <c r="H49" s="171"/>
    </row>
    <row r="50" spans="1:10" ht="30" customHeight="1" x14ac:dyDescent="0.25">
      <c r="A50" s="152"/>
      <c r="B50" s="153"/>
      <c r="C50" s="205" t="s">
        <v>112</v>
      </c>
      <c r="D50" s="206"/>
      <c r="E50" s="113" t="s">
        <v>235</v>
      </c>
      <c r="F50" s="113"/>
      <c r="G50" s="113"/>
      <c r="H50" s="113"/>
    </row>
    <row r="51" spans="1:10" ht="26.25" customHeight="1" x14ac:dyDescent="0.25">
      <c r="A51" s="154"/>
      <c r="B51" s="155"/>
      <c r="C51" s="205" t="s">
        <v>113</v>
      </c>
      <c r="D51" s="206"/>
      <c r="E51" s="113" t="s">
        <v>234</v>
      </c>
      <c r="F51" s="113"/>
      <c r="G51" s="113"/>
      <c r="H51" s="113"/>
    </row>
    <row r="52" spans="1:10" ht="30.75" customHeight="1" x14ac:dyDescent="0.25">
      <c r="A52" s="156" t="s">
        <v>228</v>
      </c>
      <c r="B52" s="157"/>
      <c r="C52" s="128" t="s">
        <v>233</v>
      </c>
      <c r="D52" s="128"/>
      <c r="E52" s="128"/>
      <c r="F52" s="128"/>
      <c r="G52" s="128"/>
      <c r="H52" s="128"/>
    </row>
    <row r="53" spans="1:10" x14ac:dyDescent="0.25">
      <c r="A53" s="82" t="s">
        <v>23</v>
      </c>
      <c r="B53" s="82"/>
      <c r="C53" s="82"/>
      <c r="D53" s="82"/>
      <c r="E53" s="82"/>
      <c r="F53" s="82"/>
      <c r="G53" s="82"/>
      <c r="H53" s="82"/>
    </row>
    <row r="54" spans="1:10" ht="25.5" customHeight="1" x14ac:dyDescent="0.25">
      <c r="A54" s="77" t="s">
        <v>24</v>
      </c>
      <c r="B54" s="79"/>
      <c r="C54" s="204">
        <v>45422</v>
      </c>
      <c r="D54" s="177"/>
      <c r="E54" s="13" t="s">
        <v>25</v>
      </c>
      <c r="F54" s="216">
        <v>46387</v>
      </c>
      <c r="G54" s="216"/>
      <c r="H54" s="216"/>
    </row>
    <row r="55" spans="1:10" ht="13.8" thickBot="1" x14ac:dyDescent="0.3">
      <c r="A55" s="203" t="s">
        <v>58</v>
      </c>
      <c r="B55" s="203"/>
      <c r="C55" s="203"/>
      <c r="D55" s="203"/>
      <c r="E55" s="203"/>
      <c r="F55" s="203"/>
      <c r="G55" s="203"/>
      <c r="H55" s="203"/>
    </row>
    <row r="56" spans="1:10" ht="12.75" customHeight="1" x14ac:dyDescent="0.25">
      <c r="A56" s="207" t="s">
        <v>253</v>
      </c>
      <c r="B56" s="208"/>
      <c r="C56" s="208"/>
      <c r="D56" s="209"/>
      <c r="E56" s="40" t="s">
        <v>59</v>
      </c>
      <c r="F56" s="40" t="s">
        <v>60</v>
      </c>
      <c r="G56" s="40" t="s">
        <v>61</v>
      </c>
      <c r="H56" s="41" t="s">
        <v>47</v>
      </c>
      <c r="I56" s="42" t="str">
        <f ca="1">(IF(G60&gt;99%,"All work completed. Please provide OC.",IF(G60&gt;89.8%,"Plinth, RCC, Brick, Plaster, Flooring, Painting work Completed. Finishing work is in process.",IF(G60&lt;94%,(IF(E60=0,"Work not yet Started.",IF(F60=25%,"Piling work in process",IF(F60=50%,"Excavation work in process",IF(F60=100%,"Excavation work Completed. ","0")))&amp;(IF(E61=0%,"",IF(E61=J62,"Footing work is process",IF(E61=J63,"Footing work Completed",IF(E61=J64,"1st Basement Completed",IF(E61=J65,"1st &amp; 2nd Basement Completed",IF(E61=J66,"1st to 3rd Basement Completed",IF(E61=J67,"1st to 4th Basement Completed",IF(E61=J68,"Plinth work is process",IF(E61=J69,"Plinth work completed","0")))))))))))&amp;(IF(E62=(F57+G57+H57),", RCC Slab",IF(E62&gt;0,", RCC upto "&amp;E62&amp;" Slab",""))&amp;(IF(E63=H57,", Brickwork",IF(E63&gt;0,", Brickwork upto "&amp;E63&amp;" Floor",""))&amp;(IF(E64=H57,", Internal Plaster",IF(E64&gt;0,", Internal Plaster upto "&amp;E64&amp;" Floor",""))&amp;(IF(E65=H57,", External Plaster",IF(E65&gt;0,", External Plaster upto "&amp;E65&amp;" Floor",""))&amp;(IF(E66=H57,", Flooring",IF(E66&gt;0,", Flooring upto "&amp;E66&amp;" Floor",""))&amp;(IF(E67=H57,", Painting",IF(E67&gt;0,", Painting upto "&amp;E67&amp;" Floor",""))&amp;(IF(E68&gt;0,", Finishing upto "&amp;E68&amp;" Floor","")&amp;(IF(E62&gt;0.5," Completed",""))))))))))))))</f>
        <v>Excavation work Completed. Plinth work completed, RCC upto 1 Slab Completed</v>
      </c>
      <c r="J56" s="43"/>
    </row>
    <row r="57" spans="1:10" x14ac:dyDescent="0.25">
      <c r="A57" s="210"/>
      <c r="B57" s="211"/>
      <c r="C57" s="211"/>
      <c r="D57" s="212"/>
      <c r="E57" s="44">
        <v>0</v>
      </c>
      <c r="F57" s="44">
        <v>1</v>
      </c>
      <c r="G57" s="44">
        <v>0</v>
      </c>
      <c r="H57" s="45">
        <f ca="1">--TRIM(RIGHT(SUBSTITUTE(LEFT(A56,_xlfn.AGGREGATE(16,6,FIND({0,1,2,3,4,5,6,7,8,9},A56,ROW(INDIRECT("1:"&amp;LEN(A56)))),1))," ",REPT(" ",LEN(A56))),LEN(A56)))</f>
        <v>2</v>
      </c>
      <c r="I57" s="46"/>
      <c r="J57" s="47"/>
    </row>
    <row r="58" spans="1:10" x14ac:dyDescent="0.25">
      <c r="A58" s="62" t="s">
        <v>138</v>
      </c>
      <c r="B58" s="61"/>
      <c r="C58" s="213" t="str">
        <f ca="1">I56</f>
        <v>Excavation work Completed. Plinth work completed, RCC upto 1 Slab Completed</v>
      </c>
      <c r="D58" s="213"/>
      <c r="E58" s="213"/>
      <c r="F58" s="213"/>
      <c r="G58" s="213"/>
      <c r="H58" s="214"/>
      <c r="I58" s="46" t="s">
        <v>139</v>
      </c>
      <c r="J58" s="47"/>
    </row>
    <row r="59" spans="1:10" x14ac:dyDescent="0.25">
      <c r="A59" s="166" t="s">
        <v>62</v>
      </c>
      <c r="B59" s="167"/>
      <c r="C59" s="215" t="s">
        <v>140</v>
      </c>
      <c r="D59" s="215"/>
      <c r="E59" s="48" t="s">
        <v>63</v>
      </c>
      <c r="F59" s="48" t="s">
        <v>64</v>
      </c>
      <c r="G59" s="160" t="s">
        <v>57</v>
      </c>
      <c r="H59" s="161"/>
      <c r="I59" s="1" t="s">
        <v>65</v>
      </c>
      <c r="J59" s="49">
        <f ca="1">H57*25%</f>
        <v>0.5</v>
      </c>
    </row>
    <row r="60" spans="1:10" ht="15" customHeight="1" x14ac:dyDescent="0.25">
      <c r="A60" s="166" t="s">
        <v>66</v>
      </c>
      <c r="B60" s="167"/>
      <c r="C60" s="191">
        <v>0</v>
      </c>
      <c r="D60" s="191"/>
      <c r="E60" s="53">
        <f ca="1">J61</f>
        <v>2</v>
      </c>
      <c r="F60" s="51">
        <f ca="1">((100/H57)*E60)/100</f>
        <v>1</v>
      </c>
      <c r="G60" s="162">
        <f ca="1">(((E61/H57*10)+(40/(F57+G57+H57)*E62)+(15/(H57)*E63)+(5/(H57)*E64)+(5/H57*E65)+(10/H57*E66)+(5/H57*E67)+(5/H57*E68)+(5/H57*E69))/100)</f>
        <v>0.23333333333333336</v>
      </c>
      <c r="H60" s="163"/>
      <c r="I60" s="1" t="s">
        <v>67</v>
      </c>
      <c r="J60" s="52">
        <f ca="1">H57*50%</f>
        <v>1</v>
      </c>
    </row>
    <row r="61" spans="1:10" ht="15" customHeight="1" x14ac:dyDescent="0.25">
      <c r="A61" s="166" t="s">
        <v>68</v>
      </c>
      <c r="B61" s="167"/>
      <c r="C61" s="191">
        <v>0.1</v>
      </c>
      <c r="D61" s="191"/>
      <c r="E61" s="53">
        <f ca="1">J69</f>
        <v>2</v>
      </c>
      <c r="F61" s="51">
        <f ca="1">((100/H57)*E61)/100</f>
        <v>1</v>
      </c>
      <c r="G61" s="162"/>
      <c r="H61" s="163"/>
      <c r="I61" s="1" t="s">
        <v>69</v>
      </c>
      <c r="J61" s="52">
        <f ca="1">H57</f>
        <v>2</v>
      </c>
    </row>
    <row r="62" spans="1:10" ht="15" customHeight="1" x14ac:dyDescent="0.25">
      <c r="A62" s="166" t="s">
        <v>70</v>
      </c>
      <c r="B62" s="167"/>
      <c r="C62" s="191">
        <v>0.4</v>
      </c>
      <c r="D62" s="191"/>
      <c r="E62" s="53">
        <v>1</v>
      </c>
      <c r="F62" s="51">
        <f ca="1">((100/(F57+G57+H57))*E62)/100</f>
        <v>0.33333333333333337</v>
      </c>
      <c r="G62" s="162"/>
      <c r="H62" s="163"/>
      <c r="I62" s="1" t="s">
        <v>71</v>
      </c>
      <c r="J62" s="54">
        <f ca="1">(IF(E57&gt;1,(H57/(E57+2)),H57/4))</f>
        <v>0.5</v>
      </c>
    </row>
    <row r="63" spans="1:10" ht="15" customHeight="1" x14ac:dyDescent="0.25">
      <c r="A63" s="166" t="s">
        <v>72</v>
      </c>
      <c r="B63" s="167"/>
      <c r="C63" s="191">
        <v>0.15</v>
      </c>
      <c r="D63" s="191"/>
      <c r="E63" s="50">
        <v>0</v>
      </c>
      <c r="F63" s="51">
        <f ca="1">((100/H57)*E63)/100</f>
        <v>0</v>
      </c>
      <c r="G63" s="162"/>
      <c r="H63" s="163"/>
      <c r="I63" s="1" t="s">
        <v>73</v>
      </c>
      <c r="J63" s="54">
        <f ca="1">(IF(E57&gt;1,(H57/(E57+2)+J62),H57/4+J62))</f>
        <v>1</v>
      </c>
    </row>
    <row r="64" spans="1:10" ht="15" customHeight="1" x14ac:dyDescent="0.25">
      <c r="A64" s="166" t="s">
        <v>74</v>
      </c>
      <c r="B64" s="167"/>
      <c r="C64" s="191">
        <v>0.05</v>
      </c>
      <c r="D64" s="191"/>
      <c r="E64" s="50">
        <v>0</v>
      </c>
      <c r="F64" s="51">
        <f ca="1">((100/H57)*E64)/100</f>
        <v>0</v>
      </c>
      <c r="G64" s="162"/>
      <c r="H64" s="163"/>
      <c r="I64" s="1" t="s">
        <v>75</v>
      </c>
      <c r="J64" s="54">
        <f>(IF(E57&gt;1,(H57/(E57+2)+J63),0))</f>
        <v>0</v>
      </c>
    </row>
    <row r="65" spans="1:10" ht="15" customHeight="1" x14ac:dyDescent="0.25">
      <c r="A65" s="166" t="s">
        <v>76</v>
      </c>
      <c r="B65" s="167"/>
      <c r="C65" s="191">
        <v>0.05</v>
      </c>
      <c r="D65" s="191"/>
      <c r="E65" s="50">
        <v>0</v>
      </c>
      <c r="F65" s="51">
        <f ca="1">((100/(H57))*E65)/100</f>
        <v>0</v>
      </c>
      <c r="G65" s="162"/>
      <c r="H65" s="163"/>
      <c r="I65" s="1" t="s">
        <v>77</v>
      </c>
      <c r="J65" s="54">
        <f>(IF(E57&gt;2,(H57/(E57+2)+J64),0))</f>
        <v>0</v>
      </c>
    </row>
    <row r="66" spans="1:10" ht="15" customHeight="1" x14ac:dyDescent="0.25">
      <c r="A66" s="166" t="s">
        <v>78</v>
      </c>
      <c r="B66" s="167"/>
      <c r="C66" s="191">
        <v>0.1</v>
      </c>
      <c r="D66" s="191"/>
      <c r="E66" s="50">
        <v>0</v>
      </c>
      <c r="F66" s="51">
        <f ca="1">((100/H57)*E66)/100</f>
        <v>0</v>
      </c>
      <c r="G66" s="162"/>
      <c r="H66" s="163"/>
      <c r="I66" s="1" t="s">
        <v>79</v>
      </c>
      <c r="J66" s="55">
        <f>(IF(E57&gt;3,(H57/(E57+2)+J65),0))</f>
        <v>0</v>
      </c>
    </row>
    <row r="67" spans="1:10" ht="15" customHeight="1" x14ac:dyDescent="0.25">
      <c r="A67" s="166" t="s">
        <v>80</v>
      </c>
      <c r="B67" s="167"/>
      <c r="C67" s="191">
        <v>0.05</v>
      </c>
      <c r="D67" s="191"/>
      <c r="E67" s="50">
        <v>0</v>
      </c>
      <c r="F67" s="51">
        <f ca="1">((100/H57)*E67)/100</f>
        <v>0</v>
      </c>
      <c r="G67" s="162"/>
      <c r="H67" s="163"/>
      <c r="I67" s="1" t="s">
        <v>81</v>
      </c>
      <c r="J67" s="54">
        <f>(IF(E57&gt;4,(H57/(E57+2)+J66),0))</f>
        <v>0</v>
      </c>
    </row>
    <row r="68" spans="1:10" ht="15" customHeight="1" x14ac:dyDescent="0.25">
      <c r="A68" s="166" t="s">
        <v>82</v>
      </c>
      <c r="B68" s="167"/>
      <c r="C68" s="191">
        <v>0.05</v>
      </c>
      <c r="D68" s="191"/>
      <c r="E68" s="50">
        <v>0</v>
      </c>
      <c r="F68" s="51">
        <f ca="1">((100/(H57))*E68)/100</f>
        <v>0</v>
      </c>
      <c r="G68" s="162"/>
      <c r="H68" s="163"/>
      <c r="I68" s="1" t="s">
        <v>83</v>
      </c>
      <c r="J68" s="54">
        <f ca="1">(IF(E57=1,(H57/(E57+3)+J63),IF(E57=0,(H57/4+J63),IF(E57&gt;1,0))))</f>
        <v>1.5</v>
      </c>
    </row>
    <row r="69" spans="1:10" ht="15.75" customHeight="1" thickBot="1" x14ac:dyDescent="0.3">
      <c r="A69" s="193" t="s">
        <v>84</v>
      </c>
      <c r="B69" s="194"/>
      <c r="C69" s="192">
        <v>0.05</v>
      </c>
      <c r="D69" s="192"/>
      <c r="E69" s="56">
        <v>0</v>
      </c>
      <c r="F69" s="57">
        <f ca="1">((100/(H57))*E69)/100</f>
        <v>0</v>
      </c>
      <c r="G69" s="164"/>
      <c r="H69" s="165"/>
      <c r="I69" s="58" t="s">
        <v>85</v>
      </c>
      <c r="J69" s="59">
        <f ca="1">(IF(E57&gt;1.5,(H57/(E57+2)+J63+MAX(0,J64-J63)+MAX(0,J65-J64)+MAX(0,J66-J65)+MAX(0,J67-J66)+MAX(0,J68-J67)),IF(E57=1,(H57/(E57+3)+J68),IF(E57=0,H57/4+J68))))</f>
        <v>2</v>
      </c>
    </row>
    <row r="70" spans="1:10" ht="12.75" customHeight="1" x14ac:dyDescent="0.25">
      <c r="A70" s="207" t="s">
        <v>245</v>
      </c>
      <c r="B70" s="208"/>
      <c r="C70" s="208"/>
      <c r="D70" s="209"/>
      <c r="E70" s="40" t="s">
        <v>59</v>
      </c>
      <c r="F70" s="40" t="s">
        <v>60</v>
      </c>
      <c r="G70" s="40" t="s">
        <v>61</v>
      </c>
      <c r="H70" s="41" t="s">
        <v>47</v>
      </c>
      <c r="I70" s="42" t="str">
        <f ca="1">(IF(G74&gt;99%,"All work completed. Please provide OC.",IF(G74&gt;89.8%,"Plinth, RCC, Brick, Plaster, Flooring, Painting work Completed. Finishing work is in process.",IF(G74&lt;94%,(IF(E74=0,"Work not yet Started.",IF(F74=25%,"Piling work in process",IF(F74=50%,"Excavation work in process",IF(F74=100%,"Excavation work Completed. ","0")))&amp;(IF(E75=0%,"",IF(E75=J76,"Footing work is process",IF(E75=J77,"Footing work Completed",IF(E75=J78,"1st Basement Completed",IF(E75=J79,"1st &amp; 2nd Basement Completed",IF(E75=J80,"1st to 3rd Basement Completed",IF(E75=J81,"1st to 4th Basement Completed",IF(E75=J82,"Plinth work is process",IF(E75=J83,"Plinth work completed","0")))))))))))&amp;(IF(E76=(F71+G71+H71),", RCC Slab",IF(E76&gt;0,", RCC upto "&amp;E76&amp;" Slab",""))&amp;(IF(E77=H71,", Brickwork",IF(E77&gt;0,", Brickwork upto "&amp;E77&amp;" Floor",""))&amp;(IF(E78=H71,", Internal Plaster",IF(E78&gt;0,", Internal Plaster upto "&amp;E78&amp;" Floor",""))&amp;(IF(E79=H71,", External Plaster",IF(E79&gt;0,", External Plaster upto "&amp;E79&amp;" Floor",""))&amp;(IF(E80=H71,", Flooring",IF(E80&gt;0,", Flooring upto "&amp;E80&amp;" Floor",""))&amp;(IF(E81=H71,", Painting",IF(E81&gt;0,", Painting upto "&amp;E81&amp;" Floor",""))&amp;(IF(E82&gt;0,", Finishing upto "&amp;E82&amp;" Floor","")&amp;(IF(E76&gt;0.5," Completed",""))))))))))))))</f>
        <v>Excavation work Completed. Plinth work completed, RCC upto 21 Slab, Brickwork upto 17 Floor, Internal Plaster upto 11 Floor, External Plaster upto 11 Floor Completed</v>
      </c>
      <c r="J70" s="43"/>
    </row>
    <row r="71" spans="1:10" x14ac:dyDescent="0.25">
      <c r="A71" s="210"/>
      <c r="B71" s="211"/>
      <c r="C71" s="211"/>
      <c r="D71" s="212"/>
      <c r="E71" s="44">
        <v>0</v>
      </c>
      <c r="F71" s="44">
        <v>1</v>
      </c>
      <c r="G71" s="44">
        <v>0</v>
      </c>
      <c r="H71" s="45">
        <f ca="1">--TRIM(RIGHT(SUBSTITUTE(LEFT(A70,_xlfn.AGGREGATE(16,6,FIND({0,1,2,3,4,5,6,7,8,9},A70,ROW(INDIRECT("1:"&amp;LEN(A70)))),1))," ",REPT(" ",LEN(A70))),LEN(A70)))</f>
        <v>21</v>
      </c>
      <c r="I71" s="46"/>
      <c r="J71" s="47"/>
    </row>
    <row r="72" spans="1:10" ht="26.25" customHeight="1" x14ac:dyDescent="0.25">
      <c r="A72" s="62" t="s">
        <v>138</v>
      </c>
      <c r="B72" s="61"/>
      <c r="C72" s="213" t="str">
        <f ca="1">I70</f>
        <v>Excavation work Completed. Plinth work completed, RCC upto 21 Slab, Brickwork upto 17 Floor, Internal Plaster upto 11 Floor, External Plaster upto 11 Floor Completed</v>
      </c>
      <c r="D72" s="213"/>
      <c r="E72" s="213"/>
      <c r="F72" s="213"/>
      <c r="G72" s="213"/>
      <c r="H72" s="214"/>
      <c r="I72" s="46" t="s">
        <v>139</v>
      </c>
      <c r="J72" s="47"/>
    </row>
    <row r="73" spans="1:10" x14ac:dyDescent="0.25">
      <c r="A73" s="166" t="s">
        <v>62</v>
      </c>
      <c r="B73" s="167"/>
      <c r="C73" s="215" t="s">
        <v>140</v>
      </c>
      <c r="D73" s="215"/>
      <c r="E73" s="48" t="s">
        <v>63</v>
      </c>
      <c r="F73" s="48" t="s">
        <v>64</v>
      </c>
      <c r="G73" s="160" t="s">
        <v>57</v>
      </c>
      <c r="H73" s="161"/>
      <c r="I73" s="1" t="s">
        <v>65</v>
      </c>
      <c r="J73" s="49">
        <f ca="1">H71*25%</f>
        <v>5.25</v>
      </c>
    </row>
    <row r="74" spans="1:10" ht="15" customHeight="1" x14ac:dyDescent="0.25">
      <c r="A74" s="166" t="s">
        <v>66</v>
      </c>
      <c r="B74" s="167"/>
      <c r="C74" s="191">
        <v>0</v>
      </c>
      <c r="D74" s="191"/>
      <c r="E74" s="50">
        <f ca="1">J75</f>
        <v>21</v>
      </c>
      <c r="F74" s="51">
        <f ca="1">((100/H71)*E74)/100</f>
        <v>1</v>
      </c>
      <c r="G74" s="162">
        <f ca="1">(((E75/H71*10)+(40/(F71+G71+H71)*E76)+(15/(H71)*E77)+(5/(H71)*E78)+(5/H71*E79)+(10/H71*E80)+(5/H71*E81)+(5/H71*E82)+(5/H71*E83))/100)</f>
        <v>0.65562770562770567</v>
      </c>
      <c r="H74" s="163"/>
      <c r="I74" s="1" t="s">
        <v>67</v>
      </c>
      <c r="J74" s="52">
        <f ca="1">H71*50%</f>
        <v>10.5</v>
      </c>
    </row>
    <row r="75" spans="1:10" ht="15" customHeight="1" x14ac:dyDescent="0.25">
      <c r="A75" s="166" t="s">
        <v>68</v>
      </c>
      <c r="B75" s="167"/>
      <c r="C75" s="191">
        <v>0.1</v>
      </c>
      <c r="D75" s="191"/>
      <c r="E75" s="53">
        <f ca="1">J83</f>
        <v>21</v>
      </c>
      <c r="F75" s="51">
        <f ca="1">((100/H71)*E75)/100</f>
        <v>1</v>
      </c>
      <c r="G75" s="162"/>
      <c r="H75" s="163"/>
      <c r="I75" s="1" t="s">
        <v>69</v>
      </c>
      <c r="J75" s="52">
        <f ca="1">H71</f>
        <v>21</v>
      </c>
    </row>
    <row r="76" spans="1:10" ht="15" customHeight="1" x14ac:dyDescent="0.25">
      <c r="A76" s="166" t="s">
        <v>70</v>
      </c>
      <c r="B76" s="167"/>
      <c r="C76" s="191">
        <v>0.4</v>
      </c>
      <c r="D76" s="191"/>
      <c r="E76" s="53">
        <v>21</v>
      </c>
      <c r="F76" s="51">
        <f ca="1">((100/(F71+G71+H71))*E76)/100</f>
        <v>0.9545454545454547</v>
      </c>
      <c r="G76" s="162"/>
      <c r="H76" s="163"/>
      <c r="I76" s="1" t="s">
        <v>71</v>
      </c>
      <c r="J76" s="54">
        <f ca="1">(IF(E71&gt;1,(H71/(E71+2)),H71/4))</f>
        <v>5.25</v>
      </c>
    </row>
    <row r="77" spans="1:10" ht="15" customHeight="1" x14ac:dyDescent="0.25">
      <c r="A77" s="166" t="s">
        <v>72</v>
      </c>
      <c r="B77" s="167"/>
      <c r="C77" s="191">
        <v>0.15</v>
      </c>
      <c r="D77" s="191"/>
      <c r="E77" s="50">
        <v>17</v>
      </c>
      <c r="F77" s="51">
        <f ca="1">((100/H71)*E77)/100</f>
        <v>0.80952380952380953</v>
      </c>
      <c r="G77" s="162"/>
      <c r="H77" s="163"/>
      <c r="I77" s="1" t="s">
        <v>73</v>
      </c>
      <c r="J77" s="54">
        <f ca="1">(IF(E71&gt;1,(H71/(E71+2)+J76),H71/4+J76))</f>
        <v>10.5</v>
      </c>
    </row>
    <row r="78" spans="1:10" ht="15" customHeight="1" x14ac:dyDescent="0.25">
      <c r="A78" s="166" t="s">
        <v>74</v>
      </c>
      <c r="B78" s="167"/>
      <c r="C78" s="191">
        <v>0.05</v>
      </c>
      <c r="D78" s="191"/>
      <c r="E78" s="50">
        <v>11</v>
      </c>
      <c r="F78" s="51">
        <f ca="1">((100/H71)*E78)/100</f>
        <v>0.52380952380952384</v>
      </c>
      <c r="G78" s="162"/>
      <c r="H78" s="163"/>
      <c r="I78" s="1" t="s">
        <v>75</v>
      </c>
      <c r="J78" s="54">
        <f>(IF(E71&gt;1,(H71/(E71+2)+J77),0))</f>
        <v>0</v>
      </c>
    </row>
    <row r="79" spans="1:10" ht="15" customHeight="1" x14ac:dyDescent="0.25">
      <c r="A79" s="166" t="s">
        <v>76</v>
      </c>
      <c r="B79" s="167"/>
      <c r="C79" s="191">
        <v>0.05</v>
      </c>
      <c r="D79" s="191"/>
      <c r="E79" s="50">
        <v>11</v>
      </c>
      <c r="F79" s="51">
        <f ca="1">((100/(H71))*E79)/100</f>
        <v>0.52380952380952384</v>
      </c>
      <c r="G79" s="162"/>
      <c r="H79" s="163"/>
      <c r="I79" s="1" t="s">
        <v>77</v>
      </c>
      <c r="J79" s="54">
        <f>(IF(E71&gt;2,(H71/(E71+2)+J78),0))</f>
        <v>0</v>
      </c>
    </row>
    <row r="80" spans="1:10" ht="15" customHeight="1" x14ac:dyDescent="0.25">
      <c r="A80" s="166" t="s">
        <v>78</v>
      </c>
      <c r="B80" s="167"/>
      <c r="C80" s="191">
        <v>0.1</v>
      </c>
      <c r="D80" s="191"/>
      <c r="E80" s="50">
        <v>0</v>
      </c>
      <c r="F80" s="51">
        <f ca="1">((100/H71)*E80)/100</f>
        <v>0</v>
      </c>
      <c r="G80" s="162"/>
      <c r="H80" s="163"/>
      <c r="I80" s="1" t="s">
        <v>79</v>
      </c>
      <c r="J80" s="55">
        <f>(IF(E71&gt;3,(H71/(E71+2)+J79),0))</f>
        <v>0</v>
      </c>
    </row>
    <row r="81" spans="1:10" ht="15" customHeight="1" x14ac:dyDescent="0.25">
      <c r="A81" s="166" t="s">
        <v>80</v>
      </c>
      <c r="B81" s="167"/>
      <c r="C81" s="191">
        <v>0.05</v>
      </c>
      <c r="D81" s="191"/>
      <c r="E81" s="50">
        <v>0</v>
      </c>
      <c r="F81" s="51">
        <f ca="1">((100/H71)*E81)/100</f>
        <v>0</v>
      </c>
      <c r="G81" s="162"/>
      <c r="H81" s="163"/>
      <c r="I81" s="1" t="s">
        <v>81</v>
      </c>
      <c r="J81" s="54">
        <f>(IF(E71&gt;4,(H71/(E71+2)+J80),0))</f>
        <v>0</v>
      </c>
    </row>
    <row r="82" spans="1:10" ht="15" customHeight="1" x14ac:dyDescent="0.25">
      <c r="A82" s="166" t="s">
        <v>82</v>
      </c>
      <c r="B82" s="167"/>
      <c r="C82" s="191">
        <v>0.05</v>
      </c>
      <c r="D82" s="191"/>
      <c r="E82" s="50">
        <v>0</v>
      </c>
      <c r="F82" s="51">
        <f ca="1">((100/(H71))*E82)/100</f>
        <v>0</v>
      </c>
      <c r="G82" s="162"/>
      <c r="H82" s="163"/>
      <c r="I82" s="1" t="s">
        <v>83</v>
      </c>
      <c r="J82" s="54">
        <f ca="1">(IF(E71=1,(H71/(E71+3)+J77),IF(E71=0,(H71/4+J77),IF(E71&gt;1,0))))</f>
        <v>15.75</v>
      </c>
    </row>
    <row r="83" spans="1:10" ht="15.75" customHeight="1" thickBot="1" x14ac:dyDescent="0.3">
      <c r="A83" s="193" t="s">
        <v>84</v>
      </c>
      <c r="B83" s="194"/>
      <c r="C83" s="192">
        <v>0.05</v>
      </c>
      <c r="D83" s="192"/>
      <c r="E83" s="56">
        <v>0</v>
      </c>
      <c r="F83" s="57">
        <f ca="1">((100/(H71))*E83)/100</f>
        <v>0</v>
      </c>
      <c r="G83" s="164"/>
      <c r="H83" s="165"/>
      <c r="I83" s="58" t="s">
        <v>85</v>
      </c>
      <c r="J83" s="59">
        <f ca="1">(IF(E71&gt;1.5,(H71/(E71+2)+J77+MAX(0,J78-J77)+MAX(0,J79-J78)+MAX(0,J80-J79)+MAX(0,J81-J80)+MAX(0,J82-J81)),IF(E71=1,(H71/(E71+3)+J82),IF(E71=0,H71/4+J82))))</f>
        <v>21</v>
      </c>
    </row>
    <row r="84" spans="1:10" ht="28.5" customHeight="1" x14ac:dyDescent="0.25">
      <c r="A84" s="148" t="s">
        <v>26</v>
      </c>
      <c r="B84" s="149"/>
      <c r="C84" s="141" t="s">
        <v>114</v>
      </c>
      <c r="D84" s="141"/>
      <c r="E84" s="141"/>
      <c r="F84" s="141"/>
      <c r="G84" s="141"/>
      <c r="H84" s="141"/>
    </row>
    <row r="85" spans="1:10" x14ac:dyDescent="0.25">
      <c r="A85" s="82" t="s">
        <v>27</v>
      </c>
      <c r="B85" s="82"/>
      <c r="C85" s="82"/>
      <c r="D85" s="82"/>
      <c r="E85" s="82"/>
      <c r="F85" s="82"/>
      <c r="G85" s="82"/>
      <c r="H85" s="82"/>
    </row>
    <row r="86" spans="1:10" x14ac:dyDescent="0.25">
      <c r="A86" s="103" t="s">
        <v>28</v>
      </c>
      <c r="B86" s="104"/>
      <c r="C86" s="101" t="s">
        <v>51</v>
      </c>
      <c r="D86" s="102"/>
      <c r="E86" s="105" t="s">
        <v>29</v>
      </c>
      <c r="F86" s="105"/>
      <c r="G86" s="16" t="s">
        <v>18</v>
      </c>
      <c r="H86" s="68" t="s">
        <v>53</v>
      </c>
    </row>
    <row r="87" spans="1:10" x14ac:dyDescent="0.25">
      <c r="A87" s="103" t="s">
        <v>30</v>
      </c>
      <c r="B87" s="104"/>
      <c r="C87" s="101" t="s">
        <v>50</v>
      </c>
      <c r="D87" s="102"/>
      <c r="E87" s="105" t="s">
        <v>31</v>
      </c>
      <c r="F87" s="105"/>
      <c r="G87" s="16" t="s">
        <v>18</v>
      </c>
      <c r="H87" s="68" t="s">
        <v>53</v>
      </c>
    </row>
    <row r="88" spans="1:10" x14ac:dyDescent="0.25">
      <c r="A88" s="103" t="s">
        <v>32</v>
      </c>
      <c r="B88" s="104"/>
      <c r="C88" s="101" t="s">
        <v>231</v>
      </c>
      <c r="D88" s="102"/>
      <c r="E88" s="105" t="s">
        <v>33</v>
      </c>
      <c r="F88" s="105"/>
      <c r="G88" s="16" t="s">
        <v>18</v>
      </c>
      <c r="H88" s="68" t="s">
        <v>53</v>
      </c>
    </row>
    <row r="89" spans="1:10" x14ac:dyDescent="0.25">
      <c r="A89" s="103" t="s">
        <v>34</v>
      </c>
      <c r="B89" s="104"/>
      <c r="C89" s="101" t="s">
        <v>122</v>
      </c>
      <c r="D89" s="102"/>
      <c r="E89" s="105" t="s">
        <v>35</v>
      </c>
      <c r="F89" s="105"/>
      <c r="G89" s="16" t="s">
        <v>18</v>
      </c>
      <c r="H89" s="68" t="s">
        <v>52</v>
      </c>
    </row>
    <row r="90" spans="1:10" x14ac:dyDescent="0.25">
      <c r="A90" s="103" t="s">
        <v>36</v>
      </c>
      <c r="B90" s="104"/>
      <c r="C90" s="101" t="s">
        <v>127</v>
      </c>
      <c r="D90" s="102"/>
      <c r="E90" s="105" t="s">
        <v>37</v>
      </c>
      <c r="F90" s="105"/>
      <c r="G90" s="16" t="s">
        <v>18</v>
      </c>
      <c r="H90" s="68" t="s">
        <v>53</v>
      </c>
    </row>
    <row r="91" spans="1:10" x14ac:dyDescent="0.25">
      <c r="A91" s="103" t="s">
        <v>38</v>
      </c>
      <c r="B91" s="104"/>
      <c r="C91" s="101" t="s">
        <v>281</v>
      </c>
      <c r="D91" s="102"/>
      <c r="E91" s="105" t="s">
        <v>39</v>
      </c>
      <c r="F91" s="105"/>
      <c r="G91" s="16" t="s">
        <v>18</v>
      </c>
      <c r="H91" s="68" t="s">
        <v>53</v>
      </c>
    </row>
    <row r="92" spans="1:10" x14ac:dyDescent="0.25">
      <c r="A92" s="103" t="s">
        <v>40</v>
      </c>
      <c r="B92" s="104"/>
      <c r="C92" s="101" t="s">
        <v>282</v>
      </c>
      <c r="D92" s="102"/>
      <c r="E92" s="105" t="s">
        <v>41</v>
      </c>
      <c r="F92" s="105"/>
      <c r="G92" s="16" t="s">
        <v>18</v>
      </c>
      <c r="H92" s="68" t="s">
        <v>53</v>
      </c>
    </row>
    <row r="93" spans="1:10" ht="34.5" customHeight="1" x14ac:dyDescent="0.25">
      <c r="A93" s="80" t="s">
        <v>42</v>
      </c>
      <c r="B93" s="81"/>
      <c r="C93" s="142" t="s">
        <v>126</v>
      </c>
      <c r="D93" s="143"/>
      <c r="E93" s="82" t="s">
        <v>43</v>
      </c>
      <c r="F93" s="82"/>
      <c r="G93" s="195" t="s">
        <v>53</v>
      </c>
      <c r="H93" s="195"/>
    </row>
    <row r="94" spans="1:10" x14ac:dyDescent="0.25">
      <c r="A94" s="80" t="s">
        <v>44</v>
      </c>
      <c r="B94" s="81"/>
      <c r="C94" s="115" t="s">
        <v>55</v>
      </c>
      <c r="D94" s="116"/>
      <c r="E94" s="82" t="s">
        <v>45</v>
      </c>
      <c r="F94" s="82"/>
      <c r="G94" s="105" t="s">
        <v>54</v>
      </c>
      <c r="H94" s="105"/>
    </row>
    <row r="95" spans="1:10" hidden="1" x14ac:dyDescent="0.25">
      <c r="A95" s="200" t="s">
        <v>196</v>
      </c>
      <c r="B95" s="201"/>
      <c r="C95" s="201"/>
      <c r="D95" s="201"/>
      <c r="E95" s="201"/>
      <c r="F95" s="201"/>
      <c r="G95" s="201"/>
      <c r="H95" s="202"/>
    </row>
    <row r="96" spans="1:10" ht="25.5" hidden="1" customHeight="1" x14ac:dyDescent="0.25">
      <c r="A96" s="82" t="s">
        <v>197</v>
      </c>
      <c r="B96" s="82"/>
      <c r="C96" s="80" t="s">
        <v>198</v>
      </c>
      <c r="D96" s="81"/>
      <c r="E96" s="82" t="s">
        <v>199</v>
      </c>
      <c r="F96" s="82"/>
      <c r="G96" s="82" t="s">
        <v>200</v>
      </c>
      <c r="H96" s="82"/>
    </row>
    <row r="97" spans="1:8" hidden="1" x14ac:dyDescent="0.25">
      <c r="A97" s="92" t="s">
        <v>201</v>
      </c>
      <c r="B97" s="92"/>
      <c r="C97" s="196"/>
      <c r="D97" s="197"/>
      <c r="E97" s="88"/>
      <c r="F97" s="89"/>
      <c r="G97" s="88"/>
      <c r="H97" s="89"/>
    </row>
    <row r="98" spans="1:8" hidden="1" x14ac:dyDescent="0.25">
      <c r="A98" s="82" t="s">
        <v>202</v>
      </c>
      <c r="B98" s="82"/>
      <c r="C98" s="198">
        <f>SUM(C97)</f>
        <v>0</v>
      </c>
      <c r="D98" s="199"/>
      <c r="E98" s="90">
        <f>SUM(E97)</f>
        <v>0</v>
      </c>
      <c r="F98" s="91"/>
      <c r="G98" s="90">
        <f>SUM(G97)</f>
        <v>0</v>
      </c>
      <c r="H98" s="91"/>
    </row>
    <row r="99" spans="1:8" x14ac:dyDescent="0.25">
      <c r="A99" s="82" t="s">
        <v>203</v>
      </c>
      <c r="B99" s="82"/>
      <c r="C99" s="82"/>
      <c r="D99" s="82"/>
      <c r="E99" s="82"/>
      <c r="F99" s="82"/>
      <c r="G99" s="82"/>
      <c r="H99" s="82"/>
    </row>
    <row r="100" spans="1:8" x14ac:dyDescent="0.25">
      <c r="A100" s="82" t="s">
        <v>197</v>
      </c>
      <c r="B100" s="82"/>
      <c r="C100" s="80" t="s">
        <v>198</v>
      </c>
      <c r="D100" s="81"/>
      <c r="E100" s="82" t="s">
        <v>199</v>
      </c>
      <c r="F100" s="82"/>
      <c r="G100" s="82" t="s">
        <v>200</v>
      </c>
      <c r="H100" s="82"/>
    </row>
    <row r="101" spans="1:8" x14ac:dyDescent="0.25">
      <c r="A101" s="92" t="s">
        <v>255</v>
      </c>
      <c r="B101" s="92"/>
      <c r="C101" s="99">
        <f>COUNT(D129)</f>
        <v>1</v>
      </c>
      <c r="D101" s="100"/>
      <c r="E101" s="99">
        <f t="shared" ref="E101" si="0">SUM(F129)</f>
        <v>2443.5894599999997</v>
      </c>
      <c r="F101" s="100"/>
      <c r="G101" s="99">
        <f t="shared" ref="G101" si="1">SUM(H129)</f>
        <v>3665.3841899999998</v>
      </c>
      <c r="H101" s="100"/>
    </row>
    <row r="102" spans="1:8" x14ac:dyDescent="0.25">
      <c r="A102" s="92" t="s">
        <v>252</v>
      </c>
      <c r="B102" s="92"/>
      <c r="C102" s="99">
        <f>COUNT(D133:D141)+COUNT(D143:D153)*17+COUNT(D155:D160,D162:D165)*3</f>
        <v>226</v>
      </c>
      <c r="D102" s="100"/>
      <c r="E102" s="99">
        <f t="shared" ref="E102" si="2">SUM(F133:F141)+SUM(F143:F153)*17+SUM(F155:F160,F162:F165)*3</f>
        <v>94187.906279999981</v>
      </c>
      <c r="F102" s="100"/>
      <c r="G102" s="99">
        <f t="shared" ref="G102" si="3">SUM(H133:H141)+SUM(H143:H153)*17+SUM(H155:H160,H162:H165)*3</f>
        <v>141281.85941999996</v>
      </c>
      <c r="H102" s="100"/>
    </row>
    <row r="103" spans="1:8" x14ac:dyDescent="0.25">
      <c r="A103" s="82" t="s">
        <v>202</v>
      </c>
      <c r="B103" s="82"/>
      <c r="C103" s="93">
        <f>C101+C102</f>
        <v>227</v>
      </c>
      <c r="D103" s="94"/>
      <c r="E103" s="93">
        <f t="shared" ref="E103" si="4">E101+E102</f>
        <v>96631.495739999984</v>
      </c>
      <c r="F103" s="94"/>
      <c r="G103" s="93">
        <f t="shared" ref="G103" si="5">G101+G102</f>
        <v>144947.24360999998</v>
      </c>
      <c r="H103" s="94"/>
    </row>
    <row r="104" spans="1:8" hidden="1" x14ac:dyDescent="0.25">
      <c r="A104" s="82" t="s">
        <v>204</v>
      </c>
      <c r="B104" s="82"/>
      <c r="C104" s="95">
        <f>C98+C103</f>
        <v>227</v>
      </c>
      <c r="D104" s="96"/>
      <c r="E104" s="217">
        <f>E98+E103</f>
        <v>96631.495739999984</v>
      </c>
      <c r="F104" s="217"/>
      <c r="G104" s="217">
        <f>G98+G103</f>
        <v>144947.24360999998</v>
      </c>
      <c r="H104" s="217"/>
    </row>
    <row r="105" spans="1:8" ht="15.75" customHeight="1" x14ac:dyDescent="0.25">
      <c r="A105" s="82" t="s">
        <v>46</v>
      </c>
      <c r="B105" s="82"/>
      <c r="C105" s="82"/>
      <c r="D105" s="82"/>
      <c r="E105" s="82"/>
      <c r="F105" s="82"/>
      <c r="G105" s="82"/>
      <c r="H105" s="82"/>
    </row>
    <row r="106" spans="1:8" x14ac:dyDescent="0.25">
      <c r="A106" s="82" t="s">
        <v>215</v>
      </c>
      <c r="B106" s="82"/>
      <c r="C106" s="82"/>
      <c r="D106" s="82"/>
      <c r="E106" s="82"/>
      <c r="F106" s="82"/>
      <c r="G106" s="82"/>
      <c r="H106" s="82"/>
    </row>
    <row r="107" spans="1:8" ht="39" hidden="1" customHeight="1" x14ac:dyDescent="0.25">
      <c r="A107" s="85" t="s">
        <v>216</v>
      </c>
      <c r="B107" s="97" t="s">
        <v>217</v>
      </c>
      <c r="C107" s="85" t="s">
        <v>129</v>
      </c>
      <c r="D107" s="97" t="s">
        <v>210</v>
      </c>
      <c r="E107" s="97" t="s">
        <v>213</v>
      </c>
      <c r="F107" s="85" t="s">
        <v>211</v>
      </c>
      <c r="G107" s="20" t="s">
        <v>212</v>
      </c>
      <c r="H107" s="20" t="s">
        <v>141</v>
      </c>
    </row>
    <row r="108" spans="1:8" hidden="1" x14ac:dyDescent="0.25">
      <c r="A108" s="86"/>
      <c r="B108" s="98"/>
      <c r="C108" s="86"/>
      <c r="D108" s="98"/>
      <c r="E108" s="98"/>
      <c r="F108" s="86"/>
      <c r="G108" s="21"/>
      <c r="H108" s="21">
        <v>0.45</v>
      </c>
    </row>
    <row r="109" spans="1:8" hidden="1" x14ac:dyDescent="0.25">
      <c r="A109" s="87" t="s">
        <v>133</v>
      </c>
      <c r="B109" s="87"/>
      <c r="C109" s="87"/>
      <c r="D109" s="87"/>
      <c r="E109" s="87"/>
      <c r="F109" s="87"/>
      <c r="G109" s="87"/>
      <c r="H109" s="87"/>
    </row>
    <row r="110" spans="1:8" hidden="1" x14ac:dyDescent="0.25">
      <c r="A110" s="87" t="s">
        <v>207</v>
      </c>
      <c r="B110" s="87"/>
      <c r="C110" s="87"/>
      <c r="D110" s="87"/>
      <c r="E110" s="87"/>
      <c r="F110" s="87"/>
      <c r="G110" s="87"/>
      <c r="H110" s="87"/>
    </row>
    <row r="111" spans="1:8" hidden="1" x14ac:dyDescent="0.25">
      <c r="A111" s="83">
        <v>1</v>
      </c>
      <c r="B111" s="84"/>
      <c r="C111" s="17" t="s">
        <v>214</v>
      </c>
      <c r="D111" s="17"/>
      <c r="E111" s="17"/>
      <c r="F111" s="18">
        <f>D111+(IF(E111&lt;201,E111,IF(E111&lt;301,E111/2,E111/3)))</f>
        <v>0</v>
      </c>
      <c r="G111" s="18"/>
      <c r="H111" s="17">
        <f t="shared" ref="H111:H122" si="6">F111*(($H$108)+1)+(IF(G111&lt;101,G111,IF(G111&lt;201,G111/2,IF(G111&lt;=301,G111/3,G111/4))))</f>
        <v>0</v>
      </c>
    </row>
    <row r="112" spans="1:8" hidden="1" x14ac:dyDescent="0.25">
      <c r="A112" s="83">
        <f>A111+1</f>
        <v>2</v>
      </c>
      <c r="B112" s="84"/>
      <c r="C112" s="17" t="s">
        <v>214</v>
      </c>
      <c r="D112" s="17"/>
      <c r="E112" s="17"/>
      <c r="F112" s="18">
        <f t="shared" ref="F112:F122" si="7">D112+(IF(E112&lt;201,E112,IF(E112&lt;301,E112/2,E112/3)))</f>
        <v>0</v>
      </c>
      <c r="G112" s="18"/>
      <c r="H112" s="17">
        <f t="shared" si="6"/>
        <v>0</v>
      </c>
    </row>
    <row r="113" spans="1:11" hidden="1" x14ac:dyDescent="0.25">
      <c r="A113" s="83">
        <f t="shared" ref="A113:A122" si="8">A112+1</f>
        <v>3</v>
      </c>
      <c r="B113" s="84"/>
      <c r="C113" s="17" t="s">
        <v>214</v>
      </c>
      <c r="D113" s="17"/>
      <c r="E113" s="17"/>
      <c r="F113" s="18">
        <f t="shared" si="7"/>
        <v>0</v>
      </c>
      <c r="G113" s="18"/>
      <c r="H113" s="17">
        <f t="shared" si="6"/>
        <v>0</v>
      </c>
    </row>
    <row r="114" spans="1:11" hidden="1" x14ac:dyDescent="0.25">
      <c r="A114" s="83">
        <f t="shared" si="8"/>
        <v>4</v>
      </c>
      <c r="B114" s="84"/>
      <c r="C114" s="17" t="s">
        <v>214</v>
      </c>
      <c r="D114" s="17"/>
      <c r="E114" s="17"/>
      <c r="F114" s="18">
        <f t="shared" si="7"/>
        <v>0</v>
      </c>
      <c r="G114" s="18"/>
      <c r="H114" s="17">
        <f t="shared" si="6"/>
        <v>0</v>
      </c>
    </row>
    <row r="115" spans="1:11" hidden="1" x14ac:dyDescent="0.25">
      <c r="A115" s="83">
        <f t="shared" si="8"/>
        <v>5</v>
      </c>
      <c r="B115" s="84"/>
      <c r="C115" s="17" t="s">
        <v>214</v>
      </c>
      <c r="D115" s="17"/>
      <c r="E115" s="17"/>
      <c r="F115" s="18">
        <f t="shared" si="7"/>
        <v>0</v>
      </c>
      <c r="G115" s="18"/>
      <c r="H115" s="17">
        <f t="shared" si="6"/>
        <v>0</v>
      </c>
    </row>
    <row r="116" spans="1:11" hidden="1" x14ac:dyDescent="0.25">
      <c r="A116" s="83">
        <f t="shared" si="8"/>
        <v>6</v>
      </c>
      <c r="B116" s="84"/>
      <c r="C116" s="17" t="s">
        <v>214</v>
      </c>
      <c r="D116" s="17"/>
      <c r="E116" s="17"/>
      <c r="F116" s="18">
        <f t="shared" si="7"/>
        <v>0</v>
      </c>
      <c r="G116" s="18"/>
      <c r="H116" s="17">
        <f t="shared" si="6"/>
        <v>0</v>
      </c>
    </row>
    <row r="117" spans="1:11" hidden="1" x14ac:dyDescent="0.25">
      <c r="A117" s="83">
        <f t="shared" si="8"/>
        <v>7</v>
      </c>
      <c r="B117" s="84"/>
      <c r="C117" s="17" t="s">
        <v>214</v>
      </c>
      <c r="D117" s="17"/>
      <c r="E117" s="17"/>
      <c r="F117" s="18">
        <f t="shared" si="7"/>
        <v>0</v>
      </c>
      <c r="G117" s="18"/>
      <c r="H117" s="17">
        <f t="shared" si="6"/>
        <v>0</v>
      </c>
    </row>
    <row r="118" spans="1:11" hidden="1" x14ac:dyDescent="0.25">
      <c r="A118" s="83">
        <f t="shared" si="8"/>
        <v>8</v>
      </c>
      <c r="B118" s="84"/>
      <c r="C118" s="17" t="s">
        <v>214</v>
      </c>
      <c r="D118" s="17"/>
      <c r="E118" s="17"/>
      <c r="F118" s="18">
        <f t="shared" si="7"/>
        <v>0</v>
      </c>
      <c r="G118" s="18"/>
      <c r="H118" s="17">
        <f t="shared" si="6"/>
        <v>0</v>
      </c>
    </row>
    <row r="119" spans="1:11" hidden="1" x14ac:dyDescent="0.25">
      <c r="A119" s="83">
        <f t="shared" si="8"/>
        <v>9</v>
      </c>
      <c r="B119" s="84"/>
      <c r="C119" s="17" t="s">
        <v>214</v>
      </c>
      <c r="D119" s="17"/>
      <c r="E119" s="17"/>
      <c r="F119" s="18">
        <f t="shared" si="7"/>
        <v>0</v>
      </c>
      <c r="G119" s="18"/>
      <c r="H119" s="17">
        <f t="shared" si="6"/>
        <v>0</v>
      </c>
    </row>
    <row r="120" spans="1:11" hidden="1" x14ac:dyDescent="0.25">
      <c r="A120" s="83">
        <f t="shared" si="8"/>
        <v>10</v>
      </c>
      <c r="B120" s="84"/>
      <c r="C120" s="17" t="s">
        <v>214</v>
      </c>
      <c r="D120" s="17"/>
      <c r="E120" s="17"/>
      <c r="F120" s="18">
        <f t="shared" si="7"/>
        <v>0</v>
      </c>
      <c r="G120" s="18"/>
      <c r="H120" s="17">
        <f t="shared" si="6"/>
        <v>0</v>
      </c>
    </row>
    <row r="121" spans="1:11" hidden="1" x14ac:dyDescent="0.25">
      <c r="A121" s="83">
        <f t="shared" si="8"/>
        <v>11</v>
      </c>
      <c r="B121" s="84"/>
      <c r="C121" s="17" t="s">
        <v>214</v>
      </c>
      <c r="D121" s="17"/>
      <c r="E121" s="17"/>
      <c r="F121" s="18">
        <f t="shared" si="7"/>
        <v>0</v>
      </c>
      <c r="G121" s="18"/>
      <c r="H121" s="17">
        <f t="shared" si="6"/>
        <v>0</v>
      </c>
    </row>
    <row r="122" spans="1:11" hidden="1" x14ac:dyDescent="0.25">
      <c r="A122" s="83">
        <f t="shared" si="8"/>
        <v>12</v>
      </c>
      <c r="B122" s="84"/>
      <c r="C122" s="17" t="s">
        <v>214</v>
      </c>
      <c r="D122" s="17"/>
      <c r="E122" s="17"/>
      <c r="F122" s="18">
        <f t="shared" si="7"/>
        <v>0</v>
      </c>
      <c r="G122" s="18"/>
      <c r="H122" s="17">
        <f t="shared" si="6"/>
        <v>0</v>
      </c>
    </row>
    <row r="123" spans="1:11" hidden="1" x14ac:dyDescent="0.25">
      <c r="A123" s="83"/>
      <c r="B123" s="220"/>
      <c r="C123" s="220"/>
      <c r="D123" s="220"/>
      <c r="E123" s="220"/>
      <c r="F123" s="220"/>
      <c r="G123" s="220"/>
      <c r="H123" s="84"/>
    </row>
    <row r="124" spans="1:11" ht="39" customHeight="1" x14ac:dyDescent="0.25">
      <c r="A124" s="85" t="s">
        <v>208</v>
      </c>
      <c r="B124" s="218" t="s">
        <v>209</v>
      </c>
      <c r="C124" s="85" t="s">
        <v>129</v>
      </c>
      <c r="D124" s="218" t="s">
        <v>210</v>
      </c>
      <c r="E124" s="218" t="s">
        <v>264</v>
      </c>
      <c r="F124" s="85" t="s">
        <v>211</v>
      </c>
      <c r="G124" s="20" t="s">
        <v>212</v>
      </c>
      <c r="H124" s="20" t="s">
        <v>141</v>
      </c>
      <c r="K124" s="18">
        <v>10.763999999999999</v>
      </c>
    </row>
    <row r="125" spans="1:11" x14ac:dyDescent="0.25">
      <c r="A125" s="86"/>
      <c r="B125" s="219"/>
      <c r="C125" s="86"/>
      <c r="D125" s="219"/>
      <c r="E125" s="219"/>
      <c r="F125" s="86"/>
      <c r="G125" s="21"/>
      <c r="H125" s="21">
        <v>0.5</v>
      </c>
    </row>
    <row r="126" spans="1:11" x14ac:dyDescent="0.25">
      <c r="A126" s="87" t="s">
        <v>255</v>
      </c>
      <c r="B126" s="87"/>
      <c r="C126" s="87"/>
      <c r="D126" s="87"/>
      <c r="E126" s="87"/>
      <c r="F126" s="87"/>
      <c r="G126" s="87"/>
      <c r="H126" s="115"/>
      <c r="J126" s="69"/>
    </row>
    <row r="127" spans="1:11" x14ac:dyDescent="0.25">
      <c r="A127" s="87" t="s">
        <v>257</v>
      </c>
      <c r="B127" s="87"/>
      <c r="C127" s="87"/>
      <c r="D127" s="87"/>
      <c r="E127" s="87"/>
      <c r="F127" s="87"/>
      <c r="G127" s="87"/>
      <c r="H127" s="87"/>
    </row>
    <row r="128" spans="1:11" x14ac:dyDescent="0.25">
      <c r="A128" s="87" t="s">
        <v>258</v>
      </c>
      <c r="B128" s="87"/>
      <c r="C128" s="87"/>
      <c r="D128" s="87"/>
      <c r="E128" s="87"/>
      <c r="F128" s="87"/>
      <c r="G128" s="87"/>
      <c r="H128" s="87"/>
      <c r="I128" s="64"/>
    </row>
    <row r="129" spans="1:10" x14ac:dyDescent="0.25">
      <c r="A129" s="83">
        <v>1</v>
      </c>
      <c r="B129" s="84"/>
      <c r="C129" s="70" t="s">
        <v>259</v>
      </c>
      <c r="D129" s="18">
        <f>(196.84)*10.764</f>
        <v>2118.7857599999998</v>
      </c>
      <c r="E129" s="18">
        <f>((3.65*1+4.1*1+3.55*0.8+0.85*0.85)+(3.65*1+4.1*1+3.55*0.8+0.85*0.85+7.55*1))*10.764</f>
        <v>324.80369999999999</v>
      </c>
      <c r="F129" s="18">
        <f>D129+E129</f>
        <v>2443.5894599999997</v>
      </c>
      <c r="G129" s="18">
        <v>0</v>
      </c>
      <c r="H129" s="18">
        <f>F129*(($H$125)+1)+(IF(G129&lt;101,G129,IF(G129&lt;201,G129/2,IF(G129&lt;=301,G129/3,G129/4))))</f>
        <v>3665.3841899999998</v>
      </c>
      <c r="I129" s="63"/>
      <c r="J129" s="63"/>
    </row>
    <row r="130" spans="1:10" x14ac:dyDescent="0.25">
      <c r="A130" s="87" t="s">
        <v>260</v>
      </c>
      <c r="B130" s="87"/>
      <c r="C130" s="87"/>
      <c r="D130" s="87"/>
      <c r="E130" s="87"/>
      <c r="F130" s="87"/>
      <c r="G130" s="87"/>
      <c r="H130" s="115"/>
      <c r="J130" s="69"/>
    </row>
    <row r="131" spans="1:10" x14ac:dyDescent="0.25">
      <c r="A131" s="87" t="s">
        <v>261</v>
      </c>
      <c r="B131" s="87"/>
      <c r="C131" s="87"/>
      <c r="D131" s="87"/>
      <c r="E131" s="87"/>
      <c r="F131" s="87"/>
      <c r="G131" s="87"/>
      <c r="H131" s="87"/>
    </row>
    <row r="132" spans="1:10" x14ac:dyDescent="0.25">
      <c r="A132" s="87" t="s">
        <v>262</v>
      </c>
      <c r="B132" s="87"/>
      <c r="C132" s="87"/>
      <c r="D132" s="87"/>
      <c r="E132" s="87"/>
      <c r="F132" s="87"/>
      <c r="G132" s="87"/>
      <c r="H132" s="87"/>
      <c r="I132" s="64">
        <v>1</v>
      </c>
    </row>
    <row r="133" spans="1:10" x14ac:dyDescent="0.25">
      <c r="A133" s="83">
        <v>1</v>
      </c>
      <c r="B133" s="84"/>
      <c r="C133" s="17" t="s">
        <v>56</v>
      </c>
      <c r="D133" s="18">
        <f>(29.88)*10.764</f>
        <v>321.62831999999997</v>
      </c>
      <c r="E133" s="18">
        <v>0</v>
      </c>
      <c r="F133" s="18">
        <f>D133+E133</f>
        <v>321.62831999999997</v>
      </c>
      <c r="G133" s="18">
        <v>0</v>
      </c>
      <c r="H133" s="18">
        <f>F133*(($H$125)+1)+(IF(G133&lt;101,G133,IF(G133&lt;201,G133/2,IF(G133&lt;=301,G133/3,G133/4))))</f>
        <v>482.44247999999993</v>
      </c>
      <c r="I133" s="63"/>
      <c r="J133" s="63">
        <f>4000000/H133</f>
        <v>8291.1438478634809</v>
      </c>
    </row>
    <row r="134" spans="1:10" x14ac:dyDescent="0.25">
      <c r="A134" s="83">
        <f>A133+1</f>
        <v>2</v>
      </c>
      <c r="B134" s="84"/>
      <c r="C134" s="17" t="s">
        <v>263</v>
      </c>
      <c r="D134" s="18">
        <f>(47.53)*10.764</f>
        <v>511.61291999999997</v>
      </c>
      <c r="E134" s="18">
        <f>(3*1)*10.764</f>
        <v>32.292000000000002</v>
      </c>
      <c r="F134" s="18">
        <f t="shared" ref="F134:F141" si="9">D134+E134</f>
        <v>543.90491999999995</v>
      </c>
      <c r="G134" s="18">
        <v>0</v>
      </c>
      <c r="H134" s="18">
        <f t="shared" ref="H134:H141" si="10">F134*(($H$125)+1)+(IF(G134&lt;101,G134,IF(G134&lt;201,G134/2,IF(G134&lt;=301,G134/3,G134/4))))</f>
        <v>815.85737999999992</v>
      </c>
      <c r="J134" s="6">
        <f>61000000/H134</f>
        <v>74767.969862575745</v>
      </c>
    </row>
    <row r="135" spans="1:10" x14ac:dyDescent="0.25">
      <c r="A135" s="83">
        <f t="shared" ref="A135:A141" si="11">A134+1</f>
        <v>3</v>
      </c>
      <c r="B135" s="84"/>
      <c r="C135" s="17" t="s">
        <v>56</v>
      </c>
      <c r="D135" s="18">
        <f>(29.88)*10.764</f>
        <v>321.62831999999997</v>
      </c>
      <c r="E135" s="18">
        <v>0</v>
      </c>
      <c r="F135" s="18">
        <f t="shared" si="9"/>
        <v>321.62831999999997</v>
      </c>
      <c r="G135" s="18">
        <v>0</v>
      </c>
      <c r="H135" s="18">
        <f t="shared" si="10"/>
        <v>482.44247999999993</v>
      </c>
    </row>
    <row r="136" spans="1:10" x14ac:dyDescent="0.25">
      <c r="A136" s="83">
        <f t="shared" si="11"/>
        <v>4</v>
      </c>
      <c r="B136" s="84"/>
      <c r="C136" s="17" t="s">
        <v>56</v>
      </c>
      <c r="D136" s="18">
        <f>(29.88)*10.764</f>
        <v>321.62831999999997</v>
      </c>
      <c r="E136" s="18">
        <v>0</v>
      </c>
      <c r="F136" s="18">
        <f>D136+E136</f>
        <v>321.62831999999997</v>
      </c>
      <c r="G136" s="18">
        <v>0</v>
      </c>
      <c r="H136" s="18">
        <f t="shared" si="10"/>
        <v>482.44247999999993</v>
      </c>
    </row>
    <row r="137" spans="1:10" x14ac:dyDescent="0.25">
      <c r="A137" s="83">
        <f t="shared" si="11"/>
        <v>5</v>
      </c>
      <c r="B137" s="84"/>
      <c r="C137" s="17" t="s">
        <v>56</v>
      </c>
      <c r="D137" s="18">
        <f>(29.88)*10.764</f>
        <v>321.62831999999997</v>
      </c>
      <c r="E137" s="18">
        <v>0</v>
      </c>
      <c r="F137" s="18">
        <f t="shared" si="9"/>
        <v>321.62831999999997</v>
      </c>
      <c r="G137" s="18">
        <v>0</v>
      </c>
      <c r="H137" s="18">
        <f t="shared" si="10"/>
        <v>482.44247999999993</v>
      </c>
    </row>
    <row r="138" spans="1:10" x14ac:dyDescent="0.25">
      <c r="A138" s="83">
        <f t="shared" si="11"/>
        <v>6</v>
      </c>
      <c r="B138" s="84"/>
      <c r="C138" s="17" t="s">
        <v>263</v>
      </c>
      <c r="D138" s="18">
        <f>(47.53)*10.764</f>
        <v>511.61291999999997</v>
      </c>
      <c r="E138" s="18">
        <f>(3*1)*10.764</f>
        <v>32.292000000000002</v>
      </c>
      <c r="F138" s="18">
        <f t="shared" si="9"/>
        <v>543.90491999999995</v>
      </c>
      <c r="G138" s="18">
        <v>0</v>
      </c>
      <c r="H138" s="18">
        <f t="shared" si="10"/>
        <v>815.85737999999992</v>
      </c>
    </row>
    <row r="139" spans="1:10" x14ac:dyDescent="0.25">
      <c r="A139" s="83">
        <f t="shared" si="11"/>
        <v>7</v>
      </c>
      <c r="B139" s="84"/>
      <c r="C139" s="17" t="s">
        <v>56</v>
      </c>
      <c r="D139" s="18">
        <f>(29.88)*10.764</f>
        <v>321.62831999999997</v>
      </c>
      <c r="E139" s="18">
        <v>0</v>
      </c>
      <c r="F139" s="18">
        <f t="shared" si="9"/>
        <v>321.62831999999997</v>
      </c>
      <c r="G139" s="18">
        <v>0</v>
      </c>
      <c r="H139" s="18">
        <f t="shared" si="10"/>
        <v>482.44247999999993</v>
      </c>
    </row>
    <row r="140" spans="1:10" x14ac:dyDescent="0.25">
      <c r="A140" s="83">
        <f t="shared" si="11"/>
        <v>8</v>
      </c>
      <c r="B140" s="84"/>
      <c r="C140" s="17" t="s">
        <v>56</v>
      </c>
      <c r="D140" s="18">
        <f>(29.88)*10.764</f>
        <v>321.62831999999997</v>
      </c>
      <c r="E140" s="18">
        <v>0</v>
      </c>
      <c r="F140" s="18">
        <f t="shared" si="9"/>
        <v>321.62831999999997</v>
      </c>
      <c r="G140" s="18">
        <v>0</v>
      </c>
      <c r="H140" s="18">
        <f t="shared" si="10"/>
        <v>482.44247999999993</v>
      </c>
    </row>
    <row r="141" spans="1:10" x14ac:dyDescent="0.25">
      <c r="A141" s="83">
        <f t="shared" si="11"/>
        <v>9</v>
      </c>
      <c r="B141" s="84"/>
      <c r="C141" s="17" t="s">
        <v>56</v>
      </c>
      <c r="D141" s="18">
        <f>(29.88)*10.764</f>
        <v>321.62831999999997</v>
      </c>
      <c r="E141" s="18">
        <v>0</v>
      </c>
      <c r="F141" s="18">
        <f t="shared" si="9"/>
        <v>321.62831999999997</v>
      </c>
      <c r="G141" s="18">
        <v>0</v>
      </c>
      <c r="H141" s="18">
        <f t="shared" si="10"/>
        <v>482.44247999999993</v>
      </c>
    </row>
    <row r="142" spans="1:10" x14ac:dyDescent="0.25">
      <c r="A142" s="87" t="s">
        <v>265</v>
      </c>
      <c r="B142" s="87"/>
      <c r="C142" s="87"/>
      <c r="D142" s="87"/>
      <c r="E142" s="87"/>
      <c r="F142" s="87"/>
      <c r="G142" s="87"/>
      <c r="H142" s="87"/>
      <c r="I142" s="64">
        <f>6+4+4+3</f>
        <v>17</v>
      </c>
    </row>
    <row r="143" spans="1:10" x14ac:dyDescent="0.25">
      <c r="A143" s="83">
        <v>1</v>
      </c>
      <c r="B143" s="84"/>
      <c r="C143" s="17" t="s">
        <v>56</v>
      </c>
      <c r="D143" s="18">
        <f>(29.88)*10.764</f>
        <v>321.62831999999997</v>
      </c>
      <c r="E143" s="18">
        <v>0</v>
      </c>
      <c r="F143" s="18">
        <f>D143+E143</f>
        <v>321.62831999999997</v>
      </c>
      <c r="G143" s="18">
        <v>0</v>
      </c>
      <c r="H143" s="18">
        <f>F143*(($H$125)+1)+(IF(G143&lt;101,G143,IF(G143&lt;201,G143/2,IF(G143&lt;=301,G143/3,G143/4))))</f>
        <v>482.44247999999993</v>
      </c>
    </row>
    <row r="144" spans="1:10" x14ac:dyDescent="0.25">
      <c r="A144" s="83">
        <f>A143+1</f>
        <v>2</v>
      </c>
      <c r="B144" s="84"/>
      <c r="C144" s="17" t="s">
        <v>263</v>
      </c>
      <c r="D144" s="18">
        <f>(47.53)*10.764</f>
        <v>511.61291999999997</v>
      </c>
      <c r="E144" s="18">
        <f>(3*1)*10.764</f>
        <v>32.292000000000002</v>
      </c>
      <c r="F144" s="18">
        <f t="shared" ref="F144:F153" si="12">D144+E144</f>
        <v>543.90491999999995</v>
      </c>
      <c r="G144" s="18">
        <v>0</v>
      </c>
      <c r="H144" s="18">
        <f t="shared" ref="H144:H153" si="13">F144*(($H$125)+1)+(IF(G144&lt;101,G144,IF(G144&lt;201,G144/2,IF(G144&lt;=301,G144/3,G144/4))))</f>
        <v>815.85737999999992</v>
      </c>
    </row>
    <row r="145" spans="1:9" x14ac:dyDescent="0.25">
      <c r="A145" s="83">
        <f t="shared" ref="A145:A153" si="14">A144+1</f>
        <v>3</v>
      </c>
      <c r="B145" s="84"/>
      <c r="C145" s="17" t="s">
        <v>56</v>
      </c>
      <c r="D145" s="18">
        <f>(29.88)*10.764</f>
        <v>321.62831999999997</v>
      </c>
      <c r="E145" s="18">
        <v>0</v>
      </c>
      <c r="F145" s="18">
        <f t="shared" si="12"/>
        <v>321.62831999999997</v>
      </c>
      <c r="G145" s="18">
        <v>0</v>
      </c>
      <c r="H145" s="18">
        <f t="shared" si="13"/>
        <v>482.44247999999993</v>
      </c>
    </row>
    <row r="146" spans="1:9" x14ac:dyDescent="0.25">
      <c r="A146" s="83">
        <f t="shared" si="14"/>
        <v>4</v>
      </c>
      <c r="B146" s="84"/>
      <c r="C146" s="17" t="s">
        <v>56</v>
      </c>
      <c r="D146" s="18">
        <f>(29.88)*10.764</f>
        <v>321.62831999999997</v>
      </c>
      <c r="E146" s="17">
        <v>0</v>
      </c>
      <c r="F146" s="18">
        <f t="shared" si="12"/>
        <v>321.62831999999997</v>
      </c>
      <c r="G146" s="18">
        <v>0</v>
      </c>
      <c r="H146" s="18">
        <f t="shared" si="13"/>
        <v>482.44247999999993</v>
      </c>
    </row>
    <row r="147" spans="1:9" x14ac:dyDescent="0.25">
      <c r="A147" s="83">
        <f t="shared" si="14"/>
        <v>5</v>
      </c>
      <c r="B147" s="84"/>
      <c r="C147" s="17" t="s">
        <v>56</v>
      </c>
      <c r="D147" s="18">
        <f>(29.88)*10.764</f>
        <v>321.62831999999997</v>
      </c>
      <c r="E147" s="18">
        <v>0</v>
      </c>
      <c r="F147" s="18">
        <f t="shared" si="12"/>
        <v>321.62831999999997</v>
      </c>
      <c r="G147" s="18">
        <v>0</v>
      </c>
      <c r="H147" s="18">
        <f t="shared" si="13"/>
        <v>482.44247999999993</v>
      </c>
    </row>
    <row r="148" spans="1:9" x14ac:dyDescent="0.25">
      <c r="A148" s="83">
        <f t="shared" si="14"/>
        <v>6</v>
      </c>
      <c r="B148" s="84"/>
      <c r="C148" s="17" t="s">
        <v>263</v>
      </c>
      <c r="D148" s="18">
        <f>(47.53)*10.764</f>
        <v>511.61291999999997</v>
      </c>
      <c r="E148" s="18">
        <f>(3*1)*10.764</f>
        <v>32.292000000000002</v>
      </c>
      <c r="F148" s="18">
        <f t="shared" si="12"/>
        <v>543.90491999999995</v>
      </c>
      <c r="G148" s="18">
        <v>0</v>
      </c>
      <c r="H148" s="18">
        <f t="shared" si="13"/>
        <v>815.85737999999992</v>
      </c>
    </row>
    <row r="149" spans="1:9" x14ac:dyDescent="0.25">
      <c r="A149" s="83">
        <f t="shared" si="14"/>
        <v>7</v>
      </c>
      <c r="B149" s="84"/>
      <c r="C149" s="17" t="s">
        <v>56</v>
      </c>
      <c r="D149" s="18">
        <f>(29.85)*10.764</f>
        <v>321.30540000000002</v>
      </c>
      <c r="E149" s="18">
        <v>0</v>
      </c>
      <c r="F149" s="18">
        <f t="shared" si="12"/>
        <v>321.30540000000002</v>
      </c>
      <c r="G149" s="18">
        <v>0</v>
      </c>
      <c r="H149" s="18">
        <f t="shared" si="13"/>
        <v>481.95810000000006</v>
      </c>
    </row>
    <row r="150" spans="1:9" x14ac:dyDescent="0.25">
      <c r="A150" s="83">
        <f t="shared" si="14"/>
        <v>8</v>
      </c>
      <c r="B150" s="84"/>
      <c r="C150" s="17" t="s">
        <v>56</v>
      </c>
      <c r="D150" s="18">
        <f>(29.88)*10.764</f>
        <v>321.62831999999997</v>
      </c>
      <c r="E150" s="18">
        <v>0</v>
      </c>
      <c r="F150" s="18">
        <f t="shared" si="12"/>
        <v>321.62831999999997</v>
      </c>
      <c r="G150" s="18">
        <v>0</v>
      </c>
      <c r="H150" s="18">
        <f t="shared" si="13"/>
        <v>482.44247999999993</v>
      </c>
    </row>
    <row r="151" spans="1:9" x14ac:dyDescent="0.25">
      <c r="A151" s="83">
        <f t="shared" si="14"/>
        <v>9</v>
      </c>
      <c r="B151" s="84"/>
      <c r="C151" s="17" t="s">
        <v>263</v>
      </c>
      <c r="D151" s="18">
        <f>(55.39)*10.764</f>
        <v>596.21795999999995</v>
      </c>
      <c r="E151" s="18">
        <f>(0.95*2.9)*10.764</f>
        <v>29.654819999999997</v>
      </c>
      <c r="F151" s="18">
        <f t="shared" si="12"/>
        <v>625.87277999999992</v>
      </c>
      <c r="G151" s="18">
        <v>0</v>
      </c>
      <c r="H151" s="18">
        <f t="shared" si="13"/>
        <v>938.80916999999988</v>
      </c>
    </row>
    <row r="152" spans="1:9" x14ac:dyDescent="0.25">
      <c r="A152" s="83">
        <f t="shared" si="14"/>
        <v>10</v>
      </c>
      <c r="B152" s="84"/>
      <c r="C152" s="17" t="s">
        <v>263</v>
      </c>
      <c r="D152" s="18">
        <f>(55.39)*10.764</f>
        <v>596.21795999999995</v>
      </c>
      <c r="E152" s="18">
        <f>(0.95*2.9)*10.764</f>
        <v>29.654819999999997</v>
      </c>
      <c r="F152" s="18">
        <f t="shared" si="12"/>
        <v>625.87277999999992</v>
      </c>
      <c r="G152" s="18">
        <v>0</v>
      </c>
      <c r="H152" s="18">
        <f t="shared" si="13"/>
        <v>938.80916999999988</v>
      </c>
    </row>
    <row r="153" spans="1:9" x14ac:dyDescent="0.25">
      <c r="A153" s="83">
        <f t="shared" si="14"/>
        <v>11</v>
      </c>
      <c r="B153" s="84"/>
      <c r="C153" s="17" t="s">
        <v>56</v>
      </c>
      <c r="D153" s="18">
        <f>(29.88)*10.764</f>
        <v>321.62831999999997</v>
      </c>
      <c r="E153" s="17">
        <v>0</v>
      </c>
      <c r="F153" s="18">
        <f t="shared" si="12"/>
        <v>321.62831999999997</v>
      </c>
      <c r="G153" s="18">
        <v>0</v>
      </c>
      <c r="H153" s="18">
        <f t="shared" si="13"/>
        <v>482.44247999999993</v>
      </c>
    </row>
    <row r="154" spans="1:9" x14ac:dyDescent="0.25">
      <c r="A154" s="87" t="s">
        <v>266</v>
      </c>
      <c r="B154" s="87"/>
      <c r="C154" s="87"/>
      <c r="D154" s="87"/>
      <c r="E154" s="87"/>
      <c r="F154" s="87"/>
      <c r="G154" s="87"/>
      <c r="H154" s="87"/>
      <c r="I154" s="64">
        <f>3</f>
        <v>3</v>
      </c>
    </row>
    <row r="155" spans="1:9" x14ac:dyDescent="0.25">
      <c r="A155" s="83">
        <v>1</v>
      </c>
      <c r="B155" s="84"/>
      <c r="C155" s="17" t="s">
        <v>56</v>
      </c>
      <c r="D155" s="18">
        <f>(29.88)*10.764</f>
        <v>321.62831999999997</v>
      </c>
      <c r="E155" s="18">
        <v>0</v>
      </c>
      <c r="F155" s="18">
        <f>D155+E155</f>
        <v>321.62831999999997</v>
      </c>
      <c r="G155" s="18">
        <v>0</v>
      </c>
      <c r="H155" s="18">
        <f>F155*(($H$125)+1)+(IF(G155&lt;101,G155,IF(G155&lt;201,G155/2,IF(G155&lt;=301,G155/3,G155/4))))</f>
        <v>482.44247999999993</v>
      </c>
    </row>
    <row r="156" spans="1:9" x14ac:dyDescent="0.25">
      <c r="A156" s="83">
        <f>A155+1</f>
        <v>2</v>
      </c>
      <c r="B156" s="84"/>
      <c r="C156" s="17" t="s">
        <v>263</v>
      </c>
      <c r="D156" s="18">
        <f>(47.53)*10.764</f>
        <v>511.61291999999997</v>
      </c>
      <c r="E156" s="18">
        <f>(3*1)*10.764</f>
        <v>32.292000000000002</v>
      </c>
      <c r="F156" s="18">
        <f t="shared" ref="F156:F165" si="15">D156+E156</f>
        <v>543.90491999999995</v>
      </c>
      <c r="G156" s="18">
        <v>0</v>
      </c>
      <c r="H156" s="18">
        <f t="shared" ref="H156:H165" si="16">F156*(($H$125)+1)+(IF(G156&lt;101,G156,IF(G156&lt;201,G156/2,IF(G156&lt;=301,G156/3,G156/4))))</f>
        <v>815.85737999999992</v>
      </c>
    </row>
    <row r="157" spans="1:9" x14ac:dyDescent="0.25">
      <c r="A157" s="83">
        <f t="shared" ref="A157:A165" si="17">A156+1</f>
        <v>3</v>
      </c>
      <c r="B157" s="84"/>
      <c r="C157" s="17" t="s">
        <v>56</v>
      </c>
      <c r="D157" s="18">
        <f>(29.88)*10.764</f>
        <v>321.62831999999997</v>
      </c>
      <c r="E157" s="18">
        <v>0</v>
      </c>
      <c r="F157" s="18">
        <f t="shared" si="15"/>
        <v>321.62831999999997</v>
      </c>
      <c r="G157" s="18">
        <v>0</v>
      </c>
      <c r="H157" s="18">
        <f t="shared" si="16"/>
        <v>482.44247999999993</v>
      </c>
    </row>
    <row r="158" spans="1:9" x14ac:dyDescent="0.25">
      <c r="A158" s="83">
        <f t="shared" si="17"/>
        <v>4</v>
      </c>
      <c r="B158" s="84"/>
      <c r="C158" s="17" t="s">
        <v>56</v>
      </c>
      <c r="D158" s="18">
        <f>(29.88)*10.764</f>
        <v>321.62831999999997</v>
      </c>
      <c r="E158" s="18">
        <v>0</v>
      </c>
      <c r="F158" s="18">
        <f t="shared" si="15"/>
        <v>321.62831999999997</v>
      </c>
      <c r="G158" s="18">
        <v>0</v>
      </c>
      <c r="H158" s="18">
        <f t="shared" si="16"/>
        <v>482.44247999999993</v>
      </c>
    </row>
    <row r="159" spans="1:9" x14ac:dyDescent="0.25">
      <c r="A159" s="83">
        <f t="shared" si="17"/>
        <v>5</v>
      </c>
      <c r="B159" s="84"/>
      <c r="C159" s="17" t="s">
        <v>56</v>
      </c>
      <c r="D159" s="18">
        <f>(29.88)*10.764</f>
        <v>321.62831999999997</v>
      </c>
      <c r="E159" s="18">
        <v>0</v>
      </c>
      <c r="F159" s="18">
        <f t="shared" si="15"/>
        <v>321.62831999999997</v>
      </c>
      <c r="G159" s="18">
        <v>0</v>
      </c>
      <c r="H159" s="18">
        <f t="shared" si="16"/>
        <v>482.44247999999993</v>
      </c>
    </row>
    <row r="160" spans="1:9" x14ac:dyDescent="0.25">
      <c r="A160" s="83">
        <f t="shared" si="17"/>
        <v>6</v>
      </c>
      <c r="B160" s="84"/>
      <c r="C160" s="17" t="s">
        <v>263</v>
      </c>
      <c r="D160" s="18">
        <f>(47.53)*10.764</f>
        <v>511.61291999999997</v>
      </c>
      <c r="E160" s="18">
        <f>(3*1)*10.764</f>
        <v>32.292000000000002</v>
      </c>
      <c r="F160" s="18">
        <f t="shared" si="15"/>
        <v>543.90491999999995</v>
      </c>
      <c r="G160" s="18">
        <v>0</v>
      </c>
      <c r="H160" s="18">
        <f t="shared" si="16"/>
        <v>815.85737999999992</v>
      </c>
    </row>
    <row r="161" spans="1:8" x14ac:dyDescent="0.25">
      <c r="A161" s="83">
        <f t="shared" si="17"/>
        <v>7</v>
      </c>
      <c r="B161" s="84"/>
      <c r="C161" s="83" t="s">
        <v>225</v>
      </c>
      <c r="D161" s="220"/>
      <c r="E161" s="220"/>
      <c r="F161" s="220"/>
      <c r="G161" s="220"/>
      <c r="H161" s="84"/>
    </row>
    <row r="162" spans="1:8" x14ac:dyDescent="0.25">
      <c r="A162" s="83">
        <f t="shared" si="17"/>
        <v>8</v>
      </c>
      <c r="B162" s="84"/>
      <c r="C162" s="17" t="s">
        <v>56</v>
      </c>
      <c r="D162" s="18">
        <f>(29.88)*10.764</f>
        <v>321.62831999999997</v>
      </c>
      <c r="E162" s="18">
        <v>0</v>
      </c>
      <c r="F162" s="18">
        <f t="shared" si="15"/>
        <v>321.62831999999997</v>
      </c>
      <c r="G162" s="18">
        <v>0</v>
      </c>
      <c r="H162" s="18">
        <f t="shared" si="16"/>
        <v>482.44247999999993</v>
      </c>
    </row>
    <row r="163" spans="1:8" x14ac:dyDescent="0.25">
      <c r="A163" s="83">
        <f t="shared" si="17"/>
        <v>9</v>
      </c>
      <c r="B163" s="84"/>
      <c r="C163" s="17" t="s">
        <v>263</v>
      </c>
      <c r="D163" s="18">
        <f>(55.39)*10.764</f>
        <v>596.21795999999995</v>
      </c>
      <c r="E163" s="18">
        <f>(0.95*2.9)*10.764</f>
        <v>29.654819999999997</v>
      </c>
      <c r="F163" s="18">
        <f t="shared" si="15"/>
        <v>625.87277999999992</v>
      </c>
      <c r="G163" s="18">
        <v>0</v>
      </c>
      <c r="H163" s="18">
        <f t="shared" si="16"/>
        <v>938.80916999999988</v>
      </c>
    </row>
    <row r="164" spans="1:8" x14ac:dyDescent="0.25">
      <c r="A164" s="83">
        <f t="shared" si="17"/>
        <v>10</v>
      </c>
      <c r="B164" s="84"/>
      <c r="C164" s="17" t="s">
        <v>263</v>
      </c>
      <c r="D164" s="18">
        <f>(55.39)*10.764</f>
        <v>596.21795999999995</v>
      </c>
      <c r="E164" s="18">
        <f>(0.95*2.9)*10.764</f>
        <v>29.654819999999997</v>
      </c>
      <c r="F164" s="18">
        <f t="shared" si="15"/>
        <v>625.87277999999992</v>
      </c>
      <c r="G164" s="18">
        <v>0</v>
      </c>
      <c r="H164" s="18">
        <f t="shared" si="16"/>
        <v>938.80916999999988</v>
      </c>
    </row>
    <row r="165" spans="1:8" x14ac:dyDescent="0.25">
      <c r="A165" s="83">
        <f t="shared" si="17"/>
        <v>11</v>
      </c>
      <c r="B165" s="84"/>
      <c r="C165" s="17" t="s">
        <v>56</v>
      </c>
      <c r="D165" s="18">
        <f>(29.88)*10.764</f>
        <v>321.62831999999997</v>
      </c>
      <c r="E165" s="18">
        <v>0</v>
      </c>
      <c r="F165" s="18">
        <f t="shared" si="15"/>
        <v>321.62831999999997</v>
      </c>
      <c r="G165" s="18">
        <v>0</v>
      </c>
      <c r="H165" s="18">
        <f t="shared" si="16"/>
        <v>482.44247999999993</v>
      </c>
    </row>
    <row r="166" spans="1:8" hidden="1" x14ac:dyDescent="0.25">
      <c r="A166" s="87" t="s">
        <v>125</v>
      </c>
      <c r="B166" s="87"/>
      <c r="C166" s="87"/>
      <c r="D166" s="87"/>
      <c r="E166" s="87"/>
      <c r="F166" s="87"/>
      <c r="G166" s="87"/>
      <c r="H166" s="87"/>
    </row>
    <row r="167" spans="1:8" hidden="1" x14ac:dyDescent="0.25">
      <c r="A167" s="83">
        <v>1</v>
      </c>
      <c r="B167" s="84"/>
      <c r="C167" s="17" t="s">
        <v>56</v>
      </c>
      <c r="D167" s="17"/>
      <c r="E167" s="17"/>
      <c r="F167" s="18">
        <f>D167+E167</f>
        <v>0</v>
      </c>
      <c r="G167" s="18"/>
      <c r="H167" s="17">
        <f>F167*(($H$125)+1)+(IF(G167&lt;101,G167,IF(G167&lt;201,G167/2,IF(G167&lt;=301,G167/3,G167/4))))</f>
        <v>0</v>
      </c>
    </row>
    <row r="168" spans="1:8" hidden="1" x14ac:dyDescent="0.25">
      <c r="A168" s="83">
        <f>A167+1</f>
        <v>2</v>
      </c>
      <c r="B168" s="84"/>
      <c r="C168" s="17" t="s">
        <v>56</v>
      </c>
      <c r="D168" s="17"/>
      <c r="E168" s="17"/>
      <c r="F168" s="18">
        <f t="shared" ref="F168:F178" si="18">D168+E168</f>
        <v>0</v>
      </c>
      <c r="G168" s="18"/>
      <c r="H168" s="17">
        <f t="shared" ref="H168:H178" si="19">F168*(($H$125)+1)+(IF(G168&lt;101,G168,IF(G168&lt;201,G168/2,IF(G168&lt;=301,G168/3,G168/4))))</f>
        <v>0</v>
      </c>
    </row>
    <row r="169" spans="1:8" hidden="1" x14ac:dyDescent="0.25">
      <c r="A169" s="83">
        <f t="shared" ref="A169:A178" si="20">A168+1</f>
        <v>3</v>
      </c>
      <c r="B169" s="84"/>
      <c r="C169" s="17" t="s">
        <v>56</v>
      </c>
      <c r="D169" s="17"/>
      <c r="E169" s="17"/>
      <c r="F169" s="18">
        <f t="shared" si="18"/>
        <v>0</v>
      </c>
      <c r="G169" s="18"/>
      <c r="H169" s="17">
        <f t="shared" si="19"/>
        <v>0</v>
      </c>
    </row>
    <row r="170" spans="1:8" hidden="1" x14ac:dyDescent="0.25">
      <c r="A170" s="83">
        <f t="shared" si="20"/>
        <v>4</v>
      </c>
      <c r="B170" s="84"/>
      <c r="C170" s="17" t="s">
        <v>56</v>
      </c>
      <c r="D170" s="17"/>
      <c r="E170" s="17"/>
      <c r="F170" s="18">
        <f t="shared" si="18"/>
        <v>0</v>
      </c>
      <c r="G170" s="18"/>
      <c r="H170" s="17">
        <f t="shared" si="19"/>
        <v>0</v>
      </c>
    </row>
    <row r="171" spans="1:8" hidden="1" x14ac:dyDescent="0.25">
      <c r="A171" s="83">
        <f t="shared" si="20"/>
        <v>5</v>
      </c>
      <c r="B171" s="84"/>
      <c r="C171" s="17" t="s">
        <v>56</v>
      </c>
      <c r="D171" s="17"/>
      <c r="E171" s="17"/>
      <c r="F171" s="18">
        <f t="shared" si="18"/>
        <v>0</v>
      </c>
      <c r="G171" s="18"/>
      <c r="H171" s="17">
        <f t="shared" si="19"/>
        <v>0</v>
      </c>
    </row>
    <row r="172" spans="1:8" hidden="1" x14ac:dyDescent="0.25">
      <c r="A172" s="83">
        <f t="shared" si="20"/>
        <v>6</v>
      </c>
      <c r="B172" s="84"/>
      <c r="C172" s="17" t="s">
        <v>56</v>
      </c>
      <c r="D172" s="17"/>
      <c r="E172" s="17"/>
      <c r="F172" s="18">
        <f t="shared" si="18"/>
        <v>0</v>
      </c>
      <c r="G172" s="18"/>
      <c r="H172" s="17">
        <f t="shared" si="19"/>
        <v>0</v>
      </c>
    </row>
    <row r="173" spans="1:8" hidden="1" x14ac:dyDescent="0.25">
      <c r="A173" s="83">
        <f t="shared" si="20"/>
        <v>7</v>
      </c>
      <c r="B173" s="84"/>
      <c r="C173" s="17" t="s">
        <v>56</v>
      </c>
      <c r="D173" s="17"/>
      <c r="E173" s="17"/>
      <c r="F173" s="18">
        <f t="shared" si="18"/>
        <v>0</v>
      </c>
      <c r="G173" s="18"/>
      <c r="H173" s="17">
        <f t="shared" si="19"/>
        <v>0</v>
      </c>
    </row>
    <row r="174" spans="1:8" hidden="1" x14ac:dyDescent="0.25">
      <c r="A174" s="83">
        <f t="shared" si="20"/>
        <v>8</v>
      </c>
      <c r="B174" s="84"/>
      <c r="C174" s="17" t="s">
        <v>56</v>
      </c>
      <c r="D174" s="17"/>
      <c r="E174" s="17"/>
      <c r="F174" s="18">
        <f t="shared" si="18"/>
        <v>0</v>
      </c>
      <c r="G174" s="18"/>
      <c r="H174" s="17">
        <f t="shared" si="19"/>
        <v>0</v>
      </c>
    </row>
    <row r="175" spans="1:8" hidden="1" x14ac:dyDescent="0.25">
      <c r="A175" s="83">
        <f t="shared" si="20"/>
        <v>9</v>
      </c>
      <c r="B175" s="84"/>
      <c r="C175" s="17" t="s">
        <v>56</v>
      </c>
      <c r="D175" s="17"/>
      <c r="E175" s="17"/>
      <c r="F175" s="18">
        <f t="shared" si="18"/>
        <v>0</v>
      </c>
      <c r="G175" s="18"/>
      <c r="H175" s="17">
        <f t="shared" si="19"/>
        <v>0</v>
      </c>
    </row>
    <row r="176" spans="1:8" hidden="1" x14ac:dyDescent="0.25">
      <c r="A176" s="83">
        <f t="shared" si="20"/>
        <v>10</v>
      </c>
      <c r="B176" s="84"/>
      <c r="C176" s="17" t="s">
        <v>56</v>
      </c>
      <c r="D176" s="17"/>
      <c r="E176" s="17"/>
      <c r="F176" s="18">
        <f t="shared" si="18"/>
        <v>0</v>
      </c>
      <c r="G176" s="18"/>
      <c r="H176" s="17">
        <f t="shared" si="19"/>
        <v>0</v>
      </c>
    </row>
    <row r="177" spans="1:12" hidden="1" x14ac:dyDescent="0.25">
      <c r="A177" s="83">
        <f t="shared" si="20"/>
        <v>11</v>
      </c>
      <c r="B177" s="84"/>
      <c r="C177" s="17" t="s">
        <v>56</v>
      </c>
      <c r="D177" s="17"/>
      <c r="E177" s="17"/>
      <c r="F177" s="18">
        <f t="shared" si="18"/>
        <v>0</v>
      </c>
      <c r="G177" s="18"/>
      <c r="H177" s="17">
        <f t="shared" si="19"/>
        <v>0</v>
      </c>
    </row>
    <row r="178" spans="1:12" hidden="1" x14ac:dyDescent="0.25">
      <c r="A178" s="83">
        <f t="shared" si="20"/>
        <v>12</v>
      </c>
      <c r="B178" s="84"/>
      <c r="C178" s="17" t="s">
        <v>56</v>
      </c>
      <c r="D178" s="17"/>
      <c r="E178" s="17"/>
      <c r="F178" s="18">
        <f t="shared" si="18"/>
        <v>0</v>
      </c>
      <c r="G178" s="18"/>
      <c r="H178" s="17">
        <f t="shared" si="19"/>
        <v>0</v>
      </c>
    </row>
    <row r="179" spans="1:12" ht="12.75" customHeight="1" x14ac:dyDescent="0.25">
      <c r="A179" s="82" t="s">
        <v>115</v>
      </c>
      <c r="B179" s="82"/>
      <c r="C179" s="82"/>
      <c r="D179" s="82"/>
      <c r="E179" s="82"/>
      <c r="F179" s="82"/>
      <c r="G179" s="82"/>
      <c r="H179" s="82"/>
    </row>
    <row r="180" spans="1:12" ht="14.25" customHeight="1" x14ac:dyDescent="0.25">
      <c r="A180" s="233" t="s">
        <v>116</v>
      </c>
      <c r="B180" s="234"/>
      <c r="C180" s="234"/>
      <c r="D180" s="234"/>
      <c r="E180" s="235"/>
      <c r="F180" s="233">
        <v>7900</v>
      </c>
      <c r="G180" s="234"/>
      <c r="H180" s="235"/>
      <c r="I180" s="6" t="s">
        <v>287</v>
      </c>
      <c r="J180" s="6" t="s">
        <v>288</v>
      </c>
      <c r="K180" s="6" t="s">
        <v>291</v>
      </c>
      <c r="L180" s="72">
        <v>45890</v>
      </c>
    </row>
    <row r="181" spans="1:12" ht="14.25" customHeight="1" x14ac:dyDescent="0.25">
      <c r="A181" s="233" t="s">
        <v>290</v>
      </c>
      <c r="B181" s="234"/>
      <c r="C181" s="234"/>
      <c r="D181" s="234"/>
      <c r="E181" s="235"/>
      <c r="F181" s="233">
        <v>175000</v>
      </c>
      <c r="G181" s="234"/>
      <c r="H181" s="235"/>
      <c r="J181" s="6" t="s">
        <v>288</v>
      </c>
      <c r="K181" s="6" t="s">
        <v>291</v>
      </c>
      <c r="L181" s="72">
        <v>45890</v>
      </c>
    </row>
    <row r="182" spans="1:12" ht="14.25" customHeight="1" x14ac:dyDescent="0.25">
      <c r="A182" s="233" t="s">
        <v>117</v>
      </c>
      <c r="B182" s="234"/>
      <c r="C182" s="234"/>
      <c r="D182" s="234"/>
      <c r="E182" s="235"/>
      <c r="F182" s="230">
        <v>400000</v>
      </c>
      <c r="G182" s="231"/>
      <c r="H182" s="232"/>
    </row>
    <row r="183" spans="1:12" x14ac:dyDescent="0.25">
      <c r="A183" s="82" t="s">
        <v>48</v>
      </c>
      <c r="B183" s="82"/>
      <c r="C183" s="82"/>
      <c r="D183" s="82"/>
      <c r="E183" s="82"/>
      <c r="F183" s="82"/>
      <c r="G183" s="82"/>
      <c r="H183" s="82"/>
    </row>
    <row r="184" spans="1:12" x14ac:dyDescent="0.25">
      <c r="A184" s="19">
        <v>1</v>
      </c>
      <c r="B184" s="224" t="s">
        <v>226</v>
      </c>
      <c r="C184" s="225"/>
      <c r="D184" s="225"/>
      <c r="E184" s="225"/>
      <c r="F184" s="225"/>
      <c r="G184" s="225"/>
      <c r="H184" s="226"/>
    </row>
    <row r="185" spans="1:12" x14ac:dyDescent="0.25">
      <c r="A185" s="19">
        <f t="shared" ref="A185:A193" si="21">A184+1</f>
        <v>2</v>
      </c>
      <c r="B185" s="227" t="s">
        <v>230</v>
      </c>
      <c r="C185" s="228"/>
      <c r="D185" s="228"/>
      <c r="E185" s="228"/>
      <c r="F185" s="228"/>
      <c r="G185" s="228"/>
      <c r="H185" s="229"/>
    </row>
    <row r="186" spans="1:12" x14ac:dyDescent="0.25">
      <c r="A186" s="19">
        <f t="shared" si="21"/>
        <v>3</v>
      </c>
      <c r="B186" s="224" t="s">
        <v>232</v>
      </c>
      <c r="C186" s="225"/>
      <c r="D186" s="225"/>
      <c r="E186" s="225"/>
      <c r="F186" s="225"/>
      <c r="G186" s="225"/>
      <c r="H186" s="226"/>
    </row>
    <row r="187" spans="1:12" x14ac:dyDescent="0.25">
      <c r="A187" s="19">
        <f t="shared" si="21"/>
        <v>4</v>
      </c>
      <c r="B187" s="224" t="s">
        <v>218</v>
      </c>
      <c r="C187" s="225"/>
      <c r="D187" s="225"/>
      <c r="E187" s="225"/>
      <c r="F187" s="225"/>
      <c r="G187" s="225"/>
      <c r="H187" s="226"/>
    </row>
    <row r="188" spans="1:12" x14ac:dyDescent="0.25">
      <c r="A188" s="19">
        <f t="shared" si="21"/>
        <v>5</v>
      </c>
      <c r="B188" s="224" t="s">
        <v>267</v>
      </c>
      <c r="C188" s="225"/>
      <c r="D188" s="225"/>
      <c r="E188" s="225"/>
      <c r="F188" s="225"/>
      <c r="G188" s="225"/>
      <c r="H188" s="226"/>
    </row>
    <row r="189" spans="1:12" ht="12.75" customHeight="1" x14ac:dyDescent="0.25">
      <c r="A189" s="19">
        <f t="shared" si="21"/>
        <v>6</v>
      </c>
      <c r="B189" s="224" t="s">
        <v>222</v>
      </c>
      <c r="C189" s="225"/>
      <c r="D189" s="225"/>
      <c r="E189" s="225"/>
      <c r="F189" s="65">
        <f>H125</f>
        <v>0.5</v>
      </c>
      <c r="G189" s="66"/>
      <c r="H189" s="67"/>
    </row>
    <row r="190" spans="1:12" x14ac:dyDescent="0.25">
      <c r="A190" s="19">
        <f t="shared" si="21"/>
        <v>7</v>
      </c>
      <c r="B190" s="224" t="s">
        <v>219</v>
      </c>
      <c r="C190" s="225"/>
      <c r="D190" s="225"/>
      <c r="E190" s="225"/>
      <c r="F190" s="225"/>
      <c r="G190" s="225"/>
      <c r="H190" s="226"/>
    </row>
    <row r="191" spans="1:12" ht="26.25" customHeight="1" x14ac:dyDescent="0.25">
      <c r="A191" s="19">
        <f t="shared" si="21"/>
        <v>8</v>
      </c>
      <c r="B191" s="224" t="s">
        <v>220</v>
      </c>
      <c r="C191" s="225"/>
      <c r="D191" s="225"/>
      <c r="E191" s="225"/>
      <c r="F191" s="225"/>
      <c r="G191" s="225"/>
      <c r="H191" s="226"/>
    </row>
    <row r="192" spans="1:12" x14ac:dyDescent="0.25">
      <c r="A192" s="19">
        <f t="shared" si="21"/>
        <v>9</v>
      </c>
      <c r="B192" s="224" t="s">
        <v>221</v>
      </c>
      <c r="C192" s="225"/>
      <c r="D192" s="225"/>
      <c r="E192" s="225"/>
      <c r="F192" s="225"/>
      <c r="G192" s="225"/>
      <c r="H192" s="226"/>
    </row>
    <row r="193" spans="1:8" x14ac:dyDescent="0.25">
      <c r="A193" s="19">
        <f t="shared" si="21"/>
        <v>10</v>
      </c>
      <c r="B193" s="224" t="s">
        <v>268</v>
      </c>
      <c r="C193" s="225"/>
      <c r="D193" s="225"/>
      <c r="E193" s="225"/>
      <c r="F193" s="225"/>
      <c r="G193" s="225"/>
      <c r="H193" s="226"/>
    </row>
    <row r="194" spans="1:8" ht="25.5" customHeight="1" x14ac:dyDescent="0.25">
      <c r="A194" s="80" t="s">
        <v>120</v>
      </c>
      <c r="B194" s="81"/>
      <c r="C194" s="77" t="str">
        <f>C7</f>
        <v>Chandrangan Residency Phase IV</v>
      </c>
      <c r="D194" s="78"/>
      <c r="E194" s="78"/>
      <c r="F194" s="78"/>
      <c r="G194" s="78"/>
      <c r="H194" s="79"/>
    </row>
    <row r="195" spans="1:8" x14ac:dyDescent="0.25">
      <c r="A195" s="221"/>
      <c r="B195" s="222"/>
      <c r="C195" s="222"/>
      <c r="D195" s="222"/>
      <c r="E195" s="222"/>
      <c r="F195" s="222"/>
      <c r="G195" s="222"/>
      <c r="H195" s="223"/>
    </row>
    <row r="196" spans="1:8" x14ac:dyDescent="0.25">
      <c r="A196" s="73"/>
      <c r="B196" s="74"/>
      <c r="C196" s="74"/>
      <c r="D196" s="74"/>
      <c r="E196" s="74"/>
      <c r="F196" s="74"/>
      <c r="G196" s="74"/>
      <c r="H196" s="75"/>
    </row>
    <row r="197" spans="1:8" x14ac:dyDescent="0.25">
      <c r="A197" s="73"/>
      <c r="B197" s="74"/>
      <c r="C197" s="74"/>
      <c r="D197" s="74"/>
      <c r="E197" s="74"/>
      <c r="F197" s="74"/>
      <c r="G197" s="74"/>
      <c r="H197" s="75"/>
    </row>
    <row r="198" spans="1:8" x14ac:dyDescent="0.25">
      <c r="A198" s="73"/>
      <c r="B198" s="74"/>
      <c r="C198" s="74"/>
      <c r="D198" s="74"/>
      <c r="E198" s="74"/>
      <c r="F198" s="74"/>
      <c r="G198" s="74"/>
      <c r="H198" s="75"/>
    </row>
    <row r="199" spans="1:8" x14ac:dyDescent="0.25">
      <c r="A199" s="73"/>
      <c r="B199" s="74"/>
      <c r="C199" s="74"/>
      <c r="D199" s="74"/>
      <c r="E199" s="74"/>
      <c r="F199" s="74"/>
      <c r="G199" s="74"/>
      <c r="H199" s="75"/>
    </row>
    <row r="200" spans="1:8" x14ac:dyDescent="0.25">
      <c r="A200" s="73"/>
      <c r="B200" s="74"/>
      <c r="C200" s="74"/>
      <c r="D200" s="74"/>
      <c r="E200" s="74"/>
      <c r="F200" s="74"/>
      <c r="G200" s="74"/>
      <c r="H200" s="75"/>
    </row>
    <row r="201" spans="1:8" x14ac:dyDescent="0.25">
      <c r="A201" s="73"/>
      <c r="B201" s="74"/>
      <c r="C201" s="74"/>
      <c r="D201" s="74"/>
      <c r="E201" s="74"/>
      <c r="F201" s="74"/>
      <c r="G201" s="74"/>
      <c r="H201" s="75"/>
    </row>
    <row r="202" spans="1:8" x14ac:dyDescent="0.25">
      <c r="A202" s="73"/>
      <c r="B202" s="74"/>
      <c r="C202" s="74"/>
      <c r="D202" s="74"/>
      <c r="E202" s="74"/>
      <c r="F202" s="74"/>
      <c r="G202" s="74"/>
      <c r="H202" s="75"/>
    </row>
    <row r="203" spans="1:8" x14ac:dyDescent="0.25">
      <c r="A203" s="73"/>
      <c r="B203" s="74"/>
      <c r="C203" s="74"/>
      <c r="D203" s="74"/>
      <c r="E203" s="74"/>
      <c r="F203" s="74"/>
      <c r="G203" s="74"/>
      <c r="H203" s="75"/>
    </row>
    <row r="204" spans="1:8" x14ac:dyDescent="0.25">
      <c r="A204" s="73"/>
      <c r="B204" s="74"/>
      <c r="C204" s="74"/>
      <c r="D204" s="74"/>
      <c r="E204" s="74"/>
      <c r="F204" s="74"/>
      <c r="G204" s="74"/>
      <c r="H204" s="75"/>
    </row>
    <row r="205" spans="1:8" x14ac:dyDescent="0.25">
      <c r="A205" s="73"/>
      <c r="B205" s="74"/>
      <c r="C205" s="74"/>
      <c r="D205" s="74"/>
      <c r="E205" s="74"/>
      <c r="F205" s="74"/>
      <c r="G205" s="74"/>
      <c r="H205" s="75"/>
    </row>
    <row r="206" spans="1:8" x14ac:dyDescent="0.25">
      <c r="A206" s="73"/>
      <c r="B206" s="74"/>
      <c r="C206" s="74"/>
      <c r="D206" s="74"/>
      <c r="E206" s="74"/>
      <c r="F206" s="74"/>
      <c r="G206" s="74"/>
      <c r="H206" s="75"/>
    </row>
    <row r="207" spans="1:8" x14ac:dyDescent="0.25">
      <c r="A207" s="73"/>
      <c r="B207" s="74"/>
      <c r="C207" s="74"/>
      <c r="D207" s="74"/>
      <c r="E207" s="74"/>
      <c r="F207" s="74"/>
      <c r="G207" s="74"/>
      <c r="H207" s="75"/>
    </row>
    <row r="208" spans="1:8" x14ac:dyDescent="0.25">
      <c r="A208" s="73"/>
      <c r="B208" s="74"/>
      <c r="C208" s="74"/>
      <c r="D208" s="74"/>
      <c r="E208" s="74"/>
      <c r="F208" s="74"/>
      <c r="G208" s="74"/>
      <c r="H208" s="75"/>
    </row>
    <row r="209" spans="1:8" x14ac:dyDescent="0.25">
      <c r="A209" s="73"/>
      <c r="B209" s="74"/>
      <c r="C209" s="74"/>
      <c r="D209" s="74"/>
      <c r="E209" s="74"/>
      <c r="F209" s="74"/>
      <c r="G209" s="74"/>
      <c r="H209" s="75"/>
    </row>
    <row r="210" spans="1:8" x14ac:dyDescent="0.25">
      <c r="A210" s="73"/>
      <c r="B210" s="74"/>
      <c r="C210" s="74"/>
      <c r="D210" s="74"/>
      <c r="E210" s="74"/>
      <c r="F210" s="74"/>
      <c r="G210" s="74"/>
      <c r="H210" s="75"/>
    </row>
    <row r="211" spans="1:8" x14ac:dyDescent="0.25">
      <c r="A211" s="73"/>
      <c r="B211" s="74"/>
      <c r="C211" s="74"/>
      <c r="D211" s="74"/>
      <c r="E211" s="74"/>
      <c r="F211" s="74"/>
      <c r="G211" s="74"/>
      <c r="H211" s="75"/>
    </row>
    <row r="212" spans="1:8" x14ac:dyDescent="0.25">
      <c r="A212" s="73"/>
      <c r="B212" s="74"/>
      <c r="C212" s="74"/>
      <c r="D212" s="74"/>
      <c r="E212" s="74"/>
      <c r="F212" s="74"/>
      <c r="G212" s="74"/>
      <c r="H212" s="75"/>
    </row>
    <row r="213" spans="1:8" x14ac:dyDescent="0.25">
      <c r="A213" s="73"/>
      <c r="B213" s="74"/>
      <c r="C213" s="74"/>
      <c r="D213" s="74"/>
      <c r="E213" s="74"/>
      <c r="F213" s="74"/>
      <c r="G213" s="74"/>
      <c r="H213" s="75"/>
    </row>
    <row r="214" spans="1:8" x14ac:dyDescent="0.25">
      <c r="A214" s="73"/>
      <c r="B214" s="74"/>
      <c r="C214" s="74"/>
      <c r="D214" s="74"/>
      <c r="E214" s="74"/>
      <c r="F214" s="74"/>
      <c r="G214" s="74"/>
      <c r="H214" s="75"/>
    </row>
    <row r="215" spans="1:8" x14ac:dyDescent="0.25">
      <c r="A215" s="73"/>
      <c r="B215" s="74"/>
      <c r="C215" s="74"/>
      <c r="D215" s="74"/>
      <c r="E215" s="74"/>
      <c r="F215" s="74"/>
      <c r="G215" s="74"/>
      <c r="H215" s="75"/>
    </row>
    <row r="216" spans="1:8" x14ac:dyDescent="0.25">
      <c r="A216" s="73"/>
      <c r="B216" s="74"/>
      <c r="C216" s="74"/>
      <c r="D216" s="74"/>
      <c r="E216" s="74"/>
      <c r="F216" s="74"/>
      <c r="G216" s="74"/>
      <c r="H216" s="75"/>
    </row>
    <row r="217" spans="1:8" x14ac:dyDescent="0.25">
      <c r="A217" s="73"/>
      <c r="B217" s="74"/>
      <c r="C217" s="74"/>
      <c r="D217" s="74"/>
      <c r="E217" s="74"/>
      <c r="F217" s="74"/>
      <c r="G217" s="74"/>
      <c r="H217" s="75"/>
    </row>
    <row r="218" spans="1:8" x14ac:dyDescent="0.25">
      <c r="A218" s="73"/>
      <c r="B218" s="74"/>
      <c r="C218" s="74"/>
      <c r="D218" s="74"/>
      <c r="E218" s="74"/>
      <c r="F218" s="74"/>
      <c r="G218" s="74"/>
      <c r="H218" s="75"/>
    </row>
    <row r="219" spans="1:8" x14ac:dyDescent="0.25">
      <c r="A219" s="73"/>
      <c r="B219" s="74"/>
      <c r="C219" s="74"/>
      <c r="D219" s="74"/>
      <c r="E219" s="74"/>
      <c r="F219" s="74"/>
      <c r="G219" s="74"/>
      <c r="H219" s="75"/>
    </row>
    <row r="220" spans="1:8" x14ac:dyDescent="0.25">
      <c r="A220" s="73"/>
      <c r="B220" s="74"/>
      <c r="C220" s="74"/>
      <c r="D220" s="74"/>
      <c r="E220" s="74"/>
      <c r="F220" s="74"/>
      <c r="G220" s="74"/>
      <c r="H220" s="75"/>
    </row>
    <row r="221" spans="1:8" x14ac:dyDescent="0.25">
      <c r="A221" s="73"/>
      <c r="B221" s="74"/>
      <c r="C221" s="74"/>
      <c r="D221" s="74"/>
      <c r="E221" s="74"/>
      <c r="F221" s="74"/>
      <c r="G221" s="74"/>
      <c r="H221" s="75"/>
    </row>
    <row r="222" spans="1:8" x14ac:dyDescent="0.25">
      <c r="A222" s="73"/>
      <c r="B222" s="74"/>
      <c r="C222" s="74"/>
      <c r="D222" s="74"/>
      <c r="E222" s="74"/>
      <c r="F222" s="74"/>
      <c r="G222" s="74"/>
      <c r="H222" s="75"/>
    </row>
    <row r="223" spans="1:8" x14ac:dyDescent="0.25">
      <c r="A223" s="73"/>
      <c r="B223" s="74"/>
      <c r="C223" s="74"/>
      <c r="D223" s="74"/>
      <c r="E223" s="74"/>
      <c r="F223" s="74"/>
      <c r="G223" s="74"/>
      <c r="H223" s="75"/>
    </row>
    <row r="224" spans="1:8" x14ac:dyDescent="0.25">
      <c r="A224" s="73"/>
      <c r="B224" s="74"/>
      <c r="C224" s="74"/>
      <c r="D224" s="74"/>
      <c r="E224" s="74"/>
      <c r="F224" s="74"/>
      <c r="G224" s="74"/>
      <c r="H224" s="75"/>
    </row>
    <row r="225" spans="1:8" x14ac:dyDescent="0.25">
      <c r="A225" s="73"/>
      <c r="B225" s="74"/>
      <c r="C225" s="74"/>
      <c r="D225" s="74"/>
      <c r="E225" s="74"/>
      <c r="F225" s="74"/>
      <c r="G225" s="74"/>
      <c r="H225" s="75"/>
    </row>
    <row r="226" spans="1:8" x14ac:dyDescent="0.25">
      <c r="A226" s="73"/>
      <c r="B226" s="74"/>
      <c r="C226" s="74"/>
      <c r="D226" s="74"/>
      <c r="E226" s="74"/>
      <c r="F226" s="74"/>
      <c r="G226" s="74"/>
      <c r="H226" s="75"/>
    </row>
    <row r="227" spans="1:8" x14ac:dyDescent="0.25">
      <c r="A227" s="73"/>
      <c r="B227" s="74"/>
      <c r="C227" s="74"/>
      <c r="D227" s="74"/>
      <c r="E227" s="74"/>
      <c r="F227" s="74"/>
      <c r="G227" s="74"/>
      <c r="H227" s="75"/>
    </row>
    <row r="228" spans="1:8" x14ac:dyDescent="0.25">
      <c r="A228" s="73"/>
      <c r="B228" s="74"/>
      <c r="C228" s="74"/>
      <c r="D228" s="74"/>
      <c r="E228" s="74"/>
      <c r="F228" s="74"/>
      <c r="G228" s="74"/>
      <c r="H228" s="75"/>
    </row>
    <row r="229" spans="1:8" x14ac:dyDescent="0.25">
      <c r="A229" s="73"/>
      <c r="B229" s="74"/>
      <c r="C229" s="74"/>
      <c r="D229" s="74"/>
      <c r="E229" s="74"/>
      <c r="F229" s="74"/>
      <c r="G229" s="74"/>
      <c r="H229" s="75"/>
    </row>
    <row r="230" spans="1:8" x14ac:dyDescent="0.25">
      <c r="A230" s="73"/>
      <c r="B230" s="74"/>
      <c r="C230" s="74"/>
      <c r="D230" s="74"/>
      <c r="E230" s="74"/>
      <c r="F230" s="74"/>
      <c r="G230" s="74"/>
      <c r="H230" s="75"/>
    </row>
    <row r="231" spans="1:8" x14ac:dyDescent="0.25">
      <c r="A231" s="73"/>
      <c r="B231" s="74"/>
      <c r="C231" s="74"/>
      <c r="D231" s="74"/>
      <c r="E231" s="74"/>
      <c r="F231" s="74"/>
      <c r="G231" s="74"/>
      <c r="H231" s="75"/>
    </row>
    <row r="232" spans="1:8" x14ac:dyDescent="0.25">
      <c r="A232" s="73"/>
      <c r="B232" s="74"/>
      <c r="C232" s="74"/>
      <c r="D232" s="74"/>
      <c r="E232" s="74"/>
      <c r="F232" s="74"/>
      <c r="G232" s="74"/>
      <c r="H232" s="75"/>
    </row>
    <row r="233" spans="1:8" x14ac:dyDescent="0.25">
      <c r="A233" s="73"/>
      <c r="B233" s="74"/>
      <c r="C233" s="74"/>
      <c r="D233" s="74"/>
      <c r="E233" s="74"/>
      <c r="F233" s="74"/>
      <c r="G233" s="74"/>
      <c r="H233" s="75"/>
    </row>
    <row r="234" spans="1:8" x14ac:dyDescent="0.25">
      <c r="A234" s="73"/>
      <c r="B234" s="74"/>
      <c r="C234" s="74"/>
      <c r="D234" s="74"/>
      <c r="E234" s="74"/>
      <c r="F234" s="74"/>
      <c r="G234" s="74"/>
      <c r="H234" s="75"/>
    </row>
    <row r="235" spans="1:8" x14ac:dyDescent="0.25">
      <c r="A235" s="73"/>
      <c r="B235" s="74"/>
      <c r="C235" s="74"/>
      <c r="D235" s="74"/>
      <c r="E235" s="74"/>
      <c r="F235" s="74"/>
      <c r="G235" s="74"/>
      <c r="H235" s="75"/>
    </row>
    <row r="236" spans="1:8" x14ac:dyDescent="0.25">
      <c r="A236" s="73"/>
      <c r="B236" s="74"/>
      <c r="C236" s="74"/>
      <c r="D236" s="74"/>
      <c r="E236" s="74"/>
      <c r="F236" s="74"/>
      <c r="G236" s="74"/>
      <c r="H236" s="75"/>
    </row>
    <row r="237" spans="1:8" x14ac:dyDescent="0.25">
      <c r="A237" s="73"/>
      <c r="B237" s="74"/>
      <c r="C237" s="74"/>
      <c r="D237" s="74"/>
      <c r="E237" s="74"/>
      <c r="F237" s="74"/>
      <c r="G237" s="74"/>
      <c r="H237" s="75"/>
    </row>
    <row r="238" spans="1:8" x14ac:dyDescent="0.25">
      <c r="A238" s="73"/>
      <c r="B238" s="74"/>
      <c r="C238" s="74"/>
      <c r="D238" s="74"/>
      <c r="E238" s="74"/>
      <c r="F238" s="74"/>
      <c r="G238" s="74"/>
      <c r="H238" s="75"/>
    </row>
    <row r="239" spans="1:8" x14ac:dyDescent="0.25">
      <c r="A239" s="73"/>
      <c r="B239" s="74"/>
      <c r="C239" s="74"/>
      <c r="D239" s="74"/>
      <c r="E239" s="74"/>
      <c r="F239" s="74"/>
      <c r="G239" s="74"/>
      <c r="H239" s="75"/>
    </row>
    <row r="240" spans="1:8" x14ac:dyDescent="0.25">
      <c r="A240" s="73"/>
      <c r="B240" s="74"/>
      <c r="C240" s="74"/>
      <c r="D240" s="74"/>
      <c r="E240" s="74"/>
      <c r="F240" s="74"/>
      <c r="G240" s="74"/>
      <c r="H240" s="75"/>
    </row>
    <row r="241" spans="1:8" x14ac:dyDescent="0.25">
      <c r="A241" s="73"/>
      <c r="B241" s="74"/>
      <c r="C241" s="74"/>
      <c r="D241" s="74"/>
      <c r="E241" s="74"/>
      <c r="F241" s="74"/>
      <c r="G241" s="74"/>
      <c r="H241" s="75"/>
    </row>
    <row r="242" spans="1:8" x14ac:dyDescent="0.25">
      <c r="A242" s="73"/>
      <c r="B242" s="74"/>
      <c r="C242" s="74"/>
      <c r="D242" s="74"/>
      <c r="E242" s="74"/>
      <c r="F242" s="74"/>
      <c r="G242" s="74"/>
      <c r="H242" s="75"/>
    </row>
    <row r="243" spans="1:8" x14ac:dyDescent="0.25">
      <c r="A243" s="236"/>
      <c r="B243" s="237"/>
      <c r="C243" s="237"/>
      <c r="D243" s="237"/>
      <c r="E243" s="237"/>
      <c r="F243" s="237"/>
      <c r="G243" s="237"/>
      <c r="H243" s="238"/>
    </row>
    <row r="244" spans="1:8" ht="25.5" customHeight="1" x14ac:dyDescent="0.25">
      <c r="A244" s="80" t="s">
        <v>142</v>
      </c>
      <c r="B244" s="81"/>
      <c r="C244" s="77"/>
      <c r="D244" s="78"/>
      <c r="E244" s="78"/>
      <c r="F244" s="78"/>
      <c r="G244" s="78"/>
      <c r="H244" s="79"/>
    </row>
    <row r="245" spans="1:8" x14ac:dyDescent="0.25">
      <c r="A245" s="73"/>
      <c r="B245" s="74"/>
      <c r="C245" s="74"/>
      <c r="D245" s="74"/>
      <c r="E245" s="74"/>
      <c r="F245" s="74"/>
      <c r="G245" s="74"/>
      <c r="H245" s="75"/>
    </row>
    <row r="246" spans="1:8" x14ac:dyDescent="0.25">
      <c r="A246" s="73"/>
      <c r="B246" s="74"/>
      <c r="C246" s="74"/>
      <c r="D246" s="74"/>
      <c r="E246" s="74"/>
      <c r="F246" s="74"/>
      <c r="G246" s="74"/>
      <c r="H246" s="75"/>
    </row>
    <row r="247" spans="1:8" x14ac:dyDescent="0.25">
      <c r="A247" s="73"/>
      <c r="B247" s="74"/>
      <c r="C247" s="74"/>
      <c r="D247" s="74"/>
      <c r="E247" s="74"/>
      <c r="F247" s="74"/>
      <c r="G247" s="74"/>
      <c r="H247" s="75"/>
    </row>
    <row r="248" spans="1:8" x14ac:dyDescent="0.25">
      <c r="A248" s="73"/>
      <c r="B248" s="74"/>
      <c r="C248" s="74"/>
      <c r="D248" s="74"/>
      <c r="E248" s="74"/>
      <c r="F248" s="74"/>
      <c r="G248" s="74"/>
      <c r="H248" s="75"/>
    </row>
    <row r="249" spans="1:8" x14ac:dyDescent="0.25">
      <c r="A249" s="73"/>
      <c r="B249" s="74"/>
      <c r="C249" s="74"/>
      <c r="D249" s="74"/>
      <c r="E249" s="74"/>
      <c r="F249" s="74"/>
      <c r="G249" s="74"/>
      <c r="H249" s="75"/>
    </row>
    <row r="250" spans="1:8" x14ac:dyDescent="0.25">
      <c r="A250" s="73"/>
      <c r="B250" s="74"/>
      <c r="C250" s="74"/>
      <c r="D250" s="74"/>
      <c r="E250" s="74"/>
      <c r="F250" s="74"/>
      <c r="G250" s="74"/>
      <c r="H250" s="75"/>
    </row>
    <row r="251" spans="1:8" x14ac:dyDescent="0.25">
      <c r="A251" s="73"/>
      <c r="B251" s="74"/>
      <c r="C251" s="74"/>
      <c r="D251" s="74"/>
      <c r="E251" s="74"/>
      <c r="F251" s="74"/>
      <c r="G251" s="74"/>
      <c r="H251" s="75"/>
    </row>
    <row r="252" spans="1:8" x14ac:dyDescent="0.25">
      <c r="A252" s="73"/>
      <c r="B252" s="74"/>
      <c r="C252" s="74"/>
      <c r="D252" s="74"/>
      <c r="E252" s="74"/>
      <c r="F252" s="74"/>
      <c r="G252" s="74"/>
      <c r="H252" s="75"/>
    </row>
    <row r="253" spans="1:8" x14ac:dyDescent="0.25">
      <c r="A253" s="73"/>
      <c r="B253" s="74"/>
      <c r="C253" s="74"/>
      <c r="D253" s="74"/>
      <c r="E253" s="74"/>
      <c r="F253" s="74"/>
      <c r="G253" s="74"/>
      <c r="H253" s="75"/>
    </row>
    <row r="254" spans="1:8" x14ac:dyDescent="0.25">
      <c r="A254" s="73"/>
      <c r="B254" s="74"/>
      <c r="C254" s="74"/>
      <c r="D254" s="74"/>
      <c r="E254" s="74"/>
      <c r="F254" s="74"/>
      <c r="G254" s="74"/>
      <c r="H254" s="75"/>
    </row>
    <row r="255" spans="1:8" x14ac:dyDescent="0.25">
      <c r="A255" s="73"/>
      <c r="B255" s="74"/>
      <c r="C255" s="74"/>
      <c r="D255" s="74"/>
      <c r="E255" s="74"/>
      <c r="F255" s="74"/>
      <c r="G255" s="74"/>
      <c r="H255" s="75"/>
    </row>
    <row r="256" spans="1:8" x14ac:dyDescent="0.25">
      <c r="A256" s="73"/>
      <c r="B256" s="74"/>
      <c r="C256" s="74"/>
      <c r="D256" s="74"/>
      <c r="E256" s="74"/>
      <c r="F256" s="74"/>
      <c r="G256" s="74"/>
      <c r="H256" s="75"/>
    </row>
    <row r="257" spans="1:8" x14ac:dyDescent="0.25">
      <c r="A257" s="73"/>
      <c r="B257" s="74"/>
      <c r="C257" s="74"/>
      <c r="D257" s="74"/>
      <c r="E257" s="74"/>
      <c r="F257" s="74"/>
      <c r="G257" s="74"/>
      <c r="H257" s="75"/>
    </row>
    <row r="258" spans="1:8" x14ac:dyDescent="0.25">
      <c r="A258" s="73"/>
      <c r="B258" s="74"/>
      <c r="C258" s="74"/>
      <c r="D258" s="74"/>
      <c r="E258" s="74"/>
      <c r="F258" s="74"/>
      <c r="G258" s="74"/>
      <c r="H258" s="75"/>
    </row>
    <row r="259" spans="1:8" x14ac:dyDescent="0.25">
      <c r="A259" s="73"/>
      <c r="B259" s="74"/>
      <c r="C259" s="74"/>
      <c r="D259" s="74"/>
      <c r="E259" s="74"/>
      <c r="F259" s="74"/>
      <c r="G259" s="74"/>
      <c r="H259" s="75"/>
    </row>
    <row r="260" spans="1:8" x14ac:dyDescent="0.25">
      <c r="A260" s="73"/>
      <c r="B260" s="74"/>
      <c r="C260" s="74"/>
      <c r="D260" s="74"/>
      <c r="E260" s="74"/>
      <c r="F260" s="74"/>
      <c r="G260" s="74"/>
      <c r="H260" s="75"/>
    </row>
    <row r="261" spans="1:8" x14ac:dyDescent="0.25">
      <c r="A261" s="73"/>
      <c r="B261" s="74"/>
      <c r="C261" s="74"/>
      <c r="D261" s="74"/>
      <c r="E261" s="74"/>
      <c r="F261" s="74"/>
      <c r="G261" s="74"/>
      <c r="H261" s="75"/>
    </row>
    <row r="262" spans="1:8" x14ac:dyDescent="0.25">
      <c r="A262" s="73"/>
      <c r="B262" s="74"/>
      <c r="C262" s="74"/>
      <c r="D262" s="74"/>
      <c r="E262" s="74"/>
      <c r="F262" s="74"/>
      <c r="G262" s="74"/>
      <c r="H262" s="75"/>
    </row>
    <row r="263" spans="1:8" x14ac:dyDescent="0.25">
      <c r="A263" s="73"/>
      <c r="B263" s="74"/>
      <c r="C263" s="74"/>
      <c r="D263" s="74"/>
      <c r="E263" s="74"/>
      <c r="F263" s="74"/>
      <c r="G263" s="74"/>
      <c r="H263" s="75"/>
    </row>
    <row r="264" spans="1:8" x14ac:dyDescent="0.25">
      <c r="A264" s="73"/>
      <c r="B264" s="74"/>
      <c r="C264" s="74"/>
      <c r="D264" s="74"/>
      <c r="E264" s="74"/>
      <c r="F264" s="74"/>
      <c r="G264" s="74"/>
      <c r="H264" s="75"/>
    </row>
    <row r="265" spans="1:8" x14ac:dyDescent="0.25">
      <c r="A265" s="73"/>
      <c r="B265" s="74"/>
      <c r="C265" s="74"/>
      <c r="D265" s="74"/>
      <c r="E265" s="74"/>
      <c r="F265" s="74"/>
      <c r="G265" s="74"/>
      <c r="H265" s="75"/>
    </row>
    <row r="266" spans="1:8" x14ac:dyDescent="0.25">
      <c r="A266" s="73"/>
      <c r="B266" s="74"/>
      <c r="C266" s="74"/>
      <c r="D266" s="74"/>
      <c r="E266" s="74"/>
      <c r="F266" s="74"/>
      <c r="G266" s="74"/>
      <c r="H266" s="75"/>
    </row>
    <row r="267" spans="1:8" x14ac:dyDescent="0.25">
      <c r="A267" s="73"/>
      <c r="B267" s="74"/>
      <c r="C267" s="74"/>
      <c r="D267" s="74"/>
      <c r="E267" s="74"/>
      <c r="F267" s="74"/>
      <c r="G267" s="74"/>
      <c r="H267" s="75"/>
    </row>
    <row r="268" spans="1:8" x14ac:dyDescent="0.25">
      <c r="A268" s="73"/>
      <c r="B268" s="74"/>
      <c r="C268" s="74"/>
      <c r="D268" s="74"/>
      <c r="E268" s="74"/>
      <c r="F268" s="74"/>
      <c r="G268" s="74"/>
      <c r="H268" s="75"/>
    </row>
    <row r="269" spans="1:8" x14ac:dyDescent="0.25">
      <c r="A269" s="73"/>
      <c r="B269" s="74"/>
      <c r="C269" s="74"/>
      <c r="D269" s="74"/>
      <c r="E269" s="74"/>
      <c r="F269" s="74"/>
      <c r="G269" s="74"/>
      <c r="H269" s="75"/>
    </row>
    <row r="270" spans="1:8" x14ac:dyDescent="0.25">
      <c r="A270" s="73"/>
      <c r="B270" s="74"/>
      <c r="C270" s="74"/>
      <c r="D270" s="74"/>
      <c r="E270" s="74"/>
      <c r="F270" s="74"/>
      <c r="G270" s="74"/>
      <c r="H270" s="75"/>
    </row>
    <row r="271" spans="1:8" x14ac:dyDescent="0.25">
      <c r="A271" s="73"/>
      <c r="B271" s="74"/>
      <c r="C271" s="74"/>
      <c r="D271" s="74"/>
      <c r="E271" s="74"/>
      <c r="F271" s="74"/>
      <c r="G271" s="74"/>
      <c r="H271" s="75"/>
    </row>
    <row r="272" spans="1:8" x14ac:dyDescent="0.25">
      <c r="A272" s="73"/>
      <c r="B272" s="74"/>
      <c r="C272" s="74"/>
      <c r="D272" s="74"/>
      <c r="E272" s="74"/>
      <c r="F272" s="74"/>
      <c r="G272" s="74"/>
      <c r="H272" s="75"/>
    </row>
    <row r="273" spans="1:8" x14ac:dyDescent="0.25">
      <c r="A273" s="73"/>
      <c r="B273" s="74"/>
      <c r="C273" s="74"/>
      <c r="D273" s="74"/>
      <c r="E273" s="74"/>
      <c r="F273" s="74"/>
      <c r="G273" s="74"/>
      <c r="H273" s="75"/>
    </row>
    <row r="274" spans="1:8" x14ac:dyDescent="0.25">
      <c r="A274" s="73"/>
      <c r="B274" s="74"/>
      <c r="C274" s="74"/>
      <c r="D274" s="74"/>
      <c r="E274" s="74"/>
      <c r="F274" s="74"/>
      <c r="G274" s="74"/>
      <c r="H274" s="75"/>
    </row>
    <row r="275" spans="1:8" x14ac:dyDescent="0.25">
      <c r="A275" s="73"/>
      <c r="B275" s="74"/>
      <c r="C275" s="74"/>
      <c r="D275" s="74"/>
      <c r="E275" s="74"/>
      <c r="F275" s="74"/>
      <c r="G275" s="74"/>
      <c r="H275" s="75"/>
    </row>
    <row r="276" spans="1:8" x14ac:dyDescent="0.25">
      <c r="A276" s="73"/>
      <c r="B276" s="74"/>
      <c r="C276" s="74"/>
      <c r="D276" s="74"/>
      <c r="E276" s="74"/>
      <c r="F276" s="74"/>
      <c r="G276" s="74"/>
      <c r="H276" s="75"/>
    </row>
    <row r="277" spans="1:8" x14ac:dyDescent="0.25">
      <c r="A277" s="73"/>
      <c r="B277" s="74"/>
      <c r="C277" s="74"/>
      <c r="D277" s="74"/>
      <c r="E277" s="74"/>
      <c r="F277" s="74"/>
      <c r="G277" s="74"/>
      <c r="H277" s="75"/>
    </row>
    <row r="278" spans="1:8" x14ac:dyDescent="0.25">
      <c r="A278" s="73"/>
      <c r="B278" s="74"/>
      <c r="C278" s="74"/>
      <c r="D278" s="74"/>
      <c r="E278" s="74"/>
      <c r="F278" s="74"/>
      <c r="G278" s="74"/>
      <c r="H278" s="75"/>
    </row>
    <row r="279" spans="1:8" x14ac:dyDescent="0.25">
      <c r="A279" s="73"/>
      <c r="B279" s="74"/>
      <c r="C279" s="74"/>
      <c r="D279" s="74"/>
      <c r="E279" s="74"/>
      <c r="F279" s="74"/>
      <c r="G279" s="74"/>
      <c r="H279" s="75"/>
    </row>
    <row r="280" spans="1:8" x14ac:dyDescent="0.25">
      <c r="A280" s="73"/>
      <c r="B280" s="74"/>
      <c r="C280" s="74"/>
      <c r="D280" s="74"/>
      <c r="E280" s="74"/>
      <c r="F280" s="74"/>
      <c r="G280" s="74"/>
      <c r="H280" s="75"/>
    </row>
    <row r="281" spans="1:8" x14ac:dyDescent="0.25">
      <c r="A281" s="73"/>
      <c r="B281" s="74"/>
      <c r="C281" s="74"/>
      <c r="D281" s="74"/>
      <c r="E281" s="74"/>
      <c r="F281" s="74"/>
      <c r="G281" s="74"/>
      <c r="H281" s="75"/>
    </row>
    <row r="282" spans="1:8" x14ac:dyDescent="0.25">
      <c r="A282" s="73"/>
      <c r="B282" s="74"/>
      <c r="C282" s="74"/>
      <c r="D282" s="74"/>
      <c r="E282" s="74"/>
      <c r="F282" s="74"/>
      <c r="G282" s="74"/>
      <c r="H282" s="75"/>
    </row>
    <row r="283" spans="1:8" x14ac:dyDescent="0.25">
      <c r="A283" s="73"/>
      <c r="B283" s="74"/>
      <c r="C283" s="74"/>
      <c r="D283" s="74"/>
      <c r="E283" s="74"/>
      <c r="F283" s="74"/>
      <c r="G283" s="74"/>
      <c r="H283" s="75"/>
    </row>
    <row r="284" spans="1:8" x14ac:dyDescent="0.25">
      <c r="A284" s="73"/>
      <c r="B284" s="74"/>
      <c r="C284" s="74"/>
      <c r="D284" s="74"/>
      <c r="E284" s="74"/>
      <c r="F284" s="74"/>
      <c r="G284" s="74"/>
      <c r="H284" s="75"/>
    </row>
    <row r="285" spans="1:8" x14ac:dyDescent="0.25">
      <c r="A285" s="73"/>
      <c r="B285" s="74"/>
      <c r="C285" s="74"/>
      <c r="D285" s="74"/>
      <c r="E285" s="74"/>
      <c r="F285" s="74"/>
      <c r="G285" s="74"/>
      <c r="H285" s="75"/>
    </row>
    <row r="286" spans="1:8" x14ac:dyDescent="0.25">
      <c r="A286" s="73"/>
      <c r="B286" s="74"/>
      <c r="C286" s="74"/>
      <c r="D286" s="74"/>
      <c r="E286" s="74"/>
      <c r="F286" s="74"/>
      <c r="G286" s="74"/>
      <c r="H286" s="75"/>
    </row>
    <row r="287" spans="1:8" x14ac:dyDescent="0.25">
      <c r="A287" s="73"/>
      <c r="B287" s="74"/>
      <c r="C287" s="74"/>
      <c r="D287" s="74"/>
      <c r="E287" s="74"/>
      <c r="F287" s="74"/>
      <c r="G287" s="74"/>
      <c r="H287" s="75"/>
    </row>
    <row r="288" spans="1:8" x14ac:dyDescent="0.25">
      <c r="A288" s="76" t="s">
        <v>121</v>
      </c>
      <c r="B288" s="76"/>
      <c r="C288" s="76"/>
      <c r="D288" s="76"/>
      <c r="E288" s="76"/>
      <c r="F288" s="76"/>
      <c r="G288" s="76"/>
      <c r="H288" s="76"/>
    </row>
    <row r="289" spans="1:8" x14ac:dyDescent="0.25">
      <c r="A289" s="73"/>
      <c r="B289" s="74"/>
      <c r="C289" s="74"/>
      <c r="D289" s="74"/>
      <c r="E289" s="74"/>
      <c r="F289" s="74"/>
      <c r="G289" s="74"/>
      <c r="H289" s="75"/>
    </row>
    <row r="290" spans="1:8" x14ac:dyDescent="0.25">
      <c r="A290" s="73"/>
      <c r="B290" s="74"/>
      <c r="C290" s="74"/>
      <c r="D290" s="74"/>
      <c r="E290" s="74"/>
      <c r="F290" s="74"/>
      <c r="G290" s="74"/>
      <c r="H290" s="75"/>
    </row>
    <row r="291" spans="1:8" x14ac:dyDescent="0.25">
      <c r="A291" s="73"/>
      <c r="B291" s="74"/>
      <c r="C291" s="74"/>
      <c r="D291" s="74"/>
      <c r="E291" s="74"/>
      <c r="F291" s="74"/>
      <c r="G291" s="74"/>
      <c r="H291" s="75"/>
    </row>
    <row r="292" spans="1:8" x14ac:dyDescent="0.25">
      <c r="A292" s="73"/>
      <c r="B292" s="74"/>
      <c r="C292" s="74"/>
      <c r="D292" s="74"/>
      <c r="E292" s="74"/>
      <c r="F292" s="74"/>
      <c r="G292" s="74"/>
      <c r="H292" s="75"/>
    </row>
    <row r="293" spans="1:8" x14ac:dyDescent="0.25">
      <c r="A293" s="73"/>
      <c r="B293" s="74"/>
      <c r="C293" s="74"/>
      <c r="D293" s="74"/>
      <c r="E293" s="74"/>
      <c r="F293" s="74"/>
      <c r="G293" s="74"/>
      <c r="H293" s="75"/>
    </row>
    <row r="294" spans="1:8" x14ac:dyDescent="0.25">
      <c r="A294" s="73"/>
      <c r="B294" s="74"/>
      <c r="C294" s="74"/>
      <c r="D294" s="74"/>
      <c r="E294" s="74"/>
      <c r="F294" s="74"/>
      <c r="G294" s="74"/>
      <c r="H294" s="75"/>
    </row>
    <row r="295" spans="1:8" x14ac:dyDescent="0.25">
      <c r="A295" s="73"/>
      <c r="B295" s="74"/>
      <c r="C295" s="74"/>
      <c r="D295" s="74"/>
      <c r="E295" s="74"/>
      <c r="F295" s="74"/>
      <c r="G295" s="74"/>
      <c r="H295" s="75"/>
    </row>
    <row r="296" spans="1:8" x14ac:dyDescent="0.25">
      <c r="A296" s="73"/>
      <c r="B296" s="74"/>
      <c r="C296" s="74"/>
      <c r="D296" s="74"/>
      <c r="E296" s="74"/>
      <c r="F296" s="74"/>
      <c r="G296" s="74"/>
      <c r="H296" s="75"/>
    </row>
    <row r="297" spans="1:8" x14ac:dyDescent="0.25">
      <c r="A297" s="73"/>
      <c r="B297" s="74"/>
      <c r="C297" s="74"/>
      <c r="D297" s="74"/>
      <c r="E297" s="74"/>
      <c r="F297" s="74"/>
      <c r="G297" s="74"/>
      <c r="H297" s="75"/>
    </row>
    <row r="298" spans="1:8" x14ac:dyDescent="0.25">
      <c r="A298" s="73"/>
      <c r="B298" s="74"/>
      <c r="C298" s="74"/>
      <c r="D298" s="74"/>
      <c r="E298" s="74"/>
      <c r="F298" s="74"/>
      <c r="G298" s="74"/>
      <c r="H298" s="75"/>
    </row>
    <row r="299" spans="1:8" x14ac:dyDescent="0.25">
      <c r="A299" s="73"/>
      <c r="B299" s="74"/>
      <c r="C299" s="74"/>
      <c r="D299" s="74"/>
      <c r="E299" s="74"/>
      <c r="F299" s="74"/>
      <c r="G299" s="74"/>
      <c r="H299" s="75"/>
    </row>
    <row r="300" spans="1:8" x14ac:dyDescent="0.25">
      <c r="A300" s="73"/>
      <c r="B300" s="74"/>
      <c r="C300" s="74"/>
      <c r="D300" s="74"/>
      <c r="E300" s="74"/>
      <c r="F300" s="74"/>
      <c r="G300" s="74"/>
      <c r="H300" s="75"/>
    </row>
    <row r="301" spans="1:8" x14ac:dyDescent="0.25">
      <c r="A301" s="73"/>
      <c r="B301" s="74"/>
      <c r="C301" s="74"/>
      <c r="D301" s="74"/>
      <c r="E301" s="74"/>
      <c r="F301" s="74"/>
      <c r="G301" s="74"/>
      <c r="H301" s="75"/>
    </row>
    <row r="302" spans="1:8" x14ac:dyDescent="0.25">
      <c r="A302" s="73"/>
      <c r="B302" s="74"/>
      <c r="C302" s="74"/>
      <c r="D302" s="74"/>
      <c r="E302" s="74"/>
      <c r="F302" s="74"/>
      <c r="G302" s="74"/>
      <c r="H302" s="75"/>
    </row>
    <row r="303" spans="1:8" x14ac:dyDescent="0.25">
      <c r="A303" s="73"/>
      <c r="B303" s="74"/>
      <c r="C303" s="74"/>
      <c r="D303" s="74"/>
      <c r="E303" s="74"/>
      <c r="F303" s="74"/>
      <c r="G303" s="74"/>
      <c r="H303" s="75"/>
    </row>
    <row r="304" spans="1:8" x14ac:dyDescent="0.25">
      <c r="A304" s="73"/>
      <c r="B304" s="74"/>
      <c r="C304" s="74"/>
      <c r="D304" s="74"/>
      <c r="E304" s="74"/>
      <c r="F304" s="74"/>
      <c r="G304" s="74"/>
      <c r="H304" s="75"/>
    </row>
    <row r="305" spans="1:8" x14ac:dyDescent="0.25">
      <c r="A305" s="73"/>
      <c r="B305" s="74"/>
      <c r="C305" s="74"/>
      <c r="D305" s="74"/>
      <c r="E305" s="74"/>
      <c r="F305" s="74"/>
      <c r="G305" s="74"/>
      <c r="H305" s="75"/>
    </row>
    <row r="306" spans="1:8" x14ac:dyDescent="0.25">
      <c r="A306" s="73"/>
      <c r="B306" s="74"/>
      <c r="C306" s="74"/>
      <c r="D306" s="74"/>
      <c r="E306" s="74"/>
      <c r="F306" s="74"/>
      <c r="G306" s="74"/>
      <c r="H306" s="75"/>
    </row>
    <row r="307" spans="1:8" x14ac:dyDescent="0.25">
      <c r="A307" s="73"/>
      <c r="B307" s="74"/>
      <c r="C307" s="74"/>
      <c r="D307" s="74"/>
      <c r="E307" s="74"/>
      <c r="F307" s="74"/>
      <c r="G307" s="74"/>
      <c r="H307" s="75"/>
    </row>
    <row r="308" spans="1:8" x14ac:dyDescent="0.25">
      <c r="A308" s="73"/>
      <c r="B308" s="74"/>
      <c r="C308" s="74"/>
      <c r="D308" s="74"/>
      <c r="E308" s="74"/>
      <c r="F308" s="74"/>
      <c r="G308" s="74"/>
      <c r="H308" s="75"/>
    </row>
    <row r="309" spans="1:8" x14ac:dyDescent="0.25">
      <c r="A309" s="73"/>
      <c r="B309" s="74"/>
      <c r="C309" s="74"/>
      <c r="D309" s="74"/>
      <c r="E309" s="74"/>
      <c r="F309" s="74"/>
      <c r="G309" s="74"/>
      <c r="H309" s="75"/>
    </row>
    <row r="310" spans="1:8" x14ac:dyDescent="0.25">
      <c r="A310" s="73"/>
      <c r="B310" s="74"/>
      <c r="C310" s="74"/>
      <c r="D310" s="74"/>
      <c r="E310" s="74"/>
      <c r="F310" s="74"/>
      <c r="G310" s="74"/>
      <c r="H310" s="75"/>
    </row>
    <row r="311" spans="1:8" x14ac:dyDescent="0.25">
      <c r="A311" s="73"/>
      <c r="B311" s="74"/>
      <c r="C311" s="74"/>
      <c r="D311" s="74"/>
      <c r="E311" s="74"/>
      <c r="F311" s="74"/>
      <c r="G311" s="74"/>
      <c r="H311" s="75"/>
    </row>
    <row r="312" spans="1:8" x14ac:dyDescent="0.25">
      <c r="A312" s="73"/>
      <c r="B312" s="74"/>
      <c r="C312" s="74"/>
      <c r="D312" s="74"/>
      <c r="E312" s="74"/>
      <c r="F312" s="74"/>
      <c r="G312" s="74"/>
      <c r="H312" s="75"/>
    </row>
    <row r="313" spans="1:8" x14ac:dyDescent="0.25">
      <c r="A313" s="73"/>
      <c r="B313" s="74"/>
      <c r="C313" s="74"/>
      <c r="D313" s="74"/>
      <c r="E313" s="74"/>
      <c r="F313" s="74"/>
      <c r="G313" s="74"/>
      <c r="H313" s="75"/>
    </row>
    <row r="314" spans="1:8" x14ac:dyDescent="0.25">
      <c r="A314" s="73"/>
      <c r="B314" s="74"/>
      <c r="C314" s="74"/>
      <c r="D314" s="74"/>
      <c r="E314" s="74"/>
      <c r="F314" s="74"/>
      <c r="G314" s="74"/>
      <c r="H314" s="75"/>
    </row>
    <row r="315" spans="1:8" x14ac:dyDescent="0.25">
      <c r="A315" s="73"/>
      <c r="B315" s="74"/>
      <c r="C315" s="74"/>
      <c r="D315" s="74"/>
      <c r="E315" s="74"/>
      <c r="F315" s="74"/>
      <c r="G315" s="74"/>
      <c r="H315" s="75"/>
    </row>
    <row r="316" spans="1:8" x14ac:dyDescent="0.25">
      <c r="A316" s="73"/>
      <c r="B316" s="74"/>
      <c r="C316" s="74"/>
      <c r="D316" s="74"/>
      <c r="E316" s="74"/>
      <c r="F316" s="74"/>
      <c r="G316" s="74"/>
      <c r="H316" s="75"/>
    </row>
    <row r="317" spans="1:8" x14ac:dyDescent="0.25">
      <c r="A317" s="73"/>
      <c r="B317" s="74"/>
      <c r="C317" s="74"/>
      <c r="D317" s="74"/>
      <c r="E317" s="74"/>
      <c r="F317" s="74"/>
      <c r="G317" s="74"/>
      <c r="H317" s="75"/>
    </row>
    <row r="318" spans="1:8" x14ac:dyDescent="0.25">
      <c r="A318" s="73"/>
      <c r="B318" s="74"/>
      <c r="C318" s="74"/>
      <c r="D318" s="74"/>
      <c r="E318" s="74"/>
      <c r="F318" s="74"/>
      <c r="G318" s="74"/>
      <c r="H318" s="75"/>
    </row>
    <row r="319" spans="1:8" x14ac:dyDescent="0.25">
      <c r="A319" s="73"/>
      <c r="B319" s="74"/>
      <c r="C319" s="74"/>
      <c r="D319" s="74"/>
      <c r="E319" s="74"/>
      <c r="F319" s="74"/>
      <c r="G319" s="74"/>
      <c r="H319" s="75"/>
    </row>
    <row r="320" spans="1:8" x14ac:dyDescent="0.25">
      <c r="A320" s="73"/>
      <c r="B320" s="74"/>
      <c r="C320" s="74"/>
      <c r="D320" s="74"/>
      <c r="E320" s="74"/>
      <c r="F320" s="74"/>
      <c r="G320" s="74"/>
      <c r="H320" s="75"/>
    </row>
    <row r="321" spans="1:8" x14ac:dyDescent="0.25">
      <c r="A321" s="73"/>
      <c r="B321" s="74"/>
      <c r="C321" s="74"/>
      <c r="D321" s="74"/>
      <c r="E321" s="74"/>
      <c r="F321" s="74"/>
      <c r="G321" s="74"/>
      <c r="H321" s="75"/>
    </row>
    <row r="322" spans="1:8" x14ac:dyDescent="0.25">
      <c r="A322" s="73"/>
      <c r="B322" s="74"/>
      <c r="C322" s="74"/>
      <c r="D322" s="74"/>
      <c r="E322" s="74"/>
      <c r="F322" s="74"/>
      <c r="G322" s="74"/>
      <c r="H322" s="75"/>
    </row>
    <row r="323" spans="1:8" x14ac:dyDescent="0.25">
      <c r="A323" s="73"/>
      <c r="B323" s="74"/>
      <c r="C323" s="74"/>
      <c r="D323" s="74"/>
      <c r="E323" s="74"/>
      <c r="F323" s="74"/>
      <c r="G323" s="74"/>
      <c r="H323" s="75"/>
    </row>
    <row r="324" spans="1:8" x14ac:dyDescent="0.25">
      <c r="A324" s="73"/>
      <c r="B324" s="74"/>
      <c r="C324" s="74"/>
      <c r="D324" s="74"/>
      <c r="E324" s="74"/>
      <c r="F324" s="74"/>
      <c r="G324" s="74"/>
      <c r="H324" s="75"/>
    </row>
    <row r="325" spans="1:8" x14ac:dyDescent="0.25">
      <c r="A325" s="73"/>
      <c r="B325" s="74"/>
      <c r="C325" s="74"/>
      <c r="D325" s="74"/>
      <c r="E325" s="74"/>
      <c r="F325" s="74"/>
      <c r="G325" s="74"/>
      <c r="H325" s="75"/>
    </row>
    <row r="326" spans="1:8" x14ac:dyDescent="0.25">
      <c r="A326" s="73"/>
      <c r="B326" s="74"/>
      <c r="C326" s="74"/>
      <c r="D326" s="74"/>
      <c r="E326" s="74"/>
      <c r="F326" s="74"/>
      <c r="G326" s="74"/>
      <c r="H326" s="75"/>
    </row>
    <row r="327" spans="1:8" x14ac:dyDescent="0.25">
      <c r="A327" s="73"/>
      <c r="B327" s="74"/>
      <c r="C327" s="74"/>
      <c r="D327" s="74"/>
      <c r="E327" s="74"/>
      <c r="F327" s="74"/>
      <c r="G327" s="74"/>
      <c r="H327" s="75"/>
    </row>
    <row r="328" spans="1:8" x14ac:dyDescent="0.25">
      <c r="A328" s="73"/>
      <c r="B328" s="74"/>
      <c r="C328" s="74"/>
      <c r="D328" s="74"/>
      <c r="E328" s="74"/>
      <c r="F328" s="74"/>
      <c r="G328" s="74"/>
      <c r="H328" s="75"/>
    </row>
    <row r="329" spans="1:8" x14ac:dyDescent="0.25">
      <c r="A329" s="73"/>
      <c r="B329" s="74"/>
      <c r="C329" s="74"/>
      <c r="D329" s="74"/>
      <c r="E329" s="74"/>
      <c r="F329" s="74"/>
      <c r="G329" s="74"/>
      <c r="H329" s="75"/>
    </row>
    <row r="330" spans="1:8" x14ac:dyDescent="0.25">
      <c r="A330" s="73"/>
      <c r="B330" s="74"/>
      <c r="C330" s="74"/>
      <c r="D330" s="74"/>
      <c r="E330" s="74"/>
      <c r="F330" s="74"/>
      <c r="G330" s="74"/>
      <c r="H330" s="75"/>
    </row>
    <row r="331" spans="1:8" x14ac:dyDescent="0.25">
      <c r="A331" s="73"/>
      <c r="B331" s="74"/>
      <c r="C331" s="74"/>
      <c r="D331" s="74"/>
      <c r="E331" s="74"/>
      <c r="F331" s="74"/>
      <c r="G331" s="74"/>
      <c r="H331" s="75"/>
    </row>
    <row r="332" spans="1:8" ht="22.5" customHeight="1" x14ac:dyDescent="0.25">
      <c r="A332" s="73"/>
      <c r="B332" s="74"/>
      <c r="C332" s="74"/>
      <c r="D332" s="74"/>
      <c r="E332" s="74"/>
      <c r="F332" s="74"/>
      <c r="G332" s="74"/>
      <c r="H332" s="75"/>
    </row>
    <row r="333" spans="1:8" ht="55.5" customHeight="1" x14ac:dyDescent="0.25">
      <c r="A333" s="80" t="s">
        <v>118</v>
      </c>
      <c r="B333" s="81"/>
      <c r="C333" s="117" t="s">
        <v>283</v>
      </c>
      <c r="D333" s="118"/>
      <c r="E333" s="82" t="s">
        <v>119</v>
      </c>
      <c r="F333" s="82"/>
      <c r="G333" s="105"/>
      <c r="H333" s="105"/>
    </row>
  </sheetData>
  <mergeCells count="474">
    <mergeCell ref="A106:H106"/>
    <mergeCell ref="G73:H73"/>
    <mergeCell ref="A74:B74"/>
    <mergeCell ref="C74:D74"/>
    <mergeCell ref="G74:H83"/>
    <mergeCell ref="A75:B75"/>
    <mergeCell ref="C75:D75"/>
    <mergeCell ref="A76:B76"/>
    <mergeCell ref="C76:D76"/>
    <mergeCell ref="A77:B77"/>
    <mergeCell ref="C77:D77"/>
    <mergeCell ref="A78:B78"/>
    <mergeCell ref="C78:D78"/>
    <mergeCell ref="A79:B79"/>
    <mergeCell ref="C79:D79"/>
    <mergeCell ref="A80:B80"/>
    <mergeCell ref="C80:D80"/>
    <mergeCell ref="A81:B81"/>
    <mergeCell ref="C81:D81"/>
    <mergeCell ref="A82:B82"/>
    <mergeCell ref="C82:D82"/>
    <mergeCell ref="A83:B83"/>
    <mergeCell ref="C83:D83"/>
    <mergeCell ref="G101:H101"/>
    <mergeCell ref="A333:B333"/>
    <mergeCell ref="C333:D333"/>
    <mergeCell ref="A244:B244"/>
    <mergeCell ref="A171:B171"/>
    <mergeCell ref="A172:B172"/>
    <mergeCell ref="A173:B173"/>
    <mergeCell ref="A174:B174"/>
    <mergeCell ref="A175:B175"/>
    <mergeCell ref="A176:B176"/>
    <mergeCell ref="A177:B177"/>
    <mergeCell ref="A178:B178"/>
    <mergeCell ref="B184:H184"/>
    <mergeCell ref="A287:H287"/>
    <mergeCell ref="A273:H273"/>
    <mergeCell ref="A265:H265"/>
    <mergeCell ref="A199:H199"/>
    <mergeCell ref="A200:H200"/>
    <mergeCell ref="A270:H270"/>
    <mergeCell ref="A210:H210"/>
    <mergeCell ref="A211:H211"/>
    <mergeCell ref="A212:H212"/>
    <mergeCell ref="A213:H213"/>
    <mergeCell ref="A218:H218"/>
    <mergeCell ref="A219:H219"/>
    <mergeCell ref="A258:H258"/>
    <mergeCell ref="A259:H259"/>
    <mergeCell ref="A260:H260"/>
    <mergeCell ref="A229:H229"/>
    <mergeCell ref="A230:H230"/>
    <mergeCell ref="A231:H231"/>
    <mergeCell ref="A243:H243"/>
    <mergeCell ref="A241:H241"/>
    <mergeCell ref="A242:H242"/>
    <mergeCell ref="A201:H201"/>
    <mergeCell ref="A202:H202"/>
    <mergeCell ref="A203:H203"/>
    <mergeCell ref="A204:H204"/>
    <mergeCell ref="A205:H205"/>
    <mergeCell ref="A206:H206"/>
    <mergeCell ref="A207:H207"/>
    <mergeCell ref="A208:H208"/>
    <mergeCell ref="A209:H209"/>
    <mergeCell ref="A183:H183"/>
    <mergeCell ref="B185:H185"/>
    <mergeCell ref="B186:H186"/>
    <mergeCell ref="A162:B162"/>
    <mergeCell ref="A163:B163"/>
    <mergeCell ref="A164:B164"/>
    <mergeCell ref="A165:B165"/>
    <mergeCell ref="A167:B167"/>
    <mergeCell ref="A168:B168"/>
    <mergeCell ref="A169:B169"/>
    <mergeCell ref="A170:B170"/>
    <mergeCell ref="F182:H182"/>
    <mergeCell ref="F180:H180"/>
    <mergeCell ref="A166:H166"/>
    <mergeCell ref="A179:H179"/>
    <mergeCell ref="A180:E180"/>
    <mergeCell ref="A182:E182"/>
    <mergeCell ref="A181:E181"/>
    <mergeCell ref="F181:H181"/>
    <mergeCell ref="A197:H197"/>
    <mergeCell ref="A198:H198"/>
    <mergeCell ref="C194:H194"/>
    <mergeCell ref="A195:H195"/>
    <mergeCell ref="A196:H196"/>
    <mergeCell ref="B187:H187"/>
    <mergeCell ref="B188:H188"/>
    <mergeCell ref="B190:H190"/>
    <mergeCell ref="B191:H191"/>
    <mergeCell ref="B192:H192"/>
    <mergeCell ref="B193:H193"/>
    <mergeCell ref="A194:B194"/>
    <mergeCell ref="B189:E189"/>
    <mergeCell ref="A153:B153"/>
    <mergeCell ref="A155:B155"/>
    <mergeCell ref="A156:B156"/>
    <mergeCell ref="A157:B157"/>
    <mergeCell ref="A158:B158"/>
    <mergeCell ref="A159:B159"/>
    <mergeCell ref="A160:B160"/>
    <mergeCell ref="A161:B161"/>
    <mergeCell ref="A154:H154"/>
    <mergeCell ref="C161:H161"/>
    <mergeCell ref="A144:B144"/>
    <mergeCell ref="A145:B145"/>
    <mergeCell ref="A146:B146"/>
    <mergeCell ref="A147:B147"/>
    <mergeCell ref="A148:B148"/>
    <mergeCell ref="A149:B149"/>
    <mergeCell ref="A150:B150"/>
    <mergeCell ref="A151:B151"/>
    <mergeCell ref="A152:B152"/>
    <mergeCell ref="E124:E125"/>
    <mergeCell ref="F124:F125"/>
    <mergeCell ref="A126:H126"/>
    <mergeCell ref="A127:H127"/>
    <mergeCell ref="A128:H128"/>
    <mergeCell ref="A143:B143"/>
    <mergeCell ref="A132:H132"/>
    <mergeCell ref="A133:B133"/>
    <mergeCell ref="A134:B134"/>
    <mergeCell ref="A135:B135"/>
    <mergeCell ref="A136:B136"/>
    <mergeCell ref="A137:B137"/>
    <mergeCell ref="A138:B138"/>
    <mergeCell ref="A139:B139"/>
    <mergeCell ref="A140:B140"/>
    <mergeCell ref="A141:B141"/>
    <mergeCell ref="A142:H142"/>
    <mergeCell ref="A131:H131"/>
    <mergeCell ref="A129:B129"/>
    <mergeCell ref="A103:B103"/>
    <mergeCell ref="A104:B104"/>
    <mergeCell ref="G103:H103"/>
    <mergeCell ref="E104:F104"/>
    <mergeCell ref="G104:H104"/>
    <mergeCell ref="A130:H130"/>
    <mergeCell ref="D107:D108"/>
    <mergeCell ref="A124:A125"/>
    <mergeCell ref="C124:C125"/>
    <mergeCell ref="D124:D125"/>
    <mergeCell ref="A110:H110"/>
    <mergeCell ref="A111:B111"/>
    <mergeCell ref="A112:B112"/>
    <mergeCell ref="A113:B113"/>
    <mergeCell ref="A116:B116"/>
    <mergeCell ref="A117:B117"/>
    <mergeCell ref="A118:B118"/>
    <mergeCell ref="A119:B119"/>
    <mergeCell ref="A123:H123"/>
    <mergeCell ref="B107:B108"/>
    <mergeCell ref="B124:B125"/>
    <mergeCell ref="A120:B120"/>
    <mergeCell ref="A121:B121"/>
    <mergeCell ref="A122:B122"/>
    <mergeCell ref="A55:H55"/>
    <mergeCell ref="A48:B48"/>
    <mergeCell ref="C48:H48"/>
    <mergeCell ref="C54:D54"/>
    <mergeCell ref="C49:D49"/>
    <mergeCell ref="C50:D50"/>
    <mergeCell ref="C51:D51"/>
    <mergeCell ref="C62:D62"/>
    <mergeCell ref="E91:F91"/>
    <mergeCell ref="A70:D71"/>
    <mergeCell ref="C72:H72"/>
    <mergeCell ref="A73:B73"/>
    <mergeCell ref="C73:D73"/>
    <mergeCell ref="A54:B54"/>
    <mergeCell ref="A59:B59"/>
    <mergeCell ref="C58:H58"/>
    <mergeCell ref="A53:H53"/>
    <mergeCell ref="F54:H54"/>
    <mergeCell ref="A61:B61"/>
    <mergeCell ref="A62:B62"/>
    <mergeCell ref="C59:D59"/>
    <mergeCell ref="C60:D60"/>
    <mergeCell ref="C61:D61"/>
    <mergeCell ref="A56:D57"/>
    <mergeCell ref="A84:B84"/>
    <mergeCell ref="A65:B65"/>
    <mergeCell ref="A66:B66"/>
    <mergeCell ref="E102:F102"/>
    <mergeCell ref="E92:F92"/>
    <mergeCell ref="G93:H93"/>
    <mergeCell ref="G94:H94"/>
    <mergeCell ref="E93:F93"/>
    <mergeCell ref="C97:D97"/>
    <mergeCell ref="C98:D98"/>
    <mergeCell ref="C100:D100"/>
    <mergeCell ref="C102:D102"/>
    <mergeCell ref="A98:B98"/>
    <mergeCell ref="G102:H102"/>
    <mergeCell ref="E96:F96"/>
    <mergeCell ref="G96:H96"/>
    <mergeCell ref="E97:F97"/>
    <mergeCell ref="C96:D96"/>
    <mergeCell ref="A95:H95"/>
    <mergeCell ref="A100:B100"/>
    <mergeCell ref="A102:B102"/>
    <mergeCell ref="C86:D86"/>
    <mergeCell ref="C87:D87"/>
    <mergeCell ref="C88:D88"/>
    <mergeCell ref="C63:D63"/>
    <mergeCell ref="C64:D64"/>
    <mergeCell ref="C65:D65"/>
    <mergeCell ref="C66:D66"/>
    <mergeCell ref="C67:D67"/>
    <mergeCell ref="C68:D68"/>
    <mergeCell ref="C69:D69"/>
    <mergeCell ref="A67:B67"/>
    <mergeCell ref="A68:B68"/>
    <mergeCell ref="A69:B69"/>
    <mergeCell ref="A63:B63"/>
    <mergeCell ref="A64:B6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F18:H18"/>
    <mergeCell ref="G59:H59"/>
    <mergeCell ref="G60:H69"/>
    <mergeCell ref="A60:B60"/>
    <mergeCell ref="E88:F88"/>
    <mergeCell ref="E100:F100"/>
    <mergeCell ref="G100:H100"/>
    <mergeCell ref="A35:B35"/>
    <mergeCell ref="A36:B36"/>
    <mergeCell ref="C42:F42"/>
    <mergeCell ref="C46:H46"/>
    <mergeCell ref="C47:H47"/>
    <mergeCell ref="E49:H49"/>
    <mergeCell ref="E50:H50"/>
    <mergeCell ref="G41:H41"/>
    <mergeCell ref="C37:H37"/>
    <mergeCell ref="C41:F41"/>
    <mergeCell ref="C44:F44"/>
    <mergeCell ref="G44:H44"/>
    <mergeCell ref="A39:H39"/>
    <mergeCell ref="C40:F40"/>
    <mergeCell ref="G40:H40"/>
    <mergeCell ref="C38:H38"/>
    <mergeCell ref="G42:H42"/>
    <mergeCell ref="A37:B37"/>
    <mergeCell ref="A38:B38"/>
    <mergeCell ref="A40:B45"/>
    <mergeCell ref="A46:B46"/>
    <mergeCell ref="A47:B47"/>
    <mergeCell ref="A49:B51"/>
    <mergeCell ref="A52:B52"/>
    <mergeCell ref="C43:F43"/>
    <mergeCell ref="G43:H43"/>
    <mergeCell ref="C45:F45"/>
    <mergeCell ref="G45:H45"/>
    <mergeCell ref="E51:H51"/>
    <mergeCell ref="C52:H52"/>
    <mergeCell ref="E333:F333"/>
    <mergeCell ref="G333:H333"/>
    <mergeCell ref="C84:H84"/>
    <mergeCell ref="A85:H85"/>
    <mergeCell ref="E86:F86"/>
    <mergeCell ref="E87:F87"/>
    <mergeCell ref="E94:F94"/>
    <mergeCell ref="A105:H105"/>
    <mergeCell ref="A247:H247"/>
    <mergeCell ref="A248:H248"/>
    <mergeCell ref="A249:H249"/>
    <mergeCell ref="A250:H250"/>
    <mergeCell ref="A251:H251"/>
    <mergeCell ref="A252:H252"/>
    <mergeCell ref="A253:H253"/>
    <mergeCell ref="A254:H254"/>
    <mergeCell ref="A255:H255"/>
    <mergeCell ref="A86:B86"/>
    <mergeCell ref="A87:B87"/>
    <mergeCell ref="A88:B88"/>
    <mergeCell ref="C91:D91"/>
    <mergeCell ref="C92:D92"/>
    <mergeCell ref="C93:D93"/>
    <mergeCell ref="C94:D94"/>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8:E28"/>
    <mergeCell ref="E36:F36"/>
    <mergeCell ref="G27:H27"/>
    <mergeCell ref="G28:H28"/>
    <mergeCell ref="C35:H35"/>
    <mergeCell ref="G36:H36"/>
    <mergeCell ref="C33:D33"/>
    <mergeCell ref="C34:D34"/>
    <mergeCell ref="C36:D36"/>
    <mergeCell ref="C29:H29"/>
    <mergeCell ref="C30:H30"/>
    <mergeCell ref="A15:B15"/>
    <mergeCell ref="C27:E27"/>
    <mergeCell ref="A16:B16"/>
    <mergeCell ref="A17:B17"/>
    <mergeCell ref="A18:B18"/>
    <mergeCell ref="A19:B19"/>
    <mergeCell ref="A20:B20"/>
    <mergeCell ref="A21:B21"/>
    <mergeCell ref="A22:B22"/>
    <mergeCell ref="A23:B23"/>
    <mergeCell ref="A24:B24"/>
    <mergeCell ref="C101:D101"/>
    <mergeCell ref="E101:F101"/>
    <mergeCell ref="C89:D89"/>
    <mergeCell ref="C90:D90"/>
    <mergeCell ref="A89:B89"/>
    <mergeCell ref="A90:B90"/>
    <mergeCell ref="E89:F89"/>
    <mergeCell ref="E90:F90"/>
    <mergeCell ref="A91:B91"/>
    <mergeCell ref="A92:B92"/>
    <mergeCell ref="A93:B93"/>
    <mergeCell ref="A271:H271"/>
    <mergeCell ref="A261:H261"/>
    <mergeCell ref="A94:B94"/>
    <mergeCell ref="A96:B96"/>
    <mergeCell ref="A214:H214"/>
    <mergeCell ref="A215:H215"/>
    <mergeCell ref="A216:H216"/>
    <mergeCell ref="A217:H217"/>
    <mergeCell ref="A115:B115"/>
    <mergeCell ref="A107:A108"/>
    <mergeCell ref="A109:H109"/>
    <mergeCell ref="G97:H97"/>
    <mergeCell ref="E98:F98"/>
    <mergeCell ref="G98:H98"/>
    <mergeCell ref="A99:H99"/>
    <mergeCell ref="A97:B97"/>
    <mergeCell ref="A114:B114"/>
    <mergeCell ref="C103:D103"/>
    <mergeCell ref="C104:D104"/>
    <mergeCell ref="C107:C108"/>
    <mergeCell ref="E107:E108"/>
    <mergeCell ref="F107:F108"/>
    <mergeCell ref="E103:F103"/>
    <mergeCell ref="A101:B101"/>
    <mergeCell ref="A263:H263"/>
    <mergeCell ref="A264:H264"/>
    <mergeCell ref="A283:H283"/>
    <mergeCell ref="A284:H284"/>
    <mergeCell ref="C244:H244"/>
    <mergeCell ref="A245:H245"/>
    <mergeCell ref="A246:H246"/>
    <mergeCell ref="A220:H220"/>
    <mergeCell ref="A221:H221"/>
    <mergeCell ref="A222:H222"/>
    <mergeCell ref="A223:H223"/>
    <mergeCell ref="A224:H224"/>
    <mergeCell ref="A225:H225"/>
    <mergeCell ref="A226:H226"/>
    <mergeCell ref="A227:H227"/>
    <mergeCell ref="A228:H228"/>
    <mergeCell ref="A266:H266"/>
    <mergeCell ref="A267:H267"/>
    <mergeCell ref="A268:H268"/>
    <mergeCell ref="A269:H269"/>
    <mergeCell ref="A272:H272"/>
    <mergeCell ref="A274:H274"/>
    <mergeCell ref="A256:H256"/>
    <mergeCell ref="A257:H257"/>
    <mergeCell ref="A262:H262"/>
    <mergeCell ref="A232:H232"/>
    <mergeCell ref="A233:H233"/>
    <mergeCell ref="A234:H234"/>
    <mergeCell ref="A235:H235"/>
    <mergeCell ref="A236:H236"/>
    <mergeCell ref="A237:H237"/>
    <mergeCell ref="A238:H238"/>
    <mergeCell ref="A239:H239"/>
    <mergeCell ref="A240:H240"/>
    <mergeCell ref="A282:H282"/>
    <mergeCell ref="A275:H275"/>
    <mergeCell ref="A292:H292"/>
    <mergeCell ref="A293:H293"/>
    <mergeCell ref="A294:H294"/>
    <mergeCell ref="A295:H295"/>
    <mergeCell ref="A296:H296"/>
    <mergeCell ref="A297:H297"/>
    <mergeCell ref="A276:H276"/>
    <mergeCell ref="A277:H277"/>
    <mergeCell ref="A289:H289"/>
    <mergeCell ref="A290:H290"/>
    <mergeCell ref="A291:H291"/>
    <mergeCell ref="A288:H288"/>
    <mergeCell ref="A285:H285"/>
    <mergeCell ref="A286:H286"/>
    <mergeCell ref="A278:H278"/>
    <mergeCell ref="A279:H279"/>
    <mergeCell ref="A280:H280"/>
    <mergeCell ref="A281:H281"/>
    <mergeCell ref="A298:H298"/>
    <mergeCell ref="A299:H299"/>
    <mergeCell ref="A300:H300"/>
    <mergeCell ref="A312:H312"/>
    <mergeCell ref="A313:H313"/>
    <mergeCell ref="A314:H314"/>
    <mergeCell ref="A315:H315"/>
    <mergeCell ref="A316:H316"/>
    <mergeCell ref="A317:H317"/>
    <mergeCell ref="A332:H332"/>
    <mergeCell ref="A328:H328"/>
    <mergeCell ref="A329:H329"/>
    <mergeCell ref="A330:H330"/>
    <mergeCell ref="A331:H331"/>
    <mergeCell ref="A318:H318"/>
    <mergeCell ref="A301:H301"/>
    <mergeCell ref="A302:H302"/>
    <mergeCell ref="A303:H303"/>
    <mergeCell ref="A304:H304"/>
    <mergeCell ref="A305:H305"/>
    <mergeCell ref="A306:H306"/>
    <mergeCell ref="A307:H307"/>
    <mergeCell ref="A308:H308"/>
    <mergeCell ref="A309:H309"/>
    <mergeCell ref="A310:H310"/>
    <mergeCell ref="A311:H311"/>
    <mergeCell ref="A319:H319"/>
    <mergeCell ref="A320:H320"/>
    <mergeCell ref="A321:H321"/>
    <mergeCell ref="A322:H322"/>
    <mergeCell ref="A323:H323"/>
    <mergeCell ref="A324:H324"/>
    <mergeCell ref="A325:H325"/>
    <mergeCell ref="A326:H326"/>
    <mergeCell ref="A327:H327"/>
  </mergeCells>
  <dataValidations disablePrompts="1" count="6">
    <dataValidation type="list" allowBlank="1" showInputMessage="1" showErrorMessage="1" sqref="A9:B9" xr:uid="{00000000-0002-0000-0000-000000000000}">
      <formula1>"CTS No,Survey No,Plot No,Gut No,FP No,"</formula1>
    </dataValidation>
    <dataValidation type="list" allowBlank="1" showInputMessage="1" showErrorMessage="1" sqref="B124" xr:uid="{00000000-0002-0000-0000-000001000000}">
      <formula1>"Flat No. (Sale Plan),Sale / Rehab,Sale / Mhada"</formula1>
    </dataValidation>
    <dataValidation type="list" allowBlank="1" showInputMessage="1" showErrorMessage="1" sqref="D107 D124" xr:uid="{00000000-0002-0000-0000-000002000000}">
      <formula1>"Carpet area,RERA Carpet area"</formula1>
    </dataValidation>
    <dataValidation type="list" allowBlank="1" showInputMessage="1" showErrorMessage="1" sqref="E124:E125" xr:uid="{00000000-0002-0000-0000-000003000000}">
      <formula1>"Fungible area,Balcony Area,FB + Chajja Area,Cornice Area,AP Area,WS Area"</formula1>
    </dataValidation>
    <dataValidation type="list" allowBlank="1" showInputMessage="1" showErrorMessage="1" sqref="E107:E108" xr:uid="{00000000-0002-0000-0000-000004000000}">
      <formula1>"Attached Loft area,Attached Otla area,Attached Mezzanine area"</formula1>
    </dataValidation>
    <dataValidation type="list" allowBlank="1" showInputMessage="1" showErrorMessage="1" sqref="B107" xr:uid="{00000000-0002-0000-0000-000005000000}">
      <formula1>"Shop No. (Sale Plan),Sale / Rehab,Sale / Mhada"</formula1>
    </dataValidation>
  </dataValidations>
  <hyperlinks>
    <hyperlink ref="C19" r:id="rId1" xr:uid="{00000000-0004-0000-0000-000000000000}"/>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30" max="7" man="1"/>
    <brk id="193" max="16383" man="1"/>
    <brk id="243" max="16383" man="1"/>
    <brk id="28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topLeftCell="A13" zoomScale="115" zoomScaleNormal="115" workbookViewId="0">
      <selection activeCell="A15" sqref="A15"/>
    </sheetView>
  </sheetViews>
  <sheetFormatPr defaultRowHeight="14.4" x14ac:dyDescent="0.3"/>
  <cols>
    <col min="1" max="1" width="24.109375" customWidth="1"/>
    <col min="2" max="6" width="17.5546875" customWidth="1"/>
    <col min="7" max="7" width="10.44140625" customWidth="1"/>
  </cols>
  <sheetData>
    <row r="1" spans="1:8" x14ac:dyDescent="0.3">
      <c r="A1" s="239" t="s">
        <v>256</v>
      </c>
      <c r="B1" s="240"/>
      <c r="C1" s="9" t="s">
        <v>59</v>
      </c>
      <c r="D1" s="9" t="s">
        <v>60</v>
      </c>
      <c r="E1" s="9" t="s">
        <v>61</v>
      </c>
      <c r="F1" s="10" t="s">
        <v>47</v>
      </c>
    </row>
    <row r="2" spans="1:8" x14ac:dyDescent="0.3">
      <c r="A2" s="241"/>
      <c r="B2" s="242"/>
      <c r="C2" s="7">
        <v>0</v>
      </c>
      <c r="D2" s="24">
        <v>1</v>
      </c>
      <c r="E2" s="7">
        <v>0</v>
      </c>
      <c r="F2" s="8">
        <f ca="1">--TRIM(RIGHT(SUBSTITUTE(LEFT(A1,_xlfn.AGGREGATE(16,6,FIND({0,1,2,3,4,5,6,7,8,9},A1,ROW(INDIRECT("1:"&amp;LEN(A1)))),1))," ",REPT(" ",LEN(A1))),LEN(A1)))</f>
        <v>21</v>
      </c>
    </row>
    <row r="3" spans="1:8" x14ac:dyDescent="0.3">
      <c r="A3" s="2" t="s">
        <v>62</v>
      </c>
      <c r="B3" s="3" t="s">
        <v>63</v>
      </c>
      <c r="C3" s="22" t="s">
        <v>64</v>
      </c>
      <c r="D3" s="25" t="s">
        <v>57</v>
      </c>
      <c r="E3" s="243" t="s">
        <v>132</v>
      </c>
      <c r="F3" s="244"/>
      <c r="G3" s="34" t="s">
        <v>65</v>
      </c>
      <c r="H3" s="29">
        <f ca="1">F2*25%</f>
        <v>5.25</v>
      </c>
    </row>
    <row r="4" spans="1:8" x14ac:dyDescent="0.3">
      <c r="A4" s="2" t="s">
        <v>66</v>
      </c>
      <c r="B4" s="4">
        <f ca="1">H5</f>
        <v>21</v>
      </c>
      <c r="C4" s="23">
        <f ca="1">((100/F2)*B4)/100</f>
        <v>1</v>
      </c>
      <c r="D4" s="27" t="str">
        <f ca="1">IF(C13=100%,"All work Completed. Possession granted to the Building.",IF(C12=100%,"All work Completed, Waiting for OC",D10&amp;""&amp;D11&amp;""&amp;D9&amp;""&amp;D12&amp;" "&amp;D13))</f>
        <v>Excavation, Plinth Completed, RCC upto 5 Slab Completed</v>
      </c>
      <c r="E4" s="245" t="str">
        <f ca="1">D4</f>
        <v>Excavation, Plinth Completed, RCC upto 5 Slab Completed</v>
      </c>
      <c r="F4" s="246"/>
      <c r="G4" s="1" t="s">
        <v>67</v>
      </c>
      <c r="H4" s="30">
        <f ca="1">F2*50%</f>
        <v>10.5</v>
      </c>
    </row>
    <row r="5" spans="1:8" x14ac:dyDescent="0.3">
      <c r="A5" s="2" t="s">
        <v>68</v>
      </c>
      <c r="B5" s="5">
        <f ca="1">H13</f>
        <v>21</v>
      </c>
      <c r="C5" s="23">
        <f ca="1">((100/F2)*B5)/100</f>
        <v>1</v>
      </c>
      <c r="D5" s="28"/>
      <c r="E5" s="247"/>
      <c r="F5" s="248"/>
      <c r="G5" s="1" t="s">
        <v>69</v>
      </c>
      <c r="H5" s="30">
        <f ca="1">F2</f>
        <v>21</v>
      </c>
    </row>
    <row r="6" spans="1:8" x14ac:dyDescent="0.3">
      <c r="A6" s="2" t="s">
        <v>70</v>
      </c>
      <c r="B6" s="5">
        <v>5</v>
      </c>
      <c r="C6" s="23">
        <f ca="1">((100/(D2+E2+F2))*B6)/100</f>
        <v>0.22727272727272729</v>
      </c>
      <c r="D6" s="28"/>
      <c r="E6" s="247"/>
      <c r="F6" s="248"/>
      <c r="G6" s="1" t="s">
        <v>71</v>
      </c>
      <c r="H6" s="31">
        <f ca="1">(IF(C2&gt;1,(F2/(C2+2)),F2/4))</f>
        <v>5.25</v>
      </c>
    </row>
    <row r="7" spans="1:8" x14ac:dyDescent="0.3">
      <c r="A7" s="2" t="s">
        <v>72</v>
      </c>
      <c r="B7" s="4">
        <v>0</v>
      </c>
      <c r="C7" s="23">
        <f ca="1">((100/F2)*B7)/100</f>
        <v>0</v>
      </c>
      <c r="D7" s="28"/>
      <c r="E7" s="247"/>
      <c r="F7" s="248"/>
      <c r="G7" s="1" t="s">
        <v>73</v>
      </c>
      <c r="H7" s="31">
        <f ca="1">(IF(C2&gt;1,(F2/(C2+2)+H6),F2/4+H6))</f>
        <v>10.5</v>
      </c>
    </row>
    <row r="8" spans="1:8" x14ac:dyDescent="0.3">
      <c r="A8" s="2" t="s">
        <v>74</v>
      </c>
      <c r="B8" s="4">
        <v>0</v>
      </c>
      <c r="C8" s="23">
        <f ca="1">((100/F2)*B8)/100</f>
        <v>0</v>
      </c>
      <c r="D8" s="26">
        <f ca="1">(((B5/F2*10)+(40/(D2+E2+F2)*B6)+(15/(F2)*B7)+(5/(F2)*B8)+(5/F2*B9)+(10/F2*B10)+(5/F2*B11)+(5/F2*B12)+(5/F2*B13))/100)</f>
        <v>0.19090909090909089</v>
      </c>
      <c r="E8" s="247"/>
      <c r="F8" s="248"/>
      <c r="G8" s="1" t="s">
        <v>75</v>
      </c>
      <c r="H8" s="31">
        <f>(IF(C2&gt;1,(F2/(C2+2)+H7),0))</f>
        <v>0</v>
      </c>
    </row>
    <row r="9" spans="1:8" x14ac:dyDescent="0.3">
      <c r="A9" s="2" t="s">
        <v>76</v>
      </c>
      <c r="B9" s="4">
        <v>0</v>
      </c>
      <c r="C9" s="23">
        <f ca="1">((100/(F2))*B9)/100</f>
        <v>0</v>
      </c>
      <c r="D9" s="2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47"/>
      <c r="F9" s="248"/>
      <c r="G9" s="1" t="s">
        <v>77</v>
      </c>
      <c r="H9" s="31">
        <f>(IF(C2&gt;2,(F2/(C2+2)+H8),0))</f>
        <v>0</v>
      </c>
    </row>
    <row r="10" spans="1:8" x14ac:dyDescent="0.3">
      <c r="A10" s="2" t="s">
        <v>78</v>
      </c>
      <c r="B10" s="4">
        <v>0</v>
      </c>
      <c r="C10" s="23">
        <f ca="1">((100/F2)*B10)/100</f>
        <v>0</v>
      </c>
      <c r="D10" s="28" t="str">
        <f ca="1">IF(C4=100%,"Excavation","")&amp;IF(C5=100%,", Plinth","")&amp;IF(C6=100%,", RCC Slab","")&amp;IF(C7=100%,", Brickwork","")&amp;IF(C8=100%,", Internal Plaster","")&amp;IF(C9=100%,", External Plaster","")&amp;IF(C10=100%,", Flooring","")&amp;IF(C11=100%,", Painting","")&amp;IF(C12=100%,", Building common Amenities","")</f>
        <v>Excavation, Plinth</v>
      </c>
      <c r="E10" s="247"/>
      <c r="F10" s="248"/>
      <c r="G10" s="1" t="s">
        <v>79</v>
      </c>
      <c r="H10" s="32">
        <f>(IF(C2&gt;3,(F2/(C2+2)+H9),0))</f>
        <v>0</v>
      </c>
    </row>
    <row r="11" spans="1:8" x14ac:dyDescent="0.3">
      <c r="A11" s="2" t="s">
        <v>80</v>
      </c>
      <c r="B11" s="4">
        <v>0</v>
      </c>
      <c r="C11" s="23">
        <f ca="1">((100/F2)*B11)/100</f>
        <v>0</v>
      </c>
      <c r="D11" s="28" t="str">
        <f ca="1">IF(D10&lt;&gt;""," Completed","")</f>
        <v xml:space="preserve"> Completed</v>
      </c>
      <c r="E11" s="247"/>
      <c r="F11" s="248"/>
      <c r="G11" s="1" t="s">
        <v>81</v>
      </c>
      <c r="H11" s="31">
        <f>(IF(C2&gt;4,(F2/(C2+2)+H10),0))</f>
        <v>0</v>
      </c>
    </row>
    <row r="12" spans="1:8" x14ac:dyDescent="0.3">
      <c r="A12" s="2" t="s">
        <v>82</v>
      </c>
      <c r="B12" s="4">
        <v>0</v>
      </c>
      <c r="C12" s="23">
        <f ca="1">((100/(F2))*B12)/100</f>
        <v>0</v>
      </c>
      <c r="D12" s="2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RCC upto 5 Slab</v>
      </c>
      <c r="E12" s="247"/>
      <c r="F12" s="248"/>
      <c r="G12" s="1" t="s">
        <v>83</v>
      </c>
      <c r="H12" s="31">
        <f ca="1">(IF(C2=1,(F2/(C2+3)+H7),IF(C2=0,(F2/4+H7),IF(C2&gt;1,0))))</f>
        <v>15.75</v>
      </c>
    </row>
    <row r="13" spans="1:8" ht="15" thickBot="1" x14ac:dyDescent="0.35">
      <c r="A13" s="36" t="s">
        <v>84</v>
      </c>
      <c r="B13" s="37">
        <v>0</v>
      </c>
      <c r="C13" s="38">
        <f ca="1">((100/(F2))*B13)/100</f>
        <v>0</v>
      </c>
      <c r="D13" s="39" t="str">
        <f ca="1">IF(D12&lt;&gt;"","Completed","")</f>
        <v>Completed</v>
      </c>
      <c r="E13" s="249"/>
      <c r="F13" s="250"/>
      <c r="G13" s="35" t="s">
        <v>85</v>
      </c>
      <c r="H13" s="33">
        <f ca="1">(IF(C2&gt;1.5,(F2/(C2+2)+H7+MAX(0,H8-H7)+MAX(0,H9-H8)+MAX(0,H10-H9)+MAX(0,H11-H10)+MAX(0,H12-H11)),IF(C2=1,(F2/(C2+3)+H12),IF(C2=0,F2/4+H12))))</f>
        <v>21</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USER</cp:lastModifiedBy>
  <cp:lastPrinted>2025-08-21T08:57:33Z</cp:lastPrinted>
  <dcterms:created xsi:type="dcterms:W3CDTF">2019-01-21T04:29:02Z</dcterms:created>
  <dcterms:modified xsi:type="dcterms:W3CDTF">2025-08-21T08:57:34Z</dcterms:modified>
</cp:coreProperties>
</file>