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August 2025\22-08-2025\"/>
    </mc:Choice>
  </mc:AlternateContent>
  <bookViews>
    <workbookView xWindow="0" yWindow="0" windowWidth="19200" windowHeight="6640"/>
  </bookViews>
  <sheets>
    <sheet name="Sheet1" sheetId="1" r:id="rId1"/>
    <sheet name="Note" sheetId="15" r:id="rId2"/>
    <sheet name="Valuation" sheetId="16" r:id="rId3"/>
    <sheet name="V, W, X &amp; Y" sheetId="14" r:id="rId4"/>
    <sheet name="Wing A" sheetId="11" r:id="rId5"/>
    <sheet name="Wing B" sheetId="12" r:id="rId6"/>
    <sheet name="Wing C" sheetId="13" r:id="rId7"/>
  </sheets>
  <externalReferences>
    <externalReference r:id="rId8"/>
  </externalReferences>
  <definedNames>
    <definedName name="_xlnm.Print_Area" localSheetId="0">Sheet1!$A$1:$J$251</definedName>
  </definedNames>
  <calcPr calcId="162913"/>
</workbook>
</file>

<file path=xl/calcChain.xml><?xml version="1.0" encoding="utf-8"?>
<calcChain xmlns="http://schemas.openxmlformats.org/spreadsheetml/2006/main">
  <c r="F3" i="1" l="1"/>
  <c r="L99" i="1" l="1"/>
  <c r="L128" i="1" l="1"/>
  <c r="D163" i="1" l="1"/>
  <c r="L127" i="1"/>
  <c r="D128" i="1"/>
  <c r="M127" i="1" s="1"/>
  <c r="D149" i="1" l="1"/>
  <c r="D148" i="1"/>
  <c r="H148" i="1"/>
  <c r="D146" i="1"/>
  <c r="D145" i="1"/>
  <c r="D144" i="1"/>
  <c r="D143" i="1"/>
  <c r="D141" i="1"/>
  <c r="D140" i="1"/>
  <c r="F139" i="1"/>
  <c r="F140" i="1"/>
  <c r="D139" i="1"/>
  <c r="D138" i="1"/>
  <c r="L138" i="1"/>
  <c r="C119" i="1" l="1"/>
  <c r="C117" i="1"/>
  <c r="C115" i="1"/>
  <c r="C113" i="1"/>
  <c r="C111" i="1"/>
  <c r="D120" i="1"/>
  <c r="D118" i="1"/>
  <c r="D116" i="1"/>
  <c r="D114" i="1"/>
  <c r="D112" i="1"/>
  <c r="D110" i="1"/>
  <c r="C120" i="1"/>
  <c r="C118" i="1"/>
  <c r="C116" i="1"/>
  <c r="C114" i="1"/>
  <c r="C112" i="1"/>
  <c r="C110" i="1"/>
  <c r="D119" i="1"/>
  <c r="D117" i="1"/>
  <c r="D115" i="1"/>
  <c r="D113" i="1"/>
  <c r="D111" i="1"/>
  <c r="G141" i="1"/>
  <c r="D133" i="1"/>
  <c r="D132" i="1"/>
  <c r="D130" i="1"/>
  <c r="D131" i="1"/>
  <c r="D129" i="1"/>
  <c r="D127" i="1"/>
  <c r="G146" i="1"/>
  <c r="G145" i="1"/>
  <c r="G144" i="1"/>
  <c r="H143" i="1"/>
  <c r="G143" i="1"/>
  <c r="G140" i="1"/>
  <c r="G139" i="1"/>
  <c r="H138" i="1"/>
  <c r="G138" i="1"/>
  <c r="F133" i="1"/>
  <c r="F130" i="1"/>
  <c r="F129" i="1"/>
  <c r="F128" i="1"/>
  <c r="H127" i="1"/>
  <c r="F127" i="1"/>
  <c r="C121" i="1" l="1"/>
  <c r="D121" i="1"/>
  <c r="G106" i="1"/>
  <c r="G148" i="1"/>
  <c r="G149" i="1"/>
  <c r="G105" i="1"/>
  <c r="C96" i="1"/>
  <c r="C107" i="1" s="1"/>
  <c r="D96" i="1"/>
  <c r="D98" i="1"/>
  <c r="D100" i="1"/>
  <c r="D102" i="1"/>
  <c r="D104" i="1"/>
  <c r="D106" i="1"/>
  <c r="G97" i="1"/>
  <c r="G99" i="1"/>
  <c r="G101" i="1"/>
  <c r="G103" i="1"/>
  <c r="D97" i="1"/>
  <c r="D99" i="1"/>
  <c r="D101" i="1"/>
  <c r="D103" i="1"/>
  <c r="D105" i="1"/>
  <c r="G96" i="1"/>
  <c r="G98" i="1"/>
  <c r="G100" i="1"/>
  <c r="G102" i="1"/>
  <c r="G104" i="1"/>
  <c r="G6" i="16"/>
  <c r="G5" i="16"/>
  <c r="G7" i="16" s="1"/>
  <c r="E6" i="16"/>
  <c r="E5" i="16"/>
  <c r="I82" i="1"/>
  <c r="D82" i="1"/>
  <c r="F81" i="1"/>
  <c r="F80" i="1"/>
  <c r="F79" i="1"/>
  <c r="F78" i="1"/>
  <c r="F77" i="1"/>
  <c r="F76" i="1"/>
  <c r="F75" i="1"/>
  <c r="B16" i="14"/>
  <c r="O6" i="14" s="1"/>
  <c r="G19" i="14" s="1"/>
  <c r="B14" i="14"/>
  <c r="N7" i="14" s="1"/>
  <c r="H18" i="14" s="1"/>
  <c r="B12" i="14"/>
  <c r="M6" i="14" s="1"/>
  <c r="G17" i="14" s="1"/>
  <c r="B10" i="14"/>
  <c r="L7" i="14" s="1"/>
  <c r="H16" i="14" s="1"/>
  <c r="E8" i="14"/>
  <c r="F69" i="1" s="1"/>
  <c r="B8" i="14"/>
  <c r="K6" i="14" s="1"/>
  <c r="G15" i="14" s="1"/>
  <c r="I6" i="14"/>
  <c r="G13" i="14" s="1"/>
  <c r="B6" i="14"/>
  <c r="J6" i="14" s="1"/>
  <c r="G14" i="14" s="1"/>
  <c r="E4" i="14"/>
  <c r="F65" i="1" s="1"/>
  <c r="D48" i="1"/>
  <c r="F7" i="1"/>
  <c r="G93"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3" i="1"/>
  <c r="H44" i="1" s="1"/>
  <c r="D46" i="1" s="1"/>
  <c r="C43"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O7" i="14" l="1"/>
  <c r="H19" i="14" s="1"/>
  <c r="E10" i="14"/>
  <c r="F71" i="1" s="1"/>
  <c r="G120" i="1"/>
  <c r="F34" i="11"/>
  <c r="E34" i="11" s="1"/>
  <c r="N35" i="13"/>
  <c r="M35" i="13" s="1"/>
  <c r="M7" i="14"/>
  <c r="H17" i="14" s="1"/>
  <c r="G113" i="1"/>
  <c r="G117" i="1"/>
  <c r="G110" i="1"/>
  <c r="G114" i="1"/>
  <c r="G118" i="1"/>
  <c r="G111" i="1"/>
  <c r="G115" i="1"/>
  <c r="G119" i="1"/>
  <c r="G112" i="1"/>
  <c r="G116" i="1"/>
  <c r="D107" i="1"/>
  <c r="G107" i="1"/>
  <c r="J34" i="11"/>
  <c r="I34" i="11" s="1"/>
  <c r="I7" i="14"/>
  <c r="H13" i="14" s="1"/>
  <c r="J35" i="12"/>
  <c r="I35" i="12" s="1"/>
  <c r="M35" i="12"/>
  <c r="L35" i="12" s="1"/>
  <c r="G35" i="13"/>
  <c r="F35" i="13" s="1"/>
  <c r="K35" i="13"/>
  <c r="J35" i="13" s="1"/>
  <c r="M34" i="11"/>
  <c r="L34" i="11" s="1"/>
  <c r="F35" i="12"/>
  <c r="E35" i="12" s="1"/>
  <c r="K7" i="14"/>
  <c r="H15" i="14" s="1"/>
  <c r="E7" i="14"/>
  <c r="F68" i="1" s="1"/>
  <c r="E6" i="14"/>
  <c r="F67" i="1" s="1"/>
  <c r="N6" i="14"/>
  <c r="G18" i="14" s="1"/>
  <c r="J7" i="14"/>
  <c r="H14" i="14" s="1"/>
  <c r="L6" i="14"/>
  <c r="G16" i="14" s="1"/>
  <c r="E9" i="14"/>
  <c r="F70" i="1" s="1"/>
  <c r="E5" i="14"/>
  <c r="F66" i="1" s="1"/>
  <c r="H20" i="14" l="1"/>
  <c r="I72" i="1" s="1"/>
  <c r="G121" i="1"/>
  <c r="G20" i="14"/>
</calcChain>
</file>

<file path=xl/sharedStrings.xml><?xml version="1.0" encoding="utf-8"?>
<sst xmlns="http://schemas.openxmlformats.org/spreadsheetml/2006/main" count="443" uniqueCount="233">
  <si>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</si>
  <si>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</si>
  <si>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</si>
  <si>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</si>
  <si>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</si>
  <si>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</si>
  <si>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</si>
  <si>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</si>
  <si>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</si>
  <si>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</si>
  <si>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</si>
  <si>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</si>
  <si>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</si>
  <si>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</si>
  <si>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</si>
  <si>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</si>
  <si>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</si>
  <si>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</si>
  <si>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</si>
  <si>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</si>
  <si>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</si>
  <si>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</si>
  <si>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</si>
  <si>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</si>
  <si>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</si>
  <si>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</si>
  <si>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Quality of infrastructure in vicinity</t>
  </si>
  <si>
    <t>% Progress</t>
  </si>
  <si>
    <t xml:space="preserve">% Disbursement </t>
  </si>
  <si>
    <t>Type of Work</t>
  </si>
  <si>
    <t>% Complition</t>
  </si>
  <si>
    <t>Plinth</t>
  </si>
  <si>
    <t>RCC</t>
  </si>
  <si>
    <t>Brick</t>
  </si>
  <si>
    <t>Plaster</t>
  </si>
  <si>
    <t xml:space="preserve">Latitude &amp; Longitude </t>
  </si>
  <si>
    <t>Plot No</t>
  </si>
  <si>
    <t>Flooring</t>
  </si>
  <si>
    <t>Painting &amp; Wooden Work</t>
  </si>
  <si>
    <t>Finishing</t>
  </si>
  <si>
    <t xml:space="preserve">Valuation Report </t>
  </si>
  <si>
    <t>Yes</t>
  </si>
  <si>
    <t xml:space="preserve">Residential </t>
  </si>
  <si>
    <t>Type of Structure : RCC Framed Structure</t>
  </si>
  <si>
    <t>Expiry date:NA</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</si>
  <si>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</si>
  <si>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</si>
  <si>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</si>
  <si>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</si>
  <si>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</si>
  <si>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</si>
  <si>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</si>
  <si>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</si>
  <si>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</si>
  <si>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</si>
  <si>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</si>
  <si>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</si>
  <si>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</si>
  <si>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</si>
  <si>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</si>
  <si>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</si>
  <si>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</si>
  <si>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</si>
  <si>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</si>
  <si>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</si>
  <si>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</si>
  <si>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</si>
  <si>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</si>
  <si>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</si>
  <si>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</si>
  <si>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</si>
  <si>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</si>
  <si>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</si>
  <si>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</si>
  <si>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</si>
  <si>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</si>
  <si>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Distress valuation of the property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</si>
  <si>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</si>
  <si>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</si>
  <si>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</si>
  <si>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</si>
  <si>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</si>
  <si>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</si>
  <si>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</si>
  <si>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</si>
  <si>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</si>
  <si>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</si>
  <si>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</si>
  <si>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</si>
  <si>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</si>
  <si>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</si>
  <si>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</si>
  <si>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</si>
  <si>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</si>
  <si>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</si>
  <si>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</si>
  <si>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</si>
  <si>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</si>
  <si>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</si>
  <si>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</si>
  <si>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</si>
  <si>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</si>
  <si>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</si>
  <si>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</si>
  <si>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</si>
  <si>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</si>
  <si>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</si>
  <si>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</si>
  <si>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</si>
  <si>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</si>
  <si>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</si>
  <si>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</si>
  <si>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</si>
  <si>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</si>
  <si>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</si>
  <si>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</si>
  <si>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</si>
  <si>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</si>
  <si>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</si>
  <si>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</si>
  <si>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</si>
  <si>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</si>
  <si>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</si>
  <si>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</si>
  <si>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</si>
  <si>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</si>
  <si>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Construction details:                                                                  </t>
  </si>
  <si>
    <t xml:space="preserve">totaL floor </t>
  </si>
  <si>
    <t>Refer Data</t>
  </si>
  <si>
    <t>Approved no of units</t>
  </si>
  <si>
    <t>Name &amp; No of Buildings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</si>
  <si>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</si>
  <si>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Approved usage of the Property: Residential
(Restrictive convenants in regards to land use , if any)</t>
  </si>
  <si>
    <t>Axis Sanpada</t>
  </si>
  <si>
    <t>M/s. Jay Parma Maa Developers</t>
  </si>
  <si>
    <t>Shiv Shrushti Park Complex</t>
  </si>
  <si>
    <t>Sr no.</t>
  </si>
  <si>
    <t>133/2</t>
  </si>
  <si>
    <t>1 to 41</t>
  </si>
  <si>
    <t>Shiv Shrushti Park Complex, Sr no. 133/2, Plot no. 1 to 41, Near Shelu Railway station, Village Bandhivali, Shelu(W), Tal. Karjat, Dist Raigad.</t>
  </si>
  <si>
    <t>Shelu</t>
  </si>
  <si>
    <t>Raigad</t>
  </si>
  <si>
    <t>Near Omkar Vidyalaya</t>
  </si>
  <si>
    <t>410 101</t>
  </si>
  <si>
    <t>Bhandivali road</t>
  </si>
  <si>
    <t>About 0.6 Km from Shelu Railway Station</t>
  </si>
  <si>
    <t xml:space="preserve">Bhandivali Village </t>
  </si>
  <si>
    <t>Shelu Railway station</t>
  </si>
  <si>
    <t>Omkar Vidyalaya</t>
  </si>
  <si>
    <t>16680.00 Sq. Mtr</t>
  </si>
  <si>
    <t>12508.14 Sq. Mtr</t>
  </si>
  <si>
    <t>30 Wings</t>
  </si>
  <si>
    <t>05/09/2020.</t>
  </si>
  <si>
    <t>Pratiksha</t>
  </si>
  <si>
    <t>Market Research Data</t>
  </si>
  <si>
    <t>Source</t>
  </si>
  <si>
    <t>Distance from proposed property</t>
  </si>
  <si>
    <t>Net Carpet</t>
  </si>
  <si>
    <t>Saleable Area</t>
  </si>
  <si>
    <t>Rate on Saleable</t>
  </si>
  <si>
    <t>Market Value</t>
  </si>
  <si>
    <t>Average</t>
  </si>
  <si>
    <t xml:space="preserve">Valuation Adopted </t>
  </si>
  <si>
    <t>Housing</t>
  </si>
  <si>
    <t>1BHK</t>
  </si>
  <si>
    <t>2BHK</t>
  </si>
  <si>
    <t xml:space="preserve">2,75,000/- </t>
  </si>
  <si>
    <t>Stilt/Gr + 1st to 3rd Floor (Wing A to K-Phase I)
Stilt + 1st to 3rd Floor(Wing L to Z)</t>
  </si>
  <si>
    <t>Stage of construction Wing V, W, X &amp; Y : All work complete. Please provide OC</t>
  </si>
  <si>
    <t>Commercial Area Details : Shops</t>
  </si>
  <si>
    <t>Building &amp; Wing</t>
  </si>
  <si>
    <t>No. of Flats</t>
  </si>
  <si>
    <t>Total Gross Carpet Area</t>
  </si>
  <si>
    <t>Total Saleable Area</t>
  </si>
  <si>
    <t>Sale</t>
  </si>
  <si>
    <t>Rehab</t>
  </si>
  <si>
    <t>Residential Area Details : Flats</t>
  </si>
  <si>
    <t>Building details Floor Wise</t>
  </si>
  <si>
    <t xml:space="preserve">Details of Flats in Building   </t>
  </si>
  <si>
    <t>Shop No.</t>
  </si>
  <si>
    <t>Description</t>
  </si>
  <si>
    <t>Gross Carpet area</t>
  </si>
  <si>
    <t>Attached Terrace area</t>
  </si>
  <si>
    <t>Saleable area</t>
  </si>
  <si>
    <t>Floors</t>
  </si>
  <si>
    <t>Floor</t>
  </si>
  <si>
    <t>Shop</t>
  </si>
  <si>
    <t>Flats No.</t>
  </si>
  <si>
    <t>1st Floor</t>
  </si>
  <si>
    <t>Ground Floor For Parking &amp; Commercial</t>
  </si>
  <si>
    <t>Building No. A To K</t>
  </si>
  <si>
    <t>Building No. A</t>
  </si>
  <si>
    <t>Building No. B</t>
  </si>
  <si>
    <t>Building No. C</t>
  </si>
  <si>
    <t>Building No. D</t>
  </si>
  <si>
    <t>Building No. E</t>
  </si>
  <si>
    <t>Building No. F</t>
  </si>
  <si>
    <t>Building No. G</t>
  </si>
  <si>
    <t>Building No. H</t>
  </si>
  <si>
    <t>Building No. I</t>
  </si>
  <si>
    <t>Building No. J</t>
  </si>
  <si>
    <t>Building No. K</t>
  </si>
  <si>
    <t>Shops - 77</t>
  </si>
  <si>
    <t>2nd Floor</t>
  </si>
  <si>
    <t>3rd Floor (Part terrace Area)</t>
  </si>
  <si>
    <t xml:space="preserve">flat area A to K is drafted </t>
  </si>
  <si>
    <t>Recommended rate of the Shops Per Sq. Ft. (on Saleable area)</t>
  </si>
  <si>
    <t>Recommended rate of the flat Per Sq. Ft. (on Super builtup area)</t>
  </si>
  <si>
    <t>PHOTOGRAPHS OF PROPERTY :</t>
  </si>
  <si>
    <t>Google Map:</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</si>
  <si>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</si>
  <si>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</si>
  <si>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</si>
  <si>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</si>
  <si>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</si>
  <si>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</si>
  <si>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7) Fungible Area= Enclosed Balcony + Flower Bed + Covered Balcony + Service Slab + Duct + Chajja + Wheather Shed area.</t>
  </si>
  <si>
    <t>6) Gross carpet area =  Net Carpet area + Fungible area.</t>
  </si>
  <si>
    <t>Authorized Signatory
Name &amp; Seal of the agency</t>
  </si>
  <si>
    <t>MS/L.N.A.1(B)/P.No.152/2014                                                                                                                                 Valid Up to: Building A to K = Stilt/Gr + 1st to 3rd Floor
Building L, M, N, O, P, Q, R, S, T, U, W, Z1, Z4  = Stilt + 1st to 3rd Floor
Building V = Stilt + 1st to 3rd Floor
Building X, Y  = Stilt + 1st to 3rd Floor
Building Z = Stilt + 1st to 3rd Floor
Building Z2 &amp; Z3 = Stilt + 1st to 3rd Floor</t>
  </si>
  <si>
    <t xml:space="preserve">MS/L.N.A.1(B)/P.No.152/2014   </t>
  </si>
  <si>
    <t>Development charges</t>
  </si>
  <si>
    <t>Office No. 1031, Wing J, Akshar Business Park, Plot No. 03 Sector 25, Near APMC Market,
Vashi, Navi Mumbai, Maharashtra 400703 TEL: 022-46090378/79/8
E mail : vsjcapf@gmail.com. Web site : www.vsjadon.com</t>
  </si>
  <si>
    <t>Location Link</t>
  </si>
  <si>
    <t>https://maps.app.goo.gl/dSv7mkmfr1z2CTuY8</t>
  </si>
  <si>
    <t>RERA No.</t>
  </si>
  <si>
    <t>Not Registerd</t>
  </si>
  <si>
    <t>Stage of construction Wing A to K &amp; R to Y : All work complete. Please provide OC.</t>
  </si>
  <si>
    <t xml:space="preserve">Remarks:
1. Wing A to K &amp; R to Y : All work complete. Please provide OC.
 Wing L, N, P, Z1, Z4, M, O, Q, Z, Z2 &amp; Z3 - Work not yet started.
2. Car parking is subjected to authentic documentation.
3. We have considered rate by verifying it from market inquire.
4. Recommended rate should be considered as all inclusive rate if other charges are not mentioned.
(Excluding GST &amp; other government Taxes)
5. We have updated Shops line floor plan of Building No. A to K &amp; C.C (on 06/08/2022).
6. On site we met Sales person : 7798885989.
7. Since Wing L, N, P, Z1, Z4, M, O, Q, Z, Z2 &amp; Z3 have received CC on 28/07/2016, but as of construction work is not started.
8. Completion period of project Shiv Shrushti Park Complex (Wing L to Z) is expired on 01/06/2023, but still project is under construction.
</t>
  </si>
  <si>
    <t>A to K &amp; R to Y
L, N, P, Z1, Z4, M, O, Q, Z, Z2 &amp; Z3</t>
  </si>
  <si>
    <t>19.0606838,73.3200073</t>
  </si>
  <si>
    <t>Stage of construction Wing L, M, N, O, P, Q, Z, Z1, Z2, Z3 &amp; Z4 : Work not yet started.</t>
  </si>
  <si>
    <t>Wing A to K &amp; R to Y - Completed 
Wing L, M, N, O, P, Q, Z, Z1, Z2, Z3 &amp; Z4 -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</si>
</sst>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Calibri"/>
      <family val="2"/>
    </font>
    <font>
      <sz val="11"/>
      <color rgb="FFFF0000"/>
      <name val="Times New Roman"/>
      <family val="1"/>
    </font>
    <font>
      <b/>
      <sz val="11"/>
      <color theme="1"/>
      <name val="Times New Roman"/>
      <family val="1"/>
    </font>
    <font>
      <b/>
      <sz val="12"/>
      <color indexed="8"/>
      <name val="Times New Roman"/>
      <family val="1"/>
    </font>
    <font>
      <sz val="12"/>
      <color indexed="8"/>
      <name val="Times New Roman"/>
      <family val="1"/>
    </font>
    <font>
      <sz val="12"/>
      <color theme="1"/>
      <name val="Times New Roman"/>
      <family val="1"/>
    </font>
    <font>
      <b/>
      <sz val="12"/>
      <name val="Times New Roman"/>
      <family val="1"/>
    </font>
    <font>
      <b/>
      <sz val="14"/>
      <color indexed="8"/>
      <name val="Times New Roman"/>
      <family val="1"/>
    </font>
    <font>
      <b/>
      <sz val="10"/>
      <color indexed="8"/>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7" fillId="0" borderId="0"/>
    <xf numFmtId="0" fontId="7" fillId="0" borderId="0"/>
    <xf numFmtId="0" fontId="7" fillId="0" borderId="0"/>
    <xf numFmtId="0" fontId="21" fillId="0" borderId="0" applyNumberFormat="0" applyFill="0" applyBorder="0" applyAlignment="0" applyProtection="0"/>
  </cellStyleXfs>
  <cellXfs count="186">
    <xf numFmtId="0" fontId="0" fillId="0" borderId="0" xfId="0"/>
    <xf numFmtId="0" fontId="4" fillId="0" borderId="1" xfId="0" applyFont="1" applyFill="1" applyBorder="1" applyAlignment="1">
      <alignment vertical="top"/>
    </xf>
    <xf numFmtId="0" fontId="0" fillId="0" borderId="2" xfId="0" applyBorder="1"/>
    <xf numFmtId="0" fontId="8" fillId="0" borderId="2" xfId="0" applyFont="1" applyBorder="1"/>
    <xf numFmtId="0" fontId="0" fillId="0" borderId="3" xfId="0" applyBorder="1" applyAlignment="1"/>
    <xf numFmtId="0" fontId="0" fillId="2" borderId="2" xfId="0" applyFill="1" applyBorder="1"/>
    <xf numFmtId="0" fontId="8" fillId="0" borderId="2" xfId="0" applyFont="1" applyBorder="1" applyAlignment="1">
      <alignment horizontal="center"/>
    </xf>
    <xf numFmtId="0" fontId="4" fillId="0" borderId="4" xfId="0" applyFont="1" applyFill="1" applyBorder="1" applyAlignment="1">
      <alignment vertical="top"/>
    </xf>
    <xf numFmtId="0" fontId="7" fillId="0" borderId="0" xfId="4"/>
    <xf numFmtId="0" fontId="8" fillId="2" borderId="2" xfId="4" applyFont="1" applyFill="1" applyBorder="1"/>
    <xf numFmtId="0" fontId="7" fillId="0" borderId="2" xfId="4" applyBorder="1"/>
    <xf numFmtId="0" fontId="7" fillId="0" borderId="0" xfId="4" applyBorder="1"/>
    <xf numFmtId="0" fontId="7" fillId="0" borderId="5" xfId="4" applyBorder="1"/>
    <xf numFmtId="0" fontId="7" fillId="0" borderId="0" xfId="4" applyAlignment="1">
      <alignment wrapText="1"/>
    </xf>
    <xf numFmtId="0" fontId="7" fillId="0" borderId="2" xfId="4" applyBorder="1" applyAlignment="1">
      <alignment wrapText="1"/>
    </xf>
    <xf numFmtId="0" fontId="9" fillId="0" borderId="0" xfId="4" applyFont="1"/>
    <xf numFmtId="0" fontId="6" fillId="0" borderId="1" xfId="0" applyFont="1" applyFill="1" applyBorder="1" applyAlignment="1">
      <alignment vertical="top" wrapText="1"/>
    </xf>
    <xf numFmtId="14" fontId="0" fillId="0" borderId="0" xfId="0" applyNumberFormat="1"/>
    <xf numFmtId="0" fontId="1" fillId="0" borderId="0" xfId="3"/>
    <xf numFmtId="0" fontId="7" fillId="0" borderId="0" xfId="5"/>
    <xf numFmtId="0" fontId="8" fillId="0" borderId="2" xfId="5" applyFont="1" applyBorder="1" applyAlignment="1">
      <alignment horizontal="center" vertical="top" wrapText="1"/>
    </xf>
    <xf numFmtId="0" fontId="7" fillId="0" borderId="2" xfId="5" applyBorder="1" applyAlignment="1">
      <alignment horizontal="center" vertical="center"/>
    </xf>
    <xf numFmtId="1" fontId="7" fillId="0" borderId="2" xfId="5" applyNumberFormat="1" applyBorder="1" applyAlignment="1">
      <alignment horizontal="center" vertical="center"/>
    </xf>
    <xf numFmtId="165" fontId="7" fillId="0" borderId="2" xfId="1" applyNumberFormat="1" applyFont="1" applyBorder="1" applyAlignment="1">
      <alignment horizontal="right" vertical="center"/>
    </xf>
    <xf numFmtId="0" fontId="8" fillId="0" borderId="2" xfId="5" applyFont="1" applyBorder="1" applyAlignment="1">
      <alignment horizontal="center" vertical="center"/>
    </xf>
    <xf numFmtId="1" fontId="9" fillId="0" borderId="2" xfId="5" applyNumberFormat="1" applyFont="1" applyBorder="1" applyAlignment="1">
      <alignment horizontal="center" vertical="center"/>
    </xf>
    <xf numFmtId="0" fontId="1" fillId="0" borderId="2" xfId="3" applyBorder="1" applyAlignment="1">
      <alignment horizontal="center" vertical="center"/>
    </xf>
    <xf numFmtId="0" fontId="12" fillId="0" borderId="0" xfId="3" applyFont="1"/>
    <xf numFmtId="14" fontId="7" fillId="0" borderId="0" xfId="5" applyNumberFormat="1"/>
    <xf numFmtId="0" fontId="7" fillId="0" borderId="2" xfId="5" applyFont="1" applyBorder="1" applyAlignment="1">
      <alignment horizontal="center" vertical="center"/>
    </xf>
    <xf numFmtId="0" fontId="7" fillId="0" borderId="2" xfId="5" applyFont="1" applyBorder="1" applyAlignment="1">
      <alignment horizontal="left" vertical="center"/>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2" xfId="0" applyFont="1" applyFill="1" applyBorder="1" applyAlignment="1">
      <alignment horizontal="left" vertical="top"/>
    </xf>
    <xf numFmtId="0" fontId="11" fillId="0" borderId="0" xfId="0" applyFont="1" applyFill="1"/>
    <xf numFmtId="0" fontId="4" fillId="0" borderId="2" xfId="0" applyFont="1" applyFill="1" applyBorder="1" applyAlignment="1">
      <alignment vertical="top"/>
    </xf>
    <xf numFmtId="0" fontId="13" fillId="0" borderId="0" xfId="0" applyFont="1" applyFill="1"/>
    <xf numFmtId="0" fontId="4" fillId="0" borderId="0" xfId="2" applyFont="1" applyFill="1"/>
    <xf numFmtId="0" fontId="10" fillId="0" borderId="0" xfId="0" applyFont="1" applyFill="1"/>
    <xf numFmtId="0" fontId="10" fillId="0" borderId="2" xfId="0" applyFont="1" applyFill="1" applyBorder="1" applyAlignment="1">
      <alignment horizontal="center" vertical="center"/>
    </xf>
    <xf numFmtId="1" fontId="17" fillId="0" borderId="2" xfId="0" applyNumberFormat="1" applyFont="1" applyFill="1" applyBorder="1" applyAlignment="1">
      <alignment horizontal="center" vertical="center"/>
    </xf>
    <xf numFmtId="0" fontId="4" fillId="0" borderId="0" xfId="3" applyFont="1"/>
    <xf numFmtId="0" fontId="11" fillId="0" borderId="0" xfId="0" applyFont="1"/>
    <xf numFmtId="1" fontId="16" fillId="0" borderId="2" xfId="0" applyNumberFormat="1" applyFont="1" applyFill="1" applyBorder="1" applyAlignment="1">
      <alignment horizontal="center" vertical="center" wrapText="1"/>
    </xf>
    <xf numFmtId="1" fontId="15" fillId="0" borderId="2" xfId="0" applyNumberFormat="1" applyFont="1" applyFill="1" applyBorder="1" applyAlignment="1">
      <alignment horizontal="center" vertical="top" wrapText="1"/>
    </xf>
    <xf numFmtId="1" fontId="20" fillId="0" borderId="2" xfId="0" applyNumberFormat="1" applyFont="1" applyFill="1" applyBorder="1" applyAlignment="1">
      <alignment horizontal="center" vertical="top" wrapText="1"/>
    </xf>
    <xf numFmtId="0" fontId="17" fillId="0" borderId="0" xfId="0" applyFont="1" applyAlignment="1">
      <alignment horizontal="center" vertical="center"/>
    </xf>
    <xf numFmtId="0" fontId="14" fillId="0" borderId="0" xfId="0" applyFont="1"/>
    <xf numFmtId="1" fontId="10" fillId="0" borderId="2" xfId="0" applyNumberFormat="1" applyFont="1" applyFill="1" applyBorder="1" applyAlignment="1">
      <alignment horizontal="center" vertical="center"/>
    </xf>
    <xf numFmtId="0" fontId="17" fillId="2" borderId="0" xfId="0" applyFont="1" applyFill="1" applyAlignment="1">
      <alignment horizontal="center" vertical="center"/>
    </xf>
    <xf numFmtId="0" fontId="8" fillId="0" borderId="0" xfId="0" applyFont="1"/>
    <xf numFmtId="0" fontId="14" fillId="0" borderId="0" xfId="0" applyFont="1" applyFill="1"/>
    <xf numFmtId="0" fontId="17" fillId="0" borderId="0" xfId="6" applyFont="1"/>
    <xf numFmtId="0" fontId="11" fillId="0" borderId="0" xfId="0" applyFont="1" applyFill="1" applyBorder="1" applyAlignment="1">
      <alignment horizontal="left" vertical="top" wrapText="1"/>
    </xf>
    <xf numFmtId="0" fontId="4" fillId="0" borderId="2" xfId="0" applyFont="1" applyFill="1" applyBorder="1" applyAlignment="1">
      <alignment horizontal="left" vertical="top"/>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6" xfId="0" applyFont="1" applyFill="1" applyBorder="1" applyAlignment="1">
      <alignment horizontal="left" vertical="top" wrapText="1"/>
    </xf>
    <xf numFmtId="0" fontId="15" fillId="0" borderId="7" xfId="6" applyFont="1" applyFill="1" applyBorder="1" applyAlignment="1">
      <alignment horizontal="center" vertical="top" wrapText="1"/>
    </xf>
    <xf numFmtId="0" fontId="15" fillId="0" borderId="13" xfId="6" applyFont="1" applyFill="1" applyBorder="1" applyAlignment="1">
      <alignment horizontal="center" vertical="top" wrapText="1"/>
    </xf>
    <xf numFmtId="0" fontId="15" fillId="0" borderId="8" xfId="6" applyFont="1" applyFill="1" applyBorder="1" applyAlignment="1">
      <alignment horizontal="center" vertical="top" wrapText="1"/>
    </xf>
    <xf numFmtId="0" fontId="15" fillId="0" borderId="9" xfId="6" applyFont="1" applyFill="1" applyBorder="1" applyAlignment="1">
      <alignment horizontal="center" vertical="top" wrapText="1"/>
    </xf>
    <xf numFmtId="0" fontId="15" fillId="0" borderId="0" xfId="6" applyFont="1" applyFill="1" applyBorder="1" applyAlignment="1">
      <alignment horizontal="center" vertical="top" wrapText="1"/>
    </xf>
    <xf numFmtId="0" fontId="15" fillId="0" borderId="10" xfId="6" applyFont="1" applyFill="1" applyBorder="1" applyAlignment="1">
      <alignment horizontal="center" vertical="top" wrapText="1"/>
    </xf>
    <xf numFmtId="0" fontId="15" fillId="0" borderId="11" xfId="6" applyFont="1" applyFill="1" applyBorder="1" applyAlignment="1">
      <alignment horizontal="center" vertical="top" wrapText="1"/>
    </xf>
    <xf numFmtId="0" fontId="15" fillId="0" borderId="3" xfId="6" applyFont="1" applyFill="1" applyBorder="1" applyAlignment="1">
      <alignment horizontal="center" vertical="top" wrapText="1"/>
    </xf>
    <xf numFmtId="0" fontId="15" fillId="0" borderId="12" xfId="6" applyFont="1" applyFill="1" applyBorder="1" applyAlignment="1">
      <alignment horizontal="center" vertical="top" wrapText="1"/>
    </xf>
    <xf numFmtId="1" fontId="16" fillId="0" borderId="7" xfId="0" applyNumberFormat="1" applyFont="1" applyFill="1" applyBorder="1" applyAlignment="1">
      <alignment horizontal="center" vertical="center" wrapText="1"/>
    </xf>
    <xf numFmtId="1" fontId="16" fillId="0" borderId="13"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1" fontId="16" fillId="0" borderId="0" xfId="0" applyNumberFormat="1" applyFont="1" applyFill="1" applyBorder="1" applyAlignment="1">
      <alignment horizontal="center" vertical="center" wrapText="1"/>
    </xf>
    <xf numFmtId="1" fontId="16" fillId="0" borderId="11" xfId="0" applyNumberFormat="1" applyFont="1" applyFill="1" applyBorder="1" applyAlignment="1">
      <alignment horizontal="center" vertical="center" wrapText="1"/>
    </xf>
    <xf numFmtId="1" fontId="1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11"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12"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4" xfId="0" applyFont="1" applyFill="1" applyBorder="1" applyAlignment="1">
      <alignment horizontal="left" vertical="top"/>
    </xf>
    <xf numFmtId="0" fontId="4" fillId="0" borderId="6" xfId="0" applyFont="1" applyFill="1" applyBorder="1" applyAlignment="1">
      <alignment horizontal="left" vertical="top"/>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3" fillId="0" borderId="6" xfId="0" applyFont="1" applyFill="1" applyBorder="1" applyAlignment="1">
      <alignment horizontal="left" vertical="top"/>
    </xf>
    <xf numFmtId="1" fontId="15" fillId="0" borderId="1"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14" fontId="4" fillId="0" borderId="1" xfId="0" applyNumberFormat="1" applyFont="1" applyFill="1" applyBorder="1" applyAlignment="1">
      <alignment horizontal="left" vertical="top"/>
    </xf>
    <xf numFmtId="0" fontId="4" fillId="0" borderId="7"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left" vertical="top" wrapText="1"/>
    </xf>
    <xf numFmtId="0" fontId="3" fillId="0" borderId="1" xfId="0" applyFont="1" applyFill="1" applyBorder="1" applyAlignment="1">
      <alignment horizontal="center" vertical="top"/>
    </xf>
    <xf numFmtId="0" fontId="3" fillId="0" borderId="4" xfId="0" applyFont="1" applyFill="1" applyBorder="1" applyAlignment="1">
      <alignment horizontal="center" vertical="top"/>
    </xf>
    <xf numFmtId="0" fontId="3" fillId="0" borderId="6" xfId="0" applyFont="1" applyFill="1" applyBorder="1" applyAlignment="1">
      <alignment horizontal="center" vertical="top"/>
    </xf>
    <xf numFmtId="14" fontId="4" fillId="0" borderId="4" xfId="0" applyNumberFormat="1" applyFont="1" applyFill="1" applyBorder="1" applyAlignment="1">
      <alignment horizontal="left" vertical="top"/>
    </xf>
    <xf numFmtId="14" fontId="4" fillId="0" borderId="6" xfId="0" applyNumberFormat="1" applyFont="1" applyFill="1" applyBorder="1" applyAlignment="1">
      <alignment horizontal="left" vertical="top"/>
    </xf>
    <xf numFmtId="0" fontId="4" fillId="0" borderId="1" xfId="0" applyFont="1" applyFill="1" applyBorder="1" applyAlignment="1">
      <alignment vertical="top" wrapText="1"/>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vertical="top"/>
    </xf>
    <xf numFmtId="0" fontId="6"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13"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horizontal="left" vertical="top"/>
    </xf>
    <xf numFmtId="0" fontId="4" fillId="0" borderId="3" xfId="0" applyFont="1" applyFill="1" applyBorder="1" applyAlignment="1">
      <alignment horizontal="left" vertical="top"/>
    </xf>
    <xf numFmtId="0" fontId="4" fillId="0" borderId="12"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1" fontId="11" fillId="0" borderId="1" xfId="0" applyNumberFormat="1" applyFont="1" applyFill="1" applyBorder="1" applyAlignment="1">
      <alignment horizontal="center"/>
    </xf>
    <xf numFmtId="1" fontId="11" fillId="0" borderId="6" xfId="0" applyNumberFormat="1" applyFont="1" applyFill="1" applyBorder="1" applyAlignment="1">
      <alignment horizontal="center"/>
    </xf>
    <xf numFmtId="0" fontId="11" fillId="0" borderId="1"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xf>
    <xf numFmtId="0" fontId="4" fillId="0" borderId="4" xfId="0" applyFont="1" applyFill="1" applyBorder="1" applyAlignment="1">
      <alignment horizontal="center" vertical="top" wrapText="1"/>
    </xf>
    <xf numFmtId="0" fontId="4" fillId="0" borderId="2" xfId="0" applyFont="1" applyFill="1" applyBorder="1" applyAlignment="1">
      <alignment horizontal="left" vertical="top"/>
    </xf>
    <xf numFmtId="0" fontId="6" fillId="0" borderId="2" xfId="0" applyFont="1" applyFill="1" applyBorder="1" applyAlignment="1">
      <alignment horizontal="left" vertical="top"/>
    </xf>
    <xf numFmtId="0" fontId="6" fillId="0" borderId="2" xfId="0" applyFont="1" applyFill="1" applyBorder="1" applyAlignment="1">
      <alignment horizontal="left"/>
    </xf>
    <xf numFmtId="0" fontId="3" fillId="0" borderId="1"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6" xfId="0" applyFont="1" applyFill="1" applyBorder="1" applyAlignment="1">
      <alignment horizontal="center" vertical="top" wrapText="1"/>
    </xf>
    <xf numFmtId="14" fontId="4" fillId="0" borderId="2" xfId="0" applyNumberFormat="1" applyFont="1" applyFill="1" applyBorder="1" applyAlignment="1">
      <alignment horizontal="left" vertical="top"/>
    </xf>
    <xf numFmtId="1" fontId="15" fillId="0" borderId="1" xfId="0" applyNumberFormat="1" applyFont="1" applyFill="1" applyBorder="1" applyAlignment="1">
      <alignment horizontal="center" vertical="top" wrapText="1"/>
    </xf>
    <xf numFmtId="1" fontId="15" fillId="0" borderId="6" xfId="0" applyNumberFormat="1"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6" xfId="0" applyFont="1" applyFill="1" applyBorder="1" applyAlignment="1">
      <alignment horizontal="center" vertical="top" wrapText="1"/>
    </xf>
    <xf numFmtId="1" fontId="15" fillId="0" borderId="4"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top" wrapText="1"/>
    </xf>
    <xf numFmtId="1" fontId="17" fillId="0" borderId="4" xfId="0" applyNumberFormat="1" applyFont="1" applyFill="1" applyBorder="1" applyAlignment="1">
      <alignment horizontal="center" vertical="top" wrapText="1"/>
    </xf>
    <xf numFmtId="1" fontId="17" fillId="0" borderId="6"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top" wrapText="1"/>
    </xf>
    <xf numFmtId="1" fontId="16" fillId="0" borderId="4" xfId="0" applyNumberFormat="1" applyFont="1" applyFill="1" applyBorder="1" applyAlignment="1">
      <alignment horizontal="center" vertical="top" wrapText="1"/>
    </xf>
    <xf numFmtId="1" fontId="16" fillId="0" borderId="6" xfId="0" applyNumberFormat="1" applyFont="1" applyFill="1" applyBorder="1" applyAlignment="1">
      <alignment horizontal="center" vertical="top" wrapText="1"/>
    </xf>
    <xf numFmtId="0" fontId="19" fillId="0" borderId="1" xfId="0" applyFont="1" applyFill="1" applyBorder="1" applyAlignment="1">
      <alignment horizontal="center" vertical="top"/>
    </xf>
    <xf numFmtId="0" fontId="19" fillId="0" borderId="4" xfId="0" applyFont="1" applyFill="1" applyBorder="1" applyAlignment="1">
      <alignment horizontal="center" vertical="top"/>
    </xf>
    <xf numFmtId="0" fontId="19" fillId="0" borderId="6" xfId="0" applyFont="1" applyFill="1" applyBorder="1" applyAlignment="1">
      <alignment horizontal="center" vertical="top"/>
    </xf>
    <xf numFmtId="1" fontId="3" fillId="0" borderId="1" xfId="0" applyNumberFormat="1"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1" fontId="15" fillId="0" borderId="7"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wrapText="1"/>
    </xf>
    <xf numFmtId="1" fontId="15" fillId="0" borderId="8"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top" wrapText="1"/>
    </xf>
    <xf numFmtId="1" fontId="18" fillId="0" borderId="4" xfId="0" applyNumberFormat="1" applyFont="1" applyFill="1" applyBorder="1" applyAlignment="1">
      <alignment horizontal="center" vertical="top" wrapText="1"/>
    </xf>
    <xf numFmtId="1" fontId="18" fillId="0" borderId="6" xfId="0" applyNumberFormat="1" applyFont="1" applyFill="1" applyBorder="1" applyAlignment="1">
      <alignment horizontal="center" vertical="top" wrapText="1"/>
    </xf>
    <xf numFmtId="1" fontId="16" fillId="0" borderId="8" xfId="0" applyNumberFormat="1" applyFont="1" applyFill="1" applyBorder="1" applyAlignment="1">
      <alignment horizontal="center" vertical="center" wrapText="1"/>
    </xf>
    <xf numFmtId="1" fontId="16" fillId="0" borderId="10" xfId="0" applyNumberFormat="1" applyFont="1" applyFill="1" applyBorder="1" applyAlignment="1">
      <alignment horizontal="center" vertical="center" wrapText="1"/>
    </xf>
    <xf numFmtId="1" fontId="16" fillId="0" borderId="12" xfId="0" applyNumberFormat="1" applyFont="1" applyFill="1" applyBorder="1" applyAlignment="1">
      <alignment horizontal="center" vertical="center" wrapText="1"/>
    </xf>
    <xf numFmtId="0" fontId="3" fillId="0" borderId="1"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6" xfId="3" applyFont="1" applyFill="1" applyBorder="1" applyAlignment="1">
      <alignment horizontal="left" vertical="top" wrapText="1"/>
    </xf>
    <xf numFmtId="0" fontId="8" fillId="0" borderId="2" xfId="5" applyFont="1" applyBorder="1" applyAlignment="1">
      <alignment horizontal="left"/>
    </xf>
    <xf numFmtId="0" fontId="0" fillId="2" borderId="2" xfId="0" applyFill="1" applyBorder="1" applyAlignment="1">
      <alignment horizontal="center" wrapText="1"/>
    </xf>
    <xf numFmtId="0" fontId="8" fillId="0" borderId="2" xfId="0" applyFont="1" applyBorder="1" applyAlignment="1">
      <alignment horizontal="center"/>
    </xf>
    <xf numFmtId="0" fontId="21" fillId="0" borderId="1" xfId="7" applyFill="1" applyBorder="1" applyAlignment="1">
      <alignment horizontal="left" vertical="top"/>
    </xf>
    <xf numFmtId="0" fontId="3" fillId="0" borderId="2" xfId="0" applyFont="1" applyFill="1" applyBorder="1" applyAlignment="1">
      <alignment horizontal="left" vertical="top"/>
    </xf>
    <xf numFmtId="0" fontId="5" fillId="0" borderId="2" xfId="0" applyFont="1" applyFill="1" applyBorder="1" applyAlignment="1">
      <alignment horizontal="left" vertical="top" wrapText="1"/>
    </xf>
    <xf numFmtId="1" fontId="15" fillId="0" borderId="2" xfId="0" applyNumberFormat="1" applyFont="1" applyFill="1" applyBorder="1" applyAlignment="1">
      <alignment horizontal="center" vertical="center" wrapText="1"/>
    </xf>
  </cellXfs>
  <cellStyles count="8">
    <cellStyle name="Comma 2" xfId="1"/>
    <cellStyle name="Excel Built-in Normal" xfId="2"/>
    <cellStyle name="Excel Built-in Normal 2" xfId="3"/>
    <cellStyle name="Hyperlink" xfId="7" builtinId="8"/>
    <cellStyle name="Normal" xfId="0" builtinId="0"/>
    <cellStyle name="Normal 2" xfId="4"/>
    <cellStyle name="Normal 3" xfId="6"/>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375227</xdr:colOff>
      <xdr:row>210</xdr:row>
      <xdr:rowOff>69273</xdr:rowOff>
    </xdr:from>
    <xdr:to>
      <xdr:col>9</xdr:col>
      <xdr:colOff>5484</xdr:colOff>
      <xdr:row>228</xdr:row>
      <xdr:rowOff>40138</xdr:rowOff>
    </xdr:to>
    <xdr:pic>
      <xdr:nvPicPr>
        <xdr:cNvPr id="23" name="Picture 2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75227" y="39266091"/>
          <a:ext cx="5708939" cy="319204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384751</xdr:colOff>
      <xdr:row>229</xdr:row>
      <xdr:rowOff>72634</xdr:rowOff>
    </xdr:from>
    <xdr:to>
      <xdr:col>9</xdr:col>
      <xdr:colOff>3802</xdr:colOff>
      <xdr:row>249</xdr:row>
      <xdr:rowOff>17506</xdr:rowOff>
    </xdr:to>
    <xdr:pic>
      <xdr:nvPicPr>
        <xdr:cNvPr id="24" name="Picture 23">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84751" y="42669589"/>
          <a:ext cx="5697733" cy="35239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50800</xdr:colOff>
      <xdr:row>163</xdr:row>
      <xdr:rowOff>107950</xdr:rowOff>
    </xdr:from>
    <xdr:to>
      <xdr:col>9</xdr:col>
      <xdr:colOff>254000</xdr:colOff>
      <xdr:row>205</xdr:row>
      <xdr:rowOff>152185</xdr:rowOff>
    </xdr:to>
    <xdr:grpSp>
      <xdr:nvGrpSpPr>
        <xdr:cNvPr id="2" name="Group 1"/>
        <xdr:cNvGrpSpPr/>
      </xdr:nvGrpSpPr>
      <xdr:grpSpPr>
        <a:xfrm>
          <a:off x="50800" y="29229050"/>
          <a:ext cx="6432550" cy="7511835"/>
          <a:chOff x="50800" y="28867100"/>
          <a:chExt cx="6273800" cy="7511835"/>
        </a:xfrm>
      </xdr:grpSpPr>
      <xdr:pic>
        <xdr:nvPicPr>
          <xdr:cNvPr id="16" name="Picture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0800" y="28867100"/>
            <a:ext cx="1348594" cy="180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505314" y="28867100"/>
            <a:ext cx="1348594" cy="180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959828" y="28867100"/>
            <a:ext cx="1348594" cy="180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427748" y="28867100"/>
            <a:ext cx="1865102" cy="180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21392" y="30771045"/>
            <a:ext cx="1348594" cy="180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775906" y="30771045"/>
            <a:ext cx="1348594" cy="180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230420" y="30771045"/>
            <a:ext cx="1348594" cy="180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698340" y="30771045"/>
            <a:ext cx="1348594" cy="180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1392" y="32674990"/>
            <a:ext cx="1348594" cy="180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75906" y="32674990"/>
            <a:ext cx="1348594" cy="180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230461" y="32674990"/>
            <a:ext cx="1348594" cy="180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698340" y="32674990"/>
            <a:ext cx="1348594" cy="18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0800" y="34578935"/>
            <a:ext cx="1348594" cy="180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505314" y="34578935"/>
            <a:ext cx="1348594" cy="180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947128" y="34578935"/>
            <a:ext cx="1993172"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029230" y="34578935"/>
            <a:ext cx="1295370"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11</xdr:col>
      <xdr:colOff>523875</xdr:colOff>
      <xdr:row>24</xdr:row>
      <xdr:rowOff>28575</xdr:rowOff>
    </xdr:to>
    <xdr:pic>
      <xdr:nvPicPr>
        <xdr:cNvPr id="3087" name="Picture 1">
          <a:extLst>
            <a:ext uri="{FF2B5EF4-FFF2-40B4-BE49-F238E27FC236}">
              <a16:creationId xmlns:a16="http://schemas.microsoft.com/office/drawing/2014/main" id="{00000000-0008-0000-0100-00000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381000"/>
          <a:ext cx="5400675" cy="421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xdr:row>
      <xdr:rowOff>0</xdr:rowOff>
    </xdr:from>
    <xdr:to>
      <xdr:col>8</xdr:col>
      <xdr:colOff>190500</xdr:colOff>
      <xdr:row>49</xdr:row>
      <xdr:rowOff>123825</xdr:rowOff>
    </xdr:to>
    <xdr:pic>
      <xdr:nvPicPr>
        <xdr:cNvPr id="3088" name="Picture 2">
          <a:extLst>
            <a:ext uri="{FF2B5EF4-FFF2-40B4-BE49-F238E27FC236}">
              <a16:creationId xmlns:a16="http://schemas.microsoft.com/office/drawing/2014/main" id="{00000000-0008-0000-0100-000010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4953000"/>
          <a:ext cx="3238500" cy="4505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51</xdr:row>
      <xdr:rowOff>0</xdr:rowOff>
    </xdr:from>
    <xdr:to>
      <xdr:col>10</xdr:col>
      <xdr:colOff>523875</xdr:colOff>
      <xdr:row>70</xdr:row>
      <xdr:rowOff>123825</xdr:rowOff>
    </xdr:to>
    <xdr:pic>
      <xdr:nvPicPr>
        <xdr:cNvPr id="3089" name="Picture 3">
          <a:extLst>
            <a:ext uri="{FF2B5EF4-FFF2-40B4-BE49-F238E27FC236}">
              <a16:creationId xmlns:a16="http://schemas.microsoft.com/office/drawing/2014/main" id="{00000000-0008-0000-0100-0000110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62150" y="9715500"/>
          <a:ext cx="47910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7</xdr:col>
      <xdr:colOff>800100</xdr:colOff>
      <xdr:row>32</xdr:row>
      <xdr:rowOff>104775</xdr:rowOff>
    </xdr:to>
    <xdr:pic>
      <xdr:nvPicPr>
        <xdr:cNvPr id="4101" name="Picture 1">
          <a:extLst>
            <a:ext uri="{FF2B5EF4-FFF2-40B4-BE49-F238E27FC236}">
              <a16:creationId xmlns:a16="http://schemas.microsoft.com/office/drawing/2014/main" id="{00000000-0008-0000-0200-000005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2039" r="6213" b="5890"/>
        <a:stretch>
          <a:fillRect/>
        </a:stretch>
      </xdr:blipFill>
      <xdr:spPr bwMode="auto">
        <a:xfrm>
          <a:off x="685800" y="1724025"/>
          <a:ext cx="8534400" cy="4486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Retail%20Valuation%2022-23\APF\AXIS%20(Apr%2022%20to%20Mar%2023)\JULY%202022\OLD%20UPDATE\06546%20-%20Ambar%20Vaastu%20-%20Hi\VSJCV%20-%20AXIS%20-%20APF%20Old%20update%20-%20July%2022%20-%2006546%20-%20Ambar%20Vaas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ALUATION"/>
      <sheetName val="Note"/>
      <sheetName val="A %"/>
      <sheetName val="B %"/>
      <sheetName val="Sheet1"/>
      <sheetName val="Wing A-1"/>
      <sheetName val="A-2"/>
      <sheetName val="A-3"/>
      <sheetName val="A-4"/>
      <sheetName val="A-5"/>
      <sheetName val="A-6"/>
      <sheetName val="A-7"/>
      <sheetName val="A-8"/>
      <sheetName val="A-9"/>
      <sheetName val="2-1"/>
      <sheetName val="2-2"/>
      <sheetName val="2-3"/>
      <sheetName val="2-4"/>
      <sheetName val="2-5"/>
      <sheetName val="2-6"/>
      <sheetName val="2-7"/>
      <sheetName val="2-8"/>
      <sheetName val="2-9"/>
      <sheetName val="B-1"/>
      <sheetName val="B-2"/>
      <sheetName val="B-3"/>
      <sheetName val="B4"/>
      <sheetName val="B-5"/>
      <sheetName val="B-6"/>
      <sheetName val="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
          <cell r="M16">
            <v>0</v>
          </cell>
        </row>
      </sheetData>
      <sheetData sheetId="16">
        <row r="16">
          <cell r="M16">
            <v>0</v>
          </cell>
        </row>
      </sheetData>
      <sheetData sheetId="17">
        <row r="16">
          <cell r="M16">
            <v>0</v>
          </cell>
        </row>
      </sheetData>
      <sheetData sheetId="18">
        <row r="16">
          <cell r="M16">
            <v>0</v>
          </cell>
        </row>
      </sheetData>
      <sheetData sheetId="19"/>
      <sheetData sheetId="20"/>
      <sheetData sheetId="21">
        <row r="16">
          <cell r="M16">
            <v>0</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Sv7mkmfr1z2CTuY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2"/>
  <sheetViews>
    <sheetView tabSelected="1" view="pageLayout" zoomScaleNormal="100" zoomScaleSheetLayoutView="100" workbookViewId="0">
      <selection activeCell="M4" sqref="M4"/>
    </sheetView>
  </sheetViews>
  <sheetFormatPr defaultColWidth="9.1796875" defaultRowHeight="14" x14ac:dyDescent="0.3"/>
  <cols>
    <col min="1" max="1" width="8.7265625" style="34" customWidth="1"/>
    <col min="2" max="2" width="9.81640625" style="34" customWidth="1"/>
    <col min="3" max="3" width="14.453125" style="34" customWidth="1"/>
    <col min="4" max="4" width="7.26953125" style="34" customWidth="1"/>
    <col min="5" max="5" width="6.81640625" style="34" customWidth="1"/>
    <col min="6" max="6" width="9" style="34" customWidth="1"/>
    <col min="7" max="8" width="9.81640625" style="34" customWidth="1"/>
    <col min="9" max="9" width="11.1796875" style="34" customWidth="1"/>
    <col min="10" max="10" width="4.36328125" style="34" customWidth="1"/>
    <col min="11" max="11" width="3.54296875" style="34" customWidth="1"/>
    <col min="12" max="16384" width="9.1796875" style="34"/>
  </cols>
  <sheetData>
    <row r="1" spans="1:10" ht="43.9" customHeight="1" x14ac:dyDescent="0.3">
      <c r="A1" s="144" t="s">
        <v>222</v>
      </c>
      <c r="B1" s="145"/>
      <c r="C1" s="145"/>
      <c r="D1" s="145"/>
      <c r="E1" s="145"/>
      <c r="F1" s="145"/>
      <c r="G1" s="145"/>
      <c r="H1" s="145"/>
      <c r="I1" s="145"/>
      <c r="J1" s="146"/>
    </row>
    <row r="2" spans="1:10" x14ac:dyDescent="0.3">
      <c r="A2" s="114" t="s">
        <v>40</v>
      </c>
      <c r="B2" s="115"/>
      <c r="C2" s="115"/>
      <c r="D2" s="115"/>
      <c r="E2" s="115"/>
      <c r="F2" s="115"/>
      <c r="G2" s="115"/>
      <c r="H2" s="115"/>
      <c r="I2" s="115"/>
      <c r="J2" s="116"/>
    </row>
    <row r="3" spans="1:10" x14ac:dyDescent="0.3">
      <c r="A3" s="93" t="s">
        <v>0</v>
      </c>
      <c r="B3" s="94"/>
      <c r="C3" s="94"/>
      <c r="D3" s="94"/>
      <c r="E3" s="95"/>
      <c r="F3" s="104" t="str">
        <f ca="1">TEXT(TODAY(),"DD/MM/YYYY")</f>
        <v>22/08/2025</v>
      </c>
      <c r="G3" s="117"/>
      <c r="H3" s="117"/>
      <c r="I3" s="117"/>
      <c r="J3" s="118"/>
    </row>
    <row r="4" spans="1:10" x14ac:dyDescent="0.3">
      <c r="A4" s="93" t="s">
        <v>1</v>
      </c>
      <c r="B4" s="94"/>
      <c r="C4" s="94"/>
      <c r="D4" s="94"/>
      <c r="E4" s="95"/>
      <c r="F4" s="93" t="s">
        <v>133</v>
      </c>
      <c r="G4" s="94"/>
      <c r="H4" s="94"/>
      <c r="I4" s="94"/>
      <c r="J4" s="95"/>
    </row>
    <row r="5" spans="1:10" x14ac:dyDescent="0.3">
      <c r="A5" s="93" t="s">
        <v>2</v>
      </c>
      <c r="B5" s="94"/>
      <c r="C5" s="94"/>
      <c r="D5" s="94"/>
      <c r="E5" s="95"/>
      <c r="F5" s="104">
        <v>45891</v>
      </c>
      <c r="G5" s="117"/>
      <c r="H5" s="117"/>
      <c r="I5" s="117"/>
      <c r="J5" s="118"/>
    </row>
    <row r="6" spans="1:10" ht="16.5" customHeight="1" x14ac:dyDescent="0.3">
      <c r="A6" s="93" t="s">
        <v>3</v>
      </c>
      <c r="B6" s="94"/>
      <c r="C6" s="94"/>
      <c r="D6" s="94"/>
      <c r="E6" s="95"/>
      <c r="F6" s="90" t="s">
        <v>134</v>
      </c>
      <c r="G6" s="91"/>
      <c r="H6" s="91"/>
      <c r="I6" s="91"/>
      <c r="J6" s="92"/>
    </row>
    <row r="7" spans="1:10" ht="15" customHeight="1" x14ac:dyDescent="0.3">
      <c r="A7" s="93" t="s">
        <v>4</v>
      </c>
      <c r="B7" s="94"/>
      <c r="C7" s="94"/>
      <c r="D7" s="94"/>
      <c r="E7" s="95"/>
      <c r="F7" s="90" t="str">
        <f>F6</f>
        <v>M/s. Jay Parma Maa Developers</v>
      </c>
      <c r="G7" s="91"/>
      <c r="H7" s="91"/>
      <c r="I7" s="91"/>
      <c r="J7" s="92"/>
    </row>
    <row r="8" spans="1:10" x14ac:dyDescent="0.3">
      <c r="A8" s="93" t="s">
        <v>5</v>
      </c>
      <c r="B8" s="94"/>
      <c r="C8" s="94"/>
      <c r="D8" s="94"/>
      <c r="E8" s="95"/>
      <c r="F8" s="96" t="s">
        <v>135</v>
      </c>
      <c r="G8" s="97"/>
      <c r="H8" s="97"/>
      <c r="I8" s="97"/>
      <c r="J8" s="98"/>
    </row>
    <row r="9" spans="1:10" ht="30.75" customHeight="1" x14ac:dyDescent="0.3">
      <c r="A9" s="123" t="s">
        <v>130</v>
      </c>
      <c r="B9" s="124"/>
      <c r="C9" s="124"/>
      <c r="D9" s="124"/>
      <c r="E9" s="125"/>
      <c r="F9" s="90" t="s">
        <v>229</v>
      </c>
      <c r="G9" s="94"/>
      <c r="H9" s="94"/>
      <c r="I9" s="94"/>
      <c r="J9" s="95"/>
    </row>
    <row r="10" spans="1:10" x14ac:dyDescent="0.3">
      <c r="A10" s="93" t="s">
        <v>6</v>
      </c>
      <c r="B10" s="94"/>
      <c r="C10" s="94"/>
      <c r="D10" s="94"/>
      <c r="E10" s="95"/>
      <c r="F10" s="93" t="s">
        <v>128</v>
      </c>
      <c r="G10" s="94"/>
      <c r="H10" s="94"/>
      <c r="I10" s="94"/>
      <c r="J10" s="95"/>
    </row>
    <row r="11" spans="1:10" x14ac:dyDescent="0.3">
      <c r="A11" s="93" t="s">
        <v>225</v>
      </c>
      <c r="B11" s="94"/>
      <c r="C11" s="94"/>
      <c r="D11" s="94"/>
      <c r="E11" s="95"/>
      <c r="F11" s="93" t="s">
        <v>226</v>
      </c>
      <c r="G11" s="94"/>
      <c r="H11" s="94"/>
      <c r="I11" s="94"/>
      <c r="J11" s="95"/>
    </row>
    <row r="12" spans="1:10" ht="31.5" customHeight="1" x14ac:dyDescent="0.3">
      <c r="A12" s="122" t="s">
        <v>62</v>
      </c>
      <c r="B12" s="122"/>
      <c r="C12" s="119" t="s">
        <v>139</v>
      </c>
      <c r="D12" s="120"/>
      <c r="E12" s="120"/>
      <c r="F12" s="120"/>
      <c r="G12" s="120"/>
      <c r="H12" s="120"/>
      <c r="I12" s="120"/>
      <c r="J12" s="121"/>
    </row>
    <row r="13" spans="1:10" ht="28" x14ac:dyDescent="0.3">
      <c r="A13" s="31" t="s">
        <v>136</v>
      </c>
      <c r="B13" s="119" t="s">
        <v>137</v>
      </c>
      <c r="C13" s="120"/>
      <c r="D13" s="121"/>
      <c r="E13" s="31" t="s">
        <v>36</v>
      </c>
      <c r="F13" s="32" t="s">
        <v>138</v>
      </c>
      <c r="G13" s="32" t="s">
        <v>63</v>
      </c>
      <c r="H13" s="122" t="s">
        <v>140</v>
      </c>
      <c r="I13" s="122"/>
      <c r="J13" s="122"/>
    </row>
    <row r="14" spans="1:10" x14ac:dyDescent="0.3">
      <c r="A14" s="16" t="s">
        <v>7</v>
      </c>
      <c r="B14" s="119" t="s">
        <v>144</v>
      </c>
      <c r="C14" s="120"/>
      <c r="D14" s="120"/>
      <c r="E14" s="121"/>
      <c r="F14" s="32" t="s">
        <v>64</v>
      </c>
      <c r="G14" s="119" t="s">
        <v>141</v>
      </c>
      <c r="H14" s="120"/>
      <c r="I14" s="120"/>
      <c r="J14" s="121"/>
    </row>
    <row r="15" spans="1:10" x14ac:dyDescent="0.3">
      <c r="A15" s="31" t="s">
        <v>8</v>
      </c>
      <c r="B15" s="119" t="s">
        <v>140</v>
      </c>
      <c r="C15" s="120"/>
      <c r="D15" s="120"/>
      <c r="E15" s="121"/>
      <c r="F15" s="32" t="s">
        <v>65</v>
      </c>
      <c r="G15" s="119" t="s">
        <v>143</v>
      </c>
      <c r="H15" s="120"/>
      <c r="I15" s="120"/>
      <c r="J15" s="121"/>
    </row>
    <row r="16" spans="1:10" ht="32.25" customHeight="1" x14ac:dyDescent="0.3">
      <c r="A16" s="122" t="s">
        <v>66</v>
      </c>
      <c r="B16" s="122"/>
      <c r="C16" s="122" t="s">
        <v>142</v>
      </c>
      <c r="D16" s="122"/>
      <c r="E16" s="122"/>
      <c r="F16" s="122" t="s">
        <v>51</v>
      </c>
      <c r="G16" s="122"/>
      <c r="H16" s="120" t="s">
        <v>145</v>
      </c>
      <c r="I16" s="120"/>
      <c r="J16" s="121"/>
    </row>
    <row r="17" spans="1:10" ht="15" customHeight="1" x14ac:dyDescent="0.3">
      <c r="A17" s="105" t="s">
        <v>53</v>
      </c>
      <c r="B17" s="106"/>
      <c r="C17" s="106"/>
      <c r="D17" s="106"/>
      <c r="E17" s="107"/>
      <c r="F17" s="126" t="s">
        <v>60</v>
      </c>
      <c r="G17" s="127"/>
      <c r="H17" s="127"/>
      <c r="I17" s="127"/>
      <c r="J17" s="128"/>
    </row>
    <row r="18" spans="1:10" x14ac:dyDescent="0.3">
      <c r="A18" s="108"/>
      <c r="B18" s="109"/>
      <c r="C18" s="109"/>
      <c r="D18" s="109"/>
      <c r="E18" s="110"/>
      <c r="F18" s="129"/>
      <c r="G18" s="130"/>
      <c r="H18" s="130"/>
      <c r="I18" s="130"/>
      <c r="J18" s="131"/>
    </row>
    <row r="19" spans="1:10" ht="15" customHeight="1" x14ac:dyDescent="0.3">
      <c r="A19" s="105" t="s">
        <v>9</v>
      </c>
      <c r="B19" s="106"/>
      <c r="C19" s="106"/>
      <c r="D19" s="106"/>
      <c r="E19" s="107"/>
      <c r="F19" s="105" t="s">
        <v>41</v>
      </c>
      <c r="G19" s="106"/>
      <c r="H19" s="106"/>
      <c r="I19" s="106"/>
      <c r="J19" s="107"/>
    </row>
    <row r="20" spans="1:10" x14ac:dyDescent="0.3">
      <c r="A20" s="108"/>
      <c r="B20" s="109"/>
      <c r="C20" s="109"/>
      <c r="D20" s="109"/>
      <c r="E20" s="110"/>
      <c r="F20" s="108"/>
      <c r="G20" s="109"/>
      <c r="H20" s="109"/>
      <c r="I20" s="109"/>
      <c r="J20" s="110"/>
    </row>
    <row r="21" spans="1:10" x14ac:dyDescent="0.3">
      <c r="A21" s="93" t="s">
        <v>10</v>
      </c>
      <c r="B21" s="94"/>
      <c r="C21" s="94"/>
      <c r="D21" s="94"/>
      <c r="E21" s="95"/>
      <c r="F21" s="93" t="s">
        <v>105</v>
      </c>
      <c r="G21" s="94"/>
      <c r="H21" s="94"/>
      <c r="I21" s="94"/>
      <c r="J21" s="95"/>
    </row>
    <row r="22" spans="1:10" x14ac:dyDescent="0.3">
      <c r="A22" s="93" t="s">
        <v>11</v>
      </c>
      <c r="B22" s="94"/>
      <c r="C22" s="94"/>
      <c r="D22" s="94"/>
      <c r="E22" s="95"/>
      <c r="F22" s="93" t="s">
        <v>52</v>
      </c>
      <c r="G22" s="94"/>
      <c r="H22" s="94"/>
      <c r="I22" s="94"/>
      <c r="J22" s="95"/>
    </row>
    <row r="23" spans="1:10" x14ac:dyDescent="0.3">
      <c r="A23" s="93" t="s">
        <v>12</v>
      </c>
      <c r="B23" s="94"/>
      <c r="C23" s="94"/>
      <c r="D23" s="94"/>
      <c r="E23" s="95"/>
      <c r="F23" s="93" t="s">
        <v>42</v>
      </c>
      <c r="G23" s="94"/>
      <c r="H23" s="94"/>
      <c r="I23" s="94"/>
      <c r="J23" s="95"/>
    </row>
    <row r="24" spans="1:10" x14ac:dyDescent="0.3">
      <c r="A24" s="93" t="s">
        <v>26</v>
      </c>
      <c r="B24" s="94"/>
      <c r="C24" s="94"/>
      <c r="D24" s="94"/>
      <c r="E24" s="95"/>
      <c r="F24" s="93" t="s">
        <v>67</v>
      </c>
      <c r="G24" s="94"/>
      <c r="H24" s="94"/>
      <c r="I24" s="94"/>
      <c r="J24" s="95"/>
    </row>
    <row r="25" spans="1:10" x14ac:dyDescent="0.3">
      <c r="A25" s="102" t="s">
        <v>13</v>
      </c>
      <c r="B25" s="103"/>
      <c r="C25" s="102" t="s">
        <v>14</v>
      </c>
      <c r="D25" s="103"/>
      <c r="E25" s="102" t="s">
        <v>15</v>
      </c>
      <c r="F25" s="103"/>
      <c r="G25" s="102" t="s">
        <v>50</v>
      </c>
      <c r="H25" s="103"/>
      <c r="I25" s="102" t="s">
        <v>16</v>
      </c>
      <c r="J25" s="103"/>
    </row>
    <row r="26" spans="1:10" x14ac:dyDescent="0.3">
      <c r="A26" s="102" t="s">
        <v>17</v>
      </c>
      <c r="B26" s="103"/>
      <c r="C26" s="102" t="s">
        <v>49</v>
      </c>
      <c r="D26" s="103"/>
      <c r="E26" s="102" t="s">
        <v>49</v>
      </c>
      <c r="F26" s="103"/>
      <c r="G26" s="102" t="s">
        <v>49</v>
      </c>
      <c r="H26" s="103"/>
      <c r="I26" s="102" t="s">
        <v>49</v>
      </c>
      <c r="J26" s="103"/>
    </row>
    <row r="27" spans="1:10" ht="29.25" customHeight="1" x14ac:dyDescent="0.3">
      <c r="A27" s="102" t="s">
        <v>18</v>
      </c>
      <c r="B27" s="103"/>
      <c r="C27" s="102" t="s">
        <v>146</v>
      </c>
      <c r="D27" s="103"/>
      <c r="E27" s="111" t="s">
        <v>147</v>
      </c>
      <c r="F27" s="112"/>
      <c r="G27" s="102" t="s">
        <v>7</v>
      </c>
      <c r="H27" s="103"/>
      <c r="I27" s="111" t="s">
        <v>148</v>
      </c>
      <c r="J27" s="112"/>
    </row>
    <row r="28" spans="1:10" x14ac:dyDescent="0.3">
      <c r="A28" s="93" t="s">
        <v>59</v>
      </c>
      <c r="B28" s="94"/>
      <c r="C28" s="94"/>
      <c r="D28" s="94"/>
      <c r="E28" s="94"/>
      <c r="F28" s="94"/>
      <c r="G28" s="94"/>
      <c r="H28" s="94"/>
      <c r="I28" s="94"/>
      <c r="J28" s="95"/>
    </row>
    <row r="29" spans="1:10" x14ac:dyDescent="0.3">
      <c r="A29" s="93" t="s">
        <v>43</v>
      </c>
      <c r="B29" s="94"/>
      <c r="C29" s="94"/>
      <c r="D29" s="94"/>
      <c r="E29" s="94"/>
      <c r="F29" s="94"/>
      <c r="G29" s="94"/>
      <c r="H29" s="94"/>
      <c r="I29" s="94"/>
      <c r="J29" s="95"/>
    </row>
    <row r="30" spans="1:10" ht="14.5" customHeight="1" x14ac:dyDescent="0.3">
      <c r="A30" s="93" t="s">
        <v>35</v>
      </c>
      <c r="B30" s="95"/>
      <c r="C30" s="93" t="s">
        <v>230</v>
      </c>
      <c r="D30" s="94"/>
      <c r="E30" s="94"/>
      <c r="F30" s="94"/>
      <c r="G30" s="94"/>
      <c r="H30" s="94"/>
      <c r="I30" s="94"/>
      <c r="J30" s="95"/>
    </row>
    <row r="31" spans="1:10" ht="14.5" x14ac:dyDescent="0.3">
      <c r="A31" s="93" t="s">
        <v>223</v>
      </c>
      <c r="B31" s="95"/>
      <c r="C31" s="182" t="s">
        <v>224</v>
      </c>
      <c r="D31" s="94"/>
      <c r="E31" s="94"/>
      <c r="F31" s="94"/>
      <c r="G31" s="94"/>
      <c r="H31" s="94"/>
      <c r="I31" s="94"/>
      <c r="J31" s="95"/>
    </row>
    <row r="32" spans="1:10" x14ac:dyDescent="0.3">
      <c r="A32" s="96" t="s">
        <v>19</v>
      </c>
      <c r="B32" s="97"/>
      <c r="C32" s="97"/>
      <c r="D32" s="97"/>
      <c r="E32" s="97"/>
      <c r="F32" s="97"/>
      <c r="G32" s="97"/>
      <c r="H32" s="97"/>
      <c r="I32" s="97"/>
      <c r="J32" s="98"/>
    </row>
    <row r="33" spans="1:10" ht="15" customHeight="1" x14ac:dyDescent="0.3">
      <c r="A33" s="105" t="s">
        <v>132</v>
      </c>
      <c r="B33" s="106"/>
      <c r="C33" s="106"/>
      <c r="D33" s="106"/>
      <c r="E33" s="106"/>
      <c r="F33" s="106"/>
      <c r="G33" s="106"/>
      <c r="H33" s="106"/>
      <c r="I33" s="106"/>
      <c r="J33" s="107"/>
    </row>
    <row r="34" spans="1:10" x14ac:dyDescent="0.3">
      <c r="A34" s="108"/>
      <c r="B34" s="109"/>
      <c r="C34" s="109"/>
      <c r="D34" s="109"/>
      <c r="E34" s="109"/>
      <c r="F34" s="109"/>
      <c r="G34" s="109"/>
      <c r="H34" s="109"/>
      <c r="I34" s="109"/>
      <c r="J34" s="110"/>
    </row>
    <row r="35" spans="1:10" ht="16.5" customHeight="1" x14ac:dyDescent="0.3">
      <c r="A35" s="141" t="s">
        <v>68</v>
      </c>
      <c r="B35" s="141"/>
      <c r="C35" s="141"/>
      <c r="D35" s="141"/>
      <c r="E35" s="141"/>
      <c r="F35" s="141" t="s">
        <v>149</v>
      </c>
      <c r="G35" s="141"/>
      <c r="H35" s="141"/>
      <c r="I35" s="141"/>
      <c r="J35" s="141"/>
    </row>
    <row r="36" spans="1:10" x14ac:dyDescent="0.3">
      <c r="A36" s="141" t="s">
        <v>20</v>
      </c>
      <c r="B36" s="141"/>
      <c r="C36" s="141"/>
      <c r="D36" s="141"/>
      <c r="E36" s="141"/>
      <c r="F36" s="141">
        <v>1</v>
      </c>
      <c r="G36" s="141"/>
      <c r="H36" s="141"/>
      <c r="I36" s="141"/>
      <c r="J36" s="141"/>
    </row>
    <row r="37" spans="1:10" x14ac:dyDescent="0.3">
      <c r="A37" s="141" t="s">
        <v>21</v>
      </c>
      <c r="B37" s="141"/>
      <c r="C37" s="141"/>
      <c r="D37" s="141"/>
      <c r="E37" s="141"/>
      <c r="F37" s="141" t="s">
        <v>49</v>
      </c>
      <c r="G37" s="141"/>
      <c r="H37" s="141"/>
      <c r="I37" s="141"/>
      <c r="J37" s="141"/>
    </row>
    <row r="38" spans="1:10" x14ac:dyDescent="0.3">
      <c r="A38" s="141" t="s">
        <v>22</v>
      </c>
      <c r="B38" s="141"/>
      <c r="C38" s="141"/>
      <c r="D38" s="141"/>
      <c r="E38" s="141"/>
      <c r="F38" s="141" t="s">
        <v>49</v>
      </c>
      <c r="G38" s="141"/>
      <c r="H38" s="141"/>
      <c r="I38" s="141"/>
      <c r="J38" s="141"/>
    </row>
    <row r="39" spans="1:10" x14ac:dyDescent="0.3">
      <c r="A39" s="141" t="s">
        <v>69</v>
      </c>
      <c r="B39" s="141"/>
      <c r="C39" s="141"/>
      <c r="D39" s="141"/>
      <c r="E39" s="141"/>
      <c r="F39" s="141" t="s">
        <v>150</v>
      </c>
      <c r="G39" s="141"/>
      <c r="H39" s="141"/>
      <c r="I39" s="141"/>
      <c r="J39" s="141"/>
    </row>
    <row r="40" spans="1:10" x14ac:dyDescent="0.3">
      <c r="A40" s="141" t="s">
        <v>23</v>
      </c>
      <c r="B40" s="141"/>
      <c r="C40" s="141"/>
      <c r="D40" s="141"/>
      <c r="E40" s="141"/>
      <c r="F40" s="141" t="s">
        <v>151</v>
      </c>
      <c r="G40" s="141"/>
      <c r="H40" s="141"/>
      <c r="I40" s="141"/>
      <c r="J40" s="141"/>
    </row>
    <row r="41" spans="1:10" x14ac:dyDescent="0.3">
      <c r="A41" s="183" t="s">
        <v>71</v>
      </c>
      <c r="B41" s="183"/>
      <c r="C41" s="183"/>
      <c r="D41" s="183"/>
      <c r="E41" s="183"/>
      <c r="F41" s="183"/>
      <c r="G41" s="183"/>
      <c r="H41" s="183"/>
      <c r="I41" s="183"/>
      <c r="J41" s="183"/>
    </row>
    <row r="42" spans="1:10" ht="32.25" customHeight="1" x14ac:dyDescent="0.3">
      <c r="A42" s="113" t="s">
        <v>70</v>
      </c>
      <c r="B42" s="113"/>
      <c r="C42" s="113" t="s">
        <v>220</v>
      </c>
      <c r="D42" s="113"/>
      <c r="E42" s="113"/>
      <c r="F42" s="113"/>
      <c r="G42" s="54" t="s">
        <v>61</v>
      </c>
      <c r="H42" s="147">
        <v>42579</v>
      </c>
      <c r="I42" s="141"/>
      <c r="J42" s="141"/>
    </row>
    <row r="43" spans="1:10" ht="31.5" customHeight="1" x14ac:dyDescent="0.3">
      <c r="A43" s="113" t="s">
        <v>72</v>
      </c>
      <c r="B43" s="113"/>
      <c r="C43" s="113" t="str">
        <f>C42</f>
        <v xml:space="preserve">MS/L.N.A.1(B)/P.No.152/2014   </v>
      </c>
      <c r="D43" s="113"/>
      <c r="E43" s="113"/>
      <c r="F43" s="113"/>
      <c r="G43" s="54" t="s">
        <v>61</v>
      </c>
      <c r="H43" s="147">
        <f>H42</f>
        <v>42579</v>
      </c>
      <c r="I43" s="147" t="s">
        <v>44</v>
      </c>
      <c r="J43" s="147"/>
    </row>
    <row r="44" spans="1:10" ht="131.5" customHeight="1" x14ac:dyDescent="0.3">
      <c r="A44" s="113" t="s">
        <v>73</v>
      </c>
      <c r="B44" s="113"/>
      <c r="C44" s="113" t="s">
        <v>219</v>
      </c>
      <c r="D44" s="113"/>
      <c r="E44" s="113"/>
      <c r="F44" s="113"/>
      <c r="G44" s="35" t="s">
        <v>61</v>
      </c>
      <c r="H44" s="147">
        <f>H43</f>
        <v>42579</v>
      </c>
      <c r="I44" s="141"/>
      <c r="J44" s="141"/>
    </row>
    <row r="45" spans="1:10" x14ac:dyDescent="0.3">
      <c r="A45" s="90" t="s">
        <v>45</v>
      </c>
      <c r="B45" s="92"/>
      <c r="C45" s="93" t="s">
        <v>49</v>
      </c>
      <c r="D45" s="94"/>
      <c r="E45" s="94"/>
      <c r="F45" s="95" t="s">
        <v>46</v>
      </c>
      <c r="G45" s="33" t="s">
        <v>61</v>
      </c>
      <c r="H45" s="93" t="s">
        <v>49</v>
      </c>
      <c r="I45" s="94" t="s">
        <v>54</v>
      </c>
      <c r="J45" s="95"/>
    </row>
    <row r="46" spans="1:10" ht="57.5" customHeight="1" x14ac:dyDescent="0.3">
      <c r="A46" s="141" t="s">
        <v>77</v>
      </c>
      <c r="B46" s="141"/>
      <c r="C46" s="141"/>
      <c r="D46" s="147">
        <f>H44</f>
        <v>42579</v>
      </c>
      <c r="E46" s="147"/>
      <c r="F46" s="142" t="s">
        <v>74</v>
      </c>
      <c r="G46" s="143"/>
      <c r="H46" s="90" t="s">
        <v>232</v>
      </c>
      <c r="I46" s="94"/>
      <c r="J46" s="95"/>
    </row>
    <row r="47" spans="1:10" x14ac:dyDescent="0.3">
      <c r="A47" s="96" t="s">
        <v>24</v>
      </c>
      <c r="B47" s="97"/>
      <c r="C47" s="97"/>
      <c r="D47" s="97"/>
      <c r="E47" s="97"/>
      <c r="F47" s="97"/>
      <c r="G47" s="97"/>
      <c r="H47" s="97"/>
      <c r="I47" s="97"/>
      <c r="J47" s="98"/>
    </row>
    <row r="48" spans="1:10" ht="17.25" customHeight="1" x14ac:dyDescent="0.3">
      <c r="A48" s="93" t="s">
        <v>104</v>
      </c>
      <c r="B48" s="94"/>
      <c r="C48" s="95"/>
      <c r="D48" s="93" t="str">
        <f>F39</f>
        <v>12508.14 Sq. Mtr</v>
      </c>
      <c r="E48" s="95"/>
      <c r="F48" s="73" t="s">
        <v>129</v>
      </c>
      <c r="G48" s="74"/>
      <c r="H48" s="75" t="s">
        <v>202</v>
      </c>
      <c r="I48" s="76"/>
      <c r="J48" s="77"/>
    </row>
    <row r="49" spans="1:10" ht="31.5" customHeight="1" x14ac:dyDescent="0.3">
      <c r="A49" s="1" t="s">
        <v>75</v>
      </c>
      <c r="B49" s="7"/>
      <c r="C49" s="90" t="s">
        <v>167</v>
      </c>
      <c r="D49" s="91"/>
      <c r="E49" s="91"/>
      <c r="F49" s="91"/>
      <c r="G49" s="92"/>
      <c r="H49" s="90" t="s">
        <v>57</v>
      </c>
      <c r="I49" s="91"/>
      <c r="J49" s="92"/>
    </row>
    <row r="50" spans="1:10" x14ac:dyDescent="0.3">
      <c r="A50" s="93" t="s">
        <v>47</v>
      </c>
      <c r="B50" s="94"/>
      <c r="C50" s="94"/>
      <c r="D50" s="95"/>
      <c r="E50" s="140" t="s">
        <v>55</v>
      </c>
      <c r="F50" s="140"/>
      <c r="G50" s="140"/>
      <c r="H50" s="140"/>
      <c r="I50" s="140"/>
      <c r="J50" s="112"/>
    </row>
    <row r="51" spans="1:10" x14ac:dyDescent="0.3">
      <c r="A51" s="123" t="s">
        <v>56</v>
      </c>
      <c r="B51" s="124"/>
      <c r="C51" s="124"/>
      <c r="D51" s="124"/>
      <c r="E51" s="124"/>
      <c r="F51" s="124"/>
      <c r="G51" s="124"/>
      <c r="H51" s="124"/>
      <c r="I51" s="124"/>
      <c r="J51" s="125"/>
    </row>
    <row r="52" spans="1:10" ht="15" customHeight="1" x14ac:dyDescent="0.3">
      <c r="A52" s="132" t="s">
        <v>126</v>
      </c>
      <c r="B52" s="133"/>
      <c r="C52" s="133"/>
      <c r="D52" s="133"/>
      <c r="E52" s="133"/>
      <c r="F52" s="133"/>
      <c r="G52" s="133"/>
      <c r="H52" s="133"/>
      <c r="I52" s="133"/>
      <c r="J52" s="134"/>
    </row>
    <row r="53" spans="1:10" x14ac:dyDescent="0.3">
      <c r="A53" s="132" t="s">
        <v>227</v>
      </c>
      <c r="B53" s="133"/>
      <c r="C53" s="133"/>
      <c r="D53" s="133"/>
      <c r="E53" s="133"/>
      <c r="F53" s="133"/>
      <c r="G53" s="133"/>
      <c r="H53" s="133"/>
      <c r="I53" s="133"/>
      <c r="J53" s="134"/>
    </row>
    <row r="54" spans="1:10" ht="15" customHeight="1" x14ac:dyDescent="0.3">
      <c r="A54" s="81"/>
      <c r="B54" s="83"/>
      <c r="C54" s="78" t="s">
        <v>29</v>
      </c>
      <c r="D54" s="79"/>
      <c r="E54" s="80"/>
      <c r="F54" s="78" t="s">
        <v>30</v>
      </c>
      <c r="G54" s="80"/>
      <c r="H54" s="81"/>
      <c r="I54" s="82"/>
      <c r="J54" s="83"/>
    </row>
    <row r="55" spans="1:10" x14ac:dyDescent="0.3">
      <c r="A55" s="84"/>
      <c r="B55" s="86"/>
      <c r="C55" s="78" t="s">
        <v>31</v>
      </c>
      <c r="D55" s="79"/>
      <c r="E55" s="80"/>
      <c r="F55" s="78">
        <v>100</v>
      </c>
      <c r="G55" s="80"/>
      <c r="H55" s="84"/>
      <c r="I55" s="85"/>
      <c r="J55" s="86"/>
    </row>
    <row r="56" spans="1:10" x14ac:dyDescent="0.3">
      <c r="A56" s="84"/>
      <c r="B56" s="86"/>
      <c r="C56" s="78" t="s">
        <v>32</v>
      </c>
      <c r="D56" s="79"/>
      <c r="E56" s="80"/>
      <c r="F56" s="78">
        <v>100</v>
      </c>
      <c r="G56" s="80"/>
      <c r="H56" s="84"/>
      <c r="I56" s="85"/>
      <c r="J56" s="86"/>
    </row>
    <row r="57" spans="1:10" x14ac:dyDescent="0.3">
      <c r="A57" s="84"/>
      <c r="B57" s="86"/>
      <c r="C57" s="78" t="s">
        <v>33</v>
      </c>
      <c r="D57" s="79"/>
      <c r="E57" s="80"/>
      <c r="F57" s="78">
        <v>100</v>
      </c>
      <c r="G57" s="80"/>
      <c r="H57" s="84"/>
      <c r="I57" s="85"/>
      <c r="J57" s="86"/>
    </row>
    <row r="58" spans="1:10" x14ac:dyDescent="0.3">
      <c r="A58" s="84"/>
      <c r="B58" s="86"/>
      <c r="C58" s="78" t="s">
        <v>34</v>
      </c>
      <c r="D58" s="79"/>
      <c r="E58" s="80"/>
      <c r="F58" s="78">
        <v>100</v>
      </c>
      <c r="G58" s="80"/>
      <c r="H58" s="84"/>
      <c r="I58" s="85"/>
      <c r="J58" s="86"/>
    </row>
    <row r="59" spans="1:10" x14ac:dyDescent="0.3">
      <c r="A59" s="84"/>
      <c r="B59" s="86"/>
      <c r="C59" s="78" t="s">
        <v>37</v>
      </c>
      <c r="D59" s="79"/>
      <c r="E59" s="80"/>
      <c r="F59" s="78">
        <v>100</v>
      </c>
      <c r="G59" s="80"/>
      <c r="H59" s="84"/>
      <c r="I59" s="85"/>
      <c r="J59" s="86"/>
    </row>
    <row r="60" spans="1:10" ht="15" customHeight="1" x14ac:dyDescent="0.3">
      <c r="A60" s="84"/>
      <c r="B60" s="86"/>
      <c r="C60" s="78" t="s">
        <v>38</v>
      </c>
      <c r="D60" s="79"/>
      <c r="E60" s="80"/>
      <c r="F60" s="78">
        <v>100</v>
      </c>
      <c r="G60" s="80"/>
      <c r="H60" s="84"/>
      <c r="I60" s="85"/>
      <c r="J60" s="86"/>
    </row>
    <row r="61" spans="1:10" x14ac:dyDescent="0.3">
      <c r="A61" s="87"/>
      <c r="B61" s="89"/>
      <c r="C61" s="78" t="s">
        <v>39</v>
      </c>
      <c r="D61" s="79"/>
      <c r="E61" s="80"/>
      <c r="F61" s="78">
        <v>100</v>
      </c>
      <c r="G61" s="80"/>
      <c r="H61" s="87"/>
      <c r="I61" s="88"/>
      <c r="J61" s="89"/>
    </row>
    <row r="62" spans="1:10" x14ac:dyDescent="0.3">
      <c r="A62" s="137" t="s">
        <v>27</v>
      </c>
      <c r="B62" s="138"/>
      <c r="C62" s="139"/>
      <c r="D62" s="135">
        <v>100</v>
      </c>
      <c r="E62" s="136"/>
      <c r="F62" s="137" t="s">
        <v>28</v>
      </c>
      <c r="G62" s="138"/>
      <c r="H62" s="139"/>
      <c r="I62" s="135">
        <v>100</v>
      </c>
      <c r="J62" s="136"/>
    </row>
    <row r="63" spans="1:10" ht="15" hidden="1" customHeight="1" x14ac:dyDescent="0.3">
      <c r="A63" s="132" t="s">
        <v>168</v>
      </c>
      <c r="B63" s="133"/>
      <c r="C63" s="133"/>
      <c r="D63" s="133">
        <v>100</v>
      </c>
      <c r="E63" s="133"/>
      <c r="F63" s="133" t="s">
        <v>28</v>
      </c>
      <c r="G63" s="133"/>
      <c r="H63" s="133"/>
      <c r="I63" s="133">
        <v>100</v>
      </c>
      <c r="J63" s="134"/>
    </row>
    <row r="64" spans="1:10" ht="15" hidden="1" customHeight="1" x14ac:dyDescent="0.3">
      <c r="A64" s="81"/>
      <c r="B64" s="83"/>
      <c r="C64" s="78" t="s">
        <v>29</v>
      </c>
      <c r="D64" s="79"/>
      <c r="E64" s="80"/>
      <c r="F64" s="78" t="s">
        <v>30</v>
      </c>
      <c r="G64" s="80"/>
      <c r="H64" s="81"/>
      <c r="I64" s="82"/>
      <c r="J64" s="83"/>
    </row>
    <row r="65" spans="1:10" hidden="1" x14ac:dyDescent="0.3">
      <c r="A65" s="84"/>
      <c r="B65" s="86"/>
      <c r="C65" s="78" t="s">
        <v>31</v>
      </c>
      <c r="D65" s="79"/>
      <c r="E65" s="80"/>
      <c r="F65" s="78">
        <f>'V, W, X &amp; Y'!E4</f>
        <v>100</v>
      </c>
      <c r="G65" s="80"/>
      <c r="H65" s="84"/>
      <c r="I65" s="85"/>
      <c r="J65" s="86"/>
    </row>
    <row r="66" spans="1:10" hidden="1" x14ac:dyDescent="0.3">
      <c r="A66" s="84"/>
      <c r="B66" s="86"/>
      <c r="C66" s="78" t="s">
        <v>32</v>
      </c>
      <c r="D66" s="79"/>
      <c r="E66" s="80"/>
      <c r="F66" s="78">
        <f>'V, W, X &amp; Y'!E5</f>
        <v>100</v>
      </c>
      <c r="G66" s="80"/>
      <c r="H66" s="84"/>
      <c r="I66" s="85"/>
      <c r="J66" s="86"/>
    </row>
    <row r="67" spans="1:10" hidden="1" x14ac:dyDescent="0.3">
      <c r="A67" s="84"/>
      <c r="B67" s="86"/>
      <c r="C67" s="78" t="s">
        <v>33</v>
      </c>
      <c r="D67" s="79"/>
      <c r="E67" s="80"/>
      <c r="F67" s="78">
        <f>'V, W, X &amp; Y'!E6</f>
        <v>100</v>
      </c>
      <c r="G67" s="80"/>
      <c r="H67" s="84"/>
      <c r="I67" s="85"/>
      <c r="J67" s="86"/>
    </row>
    <row r="68" spans="1:10" hidden="1" x14ac:dyDescent="0.3">
      <c r="A68" s="84"/>
      <c r="B68" s="86"/>
      <c r="C68" s="78" t="s">
        <v>34</v>
      </c>
      <c r="D68" s="79"/>
      <c r="E68" s="80"/>
      <c r="F68" s="78">
        <f>'V, W, X &amp; Y'!E7</f>
        <v>100</v>
      </c>
      <c r="G68" s="80"/>
      <c r="H68" s="84"/>
      <c r="I68" s="85"/>
      <c r="J68" s="86"/>
    </row>
    <row r="69" spans="1:10" hidden="1" x14ac:dyDescent="0.3">
      <c r="A69" s="84"/>
      <c r="B69" s="86"/>
      <c r="C69" s="78" t="s">
        <v>37</v>
      </c>
      <c r="D69" s="79"/>
      <c r="E69" s="80"/>
      <c r="F69" s="78">
        <f>'V, W, X &amp; Y'!E8</f>
        <v>100</v>
      </c>
      <c r="G69" s="80"/>
      <c r="H69" s="84"/>
      <c r="I69" s="85"/>
      <c r="J69" s="86"/>
    </row>
    <row r="70" spans="1:10" ht="15" hidden="1" customHeight="1" x14ac:dyDescent="0.3">
      <c r="A70" s="84"/>
      <c r="B70" s="86"/>
      <c r="C70" s="78" t="s">
        <v>38</v>
      </c>
      <c r="D70" s="79"/>
      <c r="E70" s="80"/>
      <c r="F70" s="78">
        <f>'V, W, X &amp; Y'!E9</f>
        <v>100</v>
      </c>
      <c r="G70" s="80"/>
      <c r="H70" s="84"/>
      <c r="I70" s="85"/>
      <c r="J70" s="86"/>
    </row>
    <row r="71" spans="1:10" hidden="1" x14ac:dyDescent="0.3">
      <c r="A71" s="87"/>
      <c r="B71" s="89"/>
      <c r="C71" s="78" t="s">
        <v>39</v>
      </c>
      <c r="D71" s="79"/>
      <c r="E71" s="80"/>
      <c r="F71" s="78">
        <f>'V, W, X &amp; Y'!E10</f>
        <v>100</v>
      </c>
      <c r="G71" s="80"/>
      <c r="H71" s="87"/>
      <c r="I71" s="88"/>
      <c r="J71" s="89"/>
    </row>
    <row r="72" spans="1:10" hidden="1" x14ac:dyDescent="0.3">
      <c r="A72" s="137" t="s">
        <v>27</v>
      </c>
      <c r="B72" s="138"/>
      <c r="C72" s="139"/>
      <c r="D72" s="135">
        <v>100</v>
      </c>
      <c r="E72" s="136"/>
      <c r="F72" s="137" t="s">
        <v>28</v>
      </c>
      <c r="G72" s="138"/>
      <c r="H72" s="139"/>
      <c r="I72" s="135">
        <f>'V, W, X &amp; Y'!H20</f>
        <v>100</v>
      </c>
      <c r="J72" s="136"/>
    </row>
    <row r="73" spans="1:10" x14ac:dyDescent="0.3">
      <c r="A73" s="132" t="s">
        <v>231</v>
      </c>
      <c r="B73" s="133"/>
      <c r="C73" s="133"/>
      <c r="D73" s="133"/>
      <c r="E73" s="133"/>
      <c r="F73" s="133"/>
      <c r="G73" s="133"/>
      <c r="H73" s="133"/>
      <c r="I73" s="133"/>
      <c r="J73" s="134"/>
    </row>
    <row r="74" spans="1:10" ht="15" customHeight="1" x14ac:dyDescent="0.3">
      <c r="A74" s="81"/>
      <c r="B74" s="83"/>
      <c r="C74" s="78" t="s">
        <v>29</v>
      </c>
      <c r="D74" s="79"/>
      <c r="E74" s="80"/>
      <c r="F74" s="78" t="s">
        <v>30</v>
      </c>
      <c r="G74" s="80"/>
      <c r="H74" s="81"/>
      <c r="I74" s="82"/>
      <c r="J74" s="83"/>
    </row>
    <row r="75" spans="1:10" x14ac:dyDescent="0.3">
      <c r="A75" s="84"/>
      <c r="B75" s="86"/>
      <c r="C75" s="78" t="s">
        <v>31</v>
      </c>
      <c r="D75" s="79"/>
      <c r="E75" s="80"/>
      <c r="F75" s="78">
        <f>'V, W, X &amp; Y'!E14</f>
        <v>0</v>
      </c>
      <c r="G75" s="80"/>
      <c r="H75" s="84"/>
      <c r="I75" s="85"/>
      <c r="J75" s="86"/>
    </row>
    <row r="76" spans="1:10" x14ac:dyDescent="0.3">
      <c r="A76" s="84"/>
      <c r="B76" s="86"/>
      <c r="C76" s="78" t="s">
        <v>32</v>
      </c>
      <c r="D76" s="79"/>
      <c r="E76" s="80"/>
      <c r="F76" s="78">
        <f>'V, W, X &amp; Y'!E15</f>
        <v>0</v>
      </c>
      <c r="G76" s="80"/>
      <c r="H76" s="84"/>
      <c r="I76" s="85"/>
      <c r="J76" s="86"/>
    </row>
    <row r="77" spans="1:10" x14ac:dyDescent="0.3">
      <c r="A77" s="84"/>
      <c r="B77" s="86"/>
      <c r="C77" s="78" t="s">
        <v>33</v>
      </c>
      <c r="D77" s="79"/>
      <c r="E77" s="80"/>
      <c r="F77" s="78">
        <f>'V, W, X &amp; Y'!E16</f>
        <v>0</v>
      </c>
      <c r="G77" s="80"/>
      <c r="H77" s="84"/>
      <c r="I77" s="85"/>
      <c r="J77" s="86"/>
    </row>
    <row r="78" spans="1:10" x14ac:dyDescent="0.3">
      <c r="A78" s="84"/>
      <c r="B78" s="86"/>
      <c r="C78" s="78" t="s">
        <v>34</v>
      </c>
      <c r="D78" s="79"/>
      <c r="E78" s="80"/>
      <c r="F78" s="78">
        <f>'V, W, X &amp; Y'!E17</f>
        <v>0</v>
      </c>
      <c r="G78" s="80"/>
      <c r="H78" s="84"/>
      <c r="I78" s="85"/>
      <c r="J78" s="86"/>
    </row>
    <row r="79" spans="1:10" x14ac:dyDescent="0.3">
      <c r="A79" s="84"/>
      <c r="B79" s="86"/>
      <c r="C79" s="78" t="s">
        <v>37</v>
      </c>
      <c r="D79" s="79"/>
      <c r="E79" s="80"/>
      <c r="F79" s="78">
        <f>'V, W, X &amp; Y'!E18</f>
        <v>0</v>
      </c>
      <c r="G79" s="80"/>
      <c r="H79" s="84"/>
      <c r="I79" s="85"/>
      <c r="J79" s="86"/>
    </row>
    <row r="80" spans="1:10" ht="15" customHeight="1" x14ac:dyDescent="0.3">
      <c r="A80" s="84"/>
      <c r="B80" s="86"/>
      <c r="C80" s="78" t="s">
        <v>38</v>
      </c>
      <c r="D80" s="79"/>
      <c r="E80" s="80"/>
      <c r="F80" s="78">
        <f>'V, W, X &amp; Y'!E19</f>
        <v>0</v>
      </c>
      <c r="G80" s="80"/>
      <c r="H80" s="84"/>
      <c r="I80" s="85"/>
      <c r="J80" s="86"/>
    </row>
    <row r="81" spans="1:13" x14ac:dyDescent="0.3">
      <c r="A81" s="87"/>
      <c r="B81" s="89"/>
      <c r="C81" s="78" t="s">
        <v>39</v>
      </c>
      <c r="D81" s="79"/>
      <c r="E81" s="80"/>
      <c r="F81" s="78">
        <f>'V, W, X &amp; Y'!E20</f>
        <v>0</v>
      </c>
      <c r="G81" s="80"/>
      <c r="H81" s="87"/>
      <c r="I81" s="88"/>
      <c r="J81" s="89"/>
    </row>
    <row r="82" spans="1:13" x14ac:dyDescent="0.3">
      <c r="A82" s="137" t="s">
        <v>27</v>
      </c>
      <c r="B82" s="138"/>
      <c r="C82" s="139"/>
      <c r="D82" s="135">
        <f>'V, W, X &amp; Y'!G30</f>
        <v>0</v>
      </c>
      <c r="E82" s="136"/>
      <c r="F82" s="137" t="s">
        <v>28</v>
      </c>
      <c r="G82" s="138"/>
      <c r="H82" s="139"/>
      <c r="I82" s="135">
        <f>'V, W, X &amp; Y'!H30</f>
        <v>0</v>
      </c>
      <c r="J82" s="136"/>
    </row>
    <row r="83" spans="1:13" x14ac:dyDescent="0.3">
      <c r="A83" s="123" t="s">
        <v>58</v>
      </c>
      <c r="B83" s="124"/>
      <c r="C83" s="124"/>
      <c r="D83" s="124"/>
      <c r="E83" s="124"/>
      <c r="F83" s="124"/>
      <c r="G83" s="124"/>
      <c r="H83" s="124"/>
      <c r="I83" s="124"/>
      <c r="J83" s="125"/>
    </row>
    <row r="84" spans="1:13" x14ac:dyDescent="0.3">
      <c r="A84" s="93" t="s">
        <v>48</v>
      </c>
      <c r="B84" s="94"/>
      <c r="C84" s="94"/>
      <c r="D84" s="94"/>
      <c r="E84" s="94"/>
      <c r="F84" s="94"/>
      <c r="G84" s="94"/>
      <c r="H84" s="94"/>
      <c r="I84" s="94"/>
      <c r="J84" s="95"/>
    </row>
    <row r="85" spans="1:13" ht="15" customHeight="1" x14ac:dyDescent="0.3">
      <c r="A85" s="184" t="s">
        <v>131</v>
      </c>
      <c r="B85" s="184"/>
      <c r="C85" s="184"/>
      <c r="D85" s="184"/>
      <c r="E85" s="184"/>
      <c r="F85" s="184"/>
      <c r="G85" s="184"/>
      <c r="H85" s="184"/>
      <c r="I85" s="184"/>
      <c r="J85" s="184"/>
    </row>
    <row r="86" spans="1:13" x14ac:dyDescent="0.3">
      <c r="A86" s="184"/>
      <c r="B86" s="184"/>
      <c r="C86" s="184"/>
      <c r="D86" s="184"/>
      <c r="E86" s="184"/>
      <c r="F86" s="184"/>
      <c r="G86" s="184"/>
      <c r="H86" s="184"/>
      <c r="I86" s="184"/>
      <c r="J86" s="184"/>
    </row>
    <row r="87" spans="1:13" x14ac:dyDescent="0.3">
      <c r="A87" s="183" t="s">
        <v>25</v>
      </c>
      <c r="B87" s="183"/>
      <c r="C87" s="183"/>
      <c r="D87" s="183"/>
      <c r="E87" s="183"/>
      <c r="F87" s="183"/>
      <c r="G87" s="183"/>
      <c r="H87" s="183"/>
      <c r="I87" s="183"/>
      <c r="J87" s="183"/>
    </row>
    <row r="88" spans="1:13" x14ac:dyDescent="0.3">
      <c r="A88" s="141" t="s">
        <v>207</v>
      </c>
      <c r="B88" s="141"/>
      <c r="C88" s="141"/>
      <c r="D88" s="141"/>
      <c r="E88" s="141"/>
      <c r="F88" s="141"/>
      <c r="G88" s="142">
        <v>3000</v>
      </c>
      <c r="H88" s="142"/>
      <c r="I88" s="142"/>
      <c r="J88" s="142"/>
      <c r="L88" s="36"/>
      <c r="M88" s="36"/>
    </row>
    <row r="89" spans="1:13" ht="17.25" customHeight="1" x14ac:dyDescent="0.3">
      <c r="A89" s="141" t="s">
        <v>206</v>
      </c>
      <c r="B89" s="141"/>
      <c r="C89" s="141"/>
      <c r="D89" s="141"/>
      <c r="E89" s="141"/>
      <c r="F89" s="141"/>
      <c r="G89" s="113">
        <v>8800</v>
      </c>
      <c r="H89" s="113"/>
      <c r="I89" s="113"/>
      <c r="J89" s="113"/>
    </row>
    <row r="90" spans="1:13" ht="15" hidden="1" customHeight="1" x14ac:dyDescent="0.3">
      <c r="A90" s="141" t="s">
        <v>78</v>
      </c>
      <c r="B90" s="141"/>
      <c r="C90" s="141"/>
      <c r="D90" s="141"/>
      <c r="E90" s="141"/>
      <c r="F90" s="141"/>
      <c r="G90" s="113" t="s">
        <v>49</v>
      </c>
      <c r="H90" s="113"/>
      <c r="I90" s="113"/>
      <c r="J90" s="113"/>
    </row>
    <row r="91" spans="1:13" ht="17.25" hidden="1" customHeight="1" x14ac:dyDescent="0.3">
      <c r="A91" s="141" t="s">
        <v>100</v>
      </c>
      <c r="B91" s="141"/>
      <c r="C91" s="141"/>
      <c r="D91" s="141"/>
      <c r="E91" s="141"/>
      <c r="F91" s="141"/>
      <c r="G91" s="113" t="s">
        <v>49</v>
      </c>
      <c r="H91" s="113"/>
      <c r="I91" s="113"/>
      <c r="J91" s="113"/>
    </row>
    <row r="92" spans="1:13" x14ac:dyDescent="0.3">
      <c r="A92" s="141" t="s">
        <v>221</v>
      </c>
      <c r="B92" s="141"/>
      <c r="C92" s="141"/>
      <c r="D92" s="141"/>
      <c r="E92" s="141"/>
      <c r="F92" s="141"/>
      <c r="G92" s="113" t="s">
        <v>166</v>
      </c>
      <c r="H92" s="113"/>
      <c r="I92" s="113"/>
      <c r="J92" s="113"/>
    </row>
    <row r="93" spans="1:13" s="37" customFormat="1" ht="14.5" customHeight="1" x14ac:dyDescent="0.3">
      <c r="A93" s="183" t="s">
        <v>76</v>
      </c>
      <c r="B93" s="183"/>
      <c r="C93" s="183"/>
      <c r="D93" s="183"/>
      <c r="E93" s="183"/>
      <c r="F93" s="183"/>
      <c r="G93" s="141">
        <f>G88*0.8</f>
        <v>2400</v>
      </c>
      <c r="H93" s="141"/>
      <c r="I93" s="141"/>
      <c r="J93" s="141"/>
    </row>
    <row r="94" spans="1:13" customFormat="1" ht="15" x14ac:dyDescent="0.35">
      <c r="A94" s="185" t="s">
        <v>169</v>
      </c>
      <c r="B94" s="185"/>
      <c r="C94" s="185"/>
      <c r="D94" s="185"/>
      <c r="E94" s="185"/>
      <c r="F94" s="185"/>
      <c r="G94" s="185"/>
      <c r="H94" s="185"/>
      <c r="I94" s="185"/>
      <c r="J94" s="185"/>
    </row>
    <row r="95" spans="1:13" customFormat="1" ht="15" x14ac:dyDescent="0.35">
      <c r="A95" s="148" t="s">
        <v>170</v>
      </c>
      <c r="B95" s="149"/>
      <c r="C95" s="39" t="s">
        <v>171</v>
      </c>
      <c r="D95" s="150" t="s">
        <v>172</v>
      </c>
      <c r="E95" s="151"/>
      <c r="F95" s="152"/>
      <c r="G95" s="148" t="s">
        <v>173</v>
      </c>
      <c r="H95" s="153"/>
      <c r="I95" s="153"/>
      <c r="J95" s="149"/>
    </row>
    <row r="96" spans="1:13" customFormat="1" ht="15.5" x14ac:dyDescent="0.35">
      <c r="A96" s="154" t="s">
        <v>191</v>
      </c>
      <c r="B96" s="155"/>
      <c r="C96" s="40">
        <f>COUNT(D127:E133)</f>
        <v>7</v>
      </c>
      <c r="D96" s="156">
        <f>SUM(D127:E133)</f>
        <v>831.72297359999993</v>
      </c>
      <c r="E96" s="157"/>
      <c r="F96" s="158"/>
      <c r="G96" s="159">
        <f>SUM(D127:E133)</f>
        <v>831.72297359999993</v>
      </c>
      <c r="H96" s="160"/>
      <c r="I96" s="160"/>
      <c r="J96" s="161"/>
    </row>
    <row r="97" spans="1:12" customFormat="1" ht="15.5" x14ac:dyDescent="0.35">
      <c r="A97" s="154" t="s">
        <v>192</v>
      </c>
      <c r="B97" s="155"/>
      <c r="C97" s="40">
        <v>7</v>
      </c>
      <c r="D97" s="156">
        <f>SUM(D127:E133)</f>
        <v>831.72297359999993</v>
      </c>
      <c r="E97" s="157"/>
      <c r="F97" s="158"/>
      <c r="G97" s="159">
        <f>SUM(D127:E133)</f>
        <v>831.72297359999993</v>
      </c>
      <c r="H97" s="160"/>
      <c r="I97" s="160"/>
      <c r="J97" s="161"/>
    </row>
    <row r="98" spans="1:12" customFormat="1" ht="15.5" x14ac:dyDescent="0.35">
      <c r="A98" s="154" t="s">
        <v>193</v>
      </c>
      <c r="B98" s="155"/>
      <c r="C98" s="40">
        <v>7</v>
      </c>
      <c r="D98" s="156">
        <f>SUM(D127:E133)</f>
        <v>831.72297359999993</v>
      </c>
      <c r="E98" s="157"/>
      <c r="F98" s="158"/>
      <c r="G98" s="159">
        <f>SUM(D127:E133)</f>
        <v>831.72297359999993</v>
      </c>
      <c r="H98" s="160"/>
      <c r="I98" s="160"/>
      <c r="J98" s="161"/>
    </row>
    <row r="99" spans="1:12" customFormat="1" ht="15.5" x14ac:dyDescent="0.35">
      <c r="A99" s="154" t="s">
        <v>194</v>
      </c>
      <c r="B99" s="155"/>
      <c r="C99" s="40">
        <v>7</v>
      </c>
      <c r="D99" s="156">
        <f>SUM(D127:E133)</f>
        <v>831.72297359999993</v>
      </c>
      <c r="E99" s="157"/>
      <c r="F99" s="158"/>
      <c r="G99" s="159">
        <f>SUM(D127:E133)</f>
        <v>831.72297359999993</v>
      </c>
      <c r="H99" s="160"/>
      <c r="I99" s="160"/>
      <c r="J99" s="161"/>
      <c r="L99">
        <f>7*11</f>
        <v>77</v>
      </c>
    </row>
    <row r="100" spans="1:12" customFormat="1" ht="15.5" x14ac:dyDescent="0.35">
      <c r="A100" s="154" t="s">
        <v>195</v>
      </c>
      <c r="B100" s="155"/>
      <c r="C100" s="40">
        <v>7</v>
      </c>
      <c r="D100" s="156">
        <f>SUM(D127:E133)</f>
        <v>831.72297359999993</v>
      </c>
      <c r="E100" s="157"/>
      <c r="F100" s="158"/>
      <c r="G100" s="159">
        <f>SUM(D127:E133)</f>
        <v>831.72297359999993</v>
      </c>
      <c r="H100" s="160"/>
      <c r="I100" s="160"/>
      <c r="J100" s="161"/>
    </row>
    <row r="101" spans="1:12" customFormat="1" ht="15.5" x14ac:dyDescent="0.35">
      <c r="A101" s="154" t="s">
        <v>196</v>
      </c>
      <c r="B101" s="155"/>
      <c r="C101" s="40">
        <v>7</v>
      </c>
      <c r="D101" s="156">
        <f>SUM(D127:E133)</f>
        <v>831.72297359999993</v>
      </c>
      <c r="E101" s="157"/>
      <c r="F101" s="158"/>
      <c r="G101" s="159">
        <f>SUM(D127:E133)</f>
        <v>831.72297359999993</v>
      </c>
      <c r="H101" s="160"/>
      <c r="I101" s="160"/>
      <c r="J101" s="161"/>
    </row>
    <row r="102" spans="1:12" customFormat="1" ht="15.5" x14ac:dyDescent="0.35">
      <c r="A102" s="154" t="s">
        <v>197</v>
      </c>
      <c r="B102" s="155"/>
      <c r="C102" s="40">
        <v>7</v>
      </c>
      <c r="D102" s="156">
        <f>SUM(D127:E133)</f>
        <v>831.72297359999993</v>
      </c>
      <c r="E102" s="157"/>
      <c r="F102" s="158"/>
      <c r="G102" s="159">
        <f>SUM(D127:E133)</f>
        <v>831.72297359999993</v>
      </c>
      <c r="H102" s="160"/>
      <c r="I102" s="160"/>
      <c r="J102" s="161"/>
    </row>
    <row r="103" spans="1:12" customFormat="1" ht="15.5" x14ac:dyDescent="0.35">
      <c r="A103" s="154" t="s">
        <v>198</v>
      </c>
      <c r="B103" s="155"/>
      <c r="C103" s="40">
        <v>7</v>
      </c>
      <c r="D103" s="156">
        <f>SUM(D127:E133)</f>
        <v>831.72297359999993</v>
      </c>
      <c r="E103" s="157"/>
      <c r="F103" s="158"/>
      <c r="G103" s="159">
        <f>SUM(D127:E133)</f>
        <v>831.72297359999993</v>
      </c>
      <c r="H103" s="160"/>
      <c r="I103" s="160"/>
      <c r="J103" s="161"/>
    </row>
    <row r="104" spans="1:12" customFormat="1" ht="15.5" x14ac:dyDescent="0.35">
      <c r="A104" s="154" t="s">
        <v>199</v>
      </c>
      <c r="B104" s="155"/>
      <c r="C104" s="40">
        <v>7</v>
      </c>
      <c r="D104" s="156">
        <f>SUM(D127:E133)</f>
        <v>831.72297359999993</v>
      </c>
      <c r="E104" s="157"/>
      <c r="F104" s="158"/>
      <c r="G104" s="159">
        <f>SUM(D127:E133)</f>
        <v>831.72297359999993</v>
      </c>
      <c r="H104" s="160"/>
      <c r="I104" s="160"/>
      <c r="J104" s="161"/>
    </row>
    <row r="105" spans="1:12" customFormat="1" ht="15.5" x14ac:dyDescent="0.35">
      <c r="A105" s="154" t="s">
        <v>200</v>
      </c>
      <c r="B105" s="155"/>
      <c r="C105" s="40">
        <v>7</v>
      </c>
      <c r="D105" s="156">
        <f>SUM(D127:E133)</f>
        <v>831.72297359999993</v>
      </c>
      <c r="E105" s="157"/>
      <c r="F105" s="158"/>
      <c r="G105" s="159">
        <f>SUM(D127:E133)</f>
        <v>831.72297359999993</v>
      </c>
      <c r="H105" s="160"/>
      <c r="I105" s="160"/>
      <c r="J105" s="161"/>
    </row>
    <row r="106" spans="1:12" customFormat="1" ht="15.5" x14ac:dyDescent="0.35">
      <c r="A106" s="154" t="s">
        <v>201</v>
      </c>
      <c r="B106" s="155"/>
      <c r="C106" s="40">
        <v>7</v>
      </c>
      <c r="D106" s="156">
        <f>SUM(D127:E133)</f>
        <v>831.72297359999993</v>
      </c>
      <c r="E106" s="157"/>
      <c r="F106" s="158"/>
      <c r="G106" s="159">
        <f>SUM(D127:E133)</f>
        <v>831.72297359999993</v>
      </c>
      <c r="H106" s="160"/>
      <c r="I106" s="160"/>
      <c r="J106" s="161"/>
    </row>
    <row r="107" spans="1:12" customFormat="1" ht="15" x14ac:dyDescent="0.35">
      <c r="A107" s="99" t="s">
        <v>97</v>
      </c>
      <c r="B107" s="100"/>
      <c r="C107" s="48">
        <f>SUM(C96:C106)</f>
        <v>77</v>
      </c>
      <c r="D107" s="170">
        <f>SUM(D96:F106)</f>
        <v>9148.9527095999983</v>
      </c>
      <c r="E107" s="171"/>
      <c r="F107" s="172"/>
      <c r="G107" s="148">
        <f>SUM(G96:J106)</f>
        <v>9148.9527095999983</v>
      </c>
      <c r="H107" s="153"/>
      <c r="I107" s="153"/>
      <c r="J107" s="149"/>
    </row>
    <row r="108" spans="1:12" customFormat="1" ht="15.75" hidden="1" customHeight="1" x14ac:dyDescent="0.35">
      <c r="A108" s="99" t="s">
        <v>176</v>
      </c>
      <c r="B108" s="100"/>
      <c r="C108" s="100"/>
      <c r="D108" s="100"/>
      <c r="E108" s="100"/>
      <c r="F108" s="100"/>
      <c r="G108" s="100"/>
      <c r="H108" s="100"/>
      <c r="I108" s="100"/>
      <c r="J108" s="101"/>
    </row>
    <row r="109" spans="1:12" customFormat="1" ht="15.75" hidden="1" customHeight="1" x14ac:dyDescent="0.35">
      <c r="A109" s="148" t="s">
        <v>170</v>
      </c>
      <c r="B109" s="149"/>
      <c r="C109" s="39" t="s">
        <v>171</v>
      </c>
      <c r="D109" s="150" t="s">
        <v>172</v>
      </c>
      <c r="E109" s="151"/>
      <c r="F109" s="152"/>
      <c r="G109" s="148" t="s">
        <v>173</v>
      </c>
      <c r="H109" s="153"/>
      <c r="I109" s="153"/>
      <c r="J109" s="149"/>
    </row>
    <row r="110" spans="1:12" customFormat="1" ht="15.5" hidden="1" x14ac:dyDescent="0.35">
      <c r="A110" s="154" t="s">
        <v>191</v>
      </c>
      <c r="B110" s="155"/>
      <c r="C110" s="40">
        <f>COUNT(D138:E141)+COUNT(D143:E146)+COUNT(D148:E149)</f>
        <v>10</v>
      </c>
      <c r="D110" s="156">
        <f>SUM(D138:E141)+SUM(D143:E146)+SUM(D148:E149)</f>
        <v>4013.8955999999994</v>
      </c>
      <c r="E110" s="157"/>
      <c r="F110" s="158"/>
      <c r="G110" s="159">
        <f>SUM(G138:G141)+SUM(G143:G146)+SUM(G148:G149)</f>
        <v>5874.9158519999992</v>
      </c>
      <c r="H110" s="160"/>
      <c r="I110" s="160"/>
      <c r="J110" s="161"/>
    </row>
    <row r="111" spans="1:12" customFormat="1" ht="15.5" hidden="1" x14ac:dyDescent="0.35">
      <c r="A111" s="154" t="s">
        <v>192</v>
      </c>
      <c r="B111" s="155"/>
      <c r="C111" s="40">
        <f>COUNT(D138:E141)+COUNT(D143:E146)+COUNT(D148:E149)</f>
        <v>10</v>
      </c>
      <c r="D111" s="156">
        <f t="shared" ref="D111" si="0">SUM(D138:E141)+SUM(D143:E146)+SUM(D148:E149)</f>
        <v>4013.8955999999994</v>
      </c>
      <c r="E111" s="157"/>
      <c r="F111" s="158"/>
      <c r="G111" s="159">
        <f>SUM(G138:G141)+SUM(G143:G146)+SUM(G148:G149)</f>
        <v>5874.9158519999992</v>
      </c>
      <c r="H111" s="160"/>
      <c r="I111" s="160"/>
      <c r="J111" s="161"/>
    </row>
    <row r="112" spans="1:12" customFormat="1" ht="15.5" hidden="1" x14ac:dyDescent="0.35">
      <c r="A112" s="154" t="s">
        <v>193</v>
      </c>
      <c r="B112" s="155"/>
      <c r="C112" s="40">
        <f>COUNT(D138:E141)+COUNT(D143:E146)+COUNT(D148:E149)</f>
        <v>10</v>
      </c>
      <c r="D112" s="156">
        <f>SUM(D138:E141)+SUM(D143:E146)+SUM(D148:E149)</f>
        <v>4013.8955999999994</v>
      </c>
      <c r="E112" s="157"/>
      <c r="F112" s="158"/>
      <c r="G112" s="159">
        <f>SUM(G138:G141)+SUM(G143:G146)+SUM(G148:G149)</f>
        <v>5874.9158519999992</v>
      </c>
      <c r="H112" s="160"/>
      <c r="I112" s="160"/>
      <c r="J112" s="161"/>
    </row>
    <row r="113" spans="1:13" customFormat="1" ht="15.5" hidden="1" x14ac:dyDescent="0.35">
      <c r="A113" s="154" t="s">
        <v>194</v>
      </c>
      <c r="B113" s="155"/>
      <c r="C113" s="40">
        <f>COUNT(D138:E141)+COUNT(D143:E146)+COUNT(D148:E149)</f>
        <v>10</v>
      </c>
      <c r="D113" s="156">
        <f>SUM(D138:E141)+SUM(D143:E146)+SUM(D148:E149)</f>
        <v>4013.8955999999994</v>
      </c>
      <c r="E113" s="157"/>
      <c r="F113" s="158"/>
      <c r="G113" s="159">
        <f>SUM(G138:G141)+SUM(G143:G146)+SUM(G148:G149)</f>
        <v>5874.9158519999992</v>
      </c>
      <c r="H113" s="160"/>
      <c r="I113" s="160"/>
      <c r="J113" s="161"/>
    </row>
    <row r="114" spans="1:13" customFormat="1" ht="15.5" hidden="1" x14ac:dyDescent="0.35">
      <c r="A114" s="154" t="s">
        <v>195</v>
      </c>
      <c r="B114" s="155"/>
      <c r="C114" s="40">
        <f>COUNT(D138:E141)+COUNT(D143:E146)+COUNT(D148:E149)</f>
        <v>10</v>
      </c>
      <c r="D114" s="156">
        <f t="shared" ref="D114" si="1">SUM(D138:E141)+SUM(D143:E146)+SUM(D148:E149)</f>
        <v>4013.8955999999994</v>
      </c>
      <c r="E114" s="157"/>
      <c r="F114" s="158"/>
      <c r="G114" s="159">
        <f>SUM(G138:G141)+SUM(G143:G146)+SUM(G148:G149)</f>
        <v>5874.9158519999992</v>
      </c>
      <c r="H114" s="160"/>
      <c r="I114" s="160"/>
      <c r="J114" s="161"/>
    </row>
    <row r="115" spans="1:13" customFormat="1" ht="15.5" hidden="1" x14ac:dyDescent="0.35">
      <c r="A115" s="154" t="s">
        <v>196</v>
      </c>
      <c r="B115" s="155"/>
      <c r="C115" s="40">
        <f>COUNT(D138:E141)+COUNT(D143:E146)+COUNT(D148:E149)</f>
        <v>10</v>
      </c>
      <c r="D115" s="156">
        <f>SUM(D138:E141)+SUM(D143:E146)+SUM(D148:E149)</f>
        <v>4013.8955999999994</v>
      </c>
      <c r="E115" s="157"/>
      <c r="F115" s="158"/>
      <c r="G115" s="159">
        <f>SUM(G138:G141)+SUM(G143:G146)+SUM(G148:G149)</f>
        <v>5874.9158519999992</v>
      </c>
      <c r="H115" s="160"/>
      <c r="I115" s="160"/>
      <c r="J115" s="161"/>
    </row>
    <row r="116" spans="1:13" customFormat="1" ht="15.5" hidden="1" x14ac:dyDescent="0.35">
      <c r="A116" s="154" t="s">
        <v>197</v>
      </c>
      <c r="B116" s="155"/>
      <c r="C116" s="40">
        <f>COUNT(D138:E141)+COUNT(D143:E146)+COUNT(D148:E149)</f>
        <v>10</v>
      </c>
      <c r="D116" s="156">
        <f>SUM(D138:E141)+SUM(D143:E146)+SUM(D148:E149)</f>
        <v>4013.8955999999994</v>
      </c>
      <c r="E116" s="157"/>
      <c r="F116" s="158"/>
      <c r="G116" s="159">
        <f>SUM(G138:G141)+SUM(G143:G146)+SUM(G148:G149)</f>
        <v>5874.9158519999992</v>
      </c>
      <c r="H116" s="160"/>
      <c r="I116" s="160"/>
      <c r="J116" s="161"/>
    </row>
    <row r="117" spans="1:13" customFormat="1" ht="15.5" hidden="1" x14ac:dyDescent="0.35">
      <c r="A117" s="154" t="s">
        <v>198</v>
      </c>
      <c r="B117" s="155"/>
      <c r="C117" s="40">
        <f>COUNT(D138:E141)+COUNT(D143:E146)+COUNT(D148:E149)</f>
        <v>10</v>
      </c>
      <c r="D117" s="156">
        <f>SUM(D138:E141)+SUM(D143:E146)+SUM(D148:E149)</f>
        <v>4013.8955999999994</v>
      </c>
      <c r="E117" s="157"/>
      <c r="F117" s="158"/>
      <c r="G117" s="159">
        <f>SUM(G138:G141)+SUM(G143:G146)+SUM(G148:G149)</f>
        <v>5874.9158519999992</v>
      </c>
      <c r="H117" s="160"/>
      <c r="I117" s="160"/>
      <c r="J117" s="161"/>
    </row>
    <row r="118" spans="1:13" customFormat="1" ht="15.5" hidden="1" x14ac:dyDescent="0.35">
      <c r="A118" s="154" t="s">
        <v>199</v>
      </c>
      <c r="B118" s="155"/>
      <c r="C118" s="40">
        <f>COUNT(D138:E141)+COUNT(D143:E146)+COUNT(D148:E149)</f>
        <v>10</v>
      </c>
      <c r="D118" s="156">
        <f>SUM(D138:E141)+SUM(D143:E146)+SUM(D148:E149)</f>
        <v>4013.8955999999994</v>
      </c>
      <c r="E118" s="157"/>
      <c r="F118" s="158"/>
      <c r="G118" s="159">
        <f>SUM(G138:G141)+SUM(G143:G146)+SUM(G148:G149)</f>
        <v>5874.9158519999992</v>
      </c>
      <c r="H118" s="160"/>
      <c r="I118" s="160"/>
      <c r="J118" s="161"/>
    </row>
    <row r="119" spans="1:13" customFormat="1" ht="15.5" hidden="1" x14ac:dyDescent="0.35">
      <c r="A119" s="154" t="s">
        <v>200</v>
      </c>
      <c r="B119" s="155"/>
      <c r="C119" s="40">
        <f>COUNT(D138:E141)+COUNT(D143:E146)+COUNT(D148:E149)</f>
        <v>10</v>
      </c>
      <c r="D119" s="156">
        <f>SUM(D138:E141)+SUM(D143:E146)+SUM(D148:E149)</f>
        <v>4013.8955999999994</v>
      </c>
      <c r="E119" s="157"/>
      <c r="F119" s="158"/>
      <c r="G119" s="159">
        <f>SUM(G138:G141)+SUM(G143:G146)+SUM(G148:G149)</f>
        <v>5874.9158519999992</v>
      </c>
      <c r="H119" s="160"/>
      <c r="I119" s="160"/>
      <c r="J119" s="161"/>
    </row>
    <row r="120" spans="1:13" customFormat="1" ht="15.5" hidden="1" x14ac:dyDescent="0.35">
      <c r="A120" s="154" t="s">
        <v>201</v>
      </c>
      <c r="B120" s="155"/>
      <c r="C120" s="40">
        <f>COUNT(D138:E141)+COUNT(D143:E146)+COUNT(D148:E149)</f>
        <v>10</v>
      </c>
      <c r="D120" s="156">
        <f>SUM(D138:E141)+SUM(D143:E146)+SUM(D148:E149)</f>
        <v>4013.8955999999994</v>
      </c>
      <c r="E120" s="157"/>
      <c r="F120" s="158"/>
      <c r="G120" s="159">
        <f>SUM(G138:G141)+SUM(G143:G146)+SUM(G148:G149)</f>
        <v>5874.9158519999992</v>
      </c>
      <c r="H120" s="160"/>
      <c r="I120" s="160"/>
      <c r="J120" s="161"/>
    </row>
    <row r="121" spans="1:13" customFormat="1" ht="15" hidden="1" x14ac:dyDescent="0.35">
      <c r="A121" s="99" t="s">
        <v>97</v>
      </c>
      <c r="B121" s="100"/>
      <c r="C121" s="48">
        <f>SUM(C110:C120)</f>
        <v>110</v>
      </c>
      <c r="D121" s="170">
        <f>SUM(D110:F120)</f>
        <v>44152.851599999987</v>
      </c>
      <c r="E121" s="171"/>
      <c r="F121" s="172"/>
      <c r="G121" s="148">
        <f>SUM(G110:J120)</f>
        <v>64624.074371999988</v>
      </c>
      <c r="H121" s="153"/>
      <c r="I121" s="153"/>
      <c r="J121" s="149"/>
    </row>
    <row r="122" spans="1:13" s="41" customFormat="1" ht="17.5" x14ac:dyDescent="0.3">
      <c r="A122" s="162" t="s">
        <v>177</v>
      </c>
      <c r="B122" s="163"/>
      <c r="C122" s="163"/>
      <c r="D122" s="163"/>
      <c r="E122" s="163"/>
      <c r="F122" s="163"/>
      <c r="G122" s="163"/>
      <c r="H122" s="163"/>
      <c r="I122" s="163"/>
      <c r="J122" s="164"/>
    </row>
    <row r="123" spans="1:13" s="42" customFormat="1" x14ac:dyDescent="0.3">
      <c r="A123" s="114" t="s">
        <v>178</v>
      </c>
      <c r="B123" s="115"/>
      <c r="C123" s="115"/>
      <c r="D123" s="115"/>
      <c r="E123" s="115"/>
      <c r="F123" s="115"/>
      <c r="G123" s="115"/>
      <c r="H123" s="115"/>
      <c r="I123" s="115"/>
      <c r="J123" s="116"/>
    </row>
    <row r="124" spans="1:13" s="42" customFormat="1" ht="39" x14ac:dyDescent="0.3">
      <c r="A124" s="148" t="s">
        <v>179</v>
      </c>
      <c r="B124" s="149"/>
      <c r="C124" s="44" t="s">
        <v>180</v>
      </c>
      <c r="D124" s="165" t="s">
        <v>181</v>
      </c>
      <c r="E124" s="166"/>
      <c r="F124" s="45" t="s">
        <v>182</v>
      </c>
      <c r="G124" s="44" t="s">
        <v>183</v>
      </c>
      <c r="H124" s="167" t="s">
        <v>184</v>
      </c>
      <c r="I124" s="168" t="s">
        <v>185</v>
      </c>
      <c r="J124" s="169"/>
    </row>
    <row r="125" spans="1:13" customFormat="1" ht="15.75" customHeight="1" x14ac:dyDescent="0.35">
      <c r="A125" s="99" t="s">
        <v>190</v>
      </c>
      <c r="B125" s="100"/>
      <c r="C125" s="100"/>
      <c r="D125" s="100"/>
      <c r="E125" s="100"/>
      <c r="F125" s="100"/>
      <c r="G125" s="100"/>
      <c r="H125" s="100"/>
      <c r="I125" s="100"/>
      <c r="J125" s="101"/>
    </row>
    <row r="126" spans="1:13" customFormat="1" ht="15.75" customHeight="1" x14ac:dyDescent="0.35">
      <c r="A126" s="99" t="s">
        <v>189</v>
      </c>
      <c r="B126" s="100"/>
      <c r="C126" s="100"/>
      <c r="D126" s="100"/>
      <c r="E126" s="100"/>
      <c r="F126" s="100"/>
      <c r="G126" s="100"/>
      <c r="H126" s="100"/>
      <c r="I126" s="100"/>
      <c r="J126" s="101"/>
    </row>
    <row r="127" spans="1:13" s="46" customFormat="1" ht="15.75" customHeight="1" x14ac:dyDescent="0.35">
      <c r="A127" s="159">
        <v>1</v>
      </c>
      <c r="B127" s="161" t="s">
        <v>175</v>
      </c>
      <c r="C127" s="43" t="s">
        <v>186</v>
      </c>
      <c r="D127" s="154">
        <f>(2.44*2.14+1*2.44)*10.764</f>
        <v>82.469462399999998</v>
      </c>
      <c r="E127" s="155"/>
      <c r="F127" s="43">
        <f>'[1]2-1'!M16</f>
        <v>0</v>
      </c>
      <c r="G127" s="43">
        <v>162</v>
      </c>
      <c r="H127" s="67" t="str">
        <f>A126</f>
        <v>Ground Floor For Parking &amp; Commercial</v>
      </c>
      <c r="I127" s="68"/>
      <c r="J127" s="173"/>
      <c r="L127" s="46">
        <f>1944000/G127</f>
        <v>12000</v>
      </c>
      <c r="M127" s="46">
        <f>D128*1.55</f>
        <v>197.40745440000001</v>
      </c>
    </row>
    <row r="128" spans="1:13" s="46" customFormat="1" ht="15.5" x14ac:dyDescent="0.35">
      <c r="A128" s="159">
        <v>2</v>
      </c>
      <c r="B128" s="161" t="s">
        <v>174</v>
      </c>
      <c r="C128" s="43" t="s">
        <v>186</v>
      </c>
      <c r="D128" s="154">
        <f>(2.4*3.93+1*2.4)*10.764</f>
        <v>127.35964800000001</v>
      </c>
      <c r="E128" s="155"/>
      <c r="F128" s="43">
        <f>'[1]2-2'!M16</f>
        <v>0</v>
      </c>
      <c r="G128" s="43">
        <v>220</v>
      </c>
      <c r="H128" s="69"/>
      <c r="I128" s="70"/>
      <c r="J128" s="174"/>
      <c r="L128" s="46">
        <f>1900000/G129</f>
        <v>7307.6923076923076</v>
      </c>
    </row>
    <row r="129" spans="1:12" s="46" customFormat="1" ht="15.5" x14ac:dyDescent="0.35">
      <c r="A129" s="159">
        <v>3</v>
      </c>
      <c r="B129" s="161" t="s">
        <v>174</v>
      </c>
      <c r="C129" s="43" t="s">
        <v>186</v>
      </c>
      <c r="D129" s="154">
        <f>(2.74*3.93+1*2.74)*10.764</f>
        <v>145.40226480000001</v>
      </c>
      <c r="E129" s="155"/>
      <c r="F129" s="43">
        <f>'[1]2-3'!M16</f>
        <v>0</v>
      </c>
      <c r="G129" s="43">
        <v>260</v>
      </c>
      <c r="H129" s="69"/>
      <c r="I129" s="70"/>
      <c r="J129" s="174"/>
    </row>
    <row r="130" spans="1:12" s="46" customFormat="1" ht="15.5" x14ac:dyDescent="0.35">
      <c r="A130" s="159">
        <v>4</v>
      </c>
      <c r="B130" s="161" t="s">
        <v>174</v>
      </c>
      <c r="C130" s="43" t="s">
        <v>186</v>
      </c>
      <c r="D130" s="154">
        <f>(2.4*3.93+1*2.4)*10.7645</f>
        <v>127.36556400000001</v>
      </c>
      <c r="E130" s="155"/>
      <c r="F130" s="43">
        <f>'[1]2-4'!M16</f>
        <v>0</v>
      </c>
      <c r="G130" s="43">
        <v>240</v>
      </c>
      <c r="H130" s="69"/>
      <c r="I130" s="70"/>
      <c r="J130" s="174"/>
    </row>
    <row r="131" spans="1:12" s="46" customFormat="1" ht="15.5" x14ac:dyDescent="0.35">
      <c r="A131" s="159">
        <v>5</v>
      </c>
      <c r="B131" s="161" t="s">
        <v>175</v>
      </c>
      <c r="C131" s="43" t="s">
        <v>186</v>
      </c>
      <c r="D131" s="154">
        <f>(2.74*3.93+1*2.74)*10.764</f>
        <v>145.40226480000001</v>
      </c>
      <c r="E131" s="155"/>
      <c r="F131" s="43">
        <v>0</v>
      </c>
      <c r="G131" s="43">
        <v>260</v>
      </c>
      <c r="H131" s="69"/>
      <c r="I131" s="70"/>
      <c r="J131" s="174"/>
    </row>
    <row r="132" spans="1:12" s="46" customFormat="1" ht="15.5" x14ac:dyDescent="0.35">
      <c r="A132" s="159">
        <v>6</v>
      </c>
      <c r="B132" s="161" t="s">
        <v>174</v>
      </c>
      <c r="C132" s="43" t="s">
        <v>186</v>
      </c>
      <c r="D132" s="154">
        <f>(2.28*3.93+1*2.28)*10.764</f>
        <v>120.99166559999999</v>
      </c>
      <c r="E132" s="155"/>
      <c r="F132" s="43">
        <v>0</v>
      </c>
      <c r="G132" s="43">
        <v>220</v>
      </c>
      <c r="H132" s="69"/>
      <c r="I132" s="70"/>
      <c r="J132" s="174"/>
    </row>
    <row r="133" spans="1:12" s="46" customFormat="1" ht="15.5" x14ac:dyDescent="0.35">
      <c r="A133" s="159">
        <v>7</v>
      </c>
      <c r="B133" s="161" t="s">
        <v>174</v>
      </c>
      <c r="C133" s="43" t="s">
        <v>186</v>
      </c>
      <c r="D133" s="154">
        <f>(2.44*2.15+1*2.44)*10.764</f>
        <v>82.732103999999993</v>
      </c>
      <c r="E133" s="155"/>
      <c r="F133" s="43">
        <f>'[1]2-7'!M16</f>
        <v>0</v>
      </c>
      <c r="G133" s="43">
        <v>162</v>
      </c>
      <c r="H133" s="69"/>
      <c r="I133" s="70"/>
      <c r="J133" s="174"/>
    </row>
    <row r="134" spans="1:12" s="46" customFormat="1" ht="15.5" x14ac:dyDescent="0.35">
      <c r="A134" s="99"/>
      <c r="B134" s="100"/>
      <c r="C134" s="100"/>
      <c r="D134" s="100"/>
      <c r="E134" s="100"/>
      <c r="F134" s="100"/>
      <c r="G134" s="100"/>
      <c r="H134" s="100"/>
      <c r="I134" s="100"/>
      <c r="J134" s="101"/>
      <c r="L134" s="49" t="s">
        <v>205</v>
      </c>
    </row>
    <row r="135" spans="1:12" s="47" customFormat="1" ht="39" hidden="1" x14ac:dyDescent="0.3">
      <c r="A135" s="148" t="s">
        <v>187</v>
      </c>
      <c r="B135" s="149"/>
      <c r="C135" s="44" t="s">
        <v>180</v>
      </c>
      <c r="D135" s="165" t="s">
        <v>181</v>
      </c>
      <c r="E135" s="166"/>
      <c r="F135" s="45" t="s">
        <v>182</v>
      </c>
      <c r="G135" s="44" t="s">
        <v>183</v>
      </c>
      <c r="H135" s="167" t="s">
        <v>184</v>
      </c>
      <c r="I135" s="168" t="s">
        <v>185</v>
      </c>
      <c r="J135" s="169"/>
    </row>
    <row r="136" spans="1:12" s="46" customFormat="1" ht="15.5" hidden="1" x14ac:dyDescent="0.35">
      <c r="A136" s="99" t="s">
        <v>190</v>
      </c>
      <c r="B136" s="100"/>
      <c r="C136" s="100"/>
      <c r="D136" s="100"/>
      <c r="E136" s="100"/>
      <c r="F136" s="100"/>
      <c r="G136" s="100"/>
      <c r="H136" s="100"/>
      <c r="I136" s="100"/>
      <c r="J136" s="101"/>
    </row>
    <row r="137" spans="1:12" s="46" customFormat="1" ht="15.5" hidden="1" x14ac:dyDescent="0.35">
      <c r="A137" s="99" t="s">
        <v>188</v>
      </c>
      <c r="B137" s="100"/>
      <c r="C137" s="100"/>
      <c r="D137" s="100"/>
      <c r="E137" s="100"/>
      <c r="F137" s="100"/>
      <c r="G137" s="100"/>
      <c r="H137" s="100"/>
      <c r="I137" s="100"/>
      <c r="J137" s="101"/>
    </row>
    <row r="138" spans="1:12" s="46" customFormat="1" ht="15.75" hidden="1" customHeight="1" x14ac:dyDescent="0.35">
      <c r="A138" s="154">
        <v>1</v>
      </c>
      <c r="B138" s="155"/>
      <c r="C138" s="43" t="s">
        <v>164</v>
      </c>
      <c r="D138" s="154">
        <f>(30.65+1*2.74+2.4*1)*10.764</f>
        <v>385.24355999999995</v>
      </c>
      <c r="E138" s="155"/>
      <c r="F138" s="43">
        <v>0</v>
      </c>
      <c r="G138" s="43">
        <f>D138*1.45+F138</f>
        <v>558.60316199999988</v>
      </c>
      <c r="H138" s="67" t="str">
        <f t="shared" ref="H138" si="2">A137</f>
        <v>1st Floor</v>
      </c>
      <c r="I138" s="68"/>
      <c r="J138" s="68"/>
      <c r="L138" s="46">
        <f>(2.74*3.42+2.28*2.43+2.4*2.2+1.2*1.65+1.25*0.91+2.28*2.43)</f>
        <v>28.8491</v>
      </c>
    </row>
    <row r="139" spans="1:12" s="46" customFormat="1" ht="15.5" hidden="1" x14ac:dyDescent="0.35">
      <c r="A139" s="154">
        <v>2</v>
      </c>
      <c r="B139" s="155"/>
      <c r="C139" s="43" t="s">
        <v>165</v>
      </c>
      <c r="D139" s="154">
        <f>(38.15+1*2.74+2.4*1)*10.764</f>
        <v>465.97355999999996</v>
      </c>
      <c r="E139" s="155"/>
      <c r="F139" s="43">
        <f>(0.6*2.74+2.4*0.75)*10.764</f>
        <v>37.071216</v>
      </c>
      <c r="G139" s="43">
        <f>D139*1.45+F139</f>
        <v>712.73287800000003</v>
      </c>
      <c r="H139" s="69"/>
      <c r="I139" s="70"/>
      <c r="J139" s="70"/>
    </row>
    <row r="140" spans="1:12" s="46" customFormat="1" ht="15.5" hidden="1" x14ac:dyDescent="0.35">
      <c r="A140" s="154">
        <v>3</v>
      </c>
      <c r="B140" s="155"/>
      <c r="C140" s="43" t="s">
        <v>164</v>
      </c>
      <c r="D140" s="154">
        <f>(30.65+1*2.74+2.4*1)*10.764</f>
        <v>385.24355999999995</v>
      </c>
      <c r="E140" s="155"/>
      <c r="F140" s="43">
        <f>0.6*2.74*10.764</f>
        <v>17.696016</v>
      </c>
      <c r="G140" s="43">
        <f>D140*1.45+F140</f>
        <v>576.29917799999987</v>
      </c>
      <c r="H140" s="69"/>
      <c r="I140" s="70"/>
      <c r="J140" s="70"/>
    </row>
    <row r="141" spans="1:12" s="46" customFormat="1" ht="15.5" hidden="1" x14ac:dyDescent="0.35">
      <c r="A141" s="154">
        <v>4</v>
      </c>
      <c r="B141" s="155"/>
      <c r="C141" s="43" t="s">
        <v>164</v>
      </c>
      <c r="D141" s="154">
        <f>(30.65+1*2.74+2.4*1)*10.764</f>
        <v>385.24355999999995</v>
      </c>
      <c r="E141" s="155"/>
      <c r="F141" s="43">
        <v>0</v>
      </c>
      <c r="G141" s="43">
        <f>D141*1.45+F141</f>
        <v>558.60316199999988</v>
      </c>
      <c r="H141" s="71"/>
      <c r="I141" s="72"/>
      <c r="J141" s="72"/>
    </row>
    <row r="142" spans="1:12" s="46" customFormat="1" ht="15.5" hidden="1" x14ac:dyDescent="0.35">
      <c r="A142" s="99" t="s">
        <v>203</v>
      </c>
      <c r="B142" s="100"/>
      <c r="C142" s="100"/>
      <c r="D142" s="100"/>
      <c r="E142" s="100"/>
      <c r="F142" s="100"/>
      <c r="G142" s="100"/>
      <c r="H142" s="100"/>
      <c r="I142" s="100"/>
      <c r="J142" s="101"/>
    </row>
    <row r="143" spans="1:12" s="46" customFormat="1" ht="15.75" hidden="1" customHeight="1" x14ac:dyDescent="0.35">
      <c r="A143" s="154">
        <v>1</v>
      </c>
      <c r="B143" s="155"/>
      <c r="C143" s="43" t="s">
        <v>164</v>
      </c>
      <c r="D143" s="154">
        <f>(30.65+1*2.74+2.4*1)*10.764</f>
        <v>385.24355999999995</v>
      </c>
      <c r="E143" s="155"/>
      <c r="F143" s="43">
        <v>0</v>
      </c>
      <c r="G143" s="43">
        <f>D143*1.45+F143</f>
        <v>558.60316199999988</v>
      </c>
      <c r="H143" s="67" t="str">
        <f>A142</f>
        <v>2nd Floor</v>
      </c>
      <c r="I143" s="68"/>
      <c r="J143" s="173"/>
    </row>
    <row r="144" spans="1:12" s="46" customFormat="1" ht="15.5" hidden="1" x14ac:dyDescent="0.35">
      <c r="A144" s="154">
        <v>2</v>
      </c>
      <c r="B144" s="155"/>
      <c r="C144" s="43" t="s">
        <v>164</v>
      </c>
      <c r="D144" s="154">
        <f>(38.15+1*2.74+2.4*1)*10.764</f>
        <v>465.97355999999996</v>
      </c>
      <c r="E144" s="155"/>
      <c r="F144" s="43">
        <v>0</v>
      </c>
      <c r="G144" s="43">
        <f>D144*1.45+F144</f>
        <v>675.66166199999998</v>
      </c>
      <c r="H144" s="69"/>
      <c r="I144" s="70"/>
      <c r="J144" s="174"/>
    </row>
    <row r="145" spans="1:12" s="46" customFormat="1" ht="15.5" hidden="1" x14ac:dyDescent="0.35">
      <c r="A145" s="154">
        <v>3</v>
      </c>
      <c r="B145" s="155"/>
      <c r="C145" s="43" t="s">
        <v>164</v>
      </c>
      <c r="D145" s="154">
        <f>(30.65+1*2.74+2.4*1)*10.764</f>
        <v>385.24355999999995</v>
      </c>
      <c r="E145" s="155"/>
      <c r="F145" s="43">
        <v>0</v>
      </c>
      <c r="G145" s="43">
        <f>D145*1.45+F145</f>
        <v>558.60316199999988</v>
      </c>
      <c r="H145" s="69"/>
      <c r="I145" s="70"/>
      <c r="J145" s="174"/>
    </row>
    <row r="146" spans="1:12" s="46" customFormat="1" ht="15.75" hidden="1" customHeight="1" x14ac:dyDescent="0.35">
      <c r="A146" s="154">
        <v>4</v>
      </c>
      <c r="B146" s="155"/>
      <c r="C146" s="43" t="s">
        <v>164</v>
      </c>
      <c r="D146" s="154">
        <f>(30.65+1*2.74+2.4*1)*10.764</f>
        <v>385.24355999999995</v>
      </c>
      <c r="E146" s="155"/>
      <c r="F146" s="43">
        <v>0</v>
      </c>
      <c r="G146" s="43">
        <f>D146*1.45+F146</f>
        <v>558.60316199999988</v>
      </c>
      <c r="H146" s="69"/>
      <c r="I146" s="70"/>
      <c r="J146" s="174"/>
    </row>
    <row r="147" spans="1:12" s="46" customFormat="1" ht="15.5" hidden="1" x14ac:dyDescent="0.35">
      <c r="A147" s="99" t="s">
        <v>204</v>
      </c>
      <c r="B147" s="100"/>
      <c r="C147" s="100"/>
      <c r="D147" s="100"/>
      <c r="E147" s="100"/>
      <c r="F147" s="100"/>
      <c r="G147" s="100"/>
      <c r="H147" s="100"/>
      <c r="I147" s="100"/>
      <c r="J147" s="101"/>
    </row>
    <row r="148" spans="1:12" s="46" customFormat="1" ht="15.75" hidden="1" customHeight="1" x14ac:dyDescent="0.35">
      <c r="A148" s="154">
        <v>1</v>
      </c>
      <c r="B148" s="155"/>
      <c r="C148" s="43" t="s">
        <v>164</v>
      </c>
      <c r="D148" s="154">
        <f>(30.65+1*2.74+2.4*1)*10.764</f>
        <v>385.24355999999995</v>
      </c>
      <c r="E148" s="155"/>
      <c r="F148" s="43">
        <v>0</v>
      </c>
      <c r="G148" s="43">
        <f>D148*1.45+F148</f>
        <v>558.60316199999988</v>
      </c>
      <c r="H148" s="69" t="str">
        <f>A147</f>
        <v>3rd Floor (Part terrace Area)</v>
      </c>
      <c r="I148" s="70"/>
      <c r="J148" s="174"/>
    </row>
    <row r="149" spans="1:12" s="46" customFormat="1" ht="15.75" hidden="1" customHeight="1" x14ac:dyDescent="0.35">
      <c r="A149" s="154">
        <v>2</v>
      </c>
      <c r="B149" s="155"/>
      <c r="C149" s="43" t="s">
        <v>164</v>
      </c>
      <c r="D149" s="154">
        <f>(30.65+1*2.74+2.4*1)*10.764</f>
        <v>385.24355999999995</v>
      </c>
      <c r="E149" s="155"/>
      <c r="F149" s="43">
        <v>0</v>
      </c>
      <c r="G149" s="43">
        <f>D149*1.45+F149</f>
        <v>558.60316199999988</v>
      </c>
      <c r="H149" s="71"/>
      <c r="I149" s="72"/>
      <c r="J149" s="175"/>
      <c r="L149"/>
    </row>
    <row r="150" spans="1:12" customFormat="1" ht="160.5" customHeight="1" x14ac:dyDescent="0.35">
      <c r="A150" s="176" t="s">
        <v>228</v>
      </c>
      <c r="B150" s="177"/>
      <c r="C150" s="177"/>
      <c r="D150" s="177"/>
      <c r="E150" s="177"/>
      <c r="F150" s="177"/>
      <c r="G150" s="177"/>
      <c r="H150" s="177"/>
      <c r="I150" s="177"/>
      <c r="J150" s="178"/>
    </row>
    <row r="151" spans="1:12" customFormat="1" ht="14.5" x14ac:dyDescent="0.35">
      <c r="A151" s="55" t="s">
        <v>210</v>
      </c>
      <c r="B151" s="56"/>
      <c r="C151" s="56"/>
      <c r="D151" s="56"/>
      <c r="E151" s="56"/>
      <c r="F151" s="56"/>
      <c r="G151" s="56"/>
      <c r="H151" s="56"/>
      <c r="I151" s="56"/>
      <c r="J151" s="57"/>
    </row>
    <row r="152" spans="1:12" customFormat="1" ht="14.5" x14ac:dyDescent="0.35">
      <c r="A152" s="55" t="s">
        <v>211</v>
      </c>
      <c r="B152" s="56"/>
      <c r="C152" s="56"/>
      <c r="D152" s="56"/>
      <c r="E152" s="56"/>
      <c r="F152" s="56"/>
      <c r="G152" s="56"/>
      <c r="H152" s="56"/>
      <c r="I152" s="56"/>
      <c r="J152" s="57"/>
    </row>
    <row r="153" spans="1:12" customFormat="1" ht="14.5" x14ac:dyDescent="0.35">
      <c r="A153" s="55" t="s">
        <v>212</v>
      </c>
      <c r="B153" s="56"/>
      <c r="C153" s="56"/>
      <c r="D153" s="56"/>
      <c r="E153" s="56"/>
      <c r="F153" s="56"/>
      <c r="G153" s="56"/>
      <c r="H153" s="56"/>
      <c r="I153" s="56"/>
      <c r="J153" s="57"/>
    </row>
    <row r="154" spans="1:12" customFormat="1" ht="14.5" x14ac:dyDescent="0.35">
      <c r="A154" s="55" t="s">
        <v>213</v>
      </c>
      <c r="B154" s="56"/>
      <c r="C154" s="56"/>
      <c r="D154" s="56"/>
      <c r="E154" s="56"/>
      <c r="F154" s="56"/>
      <c r="G154" s="56"/>
      <c r="H154" s="56"/>
      <c r="I154" s="56"/>
      <c r="J154" s="57"/>
    </row>
    <row r="155" spans="1:12" customFormat="1" ht="16.5" customHeight="1" x14ac:dyDescent="0.35">
      <c r="A155" s="55" t="s">
        <v>214</v>
      </c>
      <c r="B155" s="56"/>
      <c r="C155" s="56"/>
      <c r="D155" s="56"/>
      <c r="E155" s="56"/>
      <c r="F155" s="56"/>
      <c r="G155" s="56"/>
      <c r="H155" s="56"/>
      <c r="I155" s="56"/>
      <c r="J155" s="57"/>
    </row>
    <row r="156" spans="1:12" customFormat="1" ht="14.5" x14ac:dyDescent="0.35">
      <c r="A156" s="55" t="s">
        <v>215</v>
      </c>
      <c r="B156" s="56"/>
      <c r="C156" s="56"/>
      <c r="D156" s="56"/>
      <c r="E156" s="56"/>
      <c r="F156" s="56"/>
      <c r="G156" s="56"/>
      <c r="H156" s="56"/>
      <c r="I156" s="56"/>
      <c r="J156" s="56"/>
      <c r="K156" s="53"/>
    </row>
    <row r="157" spans="1:12" customFormat="1" ht="30.75" customHeight="1" x14ac:dyDescent="0.35">
      <c r="A157" s="55" t="s">
        <v>216</v>
      </c>
      <c r="B157" s="56"/>
      <c r="C157" s="56"/>
      <c r="D157" s="56"/>
      <c r="E157" s="56"/>
      <c r="F157" s="56"/>
      <c r="G157" s="56"/>
      <c r="H157" s="56"/>
      <c r="I157" s="56"/>
      <c r="J157" s="56"/>
      <c r="K157" s="53"/>
    </row>
    <row r="158" spans="1:12" customFormat="1" ht="14.5" x14ac:dyDescent="0.35">
      <c r="A158" s="55" t="s">
        <v>217</v>
      </c>
      <c r="B158" s="56"/>
      <c r="C158" s="56"/>
      <c r="D158" s="56"/>
      <c r="E158" s="56"/>
      <c r="F158" s="56"/>
      <c r="G158" s="56"/>
      <c r="H158" s="56"/>
      <c r="I158" s="56"/>
      <c r="J158" s="56"/>
      <c r="K158" s="53"/>
    </row>
    <row r="159" spans="1:12" s="52" customFormat="1" ht="15.5" x14ac:dyDescent="0.35">
      <c r="A159" s="58" t="s">
        <v>218</v>
      </c>
      <c r="B159" s="59"/>
      <c r="C159" s="59"/>
      <c r="D159" s="59"/>
      <c r="E159" s="59"/>
      <c r="F159" s="59"/>
      <c r="G159" s="59"/>
      <c r="H159" s="59"/>
      <c r="I159" s="59"/>
      <c r="J159" s="60"/>
    </row>
    <row r="160" spans="1:12" s="52" customFormat="1" ht="15.5" x14ac:dyDescent="0.35">
      <c r="A160" s="61"/>
      <c r="B160" s="62"/>
      <c r="C160" s="62"/>
      <c r="D160" s="62"/>
      <c r="E160" s="62"/>
      <c r="F160" s="62"/>
      <c r="G160" s="62"/>
      <c r="H160" s="62"/>
      <c r="I160" s="62"/>
      <c r="J160" s="63"/>
    </row>
    <row r="161" spans="1:10" s="52" customFormat="1" ht="15.5" x14ac:dyDescent="0.35">
      <c r="A161" s="61"/>
      <c r="B161" s="62"/>
      <c r="C161" s="62"/>
      <c r="D161" s="62"/>
      <c r="E161" s="62"/>
      <c r="F161" s="62"/>
      <c r="G161" s="62"/>
      <c r="H161" s="62"/>
      <c r="I161" s="62"/>
      <c r="J161" s="63"/>
    </row>
    <row r="162" spans="1:10" s="52" customFormat="1" ht="15.5" x14ac:dyDescent="0.35">
      <c r="A162" s="64"/>
      <c r="B162" s="65"/>
      <c r="C162" s="65"/>
      <c r="D162" s="65"/>
      <c r="E162" s="65"/>
      <c r="F162" s="65"/>
      <c r="G162" s="65"/>
      <c r="H162" s="65"/>
      <c r="I162" s="65"/>
      <c r="J162" s="66"/>
    </row>
    <row r="163" spans="1:10" ht="14.5" x14ac:dyDescent="0.35">
      <c r="A163" s="50" t="s">
        <v>208</v>
      </c>
      <c r="D163" s="51" t="str">
        <f>F8</f>
        <v>Shiv Shrushti Park Complex</v>
      </c>
    </row>
    <row r="210" spans="1:4" ht="14.5" x14ac:dyDescent="0.35">
      <c r="A210" s="50" t="s">
        <v>209</v>
      </c>
      <c r="D210" s="51"/>
    </row>
    <row r="294" ht="14.15" customHeight="1" x14ac:dyDescent="0.3"/>
    <row r="322" s="38" customFormat="1" ht="15" x14ac:dyDescent="0.3"/>
  </sheetData>
  <mergeCells count="335">
    <mergeCell ref="D116:F116"/>
    <mergeCell ref="G116:J116"/>
    <mergeCell ref="C66:E66"/>
    <mergeCell ref="F66:G66"/>
    <mergeCell ref="C67:E67"/>
    <mergeCell ref="F67:G67"/>
    <mergeCell ref="C68:E68"/>
    <mergeCell ref="A83:J83"/>
    <mergeCell ref="C30:J30"/>
    <mergeCell ref="A120:B120"/>
    <mergeCell ref="D120:F120"/>
    <mergeCell ref="G120:J120"/>
    <mergeCell ref="A121:B121"/>
    <mergeCell ref="D121:F121"/>
    <mergeCell ref="G121:J121"/>
    <mergeCell ref="A117:B117"/>
    <mergeCell ref="D117:F117"/>
    <mergeCell ref="G117:J117"/>
    <mergeCell ref="A118:B118"/>
    <mergeCell ref="D118:F118"/>
    <mergeCell ref="G118:J118"/>
    <mergeCell ref="A119:B119"/>
    <mergeCell ref="D119:F119"/>
    <mergeCell ref="G119:J119"/>
    <mergeCell ref="A131:B131"/>
    <mergeCell ref="A132:B132"/>
    <mergeCell ref="A133:B133"/>
    <mergeCell ref="A134:J134"/>
    <mergeCell ref="A150:J150"/>
    <mergeCell ref="A110:B110"/>
    <mergeCell ref="D110:F110"/>
    <mergeCell ref="G110:J110"/>
    <mergeCell ref="A111:B111"/>
    <mergeCell ref="D111:F111"/>
    <mergeCell ref="G111:J111"/>
    <mergeCell ref="A112:B112"/>
    <mergeCell ref="D112:F112"/>
    <mergeCell ref="G112:J112"/>
    <mergeCell ref="A113:B113"/>
    <mergeCell ref="D113:F113"/>
    <mergeCell ref="G113:J113"/>
    <mergeCell ref="A114:B114"/>
    <mergeCell ref="D114:F114"/>
    <mergeCell ref="G114:J114"/>
    <mergeCell ref="A115:B115"/>
    <mergeCell ref="D115:F115"/>
    <mergeCell ref="G115:J115"/>
    <mergeCell ref="A116:B116"/>
    <mergeCell ref="A147:J147"/>
    <mergeCell ref="D148:E148"/>
    <mergeCell ref="H148:J149"/>
    <mergeCell ref="A148:B148"/>
    <mergeCell ref="A149:B149"/>
    <mergeCell ref="D149:E149"/>
    <mergeCell ref="A135:B135"/>
    <mergeCell ref="A99:B99"/>
    <mergeCell ref="D99:F99"/>
    <mergeCell ref="G99:J99"/>
    <mergeCell ref="A100:B100"/>
    <mergeCell ref="D100:F100"/>
    <mergeCell ref="G100:J100"/>
    <mergeCell ref="A101:B101"/>
    <mergeCell ref="D101:F101"/>
    <mergeCell ref="G101:J101"/>
    <mergeCell ref="A102:B102"/>
    <mergeCell ref="D102:F102"/>
    <mergeCell ref="G102:J102"/>
    <mergeCell ref="A103:B103"/>
    <mergeCell ref="D103:F103"/>
    <mergeCell ref="G103:J103"/>
    <mergeCell ref="A127:B127"/>
    <mergeCell ref="A128:B128"/>
    <mergeCell ref="A142:J142"/>
    <mergeCell ref="A143:B143"/>
    <mergeCell ref="D143:E143"/>
    <mergeCell ref="H143:J146"/>
    <mergeCell ref="A144:B144"/>
    <mergeCell ref="D144:E144"/>
    <mergeCell ref="A145:B145"/>
    <mergeCell ref="D145:E145"/>
    <mergeCell ref="A146:B146"/>
    <mergeCell ref="D146:E146"/>
    <mergeCell ref="A141:B141"/>
    <mergeCell ref="D141:E141"/>
    <mergeCell ref="A125:J125"/>
    <mergeCell ref="A126:J126"/>
    <mergeCell ref="D127:E127"/>
    <mergeCell ref="H127:J133"/>
    <mergeCell ref="D128:E128"/>
    <mergeCell ref="D129:E129"/>
    <mergeCell ref="D130:E130"/>
    <mergeCell ref="D131:E131"/>
    <mergeCell ref="D132:E132"/>
    <mergeCell ref="D133:E133"/>
    <mergeCell ref="D135:E135"/>
    <mergeCell ref="H135:J135"/>
    <mergeCell ref="A136:J136"/>
    <mergeCell ref="A137:J137"/>
    <mergeCell ref="A138:B138"/>
    <mergeCell ref="D138:E138"/>
    <mergeCell ref="A139:B139"/>
    <mergeCell ref="D139:E139"/>
    <mergeCell ref="A140:B140"/>
    <mergeCell ref="D140:E140"/>
    <mergeCell ref="A129:B129"/>
    <mergeCell ref="A130:B130"/>
    <mergeCell ref="A122:J122"/>
    <mergeCell ref="A123:J123"/>
    <mergeCell ref="D124:E124"/>
    <mergeCell ref="H124:J124"/>
    <mergeCell ref="A124:B124"/>
    <mergeCell ref="A98:B98"/>
    <mergeCell ref="D98:F98"/>
    <mergeCell ref="G98:J98"/>
    <mergeCell ref="A108:J108"/>
    <mergeCell ref="A109:B109"/>
    <mergeCell ref="D109:F109"/>
    <mergeCell ref="G109:J109"/>
    <mergeCell ref="A104:B104"/>
    <mergeCell ref="D104:F104"/>
    <mergeCell ref="G104:J104"/>
    <mergeCell ref="A105:B105"/>
    <mergeCell ref="D105:F105"/>
    <mergeCell ref="G105:J105"/>
    <mergeCell ref="A106:B106"/>
    <mergeCell ref="D106:F106"/>
    <mergeCell ref="G106:J106"/>
    <mergeCell ref="A107:B107"/>
    <mergeCell ref="D107:F107"/>
    <mergeCell ref="G107:J107"/>
    <mergeCell ref="A84:J84"/>
    <mergeCell ref="A85:J86"/>
    <mergeCell ref="A87:J87"/>
    <mergeCell ref="I72:J72"/>
    <mergeCell ref="A73:J73"/>
    <mergeCell ref="A95:B95"/>
    <mergeCell ref="D95:F95"/>
    <mergeCell ref="G95:J95"/>
    <mergeCell ref="A97:B97"/>
    <mergeCell ref="D97:F97"/>
    <mergeCell ref="G97:J97"/>
    <mergeCell ref="A96:B96"/>
    <mergeCell ref="D96:F96"/>
    <mergeCell ref="G96:J96"/>
    <mergeCell ref="A92:F92"/>
    <mergeCell ref="G92:J92"/>
    <mergeCell ref="G91:J91"/>
    <mergeCell ref="A91:F91"/>
    <mergeCell ref="C75:E75"/>
    <mergeCell ref="F75:G75"/>
    <mergeCell ref="C81:E81"/>
    <mergeCell ref="F81:G81"/>
    <mergeCell ref="A82:C82"/>
    <mergeCell ref="D82:E82"/>
    <mergeCell ref="C61:E61"/>
    <mergeCell ref="A62:C62"/>
    <mergeCell ref="D62:E62"/>
    <mergeCell ref="A52:J52"/>
    <mergeCell ref="F38:J38"/>
    <mergeCell ref="A39:E39"/>
    <mergeCell ref="C42:F42"/>
    <mergeCell ref="A48:C48"/>
    <mergeCell ref="A36:E36"/>
    <mergeCell ref="F36:J36"/>
    <mergeCell ref="I27:J27"/>
    <mergeCell ref="A28:J28"/>
    <mergeCell ref="A29:J29"/>
    <mergeCell ref="A32:J32"/>
    <mergeCell ref="A27:B27"/>
    <mergeCell ref="A30:B30"/>
    <mergeCell ref="C27:D27"/>
    <mergeCell ref="A38:E38"/>
    <mergeCell ref="F37:J37"/>
    <mergeCell ref="A31:B31"/>
    <mergeCell ref="D46:E46"/>
    <mergeCell ref="C43:F43"/>
    <mergeCell ref="C31:J31"/>
    <mergeCell ref="A46:C46"/>
    <mergeCell ref="F46:G46"/>
    <mergeCell ref="A44:B44"/>
    <mergeCell ref="H43:J43"/>
    <mergeCell ref="A47:J47"/>
    <mergeCell ref="H46:J46"/>
    <mergeCell ref="D48:E48"/>
    <mergeCell ref="A51:J51"/>
    <mergeCell ref="A1:J1"/>
    <mergeCell ref="C26:D26"/>
    <mergeCell ref="A72:C72"/>
    <mergeCell ref="D72:E72"/>
    <mergeCell ref="E50:J50"/>
    <mergeCell ref="G90:J90"/>
    <mergeCell ref="A90:F90"/>
    <mergeCell ref="F82:H82"/>
    <mergeCell ref="I82:J82"/>
    <mergeCell ref="A74:B81"/>
    <mergeCell ref="G89:J89"/>
    <mergeCell ref="A89:F89"/>
    <mergeCell ref="G88:J88"/>
    <mergeCell ref="A88:F88"/>
    <mergeCell ref="F72:H72"/>
    <mergeCell ref="C60:E60"/>
    <mergeCell ref="C57:E57"/>
    <mergeCell ref="F55:G55"/>
    <mergeCell ref="F62:H62"/>
    <mergeCell ref="C70:E70"/>
    <mergeCell ref="F70:G70"/>
    <mergeCell ref="C56:E56"/>
    <mergeCell ref="A64:B71"/>
    <mergeCell ref="C64:E64"/>
    <mergeCell ref="F64:G64"/>
    <mergeCell ref="A53:J53"/>
    <mergeCell ref="H64:J71"/>
    <mergeCell ref="C59:E59"/>
    <mergeCell ref="C65:E65"/>
    <mergeCell ref="F65:G65"/>
    <mergeCell ref="F71:G71"/>
    <mergeCell ref="F61:G61"/>
    <mergeCell ref="C69:E69"/>
    <mergeCell ref="F69:G69"/>
    <mergeCell ref="F68:G68"/>
    <mergeCell ref="A63:J63"/>
    <mergeCell ref="C71:E71"/>
    <mergeCell ref="I62:J62"/>
    <mergeCell ref="A54:B61"/>
    <mergeCell ref="F57:G57"/>
    <mergeCell ref="F54:G54"/>
    <mergeCell ref="C55:E55"/>
    <mergeCell ref="F60:G60"/>
    <mergeCell ref="H54:J61"/>
    <mergeCell ref="F59:G59"/>
    <mergeCell ref="F56:G56"/>
    <mergeCell ref="F58:G58"/>
    <mergeCell ref="A19:E20"/>
    <mergeCell ref="F19:J20"/>
    <mergeCell ref="G14:J14"/>
    <mergeCell ref="F16:G16"/>
    <mergeCell ref="F17:J18"/>
    <mergeCell ref="F22:J22"/>
    <mergeCell ref="F23:J23"/>
    <mergeCell ref="G25:H25"/>
    <mergeCell ref="A21:E21"/>
    <mergeCell ref="H16:J16"/>
    <mergeCell ref="A22:E22"/>
    <mergeCell ref="B15:E15"/>
    <mergeCell ref="A16:B16"/>
    <mergeCell ref="A25:B25"/>
    <mergeCell ref="C25:D25"/>
    <mergeCell ref="E25:F25"/>
    <mergeCell ref="I25:J25"/>
    <mergeCell ref="F21:J21"/>
    <mergeCell ref="A23:E23"/>
    <mergeCell ref="A24:E24"/>
    <mergeCell ref="F24:J24"/>
    <mergeCell ref="A7:E7"/>
    <mergeCell ref="F7:J7"/>
    <mergeCell ref="B13:D13"/>
    <mergeCell ref="H13:J13"/>
    <mergeCell ref="G15:J15"/>
    <mergeCell ref="A11:E11"/>
    <mergeCell ref="F8:J8"/>
    <mergeCell ref="A17:E18"/>
    <mergeCell ref="A9:E9"/>
    <mergeCell ref="C16:E16"/>
    <mergeCell ref="F11:J11"/>
    <mergeCell ref="B14:E14"/>
    <mergeCell ref="A8:E8"/>
    <mergeCell ref="F9:J9"/>
    <mergeCell ref="A12:B12"/>
    <mergeCell ref="C12:J12"/>
    <mergeCell ref="A10:E10"/>
    <mergeCell ref="F10:J10"/>
    <mergeCell ref="A2:J2"/>
    <mergeCell ref="A3:E3"/>
    <mergeCell ref="F3:J3"/>
    <mergeCell ref="A4:E4"/>
    <mergeCell ref="F4:J4"/>
    <mergeCell ref="A6:E6"/>
    <mergeCell ref="F6:J6"/>
    <mergeCell ref="A5:E5"/>
    <mergeCell ref="F5:J5"/>
    <mergeCell ref="F40:J40"/>
    <mergeCell ref="F39:J39"/>
    <mergeCell ref="A45:B45"/>
    <mergeCell ref="C45:F45"/>
    <mergeCell ref="F35:J35"/>
    <mergeCell ref="A26:B26"/>
    <mergeCell ref="H44:J44"/>
    <mergeCell ref="A33:J34"/>
    <mergeCell ref="A35:E35"/>
    <mergeCell ref="H45:J45"/>
    <mergeCell ref="A40:E40"/>
    <mergeCell ref="A43:B43"/>
    <mergeCell ref="A37:E37"/>
    <mergeCell ref="H42:J42"/>
    <mergeCell ref="E27:F27"/>
    <mergeCell ref="G26:H26"/>
    <mergeCell ref="G27:H27"/>
    <mergeCell ref="I26:J26"/>
    <mergeCell ref="E26:F26"/>
    <mergeCell ref="A41:J41"/>
    <mergeCell ref="A42:B42"/>
    <mergeCell ref="C44:F44"/>
    <mergeCell ref="H138:J141"/>
    <mergeCell ref="F48:G48"/>
    <mergeCell ref="H48:J48"/>
    <mergeCell ref="C74:E74"/>
    <mergeCell ref="F74:G74"/>
    <mergeCell ref="H74:J81"/>
    <mergeCell ref="C76:E76"/>
    <mergeCell ref="F76:G76"/>
    <mergeCell ref="C77:E77"/>
    <mergeCell ref="F77:G77"/>
    <mergeCell ref="C78:E78"/>
    <mergeCell ref="F78:G78"/>
    <mergeCell ref="C79:E79"/>
    <mergeCell ref="F79:G79"/>
    <mergeCell ref="C80:E80"/>
    <mergeCell ref="F80:G80"/>
    <mergeCell ref="H49:J49"/>
    <mergeCell ref="C49:G49"/>
    <mergeCell ref="A50:D50"/>
    <mergeCell ref="A93:F93"/>
    <mergeCell ref="G93:J93"/>
    <mergeCell ref="A94:J94"/>
    <mergeCell ref="C58:E58"/>
    <mergeCell ref="C54:E54"/>
    <mergeCell ref="A151:J151"/>
    <mergeCell ref="A152:J152"/>
    <mergeCell ref="A153:J153"/>
    <mergeCell ref="A154:J154"/>
    <mergeCell ref="A155:J155"/>
    <mergeCell ref="A156:J156"/>
    <mergeCell ref="A157:J157"/>
    <mergeCell ref="A158:J158"/>
    <mergeCell ref="A159:J162"/>
  </mergeCells>
  <phoneticPr fontId="0" type="noConversion"/>
  <hyperlinks>
    <hyperlink ref="C31" r:id="rId1"/>
  </hyperlinks>
  <pageMargins left="0.55118110236220474" right="0.55118110236220474" top="0.78740157480314965" bottom="1.1811023622047245" header="0.19685039370078741" footer="0.19685039370078741"/>
  <pageSetup paperSize="9" orientation="portrait" r:id="rId2"/>
  <headerFooter>
    <oddHeader>&amp;C&amp;G</oddHeader>
    <oddFooter>&amp;L&amp;"Times New Roman,Bold"Ref No: &amp;F&amp;C&amp;G&amp;R&amp;P</oddFooter>
  </headerFooter>
  <rowBreaks count="2" manualBreakCount="2">
    <brk id="162" max="16383" man="1"/>
    <brk id="20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2"/>
  <sheetViews>
    <sheetView topLeftCell="A34" workbookViewId="0">
      <selection activeCell="D52" sqref="D52"/>
    </sheetView>
  </sheetViews>
  <sheetFormatPr defaultRowHeight="14.5" x14ac:dyDescent="0.35"/>
  <cols>
    <col min="1" max="1" width="11.1796875" bestFit="1" customWidth="1"/>
  </cols>
  <sheetData>
    <row r="2" spans="1:2" x14ac:dyDescent="0.35">
      <c r="A2" t="s">
        <v>152</v>
      </c>
      <c r="B2" t="s">
        <v>153</v>
      </c>
    </row>
    <row r="27" spans="1:2" x14ac:dyDescent="0.35">
      <c r="A27" s="17">
        <v>44144</v>
      </c>
      <c r="B27" t="s">
        <v>153</v>
      </c>
    </row>
    <row r="52" spans="1:2" x14ac:dyDescent="0.35">
      <c r="A52" s="17">
        <v>44242</v>
      </c>
      <c r="B52" t="s">
        <v>153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L13" sqref="L13"/>
    </sheetView>
  </sheetViews>
  <sheetFormatPr defaultColWidth="8.7265625" defaultRowHeight="14.5" x14ac:dyDescent="0.35"/>
  <cols>
    <col min="1" max="1" width="10.26953125" style="18" bestFit="1" customWidth="1"/>
    <col min="2" max="2" width="22.1796875" style="18" customWidth="1"/>
    <col min="3" max="3" width="37" style="18" customWidth="1"/>
    <col min="4" max="5" width="11.453125" style="18" customWidth="1"/>
    <col min="6" max="6" width="14" style="18" customWidth="1"/>
    <col min="7" max="7" width="20" style="18" customWidth="1"/>
    <col min="8" max="8" width="16.453125" style="18" customWidth="1"/>
    <col min="9" max="16384" width="8.7265625" style="18"/>
  </cols>
  <sheetData>
    <row r="1" spans="1:9" ht="15" customHeight="1" x14ac:dyDescent="0.35"/>
    <row r="2" spans="1:9" ht="15" customHeight="1" x14ac:dyDescent="0.35">
      <c r="A2" s="28">
        <v>44144</v>
      </c>
      <c r="B2" s="19"/>
      <c r="C2" s="19"/>
      <c r="D2" s="19"/>
      <c r="E2" s="19"/>
      <c r="F2" s="19"/>
      <c r="G2" s="19"/>
      <c r="H2" s="19"/>
    </row>
    <row r="3" spans="1:9" ht="15.75" customHeight="1" x14ac:dyDescent="0.35">
      <c r="A3" s="19"/>
      <c r="B3" s="179" t="s">
        <v>154</v>
      </c>
      <c r="C3" s="179"/>
      <c r="D3" s="179"/>
      <c r="E3" s="179"/>
      <c r="F3" s="179"/>
      <c r="G3" s="179"/>
      <c r="H3" s="179"/>
    </row>
    <row r="4" spans="1:9" x14ac:dyDescent="0.35">
      <c r="A4" s="19"/>
      <c r="B4" s="20" t="s">
        <v>155</v>
      </c>
      <c r="C4" s="20" t="s">
        <v>156</v>
      </c>
      <c r="D4" s="20" t="s">
        <v>99</v>
      </c>
      <c r="E4" s="20" t="s">
        <v>157</v>
      </c>
      <c r="F4" s="20" t="s">
        <v>158</v>
      </c>
      <c r="G4" s="20" t="s">
        <v>159</v>
      </c>
      <c r="H4" s="20" t="s">
        <v>160</v>
      </c>
    </row>
    <row r="5" spans="1:9" ht="15" customHeight="1" x14ac:dyDescent="0.35">
      <c r="A5" s="19"/>
      <c r="B5" s="29" t="s">
        <v>163</v>
      </c>
      <c r="C5" s="30" t="s">
        <v>135</v>
      </c>
      <c r="D5" s="29" t="s">
        <v>164</v>
      </c>
      <c r="E5" s="18">
        <f>F5/1.45</f>
        <v>393.10344827586209</v>
      </c>
      <c r="F5" s="21">
        <v>570</v>
      </c>
      <c r="G5" s="22">
        <f>H5/F5</f>
        <v>2498.2456140350878</v>
      </c>
      <c r="H5" s="23">
        <v>1424000</v>
      </c>
    </row>
    <row r="6" spans="1:9" x14ac:dyDescent="0.35">
      <c r="A6" s="19"/>
      <c r="B6" s="29" t="s">
        <v>163</v>
      </c>
      <c r="C6" s="30" t="s">
        <v>135</v>
      </c>
      <c r="D6" s="29" t="s">
        <v>165</v>
      </c>
      <c r="E6" s="18">
        <f>F6/1.45</f>
        <v>565.51724137931035</v>
      </c>
      <c r="F6" s="21">
        <v>820</v>
      </c>
      <c r="G6" s="22">
        <f>H6/F6</f>
        <v>2498.7804878048782</v>
      </c>
      <c r="H6" s="23">
        <v>2049000</v>
      </c>
    </row>
    <row r="7" spans="1:9" ht="15" customHeight="1" x14ac:dyDescent="0.35">
      <c r="A7" s="19"/>
      <c r="B7" s="24" t="s">
        <v>161</v>
      </c>
      <c r="C7" s="21"/>
      <c r="D7" s="21"/>
      <c r="E7" s="21"/>
      <c r="F7" s="21"/>
      <c r="G7" s="25">
        <f>AVERAGE(G5:G6)</f>
        <v>2498.513050919983</v>
      </c>
      <c r="H7" s="21"/>
    </row>
    <row r="8" spans="1:9" ht="15" customHeight="1" x14ac:dyDescent="0.35">
      <c r="B8" s="24" t="s">
        <v>162</v>
      </c>
      <c r="C8" s="21"/>
      <c r="D8" s="21"/>
      <c r="E8" s="21"/>
      <c r="F8" s="26"/>
      <c r="G8" s="24">
        <v>2500</v>
      </c>
      <c r="H8" s="24"/>
      <c r="I8" s="27"/>
    </row>
    <row r="9" spans="1:9" ht="15" customHeight="1" x14ac:dyDescent="0.35"/>
    <row r="10" spans="1:9" ht="15" customHeight="1" x14ac:dyDescent="0.35"/>
    <row r="11" spans="1:9" ht="15" customHeight="1" x14ac:dyDescent="0.35"/>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7" sqref="C17"/>
    </sheetView>
  </sheetViews>
  <sheetFormatPr defaultColWidth="9.1796875" defaultRowHeight="14.5" x14ac:dyDescent="0.35"/>
  <cols>
    <col min="1" max="1" width="9.1796875" style="8"/>
    <col min="2" max="2" width="11.7265625" style="8" customWidth="1"/>
    <col min="3" max="16384" width="9.1796875" style="8"/>
  </cols>
  <sheetData>
    <row r="2" spans="1:15" x14ac:dyDescent="0.35">
      <c r="A2" s="8" t="s">
        <v>106</v>
      </c>
      <c r="B2" s="9" t="s">
        <v>127</v>
      </c>
      <c r="C2" s="9">
        <v>3</v>
      </c>
    </row>
    <row r="3" spans="1:15" x14ac:dyDescent="0.35">
      <c r="B3" s="8" t="s">
        <v>107</v>
      </c>
      <c r="C3" s="8" t="s">
        <v>108</v>
      </c>
    </row>
    <row r="4" spans="1:15" x14ac:dyDescent="0.35">
      <c r="A4" s="8" t="s">
        <v>109</v>
      </c>
      <c r="B4" s="10">
        <v>10</v>
      </c>
      <c r="C4" s="10">
        <v>10</v>
      </c>
      <c r="D4" s="11"/>
      <c r="E4" s="11">
        <f>(100/B4)*C4</f>
        <v>100</v>
      </c>
    </row>
    <row r="5" spans="1:15" x14ac:dyDescent="0.35">
      <c r="A5" s="8" t="s">
        <v>110</v>
      </c>
      <c r="B5" s="8" t="s">
        <v>111</v>
      </c>
      <c r="C5" s="8" t="s">
        <v>112</v>
      </c>
      <c r="E5" s="11">
        <f>(100/B6)*C6</f>
        <v>100</v>
      </c>
      <c r="I5" s="10" t="s">
        <v>113</v>
      </c>
      <c r="J5" s="10" t="s">
        <v>114</v>
      </c>
      <c r="K5" s="10" t="s">
        <v>115</v>
      </c>
      <c r="L5" s="10" t="s">
        <v>34</v>
      </c>
      <c r="M5" s="10" t="s">
        <v>37</v>
      </c>
      <c r="N5" s="10" t="s">
        <v>116</v>
      </c>
      <c r="O5" s="10" t="s">
        <v>39</v>
      </c>
    </row>
    <row r="6" spans="1:15" x14ac:dyDescent="0.35">
      <c r="B6" s="10">
        <f>C2+1</f>
        <v>4</v>
      </c>
      <c r="C6" s="10">
        <v>4</v>
      </c>
      <c r="E6" s="11">
        <f>(100/B8)*C8</f>
        <v>100</v>
      </c>
      <c r="F6" s="12" t="s">
        <v>117</v>
      </c>
      <c r="I6" s="12">
        <f>C4</f>
        <v>10</v>
      </c>
      <c r="J6" s="12">
        <f>40/B6*C6</f>
        <v>40</v>
      </c>
      <c r="K6" s="12">
        <f>15/B8*C8</f>
        <v>15</v>
      </c>
      <c r="L6" s="12">
        <f>10/B10*C10</f>
        <v>10</v>
      </c>
      <c r="M6" s="12">
        <f>10/B12*C12</f>
        <v>10</v>
      </c>
      <c r="N6" s="12">
        <f>5/B14*C14</f>
        <v>5</v>
      </c>
      <c r="O6" s="12">
        <f>5/B16*C16</f>
        <v>5</v>
      </c>
    </row>
    <row r="7" spans="1:15" x14ac:dyDescent="0.35">
      <c r="A7" s="8" t="s">
        <v>118</v>
      </c>
      <c r="B7" s="8" t="s">
        <v>119</v>
      </c>
      <c r="C7" s="8" t="s">
        <v>120</v>
      </c>
      <c r="E7" s="11">
        <f>(100/B10)*C10</f>
        <v>100</v>
      </c>
      <c r="F7" s="10" t="s">
        <v>121</v>
      </c>
      <c r="G7" s="10"/>
      <c r="H7" s="10"/>
      <c r="I7" s="10">
        <f>I6+20</f>
        <v>30</v>
      </c>
      <c r="J7" s="10">
        <f>30/B6*C6</f>
        <v>30</v>
      </c>
      <c r="K7" s="10">
        <f>15/B8*C8</f>
        <v>15</v>
      </c>
      <c r="L7" s="10">
        <f>10/B10*C10</f>
        <v>10</v>
      </c>
      <c r="M7" s="10">
        <f>5/B12*C12</f>
        <v>5</v>
      </c>
      <c r="N7" s="10">
        <f>5/B14*C14</f>
        <v>5</v>
      </c>
      <c r="O7" s="10">
        <f>5/B16*C16</f>
        <v>5</v>
      </c>
    </row>
    <row r="8" spans="1:15" x14ac:dyDescent="0.35">
      <c r="B8" s="10">
        <f>C2</f>
        <v>3</v>
      </c>
      <c r="C8" s="10">
        <v>3</v>
      </c>
      <c r="D8" s="11"/>
      <c r="E8" s="11">
        <f>(100/B12)*C12</f>
        <v>100</v>
      </c>
    </row>
    <row r="9" spans="1:15" x14ac:dyDescent="0.35">
      <c r="A9" s="8" t="s">
        <v>122</v>
      </c>
      <c r="B9" s="8" t="s">
        <v>119</v>
      </c>
      <c r="C9" s="8" t="s">
        <v>120</v>
      </c>
      <c r="E9" s="11">
        <f>(100/B14)*C14</f>
        <v>100</v>
      </c>
    </row>
    <row r="10" spans="1:15" x14ac:dyDescent="0.35">
      <c r="B10" s="10">
        <f>C2</f>
        <v>3</v>
      </c>
      <c r="C10" s="10">
        <v>3</v>
      </c>
      <c r="D10" s="11"/>
      <c r="E10" s="11">
        <f>(100/B16)*C16</f>
        <v>100</v>
      </c>
    </row>
    <row r="11" spans="1:15" x14ac:dyDescent="0.35">
      <c r="A11" s="8" t="s">
        <v>37</v>
      </c>
      <c r="B11" s="8" t="s">
        <v>119</v>
      </c>
      <c r="C11" s="8" t="s">
        <v>120</v>
      </c>
    </row>
    <row r="12" spans="1:15" x14ac:dyDescent="0.35">
      <c r="B12" s="10">
        <f>C2</f>
        <v>3</v>
      </c>
      <c r="C12" s="10">
        <v>3</v>
      </c>
      <c r="D12" s="11"/>
      <c r="F12" s="10"/>
      <c r="G12" s="10" t="s">
        <v>117</v>
      </c>
      <c r="H12" s="10" t="s">
        <v>123</v>
      </c>
      <c r="L12" s="11" t="s">
        <v>124</v>
      </c>
    </row>
    <row r="13" spans="1:15" ht="31.5" customHeight="1" x14ac:dyDescent="0.35">
      <c r="A13" s="13" t="s">
        <v>116</v>
      </c>
      <c r="B13" s="8" t="s">
        <v>119</v>
      </c>
      <c r="C13" s="8" t="s">
        <v>120</v>
      </c>
      <c r="F13" s="10" t="s">
        <v>31</v>
      </c>
      <c r="G13" s="10">
        <f>I6</f>
        <v>10</v>
      </c>
      <c r="H13" s="10">
        <f>I7</f>
        <v>30</v>
      </c>
      <c r="L13" s="11" t="s">
        <v>124</v>
      </c>
    </row>
    <row r="14" spans="1:15" x14ac:dyDescent="0.35">
      <c r="B14" s="10">
        <f>C2</f>
        <v>3</v>
      </c>
      <c r="C14" s="10">
        <v>3</v>
      </c>
      <c r="D14" s="11"/>
      <c r="F14" s="10" t="s">
        <v>32</v>
      </c>
      <c r="G14" s="10">
        <f>J6</f>
        <v>40</v>
      </c>
      <c r="H14" s="10">
        <f>J7</f>
        <v>30</v>
      </c>
      <c r="L14" s="11"/>
    </row>
    <row r="15" spans="1:15" x14ac:dyDescent="0.35">
      <c r="A15" s="8" t="s">
        <v>39</v>
      </c>
      <c r="B15" s="8" t="s">
        <v>119</v>
      </c>
      <c r="C15" s="8" t="s">
        <v>120</v>
      </c>
      <c r="F15" s="10" t="s">
        <v>115</v>
      </c>
      <c r="G15" s="10">
        <f>K6</f>
        <v>15</v>
      </c>
      <c r="H15" s="10">
        <f>K7</f>
        <v>15</v>
      </c>
      <c r="L15" s="11"/>
    </row>
    <row r="16" spans="1:15" x14ac:dyDescent="0.35">
      <c r="B16" s="10">
        <f>C2</f>
        <v>3</v>
      </c>
      <c r="C16" s="10">
        <v>3</v>
      </c>
      <c r="D16" s="11"/>
      <c r="F16" s="10" t="s">
        <v>34</v>
      </c>
      <c r="G16" s="10">
        <f>L6</f>
        <v>10</v>
      </c>
      <c r="H16" s="10">
        <f>L7</f>
        <v>10</v>
      </c>
      <c r="L16" s="11"/>
    </row>
    <row r="17" spans="5:12" x14ac:dyDescent="0.35">
      <c r="F17" s="10" t="s">
        <v>37</v>
      </c>
      <c r="G17" s="10">
        <f>M6</f>
        <v>10</v>
      </c>
      <c r="H17" s="10">
        <f>M7</f>
        <v>5</v>
      </c>
      <c r="L17" s="11"/>
    </row>
    <row r="18" spans="5:12" ht="29.25" customHeight="1" x14ac:dyDescent="0.35">
      <c r="F18" s="14" t="s">
        <v>116</v>
      </c>
      <c r="G18" s="10">
        <f>N6</f>
        <v>5</v>
      </c>
      <c r="H18" s="10">
        <f>N7</f>
        <v>5</v>
      </c>
      <c r="L18" s="11"/>
    </row>
    <row r="19" spans="5:12" x14ac:dyDescent="0.35">
      <c r="F19" s="10" t="s">
        <v>39</v>
      </c>
      <c r="G19" s="10">
        <f>O6</f>
        <v>5</v>
      </c>
      <c r="H19" s="10">
        <f>O7</f>
        <v>5</v>
      </c>
      <c r="L19" s="11"/>
    </row>
    <row r="20" spans="5:12" x14ac:dyDescent="0.35">
      <c r="F20" s="10" t="s">
        <v>125</v>
      </c>
      <c r="G20" s="10">
        <f>G13+G14+G15+G16+G17+G18+G19</f>
        <v>95</v>
      </c>
      <c r="H20" s="10">
        <f>H13+H14+H15+H16+H17+H18+H19</f>
        <v>100</v>
      </c>
      <c r="L20" s="11"/>
    </row>
    <row r="21" spans="5:12" x14ac:dyDescent="0.35">
      <c r="E21"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4.5" x14ac:dyDescent="0.35"/>
  <sheetData>
    <row r="2" spans="2:13" x14ac:dyDescent="0.35">
      <c r="C2" s="5" t="s">
        <v>98</v>
      </c>
      <c r="D2" s="180"/>
      <c r="E2" s="180"/>
    </row>
    <row r="3" spans="2:13" x14ac:dyDescent="0.35">
      <c r="E3" s="4"/>
      <c r="F3" s="4"/>
      <c r="G3" s="4"/>
      <c r="H3" s="4"/>
      <c r="I3" s="4"/>
      <c r="J3" s="4"/>
    </row>
    <row r="4" spans="2:13" x14ac:dyDescent="0.35">
      <c r="B4" s="5" t="s">
        <v>99</v>
      </c>
      <c r="C4" s="3" t="s">
        <v>79</v>
      </c>
      <c r="D4" s="181" t="s">
        <v>80</v>
      </c>
      <c r="E4" s="181"/>
      <c r="F4" s="181"/>
      <c r="G4" s="6"/>
      <c r="H4" s="181" t="s">
        <v>81</v>
      </c>
      <c r="I4" s="181"/>
      <c r="J4" s="181"/>
      <c r="K4" s="181" t="s">
        <v>82</v>
      </c>
      <c r="L4" s="181"/>
      <c r="M4" s="181"/>
    </row>
    <row r="5" spans="2:13" x14ac:dyDescent="0.35">
      <c r="B5" s="5">
        <v>1</v>
      </c>
      <c r="C5" s="3"/>
      <c r="D5" s="3" t="s">
        <v>83</v>
      </c>
      <c r="E5" s="3" t="s">
        <v>84</v>
      </c>
      <c r="F5" s="3" t="s">
        <v>85</v>
      </c>
      <c r="G5" s="3"/>
      <c r="H5" s="3" t="s">
        <v>83</v>
      </c>
      <c r="I5" s="3" t="s">
        <v>84</v>
      </c>
      <c r="J5" s="3" t="s">
        <v>85</v>
      </c>
      <c r="K5" s="3" t="s">
        <v>83</v>
      </c>
      <c r="L5" s="3" t="s">
        <v>84</v>
      </c>
      <c r="M5" s="3" t="s">
        <v>85</v>
      </c>
    </row>
    <row r="6" spans="2:13" x14ac:dyDescent="0.35">
      <c r="C6" s="2" t="s">
        <v>86</v>
      </c>
      <c r="D6" s="2"/>
      <c r="E6" s="2"/>
      <c r="F6" s="2">
        <f>D6*E6</f>
        <v>0</v>
      </c>
      <c r="G6" s="2" t="s">
        <v>101</v>
      </c>
      <c r="H6" s="2"/>
      <c r="I6" s="2"/>
      <c r="J6" s="2">
        <f>H6*I6</f>
        <v>0</v>
      </c>
      <c r="K6" s="2"/>
      <c r="L6" s="2"/>
      <c r="M6" s="2">
        <f>K6*L6</f>
        <v>0</v>
      </c>
    </row>
    <row r="7" spans="2:13" x14ac:dyDescent="0.35">
      <c r="C7" s="2"/>
      <c r="D7" s="2"/>
      <c r="E7" s="2"/>
      <c r="F7" s="2">
        <f t="shared" ref="F7:F33" si="0">D7*E7</f>
        <v>0</v>
      </c>
      <c r="G7" s="2" t="s">
        <v>102</v>
      </c>
      <c r="H7" s="2"/>
      <c r="I7" s="2"/>
      <c r="J7" s="2">
        <f t="shared" ref="J7:J29" si="1">H7*I7</f>
        <v>0</v>
      </c>
      <c r="K7" s="2"/>
      <c r="L7" s="2"/>
      <c r="M7" s="2">
        <f t="shared" ref="M7:M29" si="2">K7*L7</f>
        <v>0</v>
      </c>
    </row>
    <row r="8" spans="2:13" x14ac:dyDescent="0.35">
      <c r="C8" s="2"/>
      <c r="D8" s="2"/>
      <c r="E8" s="2"/>
      <c r="F8" s="2">
        <f t="shared" si="0"/>
        <v>0</v>
      </c>
      <c r="G8" s="2"/>
      <c r="H8" s="2"/>
      <c r="I8" s="2"/>
      <c r="J8" s="2">
        <f t="shared" si="1"/>
        <v>0</v>
      </c>
      <c r="K8" s="2"/>
      <c r="L8" s="2"/>
      <c r="M8" s="2">
        <f t="shared" si="2"/>
        <v>0</v>
      </c>
    </row>
    <row r="9" spans="2:13" x14ac:dyDescent="0.35">
      <c r="C9" s="2" t="s">
        <v>89</v>
      </c>
      <c r="D9" s="2"/>
      <c r="E9" s="2"/>
      <c r="F9" s="2">
        <f t="shared" si="0"/>
        <v>0</v>
      </c>
      <c r="G9" s="2" t="s">
        <v>101</v>
      </c>
      <c r="H9" s="2"/>
      <c r="I9" s="2"/>
      <c r="J9" s="2">
        <f t="shared" si="1"/>
        <v>0</v>
      </c>
      <c r="K9" s="2"/>
      <c r="L9" s="2"/>
      <c r="M9" s="2">
        <f t="shared" si="2"/>
        <v>0</v>
      </c>
    </row>
    <row r="10" spans="2:13" x14ac:dyDescent="0.35">
      <c r="C10" s="2"/>
      <c r="D10" s="2"/>
      <c r="E10" s="2"/>
      <c r="F10" s="2">
        <f t="shared" si="0"/>
        <v>0</v>
      </c>
      <c r="G10" s="2" t="s">
        <v>102</v>
      </c>
      <c r="H10" s="2"/>
      <c r="I10" s="2"/>
      <c r="J10" s="2">
        <f t="shared" si="1"/>
        <v>0</v>
      </c>
      <c r="K10" s="2"/>
      <c r="L10" s="2"/>
      <c r="M10" s="2">
        <f t="shared" si="2"/>
        <v>0</v>
      </c>
    </row>
    <row r="11" spans="2:13" x14ac:dyDescent="0.35">
      <c r="C11" s="2"/>
      <c r="D11" s="2"/>
      <c r="E11" s="2"/>
      <c r="F11" s="2">
        <f t="shared" si="0"/>
        <v>0</v>
      </c>
      <c r="G11" s="2"/>
      <c r="H11" s="2"/>
      <c r="I11" s="2"/>
      <c r="J11" s="2">
        <f t="shared" si="1"/>
        <v>0</v>
      </c>
      <c r="K11" s="2"/>
      <c r="L11" s="2"/>
      <c r="M11" s="2">
        <f t="shared" si="2"/>
        <v>0</v>
      </c>
    </row>
    <row r="12" spans="2:13" x14ac:dyDescent="0.35">
      <c r="C12" s="2"/>
      <c r="D12" s="2"/>
      <c r="E12" s="2"/>
      <c r="F12" s="2">
        <f t="shared" si="0"/>
        <v>0</v>
      </c>
      <c r="G12" s="2"/>
      <c r="H12" s="2"/>
      <c r="I12" s="2"/>
      <c r="J12" s="2">
        <f t="shared" si="1"/>
        <v>0</v>
      </c>
      <c r="K12" s="2"/>
      <c r="L12" s="2"/>
      <c r="M12" s="2">
        <f t="shared" si="2"/>
        <v>0</v>
      </c>
    </row>
    <row r="13" spans="2:13" x14ac:dyDescent="0.35">
      <c r="C13" s="2" t="s">
        <v>87</v>
      </c>
      <c r="D13" s="2"/>
      <c r="E13" s="2"/>
      <c r="F13" s="2">
        <f t="shared" si="0"/>
        <v>0</v>
      </c>
      <c r="G13" s="2" t="s">
        <v>101</v>
      </c>
      <c r="H13" s="2"/>
      <c r="I13" s="2"/>
      <c r="J13" s="2">
        <f t="shared" si="1"/>
        <v>0</v>
      </c>
      <c r="K13" s="2"/>
      <c r="L13" s="2"/>
      <c r="M13" s="2">
        <f t="shared" si="2"/>
        <v>0</v>
      </c>
    </row>
    <row r="14" spans="2:13" x14ac:dyDescent="0.35">
      <c r="C14" s="2"/>
      <c r="D14" s="2"/>
      <c r="E14" s="2"/>
      <c r="F14" s="2">
        <f t="shared" si="0"/>
        <v>0</v>
      </c>
      <c r="G14" s="2" t="s">
        <v>102</v>
      </c>
      <c r="H14" s="2"/>
      <c r="I14" s="2"/>
      <c r="J14" s="2">
        <f t="shared" si="1"/>
        <v>0</v>
      </c>
      <c r="K14" s="2"/>
      <c r="L14" s="2"/>
      <c r="M14" s="2">
        <f t="shared" si="2"/>
        <v>0</v>
      </c>
    </row>
    <row r="15" spans="2:13" x14ac:dyDescent="0.35">
      <c r="C15" s="2"/>
      <c r="D15" s="2"/>
      <c r="E15" s="2"/>
      <c r="F15" s="2">
        <f t="shared" si="0"/>
        <v>0</v>
      </c>
      <c r="G15" s="2"/>
      <c r="H15" s="2"/>
      <c r="I15" s="2"/>
      <c r="J15" s="2">
        <f t="shared" si="1"/>
        <v>0</v>
      </c>
      <c r="K15" s="2"/>
      <c r="L15" s="2"/>
      <c r="M15" s="2">
        <f t="shared" si="2"/>
        <v>0</v>
      </c>
    </row>
    <row r="16" spans="2:13" x14ac:dyDescent="0.35">
      <c r="C16" s="2"/>
      <c r="D16" s="2"/>
      <c r="E16" s="2"/>
      <c r="F16" s="2">
        <f t="shared" si="0"/>
        <v>0</v>
      </c>
      <c r="G16" s="2"/>
      <c r="H16" s="2"/>
      <c r="I16" s="2"/>
      <c r="J16" s="2">
        <f t="shared" si="1"/>
        <v>0</v>
      </c>
      <c r="K16" s="2"/>
      <c r="L16" s="2"/>
      <c r="M16" s="2">
        <f t="shared" si="2"/>
        <v>0</v>
      </c>
    </row>
    <row r="17" spans="3:13" x14ac:dyDescent="0.35">
      <c r="C17" s="2" t="s">
        <v>88</v>
      </c>
      <c r="D17" s="2"/>
      <c r="E17" s="2"/>
      <c r="F17" s="2">
        <f t="shared" si="0"/>
        <v>0</v>
      </c>
      <c r="G17" s="2" t="s">
        <v>101</v>
      </c>
      <c r="H17" s="2"/>
      <c r="I17" s="2"/>
      <c r="J17" s="2">
        <f t="shared" si="1"/>
        <v>0</v>
      </c>
      <c r="K17" s="2"/>
      <c r="L17" s="2"/>
      <c r="M17" s="2">
        <f t="shared" si="2"/>
        <v>0</v>
      </c>
    </row>
    <row r="18" spans="3:13" x14ac:dyDescent="0.35">
      <c r="C18" s="2"/>
      <c r="D18" s="2"/>
      <c r="E18" s="2"/>
      <c r="F18" s="2">
        <f t="shared" si="0"/>
        <v>0</v>
      </c>
      <c r="G18" s="2" t="s">
        <v>102</v>
      </c>
      <c r="H18" s="2"/>
      <c r="I18" s="2"/>
      <c r="J18" s="2">
        <f t="shared" si="1"/>
        <v>0</v>
      </c>
      <c r="K18" s="2"/>
      <c r="L18" s="2"/>
      <c r="M18" s="2">
        <f t="shared" si="2"/>
        <v>0</v>
      </c>
    </row>
    <row r="19" spans="3:13" x14ac:dyDescent="0.35">
      <c r="C19" s="2"/>
      <c r="D19" s="2"/>
      <c r="E19" s="2"/>
      <c r="F19" s="2">
        <f t="shared" si="0"/>
        <v>0</v>
      </c>
      <c r="G19" s="2"/>
      <c r="H19" s="2"/>
      <c r="I19" s="2"/>
      <c r="J19" s="2">
        <f t="shared" si="1"/>
        <v>0</v>
      </c>
      <c r="K19" s="2"/>
      <c r="L19" s="2"/>
      <c r="M19" s="2">
        <f t="shared" si="2"/>
        <v>0</v>
      </c>
    </row>
    <row r="20" spans="3:13" x14ac:dyDescent="0.35">
      <c r="C20" s="2" t="s">
        <v>88</v>
      </c>
      <c r="D20" s="2"/>
      <c r="E20" s="2"/>
      <c r="F20" s="2">
        <f t="shared" si="0"/>
        <v>0</v>
      </c>
      <c r="G20" s="2" t="s">
        <v>101</v>
      </c>
      <c r="H20" s="2"/>
      <c r="I20" s="2"/>
      <c r="J20" s="2">
        <f t="shared" si="1"/>
        <v>0</v>
      </c>
      <c r="K20" s="2"/>
      <c r="L20" s="2"/>
      <c r="M20" s="2">
        <f t="shared" si="2"/>
        <v>0</v>
      </c>
    </row>
    <row r="21" spans="3:13" x14ac:dyDescent="0.35">
      <c r="C21" s="2"/>
      <c r="D21" s="2"/>
      <c r="E21" s="2"/>
      <c r="F21" s="2">
        <f t="shared" si="0"/>
        <v>0</v>
      </c>
      <c r="G21" s="2" t="s">
        <v>102</v>
      </c>
      <c r="H21" s="2"/>
      <c r="I21" s="2"/>
      <c r="J21" s="2">
        <f t="shared" si="1"/>
        <v>0</v>
      </c>
      <c r="K21" s="2"/>
      <c r="L21" s="2"/>
      <c r="M21" s="2">
        <f t="shared" si="2"/>
        <v>0</v>
      </c>
    </row>
    <row r="22" spans="3:13" x14ac:dyDescent="0.35">
      <c r="C22" s="2"/>
      <c r="D22" s="2"/>
      <c r="E22" s="2"/>
      <c r="F22" s="2">
        <f t="shared" si="0"/>
        <v>0</v>
      </c>
      <c r="G22" s="2"/>
      <c r="H22" s="2"/>
      <c r="I22" s="2"/>
      <c r="J22" s="2">
        <f t="shared" si="1"/>
        <v>0</v>
      </c>
      <c r="K22" s="2"/>
      <c r="L22" s="2"/>
      <c r="M22" s="2">
        <f t="shared" si="2"/>
        <v>0</v>
      </c>
    </row>
    <row r="23" spans="3:13" x14ac:dyDescent="0.35">
      <c r="C23" s="2" t="s">
        <v>94</v>
      </c>
      <c r="D23" s="2"/>
      <c r="E23" s="2"/>
      <c r="F23" s="2">
        <f t="shared" si="0"/>
        <v>0</v>
      </c>
      <c r="G23" s="2" t="s">
        <v>103</v>
      </c>
      <c r="H23" s="2"/>
      <c r="I23" s="2"/>
      <c r="J23" s="2">
        <f t="shared" si="1"/>
        <v>0</v>
      </c>
      <c r="K23" s="2"/>
      <c r="L23" s="2"/>
      <c r="M23" s="2">
        <f t="shared" si="2"/>
        <v>0</v>
      </c>
    </row>
    <row r="24" spans="3:13" x14ac:dyDescent="0.35">
      <c r="C24" s="2" t="s">
        <v>95</v>
      </c>
      <c r="D24" s="2"/>
      <c r="E24" s="2"/>
      <c r="F24" s="2">
        <f t="shared" si="0"/>
        <v>0</v>
      </c>
      <c r="G24" s="2" t="s">
        <v>103</v>
      </c>
      <c r="H24" s="2"/>
      <c r="I24" s="2"/>
      <c r="J24" s="2">
        <f t="shared" si="1"/>
        <v>0</v>
      </c>
      <c r="K24" s="2"/>
      <c r="L24" s="2"/>
      <c r="M24" s="2">
        <f t="shared" si="2"/>
        <v>0</v>
      </c>
    </row>
    <row r="25" spans="3:13" x14ac:dyDescent="0.35">
      <c r="C25" s="2" t="s">
        <v>96</v>
      </c>
      <c r="D25" s="2"/>
      <c r="E25" s="2"/>
      <c r="F25" s="2">
        <f t="shared" si="0"/>
        <v>0</v>
      </c>
      <c r="G25" s="2" t="s">
        <v>103</v>
      </c>
      <c r="H25" s="2"/>
      <c r="I25" s="2"/>
      <c r="J25" s="2">
        <f t="shared" si="1"/>
        <v>0</v>
      </c>
      <c r="K25" s="2"/>
      <c r="L25" s="2"/>
      <c r="M25" s="2">
        <f t="shared" si="2"/>
        <v>0</v>
      </c>
    </row>
    <row r="26" spans="3:13" x14ac:dyDescent="0.35">
      <c r="C26" s="2"/>
      <c r="D26" s="2"/>
      <c r="E26" s="2"/>
      <c r="F26" s="2">
        <f t="shared" si="0"/>
        <v>0</v>
      </c>
      <c r="G26" s="2"/>
      <c r="H26" s="2"/>
      <c r="I26" s="2"/>
      <c r="J26" s="2">
        <f t="shared" si="1"/>
        <v>0</v>
      </c>
      <c r="K26" s="2"/>
      <c r="L26" s="2"/>
      <c r="M26" s="2">
        <f t="shared" si="2"/>
        <v>0</v>
      </c>
    </row>
    <row r="27" spans="3:13" x14ac:dyDescent="0.35">
      <c r="C27" s="2" t="s">
        <v>90</v>
      </c>
      <c r="D27" s="2"/>
      <c r="E27" s="2"/>
      <c r="F27" s="2">
        <f t="shared" si="0"/>
        <v>0</v>
      </c>
      <c r="G27" s="2"/>
      <c r="H27" s="2"/>
      <c r="I27" s="2"/>
      <c r="J27" s="2">
        <f t="shared" si="1"/>
        <v>0</v>
      </c>
      <c r="K27" s="2"/>
      <c r="L27" s="2"/>
      <c r="M27" s="2">
        <f t="shared" si="2"/>
        <v>0</v>
      </c>
    </row>
    <row r="28" spans="3:13" x14ac:dyDescent="0.35">
      <c r="C28" s="2" t="s">
        <v>91</v>
      </c>
      <c r="D28" s="2"/>
      <c r="E28" s="2"/>
      <c r="F28" s="2">
        <f t="shared" si="0"/>
        <v>0</v>
      </c>
      <c r="G28" s="2"/>
      <c r="H28" s="2"/>
      <c r="I28" s="2"/>
      <c r="J28" s="2">
        <f t="shared" si="1"/>
        <v>0</v>
      </c>
      <c r="K28" s="2"/>
      <c r="L28" s="2"/>
      <c r="M28" s="2">
        <f t="shared" si="2"/>
        <v>0</v>
      </c>
    </row>
    <row r="29" spans="3:13" x14ac:dyDescent="0.35">
      <c r="C29" s="2" t="s">
        <v>92</v>
      </c>
      <c r="D29" s="2"/>
      <c r="E29" s="2"/>
      <c r="F29" s="2">
        <f t="shared" si="0"/>
        <v>0</v>
      </c>
      <c r="G29" s="2"/>
      <c r="H29" s="2"/>
      <c r="I29" s="2"/>
      <c r="J29" s="2">
        <f t="shared" si="1"/>
        <v>0</v>
      </c>
      <c r="K29" s="2"/>
      <c r="L29" s="2"/>
      <c r="M29" s="2">
        <f t="shared" si="2"/>
        <v>0</v>
      </c>
    </row>
    <row r="30" spans="3:13" x14ac:dyDescent="0.35">
      <c r="C30" s="2" t="s">
        <v>93</v>
      </c>
      <c r="D30" s="2"/>
      <c r="E30" s="2"/>
      <c r="F30" s="2">
        <f t="shared" si="0"/>
        <v>0</v>
      </c>
      <c r="G30" s="2"/>
      <c r="H30" s="2"/>
      <c r="I30" s="2"/>
      <c r="J30" s="2">
        <f>H30*I30</f>
        <v>0</v>
      </c>
      <c r="K30" s="2"/>
      <c r="L30" s="2"/>
      <c r="M30" s="2">
        <f>K30*L30</f>
        <v>0</v>
      </c>
    </row>
    <row r="31" spans="3:13" x14ac:dyDescent="0.35">
      <c r="C31" s="2"/>
      <c r="D31" s="2"/>
      <c r="E31" s="2"/>
      <c r="F31" s="2">
        <f t="shared" si="0"/>
        <v>0</v>
      </c>
      <c r="G31" s="2"/>
      <c r="H31" s="2"/>
      <c r="I31" s="2"/>
      <c r="J31" s="2">
        <f>H31*I31</f>
        <v>0</v>
      </c>
      <c r="K31" s="2"/>
      <c r="L31" s="2"/>
      <c r="M31" s="2">
        <f>K31*L31</f>
        <v>0</v>
      </c>
    </row>
    <row r="32" spans="3:13" x14ac:dyDescent="0.35">
      <c r="C32" s="2"/>
      <c r="D32" s="2"/>
      <c r="E32" s="2"/>
      <c r="F32" s="2">
        <f t="shared" si="0"/>
        <v>0</v>
      </c>
      <c r="G32" s="2"/>
      <c r="H32" s="2"/>
      <c r="I32" s="2"/>
      <c r="J32" s="2">
        <f>H32*I32</f>
        <v>0</v>
      </c>
      <c r="K32" s="2"/>
      <c r="L32" s="2"/>
      <c r="M32" s="2">
        <f>K32*L32</f>
        <v>0</v>
      </c>
    </row>
    <row r="33" spans="3:13" x14ac:dyDescent="0.35">
      <c r="C33" s="2"/>
      <c r="D33" s="2"/>
      <c r="E33" s="2"/>
      <c r="F33" s="2">
        <f t="shared" si="0"/>
        <v>0</v>
      </c>
      <c r="G33" s="2"/>
      <c r="H33" s="2"/>
      <c r="I33" s="2"/>
      <c r="J33" s="2">
        <f>H33*I33</f>
        <v>0</v>
      </c>
      <c r="K33" s="2"/>
      <c r="L33" s="2"/>
      <c r="M33" s="2">
        <f>K33*L33</f>
        <v>0</v>
      </c>
    </row>
    <row r="34" spans="3:13" x14ac:dyDescent="0.35">
      <c r="C34" s="2" t="s">
        <v>97</v>
      </c>
      <c r="D34" s="2"/>
      <c r="E34" s="2">
        <f>F34*10.764</f>
        <v>0</v>
      </c>
      <c r="F34" s="2">
        <f>SUM(F6:F33)</f>
        <v>0</v>
      </c>
      <c r="G34" s="2"/>
      <c r="H34" s="2"/>
      <c r="I34" s="2">
        <f>J34*10.764</f>
        <v>0</v>
      </c>
      <c r="J34" s="2">
        <f>SUM(J6:J33)</f>
        <v>0</v>
      </c>
      <c r="K34" s="2"/>
      <c r="L34" s="2">
        <f>M34*10.764</f>
        <v>0</v>
      </c>
      <c r="M34" s="2">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5" t="s">
        <v>98</v>
      </c>
      <c r="D3" s="180"/>
      <c r="E3" s="180"/>
    </row>
    <row r="4" spans="2:13" x14ac:dyDescent="0.35">
      <c r="E4" s="4"/>
      <c r="F4" s="4"/>
      <c r="G4" s="4"/>
      <c r="H4" s="4"/>
      <c r="I4" s="4"/>
      <c r="J4" s="4"/>
    </row>
    <row r="5" spans="2:13" x14ac:dyDescent="0.35">
      <c r="B5" s="5" t="s">
        <v>99</v>
      </c>
      <c r="C5" s="3" t="s">
        <v>79</v>
      </c>
      <c r="D5" s="181" t="s">
        <v>80</v>
      </c>
      <c r="E5" s="181"/>
      <c r="F5" s="181"/>
      <c r="G5" s="6"/>
      <c r="H5" s="181" t="s">
        <v>81</v>
      </c>
      <c r="I5" s="181"/>
      <c r="J5" s="181"/>
      <c r="K5" s="181" t="s">
        <v>82</v>
      </c>
      <c r="L5" s="181"/>
      <c r="M5" s="181"/>
    </row>
    <row r="6" spans="2:13" x14ac:dyDescent="0.35">
      <c r="B6" s="5">
        <v>1</v>
      </c>
      <c r="C6" s="3"/>
      <c r="D6" s="3" t="s">
        <v>83</v>
      </c>
      <c r="E6" s="3" t="s">
        <v>84</v>
      </c>
      <c r="F6" s="3" t="s">
        <v>85</v>
      </c>
      <c r="G6" s="3"/>
      <c r="H6" s="3" t="s">
        <v>83</v>
      </c>
      <c r="I6" s="3" t="s">
        <v>84</v>
      </c>
      <c r="J6" s="3" t="s">
        <v>85</v>
      </c>
      <c r="K6" s="3" t="s">
        <v>83</v>
      </c>
      <c r="L6" s="3" t="s">
        <v>84</v>
      </c>
      <c r="M6" s="3" t="s">
        <v>85</v>
      </c>
    </row>
    <row r="7" spans="2:13" x14ac:dyDescent="0.35">
      <c r="C7" s="2" t="s">
        <v>86</v>
      </c>
      <c r="D7" s="2"/>
      <c r="E7" s="2"/>
      <c r="F7" s="2">
        <f>D7*E7</f>
        <v>0</v>
      </c>
      <c r="G7" s="2" t="s">
        <v>101</v>
      </c>
      <c r="H7" s="2"/>
      <c r="I7" s="2"/>
      <c r="J7" s="2">
        <f>H7*I7</f>
        <v>0</v>
      </c>
      <c r="K7" s="2"/>
      <c r="L7" s="2"/>
      <c r="M7" s="2">
        <f>K7*L7</f>
        <v>0</v>
      </c>
    </row>
    <row r="8" spans="2:13" x14ac:dyDescent="0.35">
      <c r="C8" s="2"/>
      <c r="D8" s="2"/>
      <c r="E8" s="2"/>
      <c r="F8" s="2">
        <f t="shared" ref="F8:F34" si="0">D8*E8</f>
        <v>0</v>
      </c>
      <c r="G8" s="2" t="s">
        <v>102</v>
      </c>
      <c r="H8" s="2"/>
      <c r="I8" s="2"/>
      <c r="J8" s="2">
        <f t="shared" ref="J8:J34" si="1">H8*I8</f>
        <v>0</v>
      </c>
      <c r="K8" s="2"/>
      <c r="L8" s="2"/>
      <c r="M8" s="2">
        <f t="shared" ref="M8:M34" si="2">K8*L8</f>
        <v>0</v>
      </c>
    </row>
    <row r="9" spans="2:13" x14ac:dyDescent="0.35">
      <c r="C9" s="2"/>
      <c r="D9" s="2"/>
      <c r="E9" s="2"/>
      <c r="F9" s="2">
        <f t="shared" si="0"/>
        <v>0</v>
      </c>
      <c r="G9" s="2"/>
      <c r="H9" s="2"/>
      <c r="I9" s="2"/>
      <c r="J9" s="2">
        <f t="shared" si="1"/>
        <v>0</v>
      </c>
      <c r="K9" s="2"/>
      <c r="L9" s="2"/>
      <c r="M9" s="2">
        <f t="shared" si="2"/>
        <v>0</v>
      </c>
    </row>
    <row r="10" spans="2:13" x14ac:dyDescent="0.35">
      <c r="C10" s="2" t="s">
        <v>89</v>
      </c>
      <c r="D10" s="2"/>
      <c r="E10" s="2"/>
      <c r="F10" s="2">
        <f t="shared" si="0"/>
        <v>0</v>
      </c>
      <c r="G10" s="2" t="s">
        <v>101</v>
      </c>
      <c r="H10" s="2"/>
      <c r="I10" s="2"/>
      <c r="J10" s="2">
        <f t="shared" si="1"/>
        <v>0</v>
      </c>
      <c r="K10" s="2"/>
      <c r="L10" s="2"/>
      <c r="M10" s="2">
        <f t="shared" si="2"/>
        <v>0</v>
      </c>
    </row>
    <row r="11" spans="2:13" x14ac:dyDescent="0.35">
      <c r="C11" s="2"/>
      <c r="D11" s="2"/>
      <c r="E11" s="2"/>
      <c r="F11" s="2">
        <f t="shared" si="0"/>
        <v>0</v>
      </c>
      <c r="G11" s="2" t="s">
        <v>102</v>
      </c>
      <c r="H11" s="2"/>
      <c r="I11" s="2"/>
      <c r="J11" s="2">
        <f t="shared" si="1"/>
        <v>0</v>
      </c>
      <c r="K11" s="2"/>
      <c r="L11" s="2"/>
      <c r="M11" s="2">
        <f t="shared" si="2"/>
        <v>0</v>
      </c>
    </row>
    <row r="12" spans="2:13" x14ac:dyDescent="0.35">
      <c r="C12" s="2"/>
      <c r="D12" s="2"/>
      <c r="E12" s="2"/>
      <c r="F12" s="2">
        <f t="shared" si="0"/>
        <v>0</v>
      </c>
      <c r="G12" s="2"/>
      <c r="H12" s="2"/>
      <c r="I12" s="2"/>
      <c r="J12" s="2">
        <f t="shared" si="1"/>
        <v>0</v>
      </c>
      <c r="K12" s="2"/>
      <c r="L12" s="2"/>
      <c r="M12" s="2">
        <f t="shared" si="2"/>
        <v>0</v>
      </c>
    </row>
    <row r="13" spans="2:13" x14ac:dyDescent="0.35">
      <c r="C13" s="2"/>
      <c r="D13" s="2"/>
      <c r="E13" s="2"/>
      <c r="F13" s="2">
        <f t="shared" si="0"/>
        <v>0</v>
      </c>
      <c r="G13" s="2"/>
      <c r="H13" s="2"/>
      <c r="I13" s="2"/>
      <c r="J13" s="2">
        <f t="shared" si="1"/>
        <v>0</v>
      </c>
      <c r="K13" s="2"/>
      <c r="L13" s="2"/>
      <c r="M13" s="2">
        <f t="shared" si="2"/>
        <v>0</v>
      </c>
    </row>
    <row r="14" spans="2:13" x14ac:dyDescent="0.35">
      <c r="C14" s="2" t="s">
        <v>87</v>
      </c>
      <c r="D14" s="2"/>
      <c r="E14" s="2"/>
      <c r="F14" s="2">
        <f t="shared" si="0"/>
        <v>0</v>
      </c>
      <c r="G14" s="2" t="s">
        <v>101</v>
      </c>
      <c r="H14" s="2"/>
      <c r="I14" s="2"/>
      <c r="J14" s="2">
        <f t="shared" si="1"/>
        <v>0</v>
      </c>
      <c r="K14" s="2"/>
      <c r="L14" s="2"/>
      <c r="M14" s="2">
        <f t="shared" si="2"/>
        <v>0</v>
      </c>
    </row>
    <row r="15" spans="2:13" x14ac:dyDescent="0.35">
      <c r="C15" s="2"/>
      <c r="D15" s="2"/>
      <c r="E15" s="2"/>
      <c r="F15" s="2">
        <f t="shared" si="0"/>
        <v>0</v>
      </c>
      <c r="G15" s="2" t="s">
        <v>102</v>
      </c>
      <c r="H15" s="2"/>
      <c r="I15" s="2"/>
      <c r="J15" s="2">
        <f t="shared" si="1"/>
        <v>0</v>
      </c>
      <c r="K15" s="2"/>
      <c r="L15" s="2"/>
      <c r="M15" s="2">
        <f t="shared" si="2"/>
        <v>0</v>
      </c>
    </row>
    <row r="16" spans="2:13" x14ac:dyDescent="0.35">
      <c r="C16" s="2"/>
      <c r="D16" s="2"/>
      <c r="E16" s="2"/>
      <c r="F16" s="2">
        <f t="shared" si="0"/>
        <v>0</v>
      </c>
      <c r="G16" s="2"/>
      <c r="H16" s="2"/>
      <c r="I16" s="2"/>
      <c r="J16" s="2">
        <f t="shared" si="1"/>
        <v>0</v>
      </c>
      <c r="K16" s="2"/>
      <c r="L16" s="2"/>
      <c r="M16" s="2">
        <f t="shared" si="2"/>
        <v>0</v>
      </c>
    </row>
    <row r="17" spans="3:13" x14ac:dyDescent="0.35">
      <c r="C17" s="2"/>
      <c r="D17" s="2"/>
      <c r="E17" s="2"/>
      <c r="F17" s="2">
        <f t="shared" si="0"/>
        <v>0</v>
      </c>
      <c r="G17" s="2"/>
      <c r="H17" s="2"/>
      <c r="I17" s="2"/>
      <c r="J17" s="2">
        <f t="shared" si="1"/>
        <v>0</v>
      </c>
      <c r="K17" s="2"/>
      <c r="L17" s="2"/>
      <c r="M17" s="2">
        <f t="shared" si="2"/>
        <v>0</v>
      </c>
    </row>
    <row r="18" spans="3:13" x14ac:dyDescent="0.35">
      <c r="C18" s="2" t="s">
        <v>88</v>
      </c>
      <c r="D18" s="2"/>
      <c r="E18" s="2"/>
      <c r="F18" s="2">
        <f t="shared" si="0"/>
        <v>0</v>
      </c>
      <c r="G18" s="2" t="s">
        <v>101</v>
      </c>
      <c r="H18" s="2"/>
      <c r="I18" s="2"/>
      <c r="J18" s="2">
        <f t="shared" si="1"/>
        <v>0</v>
      </c>
      <c r="K18" s="2"/>
      <c r="L18" s="2"/>
      <c r="M18" s="2">
        <f t="shared" si="2"/>
        <v>0</v>
      </c>
    </row>
    <row r="19" spans="3:13" x14ac:dyDescent="0.35">
      <c r="C19" s="2"/>
      <c r="D19" s="2"/>
      <c r="E19" s="2"/>
      <c r="F19" s="2">
        <f t="shared" si="0"/>
        <v>0</v>
      </c>
      <c r="G19" s="2" t="s">
        <v>102</v>
      </c>
      <c r="H19" s="2"/>
      <c r="I19" s="2"/>
      <c r="J19" s="2">
        <f t="shared" si="1"/>
        <v>0</v>
      </c>
      <c r="K19" s="2"/>
      <c r="L19" s="2"/>
      <c r="M19" s="2">
        <f t="shared" si="2"/>
        <v>0</v>
      </c>
    </row>
    <row r="20" spans="3:13" x14ac:dyDescent="0.35">
      <c r="C20" s="2"/>
      <c r="D20" s="2"/>
      <c r="E20" s="2"/>
      <c r="F20" s="2">
        <f t="shared" si="0"/>
        <v>0</v>
      </c>
      <c r="G20" s="2"/>
      <c r="H20" s="2"/>
      <c r="I20" s="2"/>
      <c r="J20" s="2">
        <f t="shared" si="1"/>
        <v>0</v>
      </c>
      <c r="K20" s="2"/>
      <c r="L20" s="2"/>
      <c r="M20" s="2">
        <f t="shared" si="2"/>
        <v>0</v>
      </c>
    </row>
    <row r="21" spans="3:13" x14ac:dyDescent="0.35">
      <c r="C21" s="2" t="s">
        <v>88</v>
      </c>
      <c r="D21" s="2"/>
      <c r="E21" s="2"/>
      <c r="F21" s="2">
        <f t="shared" si="0"/>
        <v>0</v>
      </c>
      <c r="G21" s="2" t="s">
        <v>101</v>
      </c>
      <c r="H21" s="2"/>
      <c r="I21" s="2"/>
      <c r="J21" s="2">
        <f t="shared" si="1"/>
        <v>0</v>
      </c>
      <c r="K21" s="2"/>
      <c r="L21" s="2"/>
      <c r="M21" s="2">
        <f t="shared" si="2"/>
        <v>0</v>
      </c>
    </row>
    <row r="22" spans="3:13" x14ac:dyDescent="0.35">
      <c r="C22" s="2"/>
      <c r="D22" s="2"/>
      <c r="E22" s="2"/>
      <c r="F22" s="2">
        <f t="shared" si="0"/>
        <v>0</v>
      </c>
      <c r="G22" s="2" t="s">
        <v>102</v>
      </c>
      <c r="H22" s="2"/>
      <c r="I22" s="2"/>
      <c r="J22" s="2">
        <f t="shared" si="1"/>
        <v>0</v>
      </c>
      <c r="K22" s="2"/>
      <c r="L22" s="2"/>
      <c r="M22" s="2">
        <f t="shared" si="2"/>
        <v>0</v>
      </c>
    </row>
    <row r="23" spans="3:13" x14ac:dyDescent="0.35">
      <c r="C23" s="2"/>
      <c r="D23" s="2"/>
      <c r="E23" s="2"/>
      <c r="F23" s="2">
        <f t="shared" si="0"/>
        <v>0</v>
      </c>
      <c r="G23" s="2"/>
      <c r="H23" s="2"/>
      <c r="I23" s="2"/>
      <c r="J23" s="2">
        <f t="shared" si="1"/>
        <v>0</v>
      </c>
      <c r="K23" s="2"/>
      <c r="L23" s="2"/>
      <c r="M23" s="2">
        <f t="shared" si="2"/>
        <v>0</v>
      </c>
    </row>
    <row r="24" spans="3:13" x14ac:dyDescent="0.35">
      <c r="C24" s="2" t="s">
        <v>94</v>
      </c>
      <c r="D24" s="2"/>
      <c r="E24" s="2"/>
      <c r="F24" s="2">
        <f t="shared" si="0"/>
        <v>0</v>
      </c>
      <c r="G24" s="2" t="s">
        <v>103</v>
      </c>
      <c r="H24" s="2"/>
      <c r="I24" s="2"/>
      <c r="J24" s="2">
        <f t="shared" si="1"/>
        <v>0</v>
      </c>
      <c r="K24" s="2"/>
      <c r="L24" s="2"/>
      <c r="M24" s="2">
        <f t="shared" si="2"/>
        <v>0</v>
      </c>
    </row>
    <row r="25" spans="3:13" x14ac:dyDescent="0.35">
      <c r="C25" s="2" t="s">
        <v>95</v>
      </c>
      <c r="D25" s="2"/>
      <c r="E25" s="2"/>
      <c r="F25" s="2">
        <f t="shared" si="0"/>
        <v>0</v>
      </c>
      <c r="G25" s="2" t="s">
        <v>103</v>
      </c>
      <c r="H25" s="2"/>
      <c r="I25" s="2"/>
      <c r="J25" s="2">
        <f t="shared" si="1"/>
        <v>0</v>
      </c>
      <c r="K25" s="2"/>
      <c r="L25" s="2"/>
      <c r="M25" s="2">
        <f t="shared" si="2"/>
        <v>0</v>
      </c>
    </row>
    <row r="26" spans="3:13" x14ac:dyDescent="0.35">
      <c r="C26" s="2" t="s">
        <v>96</v>
      </c>
      <c r="D26" s="2"/>
      <c r="E26" s="2"/>
      <c r="F26" s="2">
        <f t="shared" si="0"/>
        <v>0</v>
      </c>
      <c r="G26" s="2" t="s">
        <v>103</v>
      </c>
      <c r="H26" s="2"/>
      <c r="I26" s="2"/>
      <c r="J26" s="2">
        <f t="shared" si="1"/>
        <v>0</v>
      </c>
      <c r="K26" s="2"/>
      <c r="L26" s="2"/>
      <c r="M26" s="2">
        <f t="shared" si="2"/>
        <v>0</v>
      </c>
    </row>
    <row r="27" spans="3:13" x14ac:dyDescent="0.35">
      <c r="C27" s="2"/>
      <c r="D27" s="2"/>
      <c r="E27" s="2"/>
      <c r="F27" s="2">
        <f t="shared" si="0"/>
        <v>0</v>
      </c>
      <c r="G27" s="2"/>
      <c r="H27" s="2"/>
      <c r="I27" s="2"/>
      <c r="J27" s="2">
        <f t="shared" si="1"/>
        <v>0</v>
      </c>
      <c r="K27" s="2"/>
      <c r="L27" s="2"/>
      <c r="M27" s="2">
        <f t="shared" si="2"/>
        <v>0</v>
      </c>
    </row>
    <row r="28" spans="3:13" x14ac:dyDescent="0.35">
      <c r="C28" s="2" t="s">
        <v>90</v>
      </c>
      <c r="D28" s="2"/>
      <c r="E28" s="2"/>
      <c r="F28" s="2">
        <f t="shared" si="0"/>
        <v>0</v>
      </c>
      <c r="G28" s="2"/>
      <c r="H28" s="2"/>
      <c r="I28" s="2"/>
      <c r="J28" s="2">
        <f t="shared" si="1"/>
        <v>0</v>
      </c>
      <c r="K28" s="2"/>
      <c r="L28" s="2"/>
      <c r="M28" s="2">
        <f t="shared" si="2"/>
        <v>0</v>
      </c>
    </row>
    <row r="29" spans="3:13" x14ac:dyDescent="0.35">
      <c r="C29" s="2" t="s">
        <v>91</v>
      </c>
      <c r="D29" s="2"/>
      <c r="E29" s="2"/>
      <c r="F29" s="2">
        <f t="shared" si="0"/>
        <v>0</v>
      </c>
      <c r="G29" s="2"/>
      <c r="H29" s="2"/>
      <c r="I29" s="2"/>
      <c r="J29" s="2">
        <f t="shared" si="1"/>
        <v>0</v>
      </c>
      <c r="K29" s="2"/>
      <c r="L29" s="2"/>
      <c r="M29" s="2">
        <f t="shared" si="2"/>
        <v>0</v>
      </c>
    </row>
    <row r="30" spans="3:13" x14ac:dyDescent="0.35">
      <c r="C30" s="2" t="s">
        <v>92</v>
      </c>
      <c r="D30" s="2"/>
      <c r="E30" s="2"/>
      <c r="F30" s="2">
        <f t="shared" si="0"/>
        <v>0</v>
      </c>
      <c r="G30" s="2"/>
      <c r="H30" s="2"/>
      <c r="I30" s="2"/>
      <c r="J30" s="2">
        <f t="shared" si="1"/>
        <v>0</v>
      </c>
      <c r="K30" s="2"/>
      <c r="L30" s="2"/>
      <c r="M30" s="2">
        <f t="shared" si="2"/>
        <v>0</v>
      </c>
    </row>
    <row r="31" spans="3:13" x14ac:dyDescent="0.35">
      <c r="C31" s="2" t="s">
        <v>93</v>
      </c>
      <c r="D31" s="2"/>
      <c r="E31" s="2"/>
      <c r="F31" s="2">
        <f t="shared" si="0"/>
        <v>0</v>
      </c>
      <c r="G31" s="2"/>
      <c r="H31" s="2"/>
      <c r="I31" s="2"/>
      <c r="J31" s="2">
        <f t="shared" si="1"/>
        <v>0</v>
      </c>
      <c r="K31" s="2"/>
      <c r="L31" s="2"/>
      <c r="M31" s="2">
        <f t="shared" si="2"/>
        <v>0</v>
      </c>
    </row>
    <row r="32" spans="3:13" x14ac:dyDescent="0.35">
      <c r="C32" s="2"/>
      <c r="D32" s="2"/>
      <c r="E32" s="2"/>
      <c r="F32" s="2">
        <f t="shared" si="0"/>
        <v>0</v>
      </c>
      <c r="G32" s="2"/>
      <c r="H32" s="2"/>
      <c r="I32" s="2"/>
      <c r="J32" s="2">
        <f t="shared" si="1"/>
        <v>0</v>
      </c>
      <c r="K32" s="2"/>
      <c r="L32" s="2"/>
      <c r="M32" s="2">
        <f t="shared" si="2"/>
        <v>0</v>
      </c>
    </row>
    <row r="33" spans="3:13" x14ac:dyDescent="0.35">
      <c r="C33" s="2"/>
      <c r="D33" s="2"/>
      <c r="E33" s="2"/>
      <c r="F33" s="2">
        <f t="shared" si="0"/>
        <v>0</v>
      </c>
      <c r="G33" s="2"/>
      <c r="H33" s="2"/>
      <c r="I33" s="2"/>
      <c r="J33" s="2">
        <f t="shared" si="1"/>
        <v>0</v>
      </c>
      <c r="K33" s="2"/>
      <c r="L33" s="2"/>
      <c r="M33" s="2">
        <f t="shared" si="2"/>
        <v>0</v>
      </c>
    </row>
    <row r="34" spans="3:13" x14ac:dyDescent="0.35">
      <c r="C34" s="2"/>
      <c r="D34" s="2"/>
      <c r="E34" s="2"/>
      <c r="F34" s="2">
        <f t="shared" si="0"/>
        <v>0</v>
      </c>
      <c r="G34" s="2"/>
      <c r="H34" s="2"/>
      <c r="I34" s="2"/>
      <c r="J34" s="2">
        <f t="shared" si="1"/>
        <v>0</v>
      </c>
      <c r="K34" s="2"/>
      <c r="L34" s="2"/>
      <c r="M34" s="2">
        <f t="shared" si="2"/>
        <v>0</v>
      </c>
    </row>
    <row r="35" spans="3:13" x14ac:dyDescent="0.35">
      <c r="C35" s="2" t="s">
        <v>97</v>
      </c>
      <c r="D35" s="2"/>
      <c r="E35" s="2">
        <f>F35*10.764</f>
        <v>0</v>
      </c>
      <c r="F35" s="2">
        <f>SUM(F7:F34)</f>
        <v>0</v>
      </c>
      <c r="G35" s="2"/>
      <c r="H35" s="2"/>
      <c r="I35" s="2">
        <f>J35*10.764</f>
        <v>0</v>
      </c>
      <c r="J35" s="2">
        <f>SUM(J7:J34)</f>
        <v>0</v>
      </c>
      <c r="K35" s="2"/>
      <c r="L35" s="2">
        <f>M35*10.764</f>
        <v>0</v>
      </c>
      <c r="M35" s="2">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5" t="s">
        <v>98</v>
      </c>
      <c r="E3" s="180"/>
      <c r="F3" s="180"/>
    </row>
    <row r="4" spans="3:14" x14ac:dyDescent="0.35">
      <c r="F4" s="4"/>
      <c r="G4" s="4"/>
      <c r="H4" s="4"/>
      <c r="I4" s="4"/>
      <c r="J4" s="4"/>
      <c r="K4" s="4"/>
    </row>
    <row r="5" spans="3:14" x14ac:dyDescent="0.35">
      <c r="C5" s="5" t="s">
        <v>99</v>
      </c>
      <c r="D5" s="3" t="s">
        <v>79</v>
      </c>
      <c r="E5" s="181" t="s">
        <v>80</v>
      </c>
      <c r="F5" s="181"/>
      <c r="G5" s="181"/>
      <c r="H5" s="6"/>
      <c r="I5" s="181" t="s">
        <v>81</v>
      </c>
      <c r="J5" s="181"/>
      <c r="K5" s="181"/>
      <c r="L5" s="181" t="s">
        <v>82</v>
      </c>
      <c r="M5" s="181"/>
      <c r="N5" s="181"/>
    </row>
    <row r="6" spans="3:14" x14ac:dyDescent="0.35">
      <c r="C6" s="5">
        <v>1</v>
      </c>
      <c r="D6" s="3"/>
      <c r="E6" s="3" t="s">
        <v>83</v>
      </c>
      <c r="F6" s="3" t="s">
        <v>84</v>
      </c>
      <c r="G6" s="3" t="s">
        <v>85</v>
      </c>
      <c r="H6" s="3"/>
      <c r="I6" s="3" t="s">
        <v>83</v>
      </c>
      <c r="J6" s="3" t="s">
        <v>84</v>
      </c>
      <c r="K6" s="3" t="s">
        <v>85</v>
      </c>
      <c r="L6" s="3" t="s">
        <v>83</v>
      </c>
      <c r="M6" s="3" t="s">
        <v>84</v>
      </c>
      <c r="N6" s="3" t="s">
        <v>85</v>
      </c>
    </row>
    <row r="7" spans="3:14" x14ac:dyDescent="0.35">
      <c r="D7" s="2" t="s">
        <v>86</v>
      </c>
      <c r="E7" s="2"/>
      <c r="F7" s="2"/>
      <c r="G7" s="2">
        <f>E7*F7</f>
        <v>0</v>
      </c>
      <c r="H7" s="2" t="s">
        <v>101</v>
      </c>
      <c r="I7" s="2"/>
      <c r="J7" s="2"/>
      <c r="K7" s="2">
        <f>I7*J7</f>
        <v>0</v>
      </c>
      <c r="L7" s="2"/>
      <c r="M7" s="2"/>
      <c r="N7" s="2">
        <f>L7*M7</f>
        <v>0</v>
      </c>
    </row>
    <row r="8" spans="3:14" x14ac:dyDescent="0.35">
      <c r="D8" s="2"/>
      <c r="E8" s="2"/>
      <c r="F8" s="2"/>
      <c r="G8" s="2">
        <f t="shared" ref="G8:G34" si="0">E8*F8</f>
        <v>0</v>
      </c>
      <c r="H8" s="2" t="s">
        <v>102</v>
      </c>
      <c r="I8" s="2"/>
      <c r="J8" s="2"/>
      <c r="K8" s="2">
        <f t="shared" ref="K8:K34" si="1">I8*J8</f>
        <v>0</v>
      </c>
      <c r="L8" s="2"/>
      <c r="M8" s="2"/>
      <c r="N8" s="2">
        <f t="shared" ref="N8:N34" si="2">L8*M8</f>
        <v>0</v>
      </c>
    </row>
    <row r="9" spans="3:14" x14ac:dyDescent="0.35">
      <c r="D9" s="2"/>
      <c r="E9" s="2"/>
      <c r="F9" s="2"/>
      <c r="G9" s="2">
        <f t="shared" si="0"/>
        <v>0</v>
      </c>
      <c r="H9" s="2"/>
      <c r="I9" s="2"/>
      <c r="J9" s="2"/>
      <c r="K9" s="2">
        <f t="shared" si="1"/>
        <v>0</v>
      </c>
      <c r="L9" s="2"/>
      <c r="M9" s="2"/>
      <c r="N9" s="2">
        <f t="shared" si="2"/>
        <v>0</v>
      </c>
    </row>
    <row r="10" spans="3:14" x14ac:dyDescent="0.35">
      <c r="D10" s="2" t="s">
        <v>89</v>
      </c>
      <c r="E10" s="2"/>
      <c r="F10" s="2"/>
      <c r="G10" s="2">
        <f t="shared" si="0"/>
        <v>0</v>
      </c>
      <c r="H10" s="2" t="s">
        <v>101</v>
      </c>
      <c r="I10" s="2"/>
      <c r="J10" s="2"/>
      <c r="K10" s="2">
        <f t="shared" si="1"/>
        <v>0</v>
      </c>
      <c r="L10" s="2"/>
      <c r="M10" s="2"/>
      <c r="N10" s="2">
        <f t="shared" si="2"/>
        <v>0</v>
      </c>
    </row>
    <row r="11" spans="3:14" x14ac:dyDescent="0.35">
      <c r="D11" s="2"/>
      <c r="E11" s="2"/>
      <c r="F11" s="2"/>
      <c r="G11" s="2">
        <f t="shared" si="0"/>
        <v>0</v>
      </c>
      <c r="H11" s="2" t="s">
        <v>102</v>
      </c>
      <c r="I11" s="2"/>
      <c r="J11" s="2"/>
      <c r="K11" s="2">
        <f t="shared" si="1"/>
        <v>0</v>
      </c>
      <c r="L11" s="2"/>
      <c r="M11" s="2"/>
      <c r="N11" s="2">
        <f t="shared" si="2"/>
        <v>0</v>
      </c>
    </row>
    <row r="12" spans="3:14" x14ac:dyDescent="0.35">
      <c r="D12" s="2"/>
      <c r="E12" s="2"/>
      <c r="F12" s="2"/>
      <c r="G12" s="2">
        <f t="shared" si="0"/>
        <v>0</v>
      </c>
      <c r="H12" s="2"/>
      <c r="I12" s="2"/>
      <c r="J12" s="2"/>
      <c r="K12" s="2">
        <f t="shared" si="1"/>
        <v>0</v>
      </c>
      <c r="L12" s="2"/>
      <c r="M12" s="2"/>
      <c r="N12" s="2">
        <f t="shared" si="2"/>
        <v>0</v>
      </c>
    </row>
    <row r="13" spans="3:14" x14ac:dyDescent="0.35">
      <c r="D13" s="2"/>
      <c r="E13" s="2"/>
      <c r="F13" s="2"/>
      <c r="G13" s="2">
        <f t="shared" si="0"/>
        <v>0</v>
      </c>
      <c r="H13" s="2"/>
      <c r="I13" s="2"/>
      <c r="J13" s="2"/>
      <c r="K13" s="2">
        <f t="shared" si="1"/>
        <v>0</v>
      </c>
      <c r="L13" s="2"/>
      <c r="M13" s="2"/>
      <c r="N13" s="2">
        <f t="shared" si="2"/>
        <v>0</v>
      </c>
    </row>
    <row r="14" spans="3:14" x14ac:dyDescent="0.35">
      <c r="D14" s="2" t="s">
        <v>87</v>
      </c>
      <c r="E14" s="2"/>
      <c r="F14" s="2"/>
      <c r="G14" s="2">
        <f t="shared" si="0"/>
        <v>0</v>
      </c>
      <c r="H14" s="2" t="s">
        <v>101</v>
      </c>
      <c r="I14" s="2"/>
      <c r="J14" s="2"/>
      <c r="K14" s="2">
        <f t="shared" si="1"/>
        <v>0</v>
      </c>
      <c r="L14" s="2"/>
      <c r="M14" s="2"/>
      <c r="N14" s="2">
        <f t="shared" si="2"/>
        <v>0</v>
      </c>
    </row>
    <row r="15" spans="3:14" x14ac:dyDescent="0.35">
      <c r="D15" s="2"/>
      <c r="E15" s="2"/>
      <c r="F15" s="2"/>
      <c r="G15" s="2">
        <f t="shared" si="0"/>
        <v>0</v>
      </c>
      <c r="H15" s="2" t="s">
        <v>102</v>
      </c>
      <c r="I15" s="2"/>
      <c r="J15" s="2"/>
      <c r="K15" s="2">
        <f t="shared" si="1"/>
        <v>0</v>
      </c>
      <c r="L15" s="2"/>
      <c r="M15" s="2"/>
      <c r="N15" s="2">
        <f t="shared" si="2"/>
        <v>0</v>
      </c>
    </row>
    <row r="16" spans="3:14" x14ac:dyDescent="0.35">
      <c r="D16" s="2"/>
      <c r="E16" s="2"/>
      <c r="F16" s="2"/>
      <c r="G16" s="2">
        <f t="shared" si="0"/>
        <v>0</v>
      </c>
      <c r="H16" s="2"/>
      <c r="I16" s="2"/>
      <c r="J16" s="2"/>
      <c r="K16" s="2">
        <f t="shared" si="1"/>
        <v>0</v>
      </c>
      <c r="L16" s="2"/>
      <c r="M16" s="2"/>
      <c r="N16" s="2">
        <f t="shared" si="2"/>
        <v>0</v>
      </c>
    </row>
    <row r="17" spans="4:14" x14ac:dyDescent="0.35">
      <c r="D17" s="2"/>
      <c r="E17" s="2"/>
      <c r="F17" s="2"/>
      <c r="G17" s="2">
        <f t="shared" si="0"/>
        <v>0</v>
      </c>
      <c r="H17" s="2"/>
      <c r="I17" s="2"/>
      <c r="J17" s="2"/>
      <c r="K17" s="2">
        <f t="shared" si="1"/>
        <v>0</v>
      </c>
      <c r="L17" s="2"/>
      <c r="M17" s="2"/>
      <c r="N17" s="2">
        <f t="shared" si="2"/>
        <v>0</v>
      </c>
    </row>
    <row r="18" spans="4:14" x14ac:dyDescent="0.35">
      <c r="D18" s="2" t="s">
        <v>88</v>
      </c>
      <c r="E18" s="2"/>
      <c r="F18" s="2"/>
      <c r="G18" s="2">
        <f t="shared" si="0"/>
        <v>0</v>
      </c>
      <c r="H18" s="2" t="s">
        <v>101</v>
      </c>
      <c r="I18" s="2"/>
      <c r="J18" s="2"/>
      <c r="K18" s="2">
        <f t="shared" si="1"/>
        <v>0</v>
      </c>
      <c r="L18" s="2"/>
      <c r="M18" s="2"/>
      <c r="N18" s="2">
        <f t="shared" si="2"/>
        <v>0</v>
      </c>
    </row>
    <row r="19" spans="4:14" x14ac:dyDescent="0.35">
      <c r="D19" s="2"/>
      <c r="E19" s="2"/>
      <c r="F19" s="2"/>
      <c r="G19" s="2">
        <f t="shared" si="0"/>
        <v>0</v>
      </c>
      <c r="H19" s="2" t="s">
        <v>102</v>
      </c>
      <c r="I19" s="2"/>
      <c r="J19" s="2"/>
      <c r="K19" s="2">
        <f t="shared" si="1"/>
        <v>0</v>
      </c>
      <c r="L19" s="2"/>
      <c r="M19" s="2"/>
      <c r="N19" s="2">
        <f t="shared" si="2"/>
        <v>0</v>
      </c>
    </row>
    <row r="20" spans="4:14" x14ac:dyDescent="0.35">
      <c r="D20" s="2"/>
      <c r="E20" s="2"/>
      <c r="F20" s="2"/>
      <c r="G20" s="2">
        <f t="shared" si="0"/>
        <v>0</v>
      </c>
      <c r="H20" s="2"/>
      <c r="I20" s="2"/>
      <c r="J20" s="2"/>
      <c r="K20" s="2">
        <f t="shared" si="1"/>
        <v>0</v>
      </c>
      <c r="L20" s="2"/>
      <c r="M20" s="2"/>
      <c r="N20" s="2">
        <f t="shared" si="2"/>
        <v>0</v>
      </c>
    </row>
    <row r="21" spans="4:14" x14ac:dyDescent="0.35">
      <c r="D21" s="2" t="s">
        <v>88</v>
      </c>
      <c r="E21" s="2"/>
      <c r="F21" s="2"/>
      <c r="G21" s="2">
        <f t="shared" si="0"/>
        <v>0</v>
      </c>
      <c r="H21" s="2" t="s">
        <v>101</v>
      </c>
      <c r="I21" s="2"/>
      <c r="J21" s="2"/>
      <c r="K21" s="2">
        <f t="shared" si="1"/>
        <v>0</v>
      </c>
      <c r="L21" s="2"/>
      <c r="M21" s="2"/>
      <c r="N21" s="2">
        <f t="shared" si="2"/>
        <v>0</v>
      </c>
    </row>
    <row r="22" spans="4:14" x14ac:dyDescent="0.35">
      <c r="D22" s="2"/>
      <c r="E22" s="2"/>
      <c r="F22" s="2"/>
      <c r="G22" s="2">
        <f t="shared" si="0"/>
        <v>0</v>
      </c>
      <c r="H22" s="2" t="s">
        <v>102</v>
      </c>
      <c r="I22" s="2"/>
      <c r="J22" s="2"/>
      <c r="K22" s="2">
        <f t="shared" si="1"/>
        <v>0</v>
      </c>
      <c r="L22" s="2"/>
      <c r="M22" s="2"/>
      <c r="N22" s="2">
        <f t="shared" si="2"/>
        <v>0</v>
      </c>
    </row>
    <row r="23" spans="4:14" x14ac:dyDescent="0.35">
      <c r="D23" s="2"/>
      <c r="E23" s="2"/>
      <c r="F23" s="2"/>
      <c r="G23" s="2">
        <f t="shared" si="0"/>
        <v>0</v>
      </c>
      <c r="H23" s="2"/>
      <c r="I23" s="2"/>
      <c r="J23" s="2"/>
      <c r="K23" s="2">
        <f t="shared" si="1"/>
        <v>0</v>
      </c>
      <c r="L23" s="2"/>
      <c r="M23" s="2"/>
      <c r="N23" s="2">
        <f t="shared" si="2"/>
        <v>0</v>
      </c>
    </row>
    <row r="24" spans="4:14" x14ac:dyDescent="0.35">
      <c r="D24" s="2" t="s">
        <v>94</v>
      </c>
      <c r="E24" s="2"/>
      <c r="F24" s="2"/>
      <c r="G24" s="2">
        <f t="shared" si="0"/>
        <v>0</v>
      </c>
      <c r="H24" s="2" t="s">
        <v>103</v>
      </c>
      <c r="I24" s="2"/>
      <c r="J24" s="2"/>
      <c r="K24" s="2">
        <f t="shared" si="1"/>
        <v>0</v>
      </c>
      <c r="L24" s="2"/>
      <c r="M24" s="2"/>
      <c r="N24" s="2">
        <f t="shared" si="2"/>
        <v>0</v>
      </c>
    </row>
    <row r="25" spans="4:14" x14ac:dyDescent="0.35">
      <c r="D25" s="2" t="s">
        <v>95</v>
      </c>
      <c r="E25" s="2"/>
      <c r="F25" s="2"/>
      <c r="G25" s="2">
        <f t="shared" si="0"/>
        <v>0</v>
      </c>
      <c r="H25" s="2" t="s">
        <v>103</v>
      </c>
      <c r="I25" s="2"/>
      <c r="J25" s="2"/>
      <c r="K25" s="2">
        <f t="shared" si="1"/>
        <v>0</v>
      </c>
      <c r="L25" s="2"/>
      <c r="M25" s="2"/>
      <c r="N25" s="2">
        <f t="shared" si="2"/>
        <v>0</v>
      </c>
    </row>
    <row r="26" spans="4:14" x14ac:dyDescent="0.35">
      <c r="D26" s="2" t="s">
        <v>96</v>
      </c>
      <c r="E26" s="2"/>
      <c r="F26" s="2"/>
      <c r="G26" s="2">
        <f t="shared" si="0"/>
        <v>0</v>
      </c>
      <c r="H26" s="2" t="s">
        <v>103</v>
      </c>
      <c r="I26" s="2"/>
      <c r="J26" s="2"/>
      <c r="K26" s="2">
        <f t="shared" si="1"/>
        <v>0</v>
      </c>
      <c r="L26" s="2"/>
      <c r="M26" s="2"/>
      <c r="N26" s="2">
        <f t="shared" si="2"/>
        <v>0</v>
      </c>
    </row>
    <row r="27" spans="4:14" x14ac:dyDescent="0.35">
      <c r="D27" s="2"/>
      <c r="E27" s="2"/>
      <c r="F27" s="2"/>
      <c r="G27" s="2">
        <f t="shared" si="0"/>
        <v>0</v>
      </c>
      <c r="H27" s="2"/>
      <c r="I27" s="2"/>
      <c r="J27" s="2"/>
      <c r="K27" s="2">
        <f t="shared" si="1"/>
        <v>0</v>
      </c>
      <c r="L27" s="2"/>
      <c r="M27" s="2"/>
      <c r="N27" s="2">
        <f t="shared" si="2"/>
        <v>0</v>
      </c>
    </row>
    <row r="28" spans="4:14" x14ac:dyDescent="0.35">
      <c r="D28" s="2" t="s">
        <v>90</v>
      </c>
      <c r="E28" s="2"/>
      <c r="F28" s="2"/>
      <c r="G28" s="2">
        <f t="shared" si="0"/>
        <v>0</v>
      </c>
      <c r="H28" s="2"/>
      <c r="I28" s="2"/>
      <c r="J28" s="2"/>
      <c r="K28" s="2">
        <f t="shared" si="1"/>
        <v>0</v>
      </c>
      <c r="L28" s="2"/>
      <c r="M28" s="2"/>
      <c r="N28" s="2">
        <f t="shared" si="2"/>
        <v>0</v>
      </c>
    </row>
    <row r="29" spans="4:14" x14ac:dyDescent="0.35">
      <c r="D29" s="2" t="s">
        <v>91</v>
      </c>
      <c r="E29" s="2"/>
      <c r="F29" s="2"/>
      <c r="G29" s="2">
        <f t="shared" si="0"/>
        <v>0</v>
      </c>
      <c r="H29" s="2"/>
      <c r="I29" s="2"/>
      <c r="J29" s="2"/>
      <c r="K29" s="2">
        <f t="shared" si="1"/>
        <v>0</v>
      </c>
      <c r="L29" s="2"/>
      <c r="M29" s="2"/>
      <c r="N29" s="2">
        <f t="shared" si="2"/>
        <v>0</v>
      </c>
    </row>
    <row r="30" spans="4:14" x14ac:dyDescent="0.35">
      <c r="D30" s="2" t="s">
        <v>92</v>
      </c>
      <c r="E30" s="2"/>
      <c r="F30" s="2"/>
      <c r="G30" s="2">
        <f t="shared" si="0"/>
        <v>0</v>
      </c>
      <c r="H30" s="2"/>
      <c r="I30" s="2"/>
      <c r="J30" s="2"/>
      <c r="K30" s="2">
        <f t="shared" si="1"/>
        <v>0</v>
      </c>
      <c r="L30" s="2"/>
      <c r="M30" s="2"/>
      <c r="N30" s="2">
        <f t="shared" si="2"/>
        <v>0</v>
      </c>
    </row>
    <row r="31" spans="4:14" x14ac:dyDescent="0.35">
      <c r="D31" s="2" t="s">
        <v>93</v>
      </c>
      <c r="E31" s="2"/>
      <c r="F31" s="2"/>
      <c r="G31" s="2">
        <f t="shared" si="0"/>
        <v>0</v>
      </c>
      <c r="H31" s="2"/>
      <c r="I31" s="2"/>
      <c r="J31" s="2"/>
      <c r="K31" s="2">
        <f t="shared" si="1"/>
        <v>0</v>
      </c>
      <c r="L31" s="2"/>
      <c r="M31" s="2"/>
      <c r="N31" s="2">
        <f t="shared" si="2"/>
        <v>0</v>
      </c>
    </row>
    <row r="32" spans="4:14" x14ac:dyDescent="0.35">
      <c r="D32" s="2"/>
      <c r="E32" s="2"/>
      <c r="F32" s="2"/>
      <c r="G32" s="2">
        <f t="shared" si="0"/>
        <v>0</v>
      </c>
      <c r="H32" s="2"/>
      <c r="I32" s="2"/>
      <c r="J32" s="2"/>
      <c r="K32" s="2">
        <f t="shared" si="1"/>
        <v>0</v>
      </c>
      <c r="L32" s="2"/>
      <c r="M32" s="2"/>
      <c r="N32" s="2">
        <f t="shared" si="2"/>
        <v>0</v>
      </c>
    </row>
    <row r="33" spans="4:14" x14ac:dyDescent="0.35">
      <c r="D33" s="2"/>
      <c r="E33" s="2"/>
      <c r="F33" s="2"/>
      <c r="G33" s="2">
        <f t="shared" si="0"/>
        <v>0</v>
      </c>
      <c r="H33" s="2"/>
      <c r="I33" s="2"/>
      <c r="J33" s="2"/>
      <c r="K33" s="2">
        <f t="shared" si="1"/>
        <v>0</v>
      </c>
      <c r="L33" s="2"/>
      <c r="M33" s="2"/>
      <c r="N33" s="2">
        <f t="shared" si="2"/>
        <v>0</v>
      </c>
    </row>
    <row r="34" spans="4:14" x14ac:dyDescent="0.35">
      <c r="D34" s="2"/>
      <c r="E34" s="2"/>
      <c r="F34" s="2"/>
      <c r="G34" s="2">
        <f t="shared" si="0"/>
        <v>0</v>
      </c>
      <c r="H34" s="2"/>
      <c r="I34" s="2"/>
      <c r="J34" s="2"/>
      <c r="K34" s="2">
        <f t="shared" si="1"/>
        <v>0</v>
      </c>
      <c r="L34" s="2"/>
      <c r="M34" s="2"/>
      <c r="N34" s="2">
        <f t="shared" si="2"/>
        <v>0</v>
      </c>
    </row>
    <row r="35" spans="4:14" x14ac:dyDescent="0.35">
      <c r="D35" s="2" t="s">
        <v>97</v>
      </c>
      <c r="E35" s="2"/>
      <c r="F35" s="2">
        <f>G35*10.764</f>
        <v>0</v>
      </c>
      <c r="G35" s="2">
        <f>SUM(G7:G34)</f>
        <v>0</v>
      </c>
      <c r="H35" s="2"/>
      <c r="I35" s="2"/>
      <c r="J35" s="2">
        <f>K35*10.764</f>
        <v>0</v>
      </c>
      <c r="K35" s="2">
        <f>SUM(K7:K34)</f>
        <v>0</v>
      </c>
      <c r="L35" s="2"/>
      <c r="M35" s="2">
        <f>N35*10.764</f>
        <v>0</v>
      </c>
      <c r="N35" s="2">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Valuation</vt:lpstr>
      <vt:lpstr>V, W, X &amp; Y</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2025-08-22T09:27:54Z</cp:lastPrinted>
  <dcterms:created xsi:type="dcterms:W3CDTF">2013-11-23T05:32:33Z</dcterms:created>
  <dcterms:modified xsi:type="dcterms:W3CDTF">2025-08-22T09:31:24Z</dcterms:modified>
</cp:coreProperties>
</file>