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23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 &amp; OV Report" sheetId="4" r:id="rId3"/>
  </sheets>
  <definedNames>
    <definedName name="_xlnm.Print_Area" localSheetId="0">Report!$A$1:$H$246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5" l="1"/>
  <c r="F7" i="5"/>
  <c r="F6" i="5"/>
  <c r="F5" i="5"/>
  <c r="C66" i="1"/>
  <c r="C80" i="1"/>
  <c r="E7" i="1" l="1"/>
  <c r="F136" i="1" l="1"/>
  <c r="F137" i="1"/>
  <c r="F138" i="1"/>
  <c r="F154" i="1"/>
  <c r="F153" i="1"/>
  <c r="F152" i="1"/>
  <c r="F151" i="1"/>
  <c r="F150" i="1"/>
  <c r="F149" i="1"/>
  <c r="F147" i="1"/>
  <c r="F146" i="1"/>
  <c r="F145" i="1"/>
  <c r="F144" i="1"/>
  <c r="F143" i="1"/>
  <c r="F142" i="1"/>
  <c r="F140" i="1"/>
  <c r="F139" i="1"/>
  <c r="F135" i="1"/>
  <c r="F133" i="1"/>
  <c r="F132" i="1"/>
  <c r="F131" i="1"/>
  <c r="F130" i="1"/>
  <c r="F129" i="1"/>
  <c r="F128" i="1"/>
  <c r="F118" i="1"/>
  <c r="F119" i="1"/>
  <c r="F120" i="1"/>
  <c r="F121" i="1"/>
  <c r="F122" i="1"/>
  <c r="F123" i="1"/>
  <c r="F117" i="1"/>
  <c r="O135" i="1"/>
  <c r="P135" i="1"/>
  <c r="B159" i="1" l="1"/>
  <c r="B158" i="1"/>
  <c r="O142" i="1"/>
  <c r="F11" i="5" l="1"/>
  <c r="G11" i="5" s="1"/>
  <c r="F10" i="5"/>
  <c r="G10" i="5" s="1"/>
  <c r="F9" i="5"/>
  <c r="G9" i="5" s="1"/>
  <c r="G8" i="5"/>
  <c r="G7" i="5"/>
  <c r="G6" i="5"/>
  <c r="G5" i="5"/>
  <c r="D177" i="1"/>
  <c r="A158" i="1"/>
  <c r="G149" i="1"/>
  <c r="G150" i="1" s="1"/>
  <c r="G151" i="1" s="1"/>
  <c r="G152" i="1" s="1"/>
  <c r="G153" i="1" s="1"/>
  <c r="G154" i="1" s="1"/>
  <c r="G142" i="1"/>
  <c r="G143" i="1" s="1"/>
  <c r="G144" i="1" s="1"/>
  <c r="G145" i="1" s="1"/>
  <c r="G146" i="1" s="1"/>
  <c r="G147" i="1" s="1"/>
  <c r="G135" i="1"/>
  <c r="G136" i="1" s="1"/>
  <c r="G137" i="1" s="1"/>
  <c r="G138" i="1" s="1"/>
  <c r="G139" i="1" s="1"/>
  <c r="G140" i="1" s="1"/>
  <c r="G128" i="1"/>
  <c r="G129" i="1" s="1"/>
  <c r="G130" i="1" s="1"/>
  <c r="G131" i="1" s="1"/>
  <c r="G132" i="1" s="1"/>
  <c r="G133" i="1" s="1"/>
  <c r="A128" i="1"/>
  <c r="A129" i="1" s="1"/>
  <c r="A130" i="1" s="1"/>
  <c r="A131" i="1" s="1"/>
  <c r="A132" i="1" s="1"/>
  <c r="A133" i="1" s="1"/>
  <c r="A118" i="1"/>
  <c r="A119" i="1" s="1"/>
  <c r="A120" i="1" s="1"/>
  <c r="A121" i="1" s="1"/>
  <c r="A122" i="1" s="1"/>
  <c r="A123" i="1" s="1"/>
  <c r="G117" i="1"/>
  <c r="G118" i="1" s="1"/>
  <c r="G119" i="1" s="1"/>
  <c r="G120" i="1" s="1"/>
  <c r="G121" i="1" s="1"/>
  <c r="G122" i="1" s="1"/>
  <c r="G123" i="1" s="1"/>
  <c r="F105" i="1"/>
  <c r="J89" i="1"/>
  <c r="J88" i="1"/>
  <c r="J87" i="1"/>
  <c r="J86" i="1"/>
  <c r="C78" i="1"/>
  <c r="J75" i="1"/>
  <c r="J74" i="1"/>
  <c r="J73" i="1"/>
  <c r="J72" i="1"/>
  <c r="C64" i="1"/>
  <c r="D52" i="1"/>
  <c r="G46" i="1"/>
  <c r="C46" i="1"/>
  <c r="E24" i="1"/>
  <c r="E22" i="1"/>
  <c r="C13" i="1"/>
  <c r="E3" i="1"/>
  <c r="O149" i="1"/>
  <c r="H65" i="1"/>
  <c r="P142" i="1"/>
  <c r="P149" i="1"/>
  <c r="H79" i="1"/>
  <c r="G12" i="5" l="1"/>
  <c r="A159" i="1"/>
  <c r="A160" i="1" s="1"/>
  <c r="A161" i="1" s="1"/>
  <c r="A162" i="1" s="1"/>
  <c r="A163" i="1" s="1"/>
  <c r="A164" i="1" s="1"/>
  <c r="C70" i="1"/>
  <c r="D70" i="1" s="1"/>
  <c r="J68" i="1"/>
  <c r="D77" i="1"/>
  <c r="D75" i="1"/>
  <c r="D73" i="1"/>
  <c r="D71" i="1"/>
  <c r="J69" i="1"/>
  <c r="C68" i="1" s="1"/>
  <c r="D68" i="1" s="1"/>
  <c r="J67" i="1"/>
  <c r="J70" i="1"/>
  <c r="J71" i="1" s="1"/>
  <c r="J76" i="1" s="1"/>
  <c r="J77" i="1" s="1"/>
  <c r="C69" i="1" s="1"/>
  <c r="D76" i="1"/>
  <c r="D72" i="1"/>
  <c r="D74" i="1"/>
  <c r="J84" i="1"/>
  <c r="J85" i="1" s="1"/>
  <c r="J90" i="1" s="1"/>
  <c r="J91" i="1" s="1"/>
  <c r="C83" i="1" s="1"/>
  <c r="D90" i="1"/>
  <c r="D88" i="1"/>
  <c r="D86" i="1"/>
  <c r="C84" i="1"/>
  <c r="D84" i="1" s="1"/>
  <c r="J82" i="1"/>
  <c r="D91" i="1"/>
  <c r="J83" i="1"/>
  <c r="C82" i="1" s="1"/>
  <c r="D82" i="1" s="1"/>
  <c r="D85" i="1"/>
  <c r="D87" i="1"/>
  <c r="D89" i="1"/>
  <c r="J81" i="1"/>
  <c r="N135" i="1"/>
  <c r="A135" i="1" s="1"/>
  <c r="O136" i="1"/>
  <c r="N142" i="1"/>
  <c r="A142" i="1" s="1"/>
  <c r="O143" i="1"/>
  <c r="P136" i="1"/>
  <c r="P137" i="1" s="1"/>
  <c r="P138" i="1" s="1"/>
  <c r="P139" i="1" s="1"/>
  <c r="P140" i="1" s="1"/>
  <c r="P143" i="1"/>
  <c r="P144" i="1" s="1"/>
  <c r="P145" i="1" s="1"/>
  <c r="P146" i="1" s="1"/>
  <c r="P147" i="1" s="1"/>
  <c r="P150" i="1"/>
  <c r="P151" i="1" s="1"/>
  <c r="P152" i="1" s="1"/>
  <c r="P153" i="1" s="1"/>
  <c r="P154" i="1" s="1"/>
  <c r="N149" i="1"/>
  <c r="A149" i="1" s="1"/>
  <c r="O150" i="1"/>
  <c r="E82" i="1" l="1"/>
  <c r="I78" i="1" s="1"/>
  <c r="D83" i="1"/>
  <c r="E68" i="1"/>
  <c r="I64" i="1" s="1"/>
  <c r="D69" i="1"/>
  <c r="N150" i="1"/>
  <c r="A150" i="1" s="1"/>
  <c r="O151" i="1"/>
  <c r="N143" i="1"/>
  <c r="A143" i="1" s="1"/>
  <c r="O144" i="1"/>
  <c r="G82" i="1"/>
  <c r="N136" i="1"/>
  <c r="A136" i="1" s="1"/>
  <c r="O137" i="1"/>
  <c r="G68" i="1"/>
  <c r="D62" i="1" s="1"/>
  <c r="F63" i="1" l="1"/>
  <c r="D63" i="1"/>
  <c r="N144" i="1"/>
  <c r="A144" i="1" s="1"/>
  <c r="O145" i="1"/>
  <c r="N137" i="1"/>
  <c r="A137" i="1" s="1"/>
  <c r="O138" i="1"/>
  <c r="N151" i="1"/>
  <c r="A151" i="1" s="1"/>
  <c r="O152" i="1"/>
  <c r="N152" i="1" l="1"/>
  <c r="A152" i="1" s="1"/>
  <c r="O153" i="1"/>
  <c r="N138" i="1"/>
  <c r="A138" i="1" s="1"/>
  <c r="O139" i="1"/>
  <c r="N145" i="1"/>
  <c r="A145" i="1" s="1"/>
  <c r="O146" i="1"/>
  <c r="N139" i="1" l="1"/>
  <c r="A139" i="1" s="1"/>
  <c r="O140" i="1"/>
  <c r="N140" i="1" s="1"/>
  <c r="A140" i="1" s="1"/>
  <c r="N146" i="1"/>
  <c r="A146" i="1" s="1"/>
  <c r="O147" i="1"/>
  <c r="N147" i="1" s="1"/>
  <c r="A147" i="1" s="1"/>
  <c r="N153" i="1"/>
  <c r="A153" i="1" s="1"/>
  <c r="O154" i="1"/>
  <c r="N154" i="1" s="1"/>
  <c r="A154" i="1" s="1"/>
</calcChain>
</file>

<file path=xl/sharedStrings.xml><?xml version="1.0" encoding="utf-8"?>
<sst xmlns="http://schemas.openxmlformats.org/spreadsheetml/2006/main" count="309" uniqueCount="227">
  <si>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</si>
  <si>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</si>
  <si>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</si>
  <si>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</si>
  <si>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</si>
  <si>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</si>
  <si>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</si>
  <si>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</si>
  <si>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</si>
  <si>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</si>
  <si>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</si>
  <si>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</si>
  <si>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</si>
  <si>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</si>
  <si>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</si>
  <si>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</si>
  <si>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</si>
  <si>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</si>
  <si>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</si>
  <si>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</si>
  <si>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</si>
  <si>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</si>
  <si>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</si>
  <si>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</si>
  <si>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</si>
  <si>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</si>
  <si>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</si>
  <si>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</si>
  <si>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</si>
  <si>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</si>
  <si>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</si>
  <si>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</si>
  <si>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</si>
  <si>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</si>
  <si>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</si>
  <si>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</si>
  <si>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</si>
  <si>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</si>
  <si>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</si>
  <si>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</si>
  <si>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</si>
  <si>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</si>
  <si>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</si>
  <si>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</si>
  <si>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</si>
  <si>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</si>
  <si>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</si>
  <si>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</si>
  <si>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</si>
  <si>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</si>
  <si>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</si>
  <si>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</si>
  <si>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</si>
  <si>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</si>
  <si>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</si>
  <si>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</si>
  <si>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</si>
  <si>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</si>
  <si>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</si>
  <si>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</si>
  <si>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</si>
  <si>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</si>
  <si>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</si>
  <si>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</si>
  <si>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</si>
  <si>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</si>
  <si>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</si>
  <si>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</si>
  <si>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</si>
  <si>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</si>
  <si>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</si>
  <si>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</si>
  <si>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</si>
  <si>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</si>
  <si>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</si>
  <si>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</si>
  <si>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</si>
  <si>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</si>
  <si>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</si>
  <si>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</si>
  <si>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</si>
  <si>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</si>
  <si>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</si>
  <si>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</si>
  <si>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</si>
  <si>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</si>
  <si>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</si>
  <si>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</si>
  <si>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</si>
  <si>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</si>
  <si>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</si>
  <si>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</si>
  <si>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</si>
  <si>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</si>
  <si>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</si>
  <si>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</si>
  <si>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</si>
  <si>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</si>
  <si>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</si>
  <si>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</si>
  <si>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</si>
  <si>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</si>
  <si>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</si>
  <si>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</si>
  <si>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</si>
  <si>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</si>
  <si>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</si>
  <si>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</si>
  <si>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Legal Services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</si>
  <si>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</si>
  <si>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</si>
  <si>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</si>
  <si>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</si>
  <si>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</si>
  <si>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</si>
  <si>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</si>
  <si>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</si>
  <si>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</si>
  <si>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</si>
  <si>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</si>
  <si>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</si>
  <si>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</si>
  <si>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</si>
  <si>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</si>
  <si>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</si>
  <si>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</si>
  <si>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</si>
  <si>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</si>
  <si>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</si>
  <si>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</si>
  <si>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</si>
  <si>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</si>
  <si>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</si>
  <si>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</si>
  <si>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</si>
  <si>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</si>
  <si>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</si>
  <si>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</si>
  <si>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</si>
  <si>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Construction work is in process at the time of Visit (labour found). All work completed. OC received.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</si>
  <si>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</si>
  <si>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</si>
  <si>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</si>
  <si>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</si>
  <si>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On Site, we meet Mr........(........).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</si>
  <si>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</si>
  <si>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</si>
  <si>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</si>
  <si>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</si>
  <si>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</si>
  <si>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</si>
  <si>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</si>
  <si>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</si>
  <si>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</si>
  <si>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</si>
  <si>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</si>
  <si>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</si>
  <si>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</si>
  <si>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</si>
  <si>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</si>
  <si>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</si>
  <si>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</si>
  <si>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</si>
  <si>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</si>
  <si>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</si>
  <si>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</si>
  <si>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</si>
  <si>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</si>
  <si>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</si>
  <si>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</si>
  <si>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</si>
  <si>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</si>
  <si>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3rd, 5th, 7th, 9th, 11th, 13th, 15th Floor</t>
  </si>
  <si>
    <t>Axis Sanpada</t>
  </si>
  <si>
    <t xml:space="preserve">M/s.Patil Builders &amp; Developers. </t>
  </si>
  <si>
    <t>P51700008376</t>
  </si>
  <si>
    <t xml:space="preserve">Nana Patil Pride (B, C, D, E &amp; F) </t>
  </si>
  <si>
    <t>2.2 KM from Ambarnath Railway Station</t>
  </si>
  <si>
    <t>ANP/NRV/BP/17-18/867/8767/51</t>
  </si>
  <si>
    <t>5 Wings</t>
  </si>
  <si>
    <t>As per RERA - Completed</t>
  </si>
  <si>
    <t>Residential</t>
  </si>
  <si>
    <t>CTS No</t>
  </si>
  <si>
    <t>2537, 2538, 3609, 2610/1, 2640 &amp; Survey No. 160/2, 162p, 166/8</t>
  </si>
  <si>
    <t>Ambarnath West</t>
  </si>
  <si>
    <t>Ambarnath</t>
  </si>
  <si>
    <t>Thane</t>
  </si>
  <si>
    <t>Kohoj-Khutavali,</t>
  </si>
  <si>
    <t>Kailash Nagar Road</t>
  </si>
  <si>
    <t>Bethel Church</t>
  </si>
  <si>
    <t>Internal Road</t>
  </si>
  <si>
    <t>Fresta Building</t>
  </si>
  <si>
    <t>Blue Diamond C.H.S.</t>
  </si>
  <si>
    <t>Building No. 2- Wing B, C &amp; D &amp;
Building No. 3 - E &amp; F</t>
  </si>
  <si>
    <t>NA
Approved Plans, CC, Sale Plans, Builder Saleable Area, Cost Sheet</t>
  </si>
  <si>
    <t>Building No. 2 - Wing B, C &amp; D = B + G + 1st to 12th Floor
Building No. 3 - Wing E &amp; F = G + 1st to 7th Floor</t>
  </si>
  <si>
    <t>1. All work completed. OC received.
2. We have considered rate by verifying it from market inquire.
3. Car parking is subjected to authentic documentation.
4. On Site, we meet Mr........(........).</t>
  </si>
  <si>
    <t>Other Charges</t>
  </si>
  <si>
    <t>Housing</t>
  </si>
  <si>
    <t>1bhk</t>
  </si>
  <si>
    <t>3bhk.</t>
  </si>
  <si>
    <t>2bhk</t>
  </si>
  <si>
    <t>Manish - 9225143456</t>
  </si>
  <si>
    <t xml:space="preserve">Valid Up to: 
Building No. 2- Wing B, C &amp; D = Basement + Ground + 1st to 12th Floor, 
Building No. 3- Wing E &amp; F = Ground + 1st to 7th Floor </t>
  </si>
  <si>
    <t xml:space="preserve">Approved upto :
Blg No. 2 (Wing B, C &amp; D) = Basement + Ground + 12 upper Floors
Blg No. 3 (Wing E &amp; F) = ½ Stilt +½Ground + 7 upper Floors
</t>
  </si>
  <si>
    <t xml:space="preserve">ANP/NRV/18-19/1132
</t>
  </si>
  <si>
    <t>01/09/2019.</t>
  </si>
  <si>
    <t>Building No. 3 - Wing E &amp; F = Gr/St + 1st to 7th Floor</t>
  </si>
  <si>
    <t>Building No. 2 - Wing B, C &amp; D = B + Gr/St + 1st to 12th Floor</t>
  </si>
  <si>
    <t>3,30,000/-</t>
  </si>
  <si>
    <t>Corpus Charges</t>
  </si>
  <si>
    <t>70000/-</t>
  </si>
  <si>
    <t>30000/-</t>
  </si>
  <si>
    <t>4500 to 4900</t>
  </si>
  <si>
    <t>Cost sheet</t>
  </si>
  <si>
    <t xml:space="preserve">Abhishek </t>
  </si>
  <si>
    <t>4900 to 5300</t>
  </si>
  <si>
    <t>Rushikesh</t>
  </si>
  <si>
    <t>4,50,000/-</t>
  </si>
  <si>
    <t>car Parking 4.5L</t>
  </si>
  <si>
    <t>Rushikesh Nikam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</si>
  <si>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</si>
  <si>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>Location Link :</t>
  </si>
  <si>
    <t>https://maps.app.goo.gl/wiXZdrwtfrak99GS9</t>
  </si>
  <si>
    <t>Pooja</t>
  </si>
  <si>
    <t>55 Years</t>
  </si>
  <si>
    <t>Sudhir Bhosale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</si>
</sst>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2"/>
      <color rgb="FF222222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86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13" fillId="2" borderId="1" xfId="1" applyFont="1" applyFill="1" applyBorder="1" applyAlignment="1" applyProtection="1">
      <alignment vertical="top"/>
      <protection locked="0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Protection="1">
      <protection hidden="1"/>
    </xf>
    <xf numFmtId="0" fontId="8" fillId="0" borderId="13" xfId="1" applyFont="1" applyBorder="1" applyProtection="1">
      <protection hidden="1"/>
    </xf>
    <xf numFmtId="0" fontId="8" fillId="0" borderId="13" xfId="1" applyFont="1" applyBorder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9" fontId="9" fillId="0" borderId="16" xfId="8" applyFont="1" applyFill="1" applyBorder="1" applyAlignment="1" applyProtection="1">
      <alignment horizontal="center" vertical="top" wrapText="1"/>
      <protection locked="0"/>
    </xf>
    <xf numFmtId="1" fontId="8" fillId="0" borderId="0" xfId="1" applyNumberFormat="1" applyFont="1" applyAlignment="1">
      <alignment horizontal="center" vertical="center"/>
    </xf>
    <xf numFmtId="14" fontId="8" fillId="0" borderId="0" xfId="1" applyNumberFormat="1" applyFont="1"/>
    <xf numFmtId="1" fontId="8" fillId="0" borderId="0" xfId="1" applyNumberFormat="1" applyFont="1"/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Protection="1">
      <protection hidden="1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24" fillId="0" borderId="0" xfId="1" applyFont="1"/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4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5" xfId="1" applyFont="1" applyBorder="1" applyAlignment="1" applyProtection="1">
      <alignment horizontal="center" vertical="top"/>
      <protection locked="0"/>
    </xf>
    <xf numFmtId="0" fontId="17" fillId="0" borderId="0" xfId="0" applyFont="1" applyProtection="1">
      <protection hidden="1"/>
    </xf>
    <xf numFmtId="0" fontId="8" fillId="0" borderId="1" xfId="1" applyFont="1" applyBorder="1" applyAlignment="1" applyProtection="1">
      <alignment horizontal="center" wrapText="1"/>
      <protection locked="0"/>
    </xf>
    <xf numFmtId="0" fontId="17" fillId="0" borderId="13" xfId="0" applyFont="1" applyBorder="1" applyProtection="1">
      <protection hidden="1"/>
    </xf>
    <xf numFmtId="1" fontId="8" fillId="0" borderId="1" xfId="1" applyNumberFormat="1" applyFont="1" applyBorder="1" applyAlignment="1" applyProtection="1">
      <alignment horizontal="center" wrapText="1"/>
      <protection locked="0"/>
    </xf>
    <xf numFmtId="1" fontId="25" fillId="0" borderId="13" xfId="0" applyNumberFormat="1" applyFont="1" applyBorder="1"/>
    <xf numFmtId="1" fontId="25" fillId="0" borderId="13" xfId="0" applyNumberFormat="1" applyFont="1" applyBorder="1" applyAlignment="1">
      <alignment horizontal="right"/>
    </xf>
    <xf numFmtId="0" fontId="8" fillId="0" borderId="7" xfId="1" applyFont="1" applyBorder="1" applyAlignment="1" applyProtection="1">
      <alignment horizontal="center" wrapText="1"/>
      <protection locked="0"/>
    </xf>
    <xf numFmtId="0" fontId="17" fillId="0" borderId="14" xfId="0" applyFont="1" applyBorder="1" applyProtection="1">
      <protection hidden="1"/>
    </xf>
    <xf numFmtId="1" fontId="25" fillId="0" borderId="15" xfId="0" applyNumberFormat="1" applyFont="1" applyBorder="1"/>
    <xf numFmtId="0" fontId="8" fillId="2" borderId="1" xfId="1" applyFont="1" applyFill="1" applyBorder="1" applyAlignment="1" applyProtection="1">
      <alignment horizontal="left" vertical="top"/>
      <protection locked="0"/>
    </xf>
    <xf numFmtId="0" fontId="1" fillId="0" borderId="1" xfId="5" applyFont="1" applyBorder="1" applyAlignment="1">
      <alignment horizontal="center" vertical="center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8" fillId="3" borderId="0" xfId="1" applyFont="1" applyFill="1"/>
    <xf numFmtId="14" fontId="8" fillId="3" borderId="0" xfId="1" applyNumberFormat="1" applyFont="1" applyFill="1"/>
    <xf numFmtId="0" fontId="8" fillId="4" borderId="0" xfId="1" applyFont="1" applyFill="1"/>
    <xf numFmtId="14" fontId="8" fillId="4" borderId="0" xfId="1" applyNumberFormat="1" applyFont="1" applyFill="1"/>
    <xf numFmtId="0" fontId="26" fillId="0" borderId="0" xfId="0" applyFont="1"/>
    <xf numFmtId="0" fontId="8" fillId="0" borderId="1" xfId="1" applyFont="1" applyBorder="1" applyAlignment="1" applyProtection="1">
      <alignment horizontal="center" vertical="top" wrapText="1"/>
      <protection locked="0"/>
    </xf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4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5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8" xfId="1" applyNumberFormat="1" applyFont="1" applyFill="1" applyBorder="1" applyAlignment="1" applyProtection="1">
      <alignment horizontal="center" vertical="center" wrapText="1"/>
      <protection hidden="1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0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vertical="top" wrapText="1"/>
      <protection locked="0"/>
    </xf>
    <xf numFmtId="1" fontId="18" fillId="0" borderId="21" xfId="0" applyNumberFormat="1" applyFont="1" applyBorder="1" applyAlignment="1" applyProtection="1">
      <alignment vertical="top" wrapText="1"/>
      <protection locked="0"/>
    </xf>
    <xf numFmtId="1" fontId="18" fillId="0" borderId="10" xfId="0" applyNumberFormat="1" applyFont="1" applyBorder="1" applyAlignment="1" applyProtection="1">
      <alignment vertical="top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1" fontId="14" fillId="0" borderId="21" xfId="0" applyNumberFormat="1" applyFont="1" applyBorder="1" applyAlignment="1" applyProtection="1">
      <alignment vertical="top" wrapText="1"/>
      <protection locked="0"/>
    </xf>
    <xf numFmtId="1" fontId="14" fillId="0" borderId="10" xfId="0" applyNumberFormat="1" applyFont="1" applyBorder="1" applyAlignment="1" applyProtection="1">
      <alignment vertical="top" wrapText="1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1" fontId="9" fillId="0" borderId="21" xfId="0" applyNumberFormat="1" applyFont="1" applyBorder="1" applyAlignment="1" applyProtection="1">
      <alignment vertical="top" wrapText="1"/>
      <protection locked="0"/>
    </xf>
    <xf numFmtId="1" fontId="9" fillId="0" borderId="10" xfId="0" applyNumberFormat="1" applyFont="1" applyBorder="1" applyAlignment="1" applyProtection="1">
      <alignment vertical="top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6" xfId="1" applyNumberFormat="1" applyFont="1" applyBorder="1" applyAlignment="1" applyProtection="1">
      <alignment horizontal="center" vertical="top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21" xfId="1" applyNumberFormat="1" applyFont="1" applyBorder="1" applyAlignment="1" applyProtection="1">
      <alignment horizontal="center" vertical="center" wrapText="1"/>
      <protection locked="0"/>
    </xf>
    <xf numFmtId="1" fontId="9" fillId="0" borderId="10" xfId="1" applyNumberFormat="1" applyFont="1" applyBorder="1" applyAlignment="1" applyProtection="1">
      <alignment horizontal="center" vertical="center" wrapText="1"/>
      <protection locked="0"/>
    </xf>
    <xf numFmtId="1" fontId="11" fillId="0" borderId="9" xfId="0" applyNumberFormat="1" applyFont="1" applyBorder="1" applyAlignment="1" applyProtection="1">
      <alignment horizontal="left" vertical="top" wrapText="1"/>
      <protection locked="0"/>
    </xf>
    <xf numFmtId="1" fontId="11" fillId="0" borderId="21" xfId="0" applyNumberFormat="1" applyFont="1" applyBorder="1" applyAlignment="1" applyProtection="1">
      <alignment horizontal="left" vertical="top" wrapText="1"/>
      <protection locked="0"/>
    </xf>
    <xf numFmtId="1" fontId="11" fillId="0" borderId="10" xfId="0" applyNumberFormat="1" applyFont="1" applyBorder="1" applyAlignment="1" applyProtection="1">
      <alignment horizontal="left" vertical="top" wrapText="1"/>
      <protection locked="0"/>
    </xf>
    <xf numFmtId="3" fontId="8" fillId="2" borderId="1" xfId="1" applyNumberFormat="1" applyFont="1" applyFill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0" xfId="1" applyFont="1" applyAlignment="1">
      <alignment horizontal="center" vertical="center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9" fillId="0" borderId="17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16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167" fontId="8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0" xfId="1" applyFont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2" borderId="9" xfId="1" applyFont="1" applyFill="1" applyBorder="1" applyAlignment="1" applyProtection="1">
      <alignment horizontal="left" vertical="top" wrapText="1"/>
      <protection locked="0"/>
    </xf>
    <xf numFmtId="0" fontId="13" fillId="2" borderId="21" xfId="1" applyFont="1" applyFill="1" applyBorder="1" applyAlignment="1" applyProtection="1">
      <alignment horizontal="left" vertical="top" wrapText="1"/>
      <protection locked="0"/>
    </xf>
    <xf numFmtId="0" fontId="13" fillId="2" borderId="10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167" fontId="14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17" xfId="1" applyFont="1" applyBorder="1" applyAlignment="1" applyProtection="1">
      <alignment horizontal="center" vertical="top" wrapText="1"/>
      <protection locked="0"/>
    </xf>
    <xf numFmtId="0" fontId="14" fillId="0" borderId="18" xfId="1" applyFont="1" applyBorder="1" applyAlignment="1" applyProtection="1">
      <alignment horizontal="center" vertical="top" wrapText="1"/>
      <protection locked="0"/>
    </xf>
    <xf numFmtId="0" fontId="14" fillId="0" borderId="19" xfId="1" applyFont="1" applyBorder="1" applyAlignment="1" applyProtection="1">
      <alignment horizontal="center" vertical="top" wrapText="1"/>
      <protection locked="0"/>
    </xf>
    <xf numFmtId="0" fontId="14" fillId="0" borderId="20" xfId="1" applyFont="1" applyBorder="1" applyAlignment="1" applyProtection="1">
      <alignment horizontal="center" vertical="top" wrapText="1"/>
      <protection locked="0"/>
    </xf>
    <xf numFmtId="0" fontId="14" fillId="2" borderId="9" xfId="1" applyFont="1" applyFill="1" applyBorder="1" applyAlignment="1" applyProtection="1">
      <alignment horizontal="left" vertical="top" wrapText="1"/>
      <protection locked="0"/>
    </xf>
    <xf numFmtId="0" fontId="14" fillId="2" borderId="21" xfId="1" applyFont="1" applyFill="1" applyBorder="1" applyAlignment="1" applyProtection="1">
      <alignment horizontal="left" vertical="top" wrapText="1"/>
      <protection locked="0"/>
    </xf>
    <xf numFmtId="0" fontId="14" fillId="2" borderId="10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10" fillId="0" borderId="1" xfId="5" applyFont="1" applyBorder="1" applyAlignment="1">
      <alignment horizontal="left"/>
    </xf>
    <xf numFmtId="0" fontId="27" fillId="0" borderId="1" xfId="9" applyBorder="1" applyAlignment="1" applyProtection="1">
      <alignment horizontal="left"/>
      <protection locked="0"/>
    </xf>
    <xf numFmtId="0" fontId="8" fillId="0" borderId="1" xfId="1" applyFont="1" applyBorder="1" applyAlignment="1" applyProtection="1">
      <alignment horizontal="left"/>
      <protection locked="0"/>
    </xf>
    <xf numFmtId="0" fontId="11" fillId="0" borderId="4" xfId="1" applyFont="1" applyBorder="1" applyAlignment="1" applyProtection="1">
      <alignment horizontal="left" vertical="center"/>
      <protection locked="0"/>
    </xf>
    <xf numFmtId="0" fontId="11" fillId="0" borderId="1" xfId="1" applyFont="1" applyBorder="1" applyAlignment="1" applyProtection="1">
      <alignment horizontal="left" vertical="center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11" fillId="0" borderId="5" xfId="1" applyFont="1" applyBorder="1" applyAlignment="1" applyProtection="1">
      <alignment horizontal="left" vertical="center" wrapText="1"/>
      <protection locked="0"/>
    </xf>
    <xf numFmtId="0" fontId="11" fillId="0" borderId="24" xfId="1" applyFont="1" applyBorder="1" applyAlignment="1" applyProtection="1">
      <alignment horizontal="left" vertical="top" wrapText="1"/>
      <protection locked="0"/>
    </xf>
    <xf numFmtId="0" fontId="11" fillId="0" borderId="20" xfId="1" applyFont="1" applyBorder="1" applyAlignment="1" applyProtection="1">
      <alignment horizontal="left" vertical="top" wrapText="1"/>
      <protection locked="0"/>
    </xf>
    <xf numFmtId="0" fontId="11" fillId="0" borderId="19" xfId="1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11" fillId="0" borderId="25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660919</xdr:colOff>
      <xdr:row>228</xdr:row>
      <xdr:rowOff>55302</xdr:rowOff>
    </xdr:from>
    <xdr:to>
      <xdr:col>7</xdr:col>
      <xdr:colOff>112553</xdr:colOff>
      <xdr:row>240</xdr:row>
      <xdr:rowOff>38665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0919" y="37815123"/>
          <a:ext cx="5555410" cy="243264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660918</xdr:colOff>
      <xdr:row>215</xdr:row>
      <xdr:rowOff>28575</xdr:rowOff>
    </xdr:from>
    <xdr:to>
      <xdr:col>7</xdr:col>
      <xdr:colOff>112553</xdr:colOff>
      <xdr:row>227</xdr:row>
      <xdr:rowOff>29192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0918" y="31613475"/>
          <a:ext cx="5147585" cy="240091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1078500</xdr:colOff>
      <xdr:row>176</xdr:row>
      <xdr:rowOff>0</xdr:rowOff>
    </xdr:from>
    <xdr:to>
      <xdr:col>16</xdr:col>
      <xdr:colOff>297450</xdr:colOff>
      <xdr:row>177</xdr:row>
      <xdr:rowOff>169307</xdr:rowOff>
    </xdr:to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EA7E9890-3AC8-2774-D2A5-CAD3BCA869C6}"/>
            </a:ext>
          </a:extLst>
        </xdr:cNvPr>
        <xdr:cNvSpPr txBox="1"/>
      </xdr:nvSpPr>
      <xdr:spPr>
        <a:xfrm>
          <a:off x="7603125" y="23602950"/>
          <a:ext cx="3429000" cy="369332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C &amp; B Wing </a:t>
          </a:r>
        </a:p>
      </xdr:txBody>
    </xdr:sp>
    <xdr:clientData/>
  </xdr:twoCellAnchor>
  <xdr:twoCellAnchor>
    <xdr:from>
      <xdr:col>11</xdr:col>
      <xdr:colOff>469949</xdr:colOff>
      <xdr:row>176</xdr:row>
      <xdr:rowOff>0</xdr:rowOff>
    </xdr:from>
    <xdr:to>
      <xdr:col>19</xdr:col>
      <xdr:colOff>488999</xdr:colOff>
      <xdr:row>177</xdr:row>
      <xdr:rowOff>169307</xdr:rowOff>
    </xdr:to>
    <xdr:sp macro="" textlink="">
      <xdr:nvSpPr>
        <xdr:cNvPr id="12" name="TextBox 7">
          <a:extLst>
            <a:ext uri="{FF2B5EF4-FFF2-40B4-BE49-F238E27FC236}">
              <a16:creationId xmlns:a16="http://schemas.microsoft.com/office/drawing/2014/main" id="{D4909209-22D6-BC1A-928C-17E42E2EA990}"/>
            </a:ext>
          </a:extLst>
        </xdr:cNvPr>
        <xdr:cNvSpPr txBox="1"/>
      </xdr:nvSpPr>
      <xdr:spPr>
        <a:xfrm>
          <a:off x="9623474" y="23602950"/>
          <a:ext cx="3429000" cy="369332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D Wing </a:t>
          </a:r>
        </a:p>
      </xdr:txBody>
    </xdr:sp>
    <xdr:clientData/>
  </xdr:twoCellAnchor>
  <xdr:twoCellAnchor>
    <xdr:from>
      <xdr:col>8</xdr:col>
      <xdr:colOff>0</xdr:colOff>
      <xdr:row>196</xdr:row>
      <xdr:rowOff>87868</xdr:rowOff>
    </xdr:from>
    <xdr:to>
      <xdr:col>12</xdr:col>
      <xdr:colOff>38099</xdr:colOff>
      <xdr:row>198</xdr:row>
      <xdr:rowOff>57150</xdr:rowOff>
    </xdr:to>
    <xdr:sp macro="" textlink="">
      <xdr:nvSpPr>
        <xdr:cNvPr id="13" name="TextBox 9">
          <a:extLst>
            <a:ext uri="{FF2B5EF4-FFF2-40B4-BE49-F238E27FC236}">
              <a16:creationId xmlns:a16="http://schemas.microsoft.com/office/drawing/2014/main" id="{48225DD1-14F6-20C4-6EFF-2AB25BB86483}"/>
            </a:ext>
          </a:extLst>
        </xdr:cNvPr>
        <xdr:cNvSpPr txBox="1"/>
      </xdr:nvSpPr>
      <xdr:spPr>
        <a:xfrm>
          <a:off x="6524625" y="27681793"/>
          <a:ext cx="3457574" cy="369332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F &amp; E Wing </a:t>
          </a:r>
        </a:p>
      </xdr:txBody>
    </xdr:sp>
    <xdr:clientData/>
  </xdr:twoCellAnchor>
  <xdr:oneCellAnchor>
    <xdr:from>
      <xdr:col>9</xdr:col>
      <xdr:colOff>539750</xdr:colOff>
      <xdr:row>184</xdr:row>
      <xdr:rowOff>0</xdr:rowOff>
    </xdr:from>
    <xdr:ext cx="702693" cy="311496"/>
    <xdr:sp macro="" textlink="">
      <xdr:nvSpPr>
        <xdr:cNvPr id="4" name="TextBox 3"/>
        <xdr:cNvSpPr txBox="1"/>
      </xdr:nvSpPr>
      <xdr:spPr>
        <a:xfrm>
          <a:off x="8604250" y="25114250"/>
          <a:ext cx="70269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</a:t>
          </a:r>
        </a:p>
      </xdr:txBody>
    </xdr:sp>
    <xdr:clientData/>
  </xdr:oneCellAnchor>
  <xdr:twoCellAnchor>
    <xdr:from>
      <xdr:col>0</xdr:col>
      <xdr:colOff>177800</xdr:colOff>
      <xdr:row>177</xdr:row>
      <xdr:rowOff>114300</xdr:rowOff>
    </xdr:from>
    <xdr:to>
      <xdr:col>7</xdr:col>
      <xdr:colOff>708122</xdr:colOff>
      <xdr:row>213</xdr:row>
      <xdr:rowOff>88900</xdr:rowOff>
    </xdr:to>
    <xdr:grpSp>
      <xdr:nvGrpSpPr>
        <xdr:cNvPr id="5" name="Group 4"/>
        <xdr:cNvGrpSpPr/>
      </xdr:nvGrpSpPr>
      <xdr:grpSpPr>
        <a:xfrm>
          <a:off x="177800" y="23856950"/>
          <a:ext cx="6505672" cy="7054850"/>
          <a:chOff x="177800" y="23856950"/>
          <a:chExt cx="6505672" cy="7054850"/>
        </a:xfrm>
      </xdr:grpSpPr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94792" y="29525238"/>
            <a:ext cx="2387823" cy="138656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800" y="238569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01774" y="238569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25748" y="238569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800" y="26681569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01774" y="26681569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25748" y="26681569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8" name="TextBox 27"/>
          <xdr:cNvSpPr txBox="1"/>
        </xdr:nvSpPr>
        <xdr:spPr>
          <a:xfrm>
            <a:off x="1028700" y="26174700"/>
            <a:ext cx="702693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29" name="TextBox 28"/>
          <xdr:cNvSpPr txBox="1"/>
        </xdr:nvSpPr>
        <xdr:spPr>
          <a:xfrm>
            <a:off x="2890724" y="26276300"/>
            <a:ext cx="702693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  <xdr:sp macro="" textlink="">
        <xdr:nvSpPr>
          <xdr:cNvPr id="30" name="TextBox 29"/>
          <xdr:cNvSpPr txBox="1"/>
        </xdr:nvSpPr>
        <xdr:spPr>
          <a:xfrm>
            <a:off x="5622698" y="26225500"/>
            <a:ext cx="715517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</a:t>
            </a:r>
          </a:p>
        </xdr:txBody>
      </xdr:sp>
      <xdr:sp macro="" textlink="">
        <xdr:nvSpPr>
          <xdr:cNvPr id="31" name="TextBox 30"/>
          <xdr:cNvSpPr txBox="1"/>
        </xdr:nvSpPr>
        <xdr:spPr>
          <a:xfrm>
            <a:off x="768350" y="29005669"/>
            <a:ext cx="702693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 Wing</a:t>
            </a:r>
          </a:p>
        </xdr:txBody>
      </xdr:sp>
      <xdr:sp macro="" textlink="">
        <xdr:nvSpPr>
          <xdr:cNvPr id="32" name="TextBox 31"/>
          <xdr:cNvSpPr txBox="1"/>
        </xdr:nvSpPr>
        <xdr:spPr>
          <a:xfrm>
            <a:off x="3335224" y="28935819"/>
            <a:ext cx="702693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F Wing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41595</xdr:rowOff>
    </xdr:from>
    <xdr:to>
      <xdr:col>4</xdr:col>
      <xdr:colOff>697487</xdr:colOff>
      <xdr:row>45</xdr:row>
      <xdr:rowOff>64095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5767801"/>
          <a:ext cx="5403957" cy="28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697487</xdr:colOff>
      <xdr:row>14</xdr:row>
      <xdr:rowOff>0</xdr:rowOff>
    </xdr:from>
    <xdr:to>
      <xdr:col>11</xdr:col>
      <xdr:colOff>229561</xdr:colOff>
      <xdr:row>29</xdr:row>
      <xdr:rowOff>22500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6663" y="2678206"/>
          <a:ext cx="5403957" cy="28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4</xdr:col>
      <xdr:colOff>697487</xdr:colOff>
      <xdr:row>29</xdr:row>
      <xdr:rowOff>22500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2678206"/>
          <a:ext cx="5403957" cy="28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wiXZdrwtfrak99GS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15"/>
  <sheetViews>
    <sheetView tabSelected="1" view="pageBreakPreview" topLeftCell="A92" zoomScaleNormal="100" zoomScaleSheetLayoutView="100" zoomScalePageLayoutView="98" workbookViewId="0">
      <selection activeCell="A173" sqref="A173:H176"/>
    </sheetView>
  </sheetViews>
  <sheetFormatPr defaultColWidth="9.1796875" defaultRowHeight="15.5" x14ac:dyDescent="0.35"/>
  <cols>
    <col min="1" max="1" width="11.453125" style="11" customWidth="1"/>
    <col min="2" max="2" width="12" style="11" customWidth="1"/>
    <col min="3" max="3" width="12.7265625" style="11" customWidth="1"/>
    <col min="4" max="4" width="14.1796875" style="11" customWidth="1"/>
    <col min="5" max="7" width="11.7265625" style="11" customWidth="1"/>
    <col min="8" max="8" width="12.453125" style="11" customWidth="1"/>
    <col min="9" max="9" width="17.453125" style="3" customWidth="1"/>
    <col min="10" max="10" width="11.453125" style="3" customWidth="1"/>
    <col min="11" max="11" width="10.54296875" style="3" bestFit="1" customWidth="1"/>
    <col min="12" max="12" width="11.81640625" style="3" bestFit="1" customWidth="1"/>
    <col min="13" max="13" width="11.81640625" style="3" customWidth="1"/>
    <col min="14" max="14" width="12.54296875" style="3" hidden="1" customWidth="1"/>
    <col min="15" max="15" width="9.81640625" style="3" hidden="1" customWidth="1"/>
    <col min="16" max="16" width="11.7265625" style="3" hidden="1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8" ht="46.5" customHeight="1" x14ac:dyDescent="0.35">
      <c r="A1" s="127" t="s">
        <v>221</v>
      </c>
      <c r="B1" s="127"/>
      <c r="C1" s="127"/>
      <c r="D1" s="127"/>
      <c r="E1" s="127"/>
      <c r="F1" s="127"/>
      <c r="G1" s="127"/>
      <c r="H1" s="127"/>
    </row>
    <row r="2" spans="1:8" ht="16.5" customHeight="1" x14ac:dyDescent="0.35">
      <c r="A2" s="112" t="s">
        <v>0</v>
      </c>
      <c r="B2" s="112"/>
      <c r="C2" s="112"/>
      <c r="D2" s="112"/>
      <c r="E2" s="112"/>
      <c r="F2" s="112"/>
      <c r="G2" s="112"/>
      <c r="H2" s="112"/>
    </row>
    <row r="3" spans="1:8" x14ac:dyDescent="0.35">
      <c r="A3" s="66" t="s">
        <v>1</v>
      </c>
      <c r="B3" s="66"/>
      <c r="C3" s="66"/>
      <c r="D3" s="66"/>
      <c r="E3" s="126" t="str">
        <f ca="1">TEXT(TODAY(),"DD/MM/YYYY")</f>
        <v>23/08/2025</v>
      </c>
      <c r="F3" s="126"/>
      <c r="G3" s="126"/>
      <c r="H3" s="126"/>
    </row>
    <row r="4" spans="1:8" ht="15" customHeight="1" x14ac:dyDescent="0.35">
      <c r="A4" s="66" t="s">
        <v>2</v>
      </c>
      <c r="B4" s="66"/>
      <c r="C4" s="66"/>
      <c r="D4" s="66"/>
      <c r="E4" s="128" t="s">
        <v>173</v>
      </c>
      <c r="F4" s="128"/>
      <c r="G4" s="128"/>
      <c r="H4" s="128"/>
    </row>
    <row r="5" spans="1:8" x14ac:dyDescent="0.35">
      <c r="A5" s="66" t="s">
        <v>3</v>
      </c>
      <c r="B5" s="66"/>
      <c r="C5" s="66"/>
      <c r="D5" s="66"/>
      <c r="E5" s="126">
        <v>45892</v>
      </c>
      <c r="F5" s="126"/>
      <c r="G5" s="126"/>
      <c r="H5" s="126"/>
    </row>
    <row r="6" spans="1:8" ht="16.5" customHeight="1" x14ac:dyDescent="0.35">
      <c r="A6" s="66" t="s">
        <v>4</v>
      </c>
      <c r="B6" s="66"/>
      <c r="C6" s="66"/>
      <c r="D6" s="66"/>
      <c r="E6" s="119" t="s">
        <v>174</v>
      </c>
      <c r="F6" s="119"/>
      <c r="G6" s="119"/>
      <c r="H6" s="119"/>
    </row>
    <row r="7" spans="1:8" ht="15" customHeight="1" x14ac:dyDescent="0.35">
      <c r="A7" s="66" t="s">
        <v>5</v>
      </c>
      <c r="B7" s="66"/>
      <c r="C7" s="66"/>
      <c r="D7" s="66"/>
      <c r="E7" s="119" t="str">
        <f>E6</f>
        <v xml:space="preserve">M/s.Patil Builders &amp; Developers. </v>
      </c>
      <c r="F7" s="119"/>
      <c r="G7" s="119"/>
      <c r="H7" s="119"/>
    </row>
    <row r="8" spans="1:8" x14ac:dyDescent="0.35">
      <c r="A8" s="66" t="s">
        <v>6</v>
      </c>
      <c r="B8" s="66"/>
      <c r="C8" s="66"/>
      <c r="D8" s="66"/>
      <c r="E8" s="117" t="s">
        <v>176</v>
      </c>
      <c r="F8" s="117"/>
      <c r="G8" s="117"/>
      <c r="H8" s="117"/>
    </row>
    <row r="9" spans="1:8" x14ac:dyDescent="0.35">
      <c r="A9" s="66" t="s">
        <v>137</v>
      </c>
      <c r="B9" s="66"/>
      <c r="C9" s="66"/>
      <c r="D9" s="66"/>
      <c r="E9" s="66" t="s">
        <v>202</v>
      </c>
      <c r="F9" s="66"/>
      <c r="G9" s="66"/>
      <c r="H9" s="66"/>
    </row>
    <row r="10" spans="1:8" ht="31.5" customHeight="1" x14ac:dyDescent="0.35">
      <c r="A10" s="121" t="s">
        <v>7</v>
      </c>
      <c r="B10" s="121"/>
      <c r="C10" s="121"/>
      <c r="D10" s="121"/>
      <c r="E10" s="118" t="s">
        <v>193</v>
      </c>
      <c r="F10" s="121"/>
      <c r="G10" s="121"/>
      <c r="H10" s="121"/>
    </row>
    <row r="11" spans="1:8" ht="16.5" customHeight="1" x14ac:dyDescent="0.35">
      <c r="A11" s="66" t="s">
        <v>8</v>
      </c>
      <c r="B11" s="66"/>
      <c r="C11" s="66"/>
      <c r="D11" s="66"/>
      <c r="E11" s="122" t="s">
        <v>194</v>
      </c>
      <c r="F11" s="122"/>
      <c r="G11" s="122"/>
      <c r="H11" s="122"/>
    </row>
    <row r="12" spans="1:8" x14ac:dyDescent="0.35">
      <c r="A12" s="66" t="s">
        <v>9</v>
      </c>
      <c r="B12" s="66"/>
      <c r="C12" s="66"/>
      <c r="D12" s="66"/>
      <c r="E12" s="122" t="s">
        <v>175</v>
      </c>
      <c r="F12" s="123"/>
      <c r="G12" s="123"/>
      <c r="H12" s="123"/>
    </row>
    <row r="13" spans="1:8" ht="48.75" customHeight="1" x14ac:dyDescent="0.35">
      <c r="A13" s="119" t="s">
        <v>10</v>
      </c>
      <c r="B13" s="119"/>
      <c r="C13" s="119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Nana Patil Pride (B, C, D, E &amp; F) , CTS No.2537, 2538, 3609, 2610/1, 2640 &amp; Survey No. 160/2, 162p, 166/8, near Bethel Church, Kailash Nagar Road, Kohoj-Khutavali,, Ambarnath West, Ambarnath, Thane.</v>
      </c>
      <c r="D13" s="119"/>
      <c r="E13" s="119"/>
      <c r="F13" s="119"/>
      <c r="G13" s="119"/>
      <c r="H13" s="119"/>
    </row>
    <row r="14" spans="1:8" x14ac:dyDescent="0.35">
      <c r="A14" s="122" t="s">
        <v>182</v>
      </c>
      <c r="B14" s="122"/>
      <c r="C14" s="122" t="s">
        <v>183</v>
      </c>
      <c r="D14" s="122"/>
      <c r="E14" s="122"/>
      <c r="F14" s="122"/>
      <c r="G14" s="122"/>
      <c r="H14" s="122"/>
    </row>
    <row r="15" spans="1:8" ht="15.75" customHeight="1" x14ac:dyDescent="0.35">
      <c r="A15" s="119" t="s">
        <v>11</v>
      </c>
      <c r="B15" s="119"/>
      <c r="C15" s="121" t="s">
        <v>188</v>
      </c>
      <c r="D15" s="121"/>
      <c r="E15" s="119" t="s">
        <v>80</v>
      </c>
      <c r="F15" s="119"/>
      <c r="G15" s="118" t="s">
        <v>187</v>
      </c>
      <c r="H15" s="118"/>
    </row>
    <row r="16" spans="1:8" x14ac:dyDescent="0.35">
      <c r="A16" s="66" t="s">
        <v>13</v>
      </c>
      <c r="B16" s="66"/>
      <c r="C16" s="118" t="s">
        <v>184</v>
      </c>
      <c r="D16" s="118"/>
      <c r="E16" s="119" t="s">
        <v>12</v>
      </c>
      <c r="F16" s="119"/>
      <c r="G16" s="124" t="s">
        <v>186</v>
      </c>
      <c r="H16" s="124"/>
    </row>
    <row r="17" spans="1:8" x14ac:dyDescent="0.35">
      <c r="A17" s="66" t="s">
        <v>81</v>
      </c>
      <c r="B17" s="66"/>
      <c r="C17" s="118" t="s">
        <v>185</v>
      </c>
      <c r="D17" s="118"/>
      <c r="E17" s="119" t="s">
        <v>14</v>
      </c>
      <c r="F17" s="119"/>
      <c r="G17" s="118">
        <v>421501</v>
      </c>
      <c r="H17" s="118"/>
    </row>
    <row r="18" spans="1:8" ht="32.25" customHeight="1" x14ac:dyDescent="0.35">
      <c r="A18" s="66" t="s">
        <v>138</v>
      </c>
      <c r="B18" s="66"/>
      <c r="C18" s="125" t="s">
        <v>189</v>
      </c>
      <c r="D18" s="125"/>
      <c r="E18" s="119" t="s">
        <v>15</v>
      </c>
      <c r="F18" s="119"/>
      <c r="G18" s="122" t="s">
        <v>177</v>
      </c>
      <c r="H18" s="122"/>
    </row>
    <row r="19" spans="1:8" ht="15" customHeight="1" x14ac:dyDescent="0.35">
      <c r="A19" s="119" t="s">
        <v>85</v>
      </c>
      <c r="B19" s="119"/>
      <c r="C19" s="119"/>
      <c r="D19" s="119"/>
      <c r="E19" s="121" t="s">
        <v>16</v>
      </c>
      <c r="F19" s="121"/>
      <c r="G19" s="121"/>
      <c r="H19" s="121"/>
    </row>
    <row r="20" spans="1:8" ht="18.75" customHeight="1" x14ac:dyDescent="0.35">
      <c r="A20" s="119"/>
      <c r="B20" s="119"/>
      <c r="C20" s="119"/>
      <c r="D20" s="119"/>
      <c r="E20" s="121"/>
      <c r="F20" s="121"/>
      <c r="G20" s="121"/>
      <c r="H20" s="121"/>
    </row>
    <row r="21" spans="1:8" ht="15" customHeight="1" x14ac:dyDescent="0.35">
      <c r="A21" s="119" t="s">
        <v>17</v>
      </c>
      <c r="B21" s="119"/>
      <c r="C21" s="119"/>
      <c r="D21" s="119"/>
      <c r="E21" s="118" t="s">
        <v>18</v>
      </c>
      <c r="F21" s="118"/>
      <c r="G21" s="118"/>
      <c r="H21" s="118"/>
    </row>
    <row r="22" spans="1:8" ht="15" customHeight="1" x14ac:dyDescent="0.35">
      <c r="A22" s="66" t="s">
        <v>19</v>
      </c>
      <c r="B22" s="66"/>
      <c r="C22" s="66"/>
      <c r="D22" s="66"/>
      <c r="E22" s="118" t="str">
        <f>IF(AND(G16="Mumbai"),"Upper Class","Middle Class")</f>
        <v>Middle Class</v>
      </c>
      <c r="F22" s="118"/>
      <c r="G22" s="118"/>
      <c r="H22" s="118"/>
    </row>
    <row r="23" spans="1:8" x14ac:dyDescent="0.35">
      <c r="A23" s="66" t="s">
        <v>20</v>
      </c>
      <c r="B23" s="66"/>
      <c r="C23" s="66"/>
      <c r="D23" s="66"/>
      <c r="E23" s="118" t="s">
        <v>21</v>
      </c>
      <c r="F23" s="118"/>
      <c r="G23" s="118"/>
      <c r="H23" s="118"/>
    </row>
    <row r="24" spans="1:8" ht="15.75" customHeight="1" x14ac:dyDescent="0.35">
      <c r="A24" s="66" t="s">
        <v>22</v>
      </c>
      <c r="B24" s="66"/>
      <c r="C24" s="66"/>
      <c r="D24" s="66"/>
      <c r="E24" s="118" t="str">
        <f>IF(AND(G16="Mumbai"),"Developed","Developing")</f>
        <v>Developing</v>
      </c>
      <c r="F24" s="118"/>
      <c r="G24" s="118"/>
      <c r="H24" s="118"/>
    </row>
    <row r="25" spans="1:8" x14ac:dyDescent="0.35">
      <c r="A25" s="66" t="s">
        <v>23</v>
      </c>
      <c r="B25" s="66"/>
      <c r="C25" s="66"/>
      <c r="D25" s="66"/>
      <c r="E25" s="118" t="s">
        <v>24</v>
      </c>
      <c r="F25" s="118"/>
      <c r="G25" s="118"/>
      <c r="H25" s="118"/>
    </row>
    <row r="26" spans="1:8" x14ac:dyDescent="0.35">
      <c r="A26" s="66" t="s">
        <v>92</v>
      </c>
      <c r="B26" s="66"/>
      <c r="C26" s="66"/>
      <c r="D26" s="66"/>
      <c r="E26" s="118" t="s">
        <v>93</v>
      </c>
      <c r="F26" s="118"/>
      <c r="G26" s="118"/>
      <c r="H26" s="118"/>
    </row>
    <row r="27" spans="1:8" ht="15" customHeight="1" x14ac:dyDescent="0.35">
      <c r="A27" s="119" t="s">
        <v>35</v>
      </c>
      <c r="B27" s="119"/>
      <c r="C27" s="119"/>
      <c r="D27" s="119"/>
      <c r="E27" s="120" t="s">
        <v>181</v>
      </c>
      <c r="F27" s="120"/>
      <c r="G27" s="120"/>
      <c r="H27" s="120"/>
    </row>
    <row r="28" spans="1:8" x14ac:dyDescent="0.35">
      <c r="A28" s="119" t="s">
        <v>104</v>
      </c>
      <c r="B28" s="119"/>
      <c r="C28" s="119"/>
      <c r="D28" s="119"/>
      <c r="E28" s="119" t="s">
        <v>36</v>
      </c>
      <c r="F28" s="119"/>
      <c r="G28" s="119"/>
      <c r="H28" s="119"/>
    </row>
    <row r="29" spans="1:8" s="6" customFormat="1" x14ac:dyDescent="0.35">
      <c r="A29" s="116" t="s">
        <v>105</v>
      </c>
      <c r="B29" s="116"/>
      <c r="C29" s="111" t="s">
        <v>29</v>
      </c>
      <c r="D29" s="111"/>
      <c r="E29" s="111"/>
      <c r="F29" s="111" t="s">
        <v>31</v>
      </c>
      <c r="G29" s="111"/>
      <c r="H29" s="111"/>
    </row>
    <row r="30" spans="1:8" s="6" customFormat="1" x14ac:dyDescent="0.35">
      <c r="A30" s="115" t="s">
        <v>25</v>
      </c>
      <c r="B30" s="115" t="s">
        <v>30</v>
      </c>
      <c r="C30" s="110" t="s">
        <v>30</v>
      </c>
      <c r="D30" s="110"/>
      <c r="E30" s="110"/>
      <c r="F30" s="110" t="s">
        <v>189</v>
      </c>
      <c r="G30" s="110"/>
      <c r="H30" s="110"/>
    </row>
    <row r="31" spans="1:8" x14ac:dyDescent="0.35">
      <c r="A31" s="115" t="s">
        <v>26</v>
      </c>
      <c r="B31" s="115" t="s">
        <v>30</v>
      </c>
      <c r="C31" s="110" t="s">
        <v>30</v>
      </c>
      <c r="D31" s="110"/>
      <c r="E31" s="110"/>
      <c r="F31" s="110" t="s">
        <v>192</v>
      </c>
      <c r="G31" s="110"/>
      <c r="H31" s="110"/>
    </row>
    <row r="32" spans="1:8" s="6" customFormat="1" x14ac:dyDescent="0.35">
      <c r="A32" s="115" t="s">
        <v>28</v>
      </c>
      <c r="B32" s="115" t="s">
        <v>30</v>
      </c>
      <c r="C32" s="110" t="s">
        <v>30</v>
      </c>
      <c r="D32" s="110"/>
      <c r="E32" s="110"/>
      <c r="F32" s="110" t="s">
        <v>190</v>
      </c>
      <c r="G32" s="110"/>
      <c r="H32" s="110"/>
    </row>
    <row r="33" spans="1:8" x14ac:dyDescent="0.35">
      <c r="A33" s="115" t="s">
        <v>27</v>
      </c>
      <c r="B33" s="115" t="s">
        <v>30</v>
      </c>
      <c r="C33" s="110" t="s">
        <v>30</v>
      </c>
      <c r="D33" s="110"/>
      <c r="E33" s="110"/>
      <c r="F33" s="110" t="s">
        <v>191</v>
      </c>
      <c r="G33" s="110"/>
      <c r="H33" s="110"/>
    </row>
    <row r="34" spans="1:8" x14ac:dyDescent="0.35">
      <c r="A34" s="66" t="s">
        <v>32</v>
      </c>
      <c r="B34" s="66"/>
      <c r="C34" s="66"/>
      <c r="D34" s="66"/>
      <c r="E34" s="66"/>
      <c r="F34" s="66"/>
      <c r="G34" s="66"/>
      <c r="H34" s="66"/>
    </row>
    <row r="35" spans="1:8" ht="15.75" customHeight="1" x14ac:dyDescent="0.35">
      <c r="A35" s="112" t="s">
        <v>33</v>
      </c>
      <c r="B35" s="112"/>
      <c r="C35" s="113">
        <v>19.215337999999999</v>
      </c>
      <c r="D35" s="113"/>
      <c r="E35" s="112" t="s">
        <v>34</v>
      </c>
      <c r="F35" s="112"/>
      <c r="G35" s="114">
        <v>73.194586999999999</v>
      </c>
      <c r="H35" s="114"/>
    </row>
    <row r="36" spans="1:8" ht="15.75" customHeight="1" x14ac:dyDescent="0.35">
      <c r="A36" s="112" t="s">
        <v>222</v>
      </c>
      <c r="B36" s="112"/>
      <c r="C36" s="174" t="s">
        <v>223</v>
      </c>
      <c r="D36" s="175"/>
      <c r="E36" s="175"/>
      <c r="F36" s="175"/>
      <c r="G36" s="175"/>
      <c r="H36" s="175"/>
    </row>
    <row r="37" spans="1:8" x14ac:dyDescent="0.35">
      <c r="A37" s="117" t="s">
        <v>37</v>
      </c>
      <c r="B37" s="117"/>
      <c r="C37" s="117"/>
      <c r="D37" s="117"/>
      <c r="E37" s="117"/>
      <c r="F37" s="117"/>
      <c r="G37" s="117"/>
      <c r="H37" s="117"/>
    </row>
    <row r="38" spans="1:8" x14ac:dyDescent="0.35">
      <c r="A38" s="66" t="s">
        <v>38</v>
      </c>
      <c r="B38" s="66"/>
      <c r="C38" s="66"/>
      <c r="D38" s="66"/>
      <c r="E38" s="109" t="s">
        <v>30</v>
      </c>
      <c r="F38" s="109"/>
      <c r="G38" s="109"/>
      <c r="H38" s="109"/>
    </row>
    <row r="39" spans="1:8" x14ac:dyDescent="0.35">
      <c r="A39" s="66" t="s">
        <v>39</v>
      </c>
      <c r="B39" s="66"/>
      <c r="C39" s="66"/>
      <c r="D39" s="66"/>
      <c r="E39" s="131" t="s">
        <v>30</v>
      </c>
      <c r="F39" s="131"/>
      <c r="G39" s="131"/>
      <c r="H39" s="131"/>
    </row>
    <row r="40" spans="1:8" x14ac:dyDescent="0.35">
      <c r="A40" s="66" t="s">
        <v>40</v>
      </c>
      <c r="B40" s="66"/>
      <c r="C40" s="66"/>
      <c r="D40" s="66"/>
      <c r="E40" s="131" t="s">
        <v>30</v>
      </c>
      <c r="F40" s="131"/>
      <c r="G40" s="131"/>
      <c r="H40" s="131"/>
    </row>
    <row r="41" spans="1:8" x14ac:dyDescent="0.35">
      <c r="A41" s="66" t="s">
        <v>41</v>
      </c>
      <c r="B41" s="66"/>
      <c r="C41" s="66"/>
      <c r="D41" s="66"/>
      <c r="E41" s="131" t="s">
        <v>30</v>
      </c>
      <c r="F41" s="131"/>
      <c r="G41" s="131"/>
      <c r="H41" s="131"/>
    </row>
    <row r="42" spans="1:8" x14ac:dyDescent="0.35">
      <c r="A42" s="66" t="s">
        <v>103</v>
      </c>
      <c r="B42" s="66"/>
      <c r="C42" s="66"/>
      <c r="D42" s="66"/>
      <c r="E42" s="132" t="s">
        <v>30</v>
      </c>
      <c r="F42" s="132"/>
      <c r="G42" s="132"/>
      <c r="H42" s="132"/>
    </row>
    <row r="43" spans="1:8" x14ac:dyDescent="0.35">
      <c r="A43" s="121" t="s">
        <v>42</v>
      </c>
      <c r="B43" s="121"/>
      <c r="C43" s="121"/>
      <c r="D43" s="121"/>
      <c r="E43" s="123" t="s">
        <v>179</v>
      </c>
      <c r="F43" s="123"/>
      <c r="G43" s="123"/>
      <c r="H43" s="123"/>
    </row>
    <row r="44" spans="1:8" x14ac:dyDescent="0.35">
      <c r="A44" s="117" t="s">
        <v>43</v>
      </c>
      <c r="B44" s="117"/>
      <c r="C44" s="117"/>
      <c r="D44" s="117"/>
      <c r="E44" s="117"/>
      <c r="F44" s="117"/>
      <c r="G44" s="117"/>
      <c r="H44" s="117"/>
    </row>
    <row r="45" spans="1:8" x14ac:dyDescent="0.35">
      <c r="A45" s="122" t="s">
        <v>44</v>
      </c>
      <c r="B45" s="122"/>
      <c r="C45" s="93" t="s">
        <v>30</v>
      </c>
      <c r="D45" s="93"/>
      <c r="E45" s="93"/>
      <c r="F45" s="53" t="s">
        <v>45</v>
      </c>
      <c r="G45" s="138" t="s">
        <v>30</v>
      </c>
      <c r="H45" s="138"/>
    </row>
    <row r="46" spans="1:8" x14ac:dyDescent="0.35">
      <c r="A46" s="123" t="s">
        <v>46</v>
      </c>
      <c r="B46" s="123"/>
      <c r="C46" s="93" t="str">
        <f>C45</f>
        <v>NA</v>
      </c>
      <c r="D46" s="93"/>
      <c r="E46" s="93"/>
      <c r="F46" s="53" t="s">
        <v>45</v>
      </c>
      <c r="G46" s="138" t="str">
        <f>G45</f>
        <v>NA</v>
      </c>
      <c r="H46" s="138"/>
    </row>
    <row r="47" spans="1:8" s="5" customFormat="1" x14ac:dyDescent="0.35">
      <c r="A47" s="118" t="s">
        <v>47</v>
      </c>
      <c r="B47" s="118"/>
      <c r="C47" s="144" t="s">
        <v>178</v>
      </c>
      <c r="D47" s="67"/>
      <c r="E47" s="67"/>
      <c r="F47" s="8" t="s">
        <v>45</v>
      </c>
      <c r="G47" s="150">
        <v>42993</v>
      </c>
      <c r="H47" s="150"/>
    </row>
    <row r="48" spans="1:8" s="5" customFormat="1" ht="47.5" customHeight="1" x14ac:dyDescent="0.35">
      <c r="A48" s="118"/>
      <c r="B48" s="118"/>
      <c r="C48" s="159" t="s">
        <v>203</v>
      </c>
      <c r="D48" s="160"/>
      <c r="E48" s="160"/>
      <c r="F48" s="160"/>
      <c r="G48" s="160"/>
      <c r="H48" s="161"/>
    </row>
    <row r="49" spans="1:14" s="5" customFormat="1" x14ac:dyDescent="0.35">
      <c r="A49" s="165" t="s">
        <v>48</v>
      </c>
      <c r="B49" s="166"/>
      <c r="C49" s="162" t="s">
        <v>205</v>
      </c>
      <c r="D49" s="163"/>
      <c r="E49" s="163" t="s">
        <v>49</v>
      </c>
      <c r="F49" s="55" t="s">
        <v>45</v>
      </c>
      <c r="G49" s="164" t="s">
        <v>206</v>
      </c>
      <c r="H49" s="164"/>
    </row>
    <row r="50" spans="1:14" s="5" customFormat="1" ht="48.75" customHeight="1" x14ac:dyDescent="0.35">
      <c r="A50" s="167"/>
      <c r="B50" s="168"/>
      <c r="C50" s="169" t="s">
        <v>204</v>
      </c>
      <c r="D50" s="170"/>
      <c r="E50" s="170"/>
      <c r="F50" s="170"/>
      <c r="G50" s="170"/>
      <c r="H50" s="171"/>
    </row>
    <row r="51" spans="1:14" x14ac:dyDescent="0.35">
      <c r="A51" s="148" t="s">
        <v>51</v>
      </c>
      <c r="B51" s="148"/>
      <c r="C51" s="148"/>
      <c r="D51" s="148"/>
      <c r="E51" s="148"/>
      <c r="F51" s="148"/>
      <c r="G51" s="148"/>
      <c r="H51" s="148"/>
    </row>
    <row r="52" spans="1:14" x14ac:dyDescent="0.35">
      <c r="A52" s="119" t="s">
        <v>102</v>
      </c>
      <c r="B52" s="119"/>
      <c r="C52" s="119"/>
      <c r="D52" s="66" t="str">
        <f>E42</f>
        <v>NA</v>
      </c>
      <c r="E52" s="66"/>
      <c r="F52" s="66"/>
      <c r="G52" s="66"/>
      <c r="H52" s="66"/>
    </row>
    <row r="53" spans="1:14" x14ac:dyDescent="0.35">
      <c r="A53" s="118" t="s">
        <v>52</v>
      </c>
      <c r="B53" s="121"/>
      <c r="C53" s="121"/>
      <c r="D53" s="123" t="s">
        <v>30</v>
      </c>
      <c r="E53" s="123"/>
      <c r="F53" s="123"/>
      <c r="G53" s="123"/>
      <c r="H53" s="123"/>
      <c r="I53" s="34"/>
    </row>
    <row r="54" spans="1:14" ht="32.25" customHeight="1" x14ac:dyDescent="0.35">
      <c r="A54" s="135" t="s">
        <v>53</v>
      </c>
      <c r="B54" s="136"/>
      <c r="C54" s="137"/>
      <c r="D54" s="133" t="s">
        <v>195</v>
      </c>
      <c r="E54" s="134"/>
      <c r="F54" s="134"/>
      <c r="G54" s="134"/>
      <c r="H54" s="134"/>
    </row>
    <row r="55" spans="1:14" ht="15.75" customHeight="1" x14ac:dyDescent="0.35">
      <c r="A55" s="135" t="s">
        <v>100</v>
      </c>
      <c r="B55" s="136"/>
      <c r="C55" s="136"/>
      <c r="D55" s="153" t="s">
        <v>208</v>
      </c>
      <c r="E55" s="154"/>
      <c r="F55" s="154"/>
      <c r="G55" s="154"/>
      <c r="H55" s="155"/>
    </row>
    <row r="56" spans="1:14" ht="15.75" customHeight="1" x14ac:dyDescent="0.35">
      <c r="A56" s="151"/>
      <c r="B56" s="152"/>
      <c r="C56" s="152"/>
      <c r="D56" s="156" t="s">
        <v>207</v>
      </c>
      <c r="E56" s="157"/>
      <c r="F56" s="157"/>
      <c r="G56" s="157"/>
      <c r="H56" s="158"/>
    </row>
    <row r="57" spans="1:14" ht="15.75" customHeight="1" x14ac:dyDescent="0.35">
      <c r="A57" s="66" t="s">
        <v>50</v>
      </c>
      <c r="B57" s="66"/>
      <c r="C57" s="66"/>
      <c r="D57" s="129" t="s">
        <v>180</v>
      </c>
      <c r="E57" s="129"/>
      <c r="F57" s="129"/>
      <c r="G57" s="129"/>
      <c r="H57" s="129"/>
      <c r="J57" s="33"/>
      <c r="K57" s="34"/>
      <c r="N57" s="34"/>
    </row>
    <row r="58" spans="1:14" ht="15.75" customHeight="1" x14ac:dyDescent="0.35">
      <c r="A58" s="66" t="s">
        <v>98</v>
      </c>
      <c r="B58" s="66"/>
      <c r="C58" s="66"/>
      <c r="D58" s="130" t="s">
        <v>225</v>
      </c>
      <c r="E58" s="130"/>
      <c r="F58" s="130"/>
      <c r="G58" s="130"/>
      <c r="H58" s="130"/>
      <c r="N58" s="34"/>
    </row>
    <row r="59" spans="1:14" ht="15.75" customHeight="1" x14ac:dyDescent="0.35">
      <c r="A59" s="66" t="s">
        <v>99</v>
      </c>
      <c r="B59" s="66"/>
      <c r="C59" s="66"/>
      <c r="D59" s="119" t="s">
        <v>24</v>
      </c>
      <c r="E59" s="119"/>
      <c r="F59" s="119"/>
      <c r="G59" s="119"/>
      <c r="H59" s="119"/>
      <c r="J59" s="13"/>
      <c r="K59" s="13"/>
    </row>
    <row r="60" spans="1:14" ht="15" hidden="1" customHeight="1" x14ac:dyDescent="0.35">
      <c r="A60" s="66" t="s">
        <v>82</v>
      </c>
      <c r="B60" s="66"/>
      <c r="C60" s="66"/>
      <c r="D60" s="118" t="s">
        <v>169</v>
      </c>
      <c r="E60" s="119"/>
      <c r="F60" s="119"/>
      <c r="G60" s="119"/>
      <c r="H60" s="119"/>
    </row>
    <row r="61" spans="1:14" x14ac:dyDescent="0.35">
      <c r="A61" s="119" t="s">
        <v>170</v>
      </c>
      <c r="B61" s="119"/>
      <c r="C61" s="119"/>
      <c r="D61" s="119" t="s">
        <v>30</v>
      </c>
      <c r="E61" s="119"/>
      <c r="F61" s="119"/>
      <c r="G61" s="119"/>
      <c r="H61" s="119"/>
      <c r="I61" s="38"/>
      <c r="J61" s="38"/>
      <c r="K61" s="38"/>
      <c r="L61" s="38"/>
      <c r="M61" s="38"/>
      <c r="N61" s="38"/>
    </row>
    <row r="62" spans="1:14" ht="15.75" customHeight="1" x14ac:dyDescent="0.35">
      <c r="A62" s="139" t="s">
        <v>97</v>
      </c>
      <c r="B62" s="139"/>
      <c r="C62" s="139"/>
      <c r="D62" s="133" t="str">
        <f ca="1">(IF(G68&gt;95%,"Nothing",IF(G68&gt;0%,"Cement, Aggregate, Steel, etc",IF(G68=0%,"Work not yet Started"))))</f>
        <v>Nothing</v>
      </c>
      <c r="E62" s="133"/>
      <c r="F62" s="133"/>
      <c r="G62" s="133"/>
      <c r="H62" s="133"/>
      <c r="J62" s="13"/>
    </row>
    <row r="63" spans="1:14" ht="33.75" customHeight="1" thickBot="1" x14ac:dyDescent="0.4">
      <c r="A63" s="140" t="s">
        <v>130</v>
      </c>
      <c r="B63" s="140"/>
      <c r="C63" s="140"/>
      <c r="D63" s="133" t="str">
        <f ca="1">(IF(D62="Nothing","Yes",IF(D62="Cement, Aggregate, Steel, etc","Under Construction",IF(D62="Work not yet Started","Work not yet Started"))))</f>
        <v>Yes</v>
      </c>
      <c r="E63" s="133"/>
      <c r="F63" s="133" t="str">
        <f ca="1">(IF(D62="Nothing","Yes",IF(D62="Cement, Aggregate, Steel, etc","Under Construction",IF(D62="Work not yet Started","Work not yet Started"))))</f>
        <v>Yes</v>
      </c>
      <c r="G63" s="133"/>
      <c r="H63" s="133"/>
    </row>
    <row r="64" spans="1:14" ht="15.75" customHeight="1" x14ac:dyDescent="0.35">
      <c r="A64" s="185" t="s">
        <v>159</v>
      </c>
      <c r="B64" s="185"/>
      <c r="C64" s="185" t="str">
        <f>D55</f>
        <v>Building No. 2 - Wing B, C &amp; D = B + Gr/St + 1st to 12th Floor</v>
      </c>
      <c r="D64" s="185"/>
      <c r="E64" s="185"/>
      <c r="F64" s="185"/>
      <c r="G64" s="185"/>
      <c r="H64" s="185"/>
      <c r="I64" s="36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Slab",IF(C70&gt;0,", RCC upto "&amp;C70&amp;" Slab",""))&amp;(IF(C71=H65,", Brickwork",IF(C71&gt;0,", Brickwork upto "&amp;C71&amp;" Floor",""))&amp;(IF(C72=H65,", Internal Plaster",IF(C72&gt;0,", Internal Plaster upto "&amp;C72&amp;" Floor",""))&amp;(IF(C73=H65,", External Plaster",IF(C73&gt;0,", External Plaster upto "&amp;C73&amp;" Floor",""))&amp;(IF(C74=H65,", Flooring",IF(C74&gt;0,", Flooring upto "&amp;C74&amp;" Floor",""))&amp;(IF(C75=H65,", Painting",IF(C75&gt;0,", Painting upto "&amp;C75&amp;" Floor",""))&amp;(IF(C76&gt;0,", Finishing upto "&amp;C76&amp;" Floor","")&amp;(IF(C70&gt;0.5," Completed",""))))))))))))))</f>
        <v>All work completed. Please provide OC.</v>
      </c>
      <c r="J64" s="15"/>
    </row>
    <row r="65" spans="1:10" x14ac:dyDescent="0.35">
      <c r="A65" s="42" t="s">
        <v>161</v>
      </c>
      <c r="B65" s="42">
        <v>1</v>
      </c>
      <c r="C65" s="42" t="s">
        <v>79</v>
      </c>
      <c r="D65" s="42">
        <v>1</v>
      </c>
      <c r="E65" s="42" t="s">
        <v>78</v>
      </c>
      <c r="F65" s="42">
        <v>0</v>
      </c>
      <c r="G65" s="42" t="s">
        <v>91</v>
      </c>
      <c r="H65" s="42">
        <f ca="1">--TRIM(RIGHT(SUBSTITUTE(LEFT(C64,_xlfn.AGGREGATE(16,6,FIND({0,1,2,3,4,5,6,7,8,9},C64,ROW(INDIRECT("1:"&amp;LEN(C64)))),1))," ",REPT(" ",LEN(C64))),LEN(C64)))</f>
        <v>12</v>
      </c>
      <c r="I65" s="13"/>
      <c r="J65" s="16"/>
    </row>
    <row r="66" spans="1:10" ht="20.5" customHeight="1" x14ac:dyDescent="0.35">
      <c r="A66" s="177" t="s">
        <v>101</v>
      </c>
      <c r="B66" s="177"/>
      <c r="C66" s="178" t="str">
        <f>I66</f>
        <v>All work Completed. OC Received.</v>
      </c>
      <c r="D66" s="178"/>
      <c r="E66" s="178"/>
      <c r="F66" s="178"/>
      <c r="G66" s="178"/>
      <c r="H66" s="178"/>
      <c r="I66" s="13" t="s">
        <v>117</v>
      </c>
      <c r="J66" s="16"/>
    </row>
    <row r="67" spans="1:10" ht="15.75" customHeight="1" x14ac:dyDescent="0.35">
      <c r="A67" s="64" t="s">
        <v>54</v>
      </c>
      <c r="B67" s="64"/>
      <c r="C67" s="61" t="s">
        <v>158</v>
      </c>
      <c r="D67" s="61" t="s">
        <v>94</v>
      </c>
      <c r="E67" s="64" t="s">
        <v>96</v>
      </c>
      <c r="F67" s="64"/>
      <c r="G67" s="64" t="s">
        <v>95</v>
      </c>
      <c r="H67" s="64"/>
      <c r="I67" s="44" t="s">
        <v>160</v>
      </c>
      <c r="J67" s="17">
        <f ca="1">H65*25%</f>
        <v>3</v>
      </c>
    </row>
    <row r="68" spans="1:10" x14ac:dyDescent="0.35">
      <c r="A68" s="64" t="s">
        <v>147</v>
      </c>
      <c r="B68" s="64"/>
      <c r="C68" s="45">
        <f ca="1">J69</f>
        <v>12</v>
      </c>
      <c r="D68" s="62">
        <f ca="1">((100/H65)*C68)/100</f>
        <v>1</v>
      </c>
      <c r="E68" s="68">
        <f ca="1">(((C69/H65*10)+(40/(D65+F65+H65)*C70)+(7.5/(H65)*C71)+(7.5/(H65)*C72)+(10/H65*C73)+(10/H65*C74)+(5/H65*C75)+(5/H65*C76)+(5/H65*C77))/100)</f>
        <v>1</v>
      </c>
      <c r="F68" s="68"/>
      <c r="G68" s="68">
        <f ca="1">((((C68/H65)*20)+((C69/H65)*25)+(30/(H65+F65+D65)*C70)+(5/H65*C71)+(5/H65*C72)+(5/H65*C73)+(5/H65*C74)+(0/H65*C75)+(0/H65*C76)+(5/H65*C77))/100)</f>
        <v>1</v>
      </c>
      <c r="H68" s="68"/>
      <c r="I68" s="44" t="s">
        <v>112</v>
      </c>
      <c r="J68" s="46">
        <f ca="1">H65*50%</f>
        <v>6</v>
      </c>
    </row>
    <row r="69" spans="1:10" x14ac:dyDescent="0.35">
      <c r="A69" s="64" t="s">
        <v>55</v>
      </c>
      <c r="B69" s="64"/>
      <c r="C69" s="47">
        <f ca="1">J77</f>
        <v>12</v>
      </c>
      <c r="D69" s="62">
        <f ca="1">((100/H65)*C69)/100</f>
        <v>1</v>
      </c>
      <c r="E69" s="68"/>
      <c r="F69" s="68"/>
      <c r="G69" s="68"/>
      <c r="H69" s="68"/>
      <c r="I69" s="44" t="s">
        <v>113</v>
      </c>
      <c r="J69" s="46">
        <f ca="1">H65</f>
        <v>12</v>
      </c>
    </row>
    <row r="70" spans="1:10" ht="15.75" customHeight="1" x14ac:dyDescent="0.35">
      <c r="A70" s="64" t="s">
        <v>148</v>
      </c>
      <c r="B70" s="64"/>
      <c r="C70" s="47">
        <f ca="1">D65+H65</f>
        <v>13</v>
      </c>
      <c r="D70" s="62">
        <f ca="1">((100/(D65+F65+H65))*C70)/100</f>
        <v>1</v>
      </c>
      <c r="E70" s="68"/>
      <c r="F70" s="68"/>
      <c r="G70" s="68"/>
      <c r="H70" s="68"/>
      <c r="I70" s="44" t="s">
        <v>114</v>
      </c>
      <c r="J70" s="48">
        <f ca="1">(IF(B65&gt;1,(H65/(B65+2)),H65/4))</f>
        <v>3</v>
      </c>
    </row>
    <row r="71" spans="1:10" ht="15.75" customHeight="1" x14ac:dyDescent="0.35">
      <c r="A71" s="64" t="s">
        <v>155</v>
      </c>
      <c r="B71" s="64" t="s">
        <v>149</v>
      </c>
      <c r="C71" s="45">
        <v>12</v>
      </c>
      <c r="D71" s="62">
        <f ca="1">((100/H65)*C71)/100</f>
        <v>1</v>
      </c>
      <c r="E71" s="68"/>
      <c r="F71" s="68"/>
      <c r="G71" s="68"/>
      <c r="H71" s="68"/>
      <c r="I71" s="44" t="s">
        <v>115</v>
      </c>
      <c r="J71" s="48">
        <f ca="1">(IF(B65&gt;1,(H65/(B65+2)+J70),H65/4+J70))</f>
        <v>6</v>
      </c>
    </row>
    <row r="72" spans="1:10" ht="15.75" customHeight="1" x14ac:dyDescent="0.35">
      <c r="A72" s="64" t="s">
        <v>156</v>
      </c>
      <c r="B72" s="64" t="s">
        <v>149</v>
      </c>
      <c r="C72" s="45">
        <v>12</v>
      </c>
      <c r="D72" s="62">
        <f ca="1">((100/H65)*C72)/100</f>
        <v>1</v>
      </c>
      <c r="E72" s="68"/>
      <c r="F72" s="68"/>
      <c r="G72" s="68"/>
      <c r="H72" s="68"/>
      <c r="I72" s="44" t="s">
        <v>167</v>
      </c>
      <c r="J72" s="48">
        <f>(IF(B65&gt;1,(H65/(B65+2)+J71),0))</f>
        <v>0</v>
      </c>
    </row>
    <row r="73" spans="1:10" ht="15" customHeight="1" x14ac:dyDescent="0.35">
      <c r="A73" s="64" t="s">
        <v>154</v>
      </c>
      <c r="B73" s="64" t="s">
        <v>151</v>
      </c>
      <c r="C73" s="45">
        <v>12</v>
      </c>
      <c r="D73" s="62">
        <f ca="1">((100/(H65))*C73)/100</f>
        <v>1</v>
      </c>
      <c r="E73" s="68"/>
      <c r="F73" s="68"/>
      <c r="G73" s="68"/>
      <c r="H73" s="68"/>
      <c r="I73" s="44" t="s">
        <v>162</v>
      </c>
      <c r="J73" s="48">
        <f>(IF(B65&gt;2,(H65/(B65+2)+J72),0))</f>
        <v>0</v>
      </c>
    </row>
    <row r="74" spans="1:10" ht="15.75" customHeight="1" x14ac:dyDescent="0.35">
      <c r="A74" s="64" t="s">
        <v>150</v>
      </c>
      <c r="B74" s="64" t="s">
        <v>150</v>
      </c>
      <c r="C74" s="45">
        <v>12</v>
      </c>
      <c r="D74" s="62">
        <f ca="1">((100/H65)*C74)/100</f>
        <v>1</v>
      </c>
      <c r="E74" s="68"/>
      <c r="F74" s="68"/>
      <c r="G74" s="68"/>
      <c r="H74" s="68"/>
      <c r="I74" s="44" t="s">
        <v>163</v>
      </c>
      <c r="J74" s="49">
        <f>(IF(B65&gt;3,(H65/(B65+2)+J73),0))</f>
        <v>0</v>
      </c>
    </row>
    <row r="75" spans="1:10" ht="15.75" customHeight="1" x14ac:dyDescent="0.35">
      <c r="A75" s="64" t="s">
        <v>157</v>
      </c>
      <c r="B75" s="64"/>
      <c r="C75" s="45">
        <v>12</v>
      </c>
      <c r="D75" s="62">
        <f ca="1">((100/H65)*C75)/100</f>
        <v>1</v>
      </c>
      <c r="E75" s="68"/>
      <c r="F75" s="68"/>
      <c r="G75" s="68"/>
      <c r="H75" s="68"/>
      <c r="I75" s="44" t="s">
        <v>164</v>
      </c>
      <c r="J75" s="48">
        <f>(IF(B65&gt;4,(H65/(B65+2)+J74),0))</f>
        <v>0</v>
      </c>
    </row>
    <row r="76" spans="1:10" ht="15.75" customHeight="1" x14ac:dyDescent="0.35">
      <c r="A76" s="64" t="s">
        <v>152</v>
      </c>
      <c r="B76" s="64" t="s">
        <v>152</v>
      </c>
      <c r="C76" s="45">
        <v>12</v>
      </c>
      <c r="D76" s="62">
        <f ca="1">((100/(H65))*C76)/100</f>
        <v>1</v>
      </c>
      <c r="E76" s="68"/>
      <c r="F76" s="68"/>
      <c r="G76" s="68"/>
      <c r="H76" s="68"/>
      <c r="I76" s="44" t="s">
        <v>168</v>
      </c>
      <c r="J76" s="48">
        <f ca="1">(IF(B65=1,(H65/(B65+3)+J71),IF(B65=0,(H65/4+J71),IF(B65&gt;1,0))))</f>
        <v>9</v>
      </c>
    </row>
    <row r="77" spans="1:10" ht="16" thickBot="1" x14ac:dyDescent="0.4">
      <c r="A77" s="64" t="s">
        <v>153</v>
      </c>
      <c r="B77" s="64"/>
      <c r="C77" s="45">
        <v>12</v>
      </c>
      <c r="D77" s="62">
        <f ca="1">((100/(H65))*C77)/100</f>
        <v>1</v>
      </c>
      <c r="E77" s="68"/>
      <c r="F77" s="68"/>
      <c r="G77" s="68"/>
      <c r="H77" s="68"/>
      <c r="I77" s="51" t="s">
        <v>116</v>
      </c>
      <c r="J77" s="52">
        <f ca="1">(IF(B65&gt;1.5,(H65/(B65+2)+J71+MAX(0,J72-J71)+MAX(0,J73-J72)+MAX(0,J74-J73)+MAX(0,J75-J74)+MAX(0,J76-J75)),IF(B65=1,(H65/(B65+3)+J76),IF(B65=0,H65/4+J76))))</f>
        <v>12</v>
      </c>
    </row>
    <row r="78" spans="1:10" ht="15.75" customHeight="1" x14ac:dyDescent="0.35">
      <c r="A78" s="180" t="s">
        <v>159</v>
      </c>
      <c r="B78" s="181"/>
      <c r="C78" s="182" t="str">
        <f>D56</f>
        <v>Building No. 3 - Wing E &amp; F = Gr/St + 1st to 7th Floor</v>
      </c>
      <c r="D78" s="183"/>
      <c r="E78" s="183"/>
      <c r="F78" s="183"/>
      <c r="G78" s="183"/>
      <c r="H78" s="184"/>
      <c r="I78" s="36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completed","0")))))))))))&amp;(IF(C84=(D79+F79+H79),", RCC Slab",IF(C84&gt;0,", RCC upto "&amp;C84&amp;" Slab",""))&amp;(IF(C85=H79,", Brickwork",IF(C85&gt;0,", Brickwork upto "&amp;C85&amp;" Floor",""))&amp;(IF(C86=H79,", Internal Plaster",IF(C86&gt;0,", Internal Plaster upto "&amp;C86&amp;" Floor",""))&amp;(IF(C87=H79,", External Plaster",IF(C87&gt;0,", External Plaster upto "&amp;C87&amp;" Floor",""))&amp;(IF(C88=H79,", Flooring",IF(C88&gt;0,", Flooring upto "&amp;C88&amp;" Floor",""))&amp;(IF(C89=H79,", Painting",IF(C89&gt;0,", Painting upto "&amp;C89&amp;" Floor",""))&amp;(IF(C90&gt;0,", Finishing upto "&amp;C90&amp;" Floor","")&amp;(IF(C84&gt;0.5," Completed",""))))))))))))))</f>
        <v>All work completed. Please provide OC.</v>
      </c>
      <c r="J78" s="15"/>
    </row>
    <row r="79" spans="1:10" x14ac:dyDescent="0.35">
      <c r="A79" s="41" t="s">
        <v>161</v>
      </c>
      <c r="B79" s="42">
        <v>0</v>
      </c>
      <c r="C79" s="42" t="s">
        <v>79</v>
      </c>
      <c r="D79" s="42">
        <v>1</v>
      </c>
      <c r="E79" s="42" t="s">
        <v>78</v>
      </c>
      <c r="F79" s="42">
        <v>0</v>
      </c>
      <c r="G79" s="42" t="s">
        <v>91</v>
      </c>
      <c r="H79" s="43">
        <f ca="1">--TRIM(RIGHT(SUBSTITUTE(LEFT(C78,_xlfn.AGGREGATE(16,6,FIND({0,1,2,3,4,5,6,7,8,9},C78,ROW(INDIRECT("1:"&amp;LEN(C78)))),1))," ",REPT(" ",LEN(C78))),LEN(C78)))</f>
        <v>7</v>
      </c>
      <c r="I79" s="13"/>
      <c r="J79" s="16"/>
    </row>
    <row r="80" spans="1:10" ht="18.5" customHeight="1" x14ac:dyDescent="0.35">
      <c r="A80" s="176" t="s">
        <v>101</v>
      </c>
      <c r="B80" s="177"/>
      <c r="C80" s="178" t="str">
        <f>I80</f>
        <v>All work Completed. OC Received.</v>
      </c>
      <c r="D80" s="178"/>
      <c r="E80" s="178"/>
      <c r="F80" s="178"/>
      <c r="G80" s="178"/>
      <c r="H80" s="179"/>
      <c r="I80" s="13" t="s">
        <v>117</v>
      </c>
      <c r="J80" s="16"/>
    </row>
    <row r="81" spans="1:12" ht="15.75" customHeight="1" x14ac:dyDescent="0.35">
      <c r="A81" s="63" t="s">
        <v>54</v>
      </c>
      <c r="B81" s="64"/>
      <c r="C81" s="37" t="s">
        <v>158</v>
      </c>
      <c r="D81" s="37" t="s">
        <v>94</v>
      </c>
      <c r="E81" s="64" t="s">
        <v>96</v>
      </c>
      <c r="F81" s="64"/>
      <c r="G81" s="64" t="s">
        <v>95</v>
      </c>
      <c r="H81" s="65"/>
      <c r="I81" s="44" t="s">
        <v>160</v>
      </c>
      <c r="J81" s="17">
        <f ca="1">H79*25%</f>
        <v>1.75</v>
      </c>
    </row>
    <row r="82" spans="1:12" x14ac:dyDescent="0.35">
      <c r="A82" s="63" t="s">
        <v>147</v>
      </c>
      <c r="B82" s="64"/>
      <c r="C82" s="45">
        <f ca="1">J83</f>
        <v>7</v>
      </c>
      <c r="D82" s="39">
        <f ca="1">((100/H79)*C82)/100</f>
        <v>1</v>
      </c>
      <c r="E82" s="68">
        <f ca="1">(((C83/H79*10)+(40/(D79+F79+H79)*C84)+(7.5/(H79)*C85)+(7.5/(H79)*C86)+(10/H79*C87)+(10/H79*C88)+(5/H79*C89)+(5/H79*C90)+(5/H79*C91))/100)</f>
        <v>1</v>
      </c>
      <c r="F82" s="68"/>
      <c r="G82" s="68">
        <f ca="1">((((C82/H79)*20)+((C83/H79)*25)+(30/(H79+F79+D79)*C84)+(5/H79*C85)+(5/H79*C86)+(5/H79*C87)+(5/H79*C88)+(0/H79*C89)+(0/H79*C90)+(5/H79*C91))/100)</f>
        <v>1</v>
      </c>
      <c r="H82" s="69"/>
      <c r="I82" s="44" t="s">
        <v>112</v>
      </c>
      <c r="J82" s="46">
        <f ca="1">H79*50%</f>
        <v>3.5</v>
      </c>
    </row>
    <row r="83" spans="1:12" x14ac:dyDescent="0.35">
      <c r="A83" s="63" t="s">
        <v>55</v>
      </c>
      <c r="B83" s="64"/>
      <c r="C83" s="47">
        <f ca="1">J91</f>
        <v>7</v>
      </c>
      <c r="D83" s="39">
        <f ca="1">((100/H79)*C83)/100</f>
        <v>1</v>
      </c>
      <c r="E83" s="68"/>
      <c r="F83" s="68"/>
      <c r="G83" s="68"/>
      <c r="H83" s="69"/>
      <c r="I83" s="44" t="s">
        <v>113</v>
      </c>
      <c r="J83" s="46">
        <f ca="1">H79</f>
        <v>7</v>
      </c>
    </row>
    <row r="84" spans="1:12" ht="15.75" customHeight="1" x14ac:dyDescent="0.35">
      <c r="A84" s="63" t="s">
        <v>148</v>
      </c>
      <c r="B84" s="64"/>
      <c r="C84" s="47">
        <f ca="1">D79+H79</f>
        <v>8</v>
      </c>
      <c r="D84" s="39">
        <f ca="1">((100/(D79+F79+H79))*C84)/100</f>
        <v>1</v>
      </c>
      <c r="E84" s="68"/>
      <c r="F84" s="68"/>
      <c r="G84" s="68"/>
      <c r="H84" s="69"/>
      <c r="I84" s="44" t="s">
        <v>114</v>
      </c>
      <c r="J84" s="48">
        <f ca="1">(IF(B79&gt;1,(H79/(B79+2)),H79/4))</f>
        <v>1.75</v>
      </c>
    </row>
    <row r="85" spans="1:12" ht="15.75" customHeight="1" x14ac:dyDescent="0.35">
      <c r="A85" s="63" t="s">
        <v>155</v>
      </c>
      <c r="B85" s="64" t="s">
        <v>149</v>
      </c>
      <c r="C85" s="45">
        <v>7</v>
      </c>
      <c r="D85" s="39">
        <f ca="1">((100/H79)*C85)/100</f>
        <v>1</v>
      </c>
      <c r="E85" s="68"/>
      <c r="F85" s="68"/>
      <c r="G85" s="68"/>
      <c r="H85" s="69"/>
      <c r="I85" s="44" t="s">
        <v>115</v>
      </c>
      <c r="J85" s="48">
        <f ca="1">(IF(B79&gt;1,(H79/(B79+2)+J84),H79/4+J84))</f>
        <v>3.5</v>
      </c>
    </row>
    <row r="86" spans="1:12" ht="15.75" customHeight="1" x14ac:dyDescent="0.35">
      <c r="A86" s="63" t="s">
        <v>156</v>
      </c>
      <c r="B86" s="64" t="s">
        <v>149</v>
      </c>
      <c r="C86" s="45">
        <v>7</v>
      </c>
      <c r="D86" s="39">
        <f ca="1">((100/H79)*C86)/100</f>
        <v>1</v>
      </c>
      <c r="E86" s="68"/>
      <c r="F86" s="68"/>
      <c r="G86" s="68"/>
      <c r="H86" s="69"/>
      <c r="I86" s="44" t="s">
        <v>167</v>
      </c>
      <c r="J86" s="48">
        <f>(IF(B79&gt;1,(H79/(B79+2)+J85),0))</f>
        <v>0</v>
      </c>
    </row>
    <row r="87" spans="1:12" ht="15" customHeight="1" x14ac:dyDescent="0.35">
      <c r="A87" s="63" t="s">
        <v>154</v>
      </c>
      <c r="B87" s="64" t="s">
        <v>151</v>
      </c>
      <c r="C87" s="45">
        <v>7</v>
      </c>
      <c r="D87" s="39">
        <f ca="1">((100/(H79))*C87)/100</f>
        <v>1</v>
      </c>
      <c r="E87" s="68"/>
      <c r="F87" s="68"/>
      <c r="G87" s="68"/>
      <c r="H87" s="69"/>
      <c r="I87" s="44" t="s">
        <v>162</v>
      </c>
      <c r="J87" s="48">
        <f>(IF(B79&gt;2,(H79/(B79+2)+J86),0))</f>
        <v>0</v>
      </c>
    </row>
    <row r="88" spans="1:12" ht="15.75" customHeight="1" x14ac:dyDescent="0.35">
      <c r="A88" s="63" t="s">
        <v>150</v>
      </c>
      <c r="B88" s="64" t="s">
        <v>150</v>
      </c>
      <c r="C88" s="45">
        <v>7</v>
      </c>
      <c r="D88" s="39">
        <f ca="1">((100/H79)*C88)/100</f>
        <v>1</v>
      </c>
      <c r="E88" s="68"/>
      <c r="F88" s="68"/>
      <c r="G88" s="68"/>
      <c r="H88" s="69"/>
      <c r="I88" s="44" t="s">
        <v>163</v>
      </c>
      <c r="J88" s="49">
        <f>(IF(B79&gt;3,(H79/(B79+2)+J87),0))</f>
        <v>0</v>
      </c>
    </row>
    <row r="89" spans="1:12" ht="15.75" customHeight="1" x14ac:dyDescent="0.35">
      <c r="A89" s="63" t="s">
        <v>157</v>
      </c>
      <c r="B89" s="64"/>
      <c r="C89" s="45">
        <v>7</v>
      </c>
      <c r="D89" s="39">
        <f ca="1">((100/H79)*C89)/100</f>
        <v>1</v>
      </c>
      <c r="E89" s="68"/>
      <c r="F89" s="68"/>
      <c r="G89" s="68"/>
      <c r="H89" s="69"/>
      <c r="I89" s="44" t="s">
        <v>164</v>
      </c>
      <c r="J89" s="48">
        <f>(IF(B79&gt;4,(H79/(B79+2)+J88),0))</f>
        <v>0</v>
      </c>
    </row>
    <row r="90" spans="1:12" ht="15.75" customHeight="1" x14ac:dyDescent="0.35">
      <c r="A90" s="63" t="s">
        <v>152</v>
      </c>
      <c r="B90" s="64" t="s">
        <v>152</v>
      </c>
      <c r="C90" s="45">
        <v>7</v>
      </c>
      <c r="D90" s="39">
        <f ca="1">((100/(H79))*C90)/100</f>
        <v>1</v>
      </c>
      <c r="E90" s="68"/>
      <c r="F90" s="68"/>
      <c r="G90" s="68"/>
      <c r="H90" s="69"/>
      <c r="I90" s="44" t="s">
        <v>168</v>
      </c>
      <c r="J90" s="48">
        <f ca="1">(IF(B79=1,(H79/(B79+3)+J85),IF(B79=0,(H79/4+J85),IF(B79&gt;1,0))))</f>
        <v>5.25</v>
      </c>
    </row>
    <row r="91" spans="1:12" ht="16" thickBot="1" x14ac:dyDescent="0.4">
      <c r="A91" s="105" t="s">
        <v>153</v>
      </c>
      <c r="B91" s="106"/>
      <c r="C91" s="50">
        <v>7</v>
      </c>
      <c r="D91" s="40">
        <f ca="1">((100/(H79))*C91)/100</f>
        <v>1</v>
      </c>
      <c r="E91" s="70"/>
      <c r="F91" s="70"/>
      <c r="G91" s="70"/>
      <c r="H91" s="71"/>
      <c r="I91" s="51" t="s">
        <v>116</v>
      </c>
      <c r="J91" s="52">
        <f ca="1">(IF(B79&gt;1.5,(H79/(B79+2)+J85+MAX(0,J86-J85)+MAX(0,J87-J86)+MAX(0,J88-J87)+MAX(0,J89-J88)+MAX(0,J90-J89)),IF(B79=1,(H79/(B79+3)+J90),IF(B79=0,H79/4+J90))))</f>
        <v>7</v>
      </c>
    </row>
    <row r="92" spans="1:12" x14ac:dyDescent="0.35">
      <c r="A92" s="117" t="s">
        <v>56</v>
      </c>
      <c r="B92" s="117"/>
      <c r="C92" s="117"/>
      <c r="D92" s="117"/>
      <c r="E92" s="117"/>
      <c r="F92" s="117"/>
      <c r="G92" s="117"/>
      <c r="H92" s="117"/>
    </row>
    <row r="93" spans="1:12" x14ac:dyDescent="0.35">
      <c r="A93" s="66" t="s">
        <v>83</v>
      </c>
      <c r="B93" s="66"/>
      <c r="C93" s="66"/>
      <c r="D93" s="66"/>
      <c r="E93" s="66"/>
      <c r="F93" s="163">
        <v>5300</v>
      </c>
      <c r="G93" s="163"/>
      <c r="H93" s="163"/>
      <c r="I93" s="56" t="s">
        <v>213</v>
      </c>
      <c r="J93" s="56" t="s">
        <v>214</v>
      </c>
      <c r="K93" s="56" t="s">
        <v>215</v>
      </c>
      <c r="L93" s="57">
        <v>44746</v>
      </c>
    </row>
    <row r="94" spans="1:12" hidden="1" x14ac:dyDescent="0.35">
      <c r="A94" s="66" t="s">
        <v>89</v>
      </c>
      <c r="B94" s="66"/>
      <c r="C94" s="66"/>
      <c r="D94" s="66"/>
      <c r="E94" s="66"/>
      <c r="F94" s="67"/>
      <c r="G94" s="67"/>
      <c r="H94" s="67"/>
    </row>
    <row r="95" spans="1:12" hidden="1" x14ac:dyDescent="0.35">
      <c r="A95" s="66" t="s">
        <v>90</v>
      </c>
      <c r="B95" s="66"/>
      <c r="C95" s="66"/>
      <c r="D95" s="66"/>
      <c r="E95" s="66"/>
      <c r="F95" s="67"/>
      <c r="G95" s="67"/>
      <c r="H95" s="67"/>
    </row>
    <row r="96" spans="1:12" s="7" customFormat="1" hidden="1" x14ac:dyDescent="0.3">
      <c r="A96" s="66" t="s">
        <v>106</v>
      </c>
      <c r="B96" s="66"/>
      <c r="C96" s="66"/>
      <c r="D96" s="66"/>
      <c r="E96" s="66"/>
      <c r="F96" s="67" t="s">
        <v>30</v>
      </c>
      <c r="G96" s="67"/>
      <c r="H96" s="67"/>
    </row>
    <row r="97" spans="1:12" s="7" customFormat="1" hidden="1" x14ac:dyDescent="0.3">
      <c r="A97" s="66" t="s">
        <v>107</v>
      </c>
      <c r="B97" s="66"/>
      <c r="C97" s="66"/>
      <c r="D97" s="66"/>
      <c r="E97" s="66"/>
      <c r="F97" s="67" t="s">
        <v>30</v>
      </c>
      <c r="G97" s="67"/>
      <c r="H97" s="67"/>
    </row>
    <row r="98" spans="1:12" s="7" customFormat="1" x14ac:dyDescent="0.35">
      <c r="A98" s="66" t="s">
        <v>210</v>
      </c>
      <c r="B98" s="66"/>
      <c r="C98" s="66"/>
      <c r="D98" s="66"/>
      <c r="E98" s="66"/>
      <c r="F98" s="67" t="s">
        <v>211</v>
      </c>
      <c r="G98" s="67"/>
      <c r="H98" s="67"/>
      <c r="I98" s="58" t="s">
        <v>216</v>
      </c>
      <c r="J98" s="58" t="s">
        <v>214</v>
      </c>
      <c r="K98" s="58" t="s">
        <v>217</v>
      </c>
      <c r="L98" s="59">
        <v>44954</v>
      </c>
    </row>
    <row r="99" spans="1:12" s="7" customFormat="1" hidden="1" x14ac:dyDescent="0.3">
      <c r="A99" s="66" t="s">
        <v>108</v>
      </c>
      <c r="B99" s="66"/>
      <c r="C99" s="66"/>
      <c r="D99" s="66"/>
      <c r="E99" s="66"/>
      <c r="F99" s="67" t="s">
        <v>30</v>
      </c>
      <c r="G99" s="67"/>
      <c r="H99" s="67"/>
    </row>
    <row r="100" spans="1:12" s="7" customFormat="1" hidden="1" x14ac:dyDescent="0.3">
      <c r="A100" s="66" t="s">
        <v>109</v>
      </c>
      <c r="B100" s="66"/>
      <c r="C100" s="66"/>
      <c r="D100" s="66"/>
      <c r="E100" s="66"/>
      <c r="F100" s="67" t="s">
        <v>30</v>
      </c>
      <c r="G100" s="67"/>
      <c r="H100" s="67"/>
    </row>
    <row r="101" spans="1:12" s="7" customFormat="1" hidden="1" x14ac:dyDescent="0.3">
      <c r="A101" s="66" t="s">
        <v>110</v>
      </c>
      <c r="B101" s="66"/>
      <c r="C101" s="66"/>
      <c r="D101" s="66"/>
      <c r="E101" s="66"/>
      <c r="F101" s="67" t="s">
        <v>30</v>
      </c>
      <c r="G101" s="67"/>
      <c r="H101" s="67"/>
    </row>
    <row r="102" spans="1:12" s="7" customFormat="1" x14ac:dyDescent="0.3">
      <c r="A102" s="66" t="s">
        <v>111</v>
      </c>
      <c r="B102" s="66"/>
      <c r="C102" s="66"/>
      <c r="D102" s="66"/>
      <c r="E102" s="66"/>
      <c r="F102" s="67" t="s">
        <v>212</v>
      </c>
      <c r="G102" s="67"/>
      <c r="H102" s="67"/>
    </row>
    <row r="103" spans="1:12" ht="16.5" customHeight="1" x14ac:dyDescent="0.35">
      <c r="A103" s="66" t="s">
        <v>197</v>
      </c>
      <c r="B103" s="66"/>
      <c r="C103" s="66"/>
      <c r="D103" s="66"/>
      <c r="E103" s="66"/>
      <c r="F103" s="92" t="s">
        <v>209</v>
      </c>
      <c r="G103" s="93"/>
      <c r="H103" s="93"/>
    </row>
    <row r="104" spans="1:12" x14ac:dyDescent="0.35">
      <c r="A104" s="66" t="s">
        <v>57</v>
      </c>
      <c r="B104" s="66"/>
      <c r="C104" s="66"/>
      <c r="D104" s="66"/>
      <c r="E104" s="66"/>
      <c r="F104" s="144" t="s">
        <v>218</v>
      </c>
      <c r="G104" s="144"/>
      <c r="H104" s="144"/>
      <c r="I104" s="3" t="s">
        <v>219</v>
      </c>
      <c r="J104" s="60" t="s">
        <v>220</v>
      </c>
      <c r="L104" s="33">
        <v>44956</v>
      </c>
    </row>
    <row r="105" spans="1:12" s="4" customFormat="1" x14ac:dyDescent="0.35">
      <c r="A105" s="117" t="s">
        <v>58</v>
      </c>
      <c r="B105" s="117"/>
      <c r="C105" s="117"/>
      <c r="D105" s="117"/>
      <c r="E105" s="117"/>
      <c r="F105" s="67">
        <f>F93*0.8</f>
        <v>4240</v>
      </c>
      <c r="G105" s="67"/>
      <c r="H105" s="67"/>
    </row>
    <row r="106" spans="1:12" s="1" customFormat="1" ht="15.75" hidden="1" customHeight="1" x14ac:dyDescent="0.35">
      <c r="A106" s="143" t="s">
        <v>84</v>
      </c>
      <c r="B106" s="143"/>
      <c r="C106" s="143"/>
      <c r="D106" s="143"/>
      <c r="E106" s="143"/>
      <c r="F106" s="143"/>
      <c r="G106" s="143"/>
      <c r="H106" s="143"/>
    </row>
    <row r="107" spans="1:12" s="1" customFormat="1" ht="15.75" hidden="1" customHeight="1" x14ac:dyDescent="0.35">
      <c r="A107" s="108" t="s">
        <v>59</v>
      </c>
      <c r="B107" s="108"/>
      <c r="C107" s="107" t="s">
        <v>87</v>
      </c>
      <c r="D107" s="107"/>
      <c r="E107" s="149" t="s">
        <v>60</v>
      </c>
      <c r="F107" s="149"/>
      <c r="G107" s="108" t="s">
        <v>61</v>
      </c>
      <c r="H107" s="108"/>
    </row>
    <row r="108" spans="1:12" s="1" customFormat="1" hidden="1" x14ac:dyDescent="0.35">
      <c r="A108" s="146"/>
      <c r="B108" s="146"/>
      <c r="C108" s="98"/>
      <c r="D108" s="98"/>
      <c r="E108" s="99"/>
      <c r="F108" s="99"/>
      <c r="G108" s="100"/>
      <c r="H108" s="100"/>
    </row>
    <row r="109" spans="1:12" s="1" customFormat="1" hidden="1" x14ac:dyDescent="0.35">
      <c r="A109" s="143" t="s">
        <v>77</v>
      </c>
      <c r="B109" s="143"/>
      <c r="C109" s="143"/>
      <c r="D109" s="143"/>
      <c r="E109" s="143"/>
      <c r="F109" s="143"/>
      <c r="G109" s="143"/>
      <c r="H109" s="143"/>
    </row>
    <row r="110" spans="1:12" s="1" customFormat="1" ht="15.75" hidden="1" customHeight="1" x14ac:dyDescent="0.35">
      <c r="A110" s="108" t="s">
        <v>59</v>
      </c>
      <c r="B110" s="108"/>
      <c r="C110" s="107" t="s">
        <v>87</v>
      </c>
      <c r="D110" s="107"/>
      <c r="E110" s="149" t="s">
        <v>60</v>
      </c>
      <c r="F110" s="149"/>
      <c r="G110" s="108" t="s">
        <v>61</v>
      </c>
      <c r="H110" s="108"/>
    </row>
    <row r="111" spans="1:12" s="1" customFormat="1" hidden="1" x14ac:dyDescent="0.35">
      <c r="A111" s="146"/>
      <c r="B111" s="146"/>
      <c r="C111" s="98"/>
      <c r="D111" s="98"/>
      <c r="E111" s="99"/>
      <c r="F111" s="99"/>
      <c r="G111" s="100"/>
      <c r="H111" s="100"/>
    </row>
    <row r="112" spans="1:12" s="4" customFormat="1" hidden="1" x14ac:dyDescent="0.35">
      <c r="A112" s="112" t="s">
        <v>62</v>
      </c>
      <c r="B112" s="112"/>
      <c r="C112" s="112"/>
      <c r="D112" s="112"/>
      <c r="E112" s="112"/>
      <c r="F112" s="112"/>
      <c r="G112" s="112"/>
      <c r="H112" s="112"/>
    </row>
    <row r="113" spans="1:14" hidden="1" x14ac:dyDescent="0.35">
      <c r="A113" s="112" t="s">
        <v>63</v>
      </c>
      <c r="B113" s="112"/>
      <c r="C113" s="112"/>
      <c r="D113" s="112"/>
      <c r="E113" s="112"/>
      <c r="F113" s="112"/>
      <c r="G113" s="112"/>
      <c r="H113" s="112"/>
    </row>
    <row r="114" spans="1:14" ht="47.25" hidden="1" customHeight="1" x14ac:dyDescent="0.35">
      <c r="A114" s="84" t="s">
        <v>134</v>
      </c>
      <c r="B114" s="84" t="s">
        <v>133</v>
      </c>
      <c r="C114" s="84" t="s">
        <v>64</v>
      </c>
      <c r="D114" s="84" t="s">
        <v>65</v>
      </c>
      <c r="E114" s="101" t="s">
        <v>66</v>
      </c>
      <c r="F114" s="30" t="s">
        <v>171</v>
      </c>
      <c r="G114" s="96" t="s">
        <v>67</v>
      </c>
      <c r="H114" s="103"/>
    </row>
    <row r="115" spans="1:14" s="2" customFormat="1" hidden="1" x14ac:dyDescent="0.35">
      <c r="A115" s="85"/>
      <c r="B115" s="85"/>
      <c r="C115" s="85"/>
      <c r="D115" s="85"/>
      <c r="E115" s="102"/>
      <c r="F115" s="31">
        <v>0.6</v>
      </c>
      <c r="G115" s="97"/>
      <c r="H115" s="104"/>
    </row>
    <row r="116" spans="1:14" s="2" customFormat="1" hidden="1" x14ac:dyDescent="0.35">
      <c r="A116" s="86" t="s">
        <v>131</v>
      </c>
      <c r="B116" s="87"/>
      <c r="C116" s="87"/>
      <c r="D116" s="87"/>
      <c r="E116" s="87"/>
      <c r="F116" s="87"/>
      <c r="G116" s="87"/>
      <c r="H116" s="88"/>
      <c r="J116" s="32"/>
    </row>
    <row r="117" spans="1:14" s="2" customFormat="1" hidden="1" x14ac:dyDescent="0.35">
      <c r="A117" s="72">
        <v>1</v>
      </c>
      <c r="B117" s="73"/>
      <c r="C117" s="14"/>
      <c r="D117" s="14"/>
      <c r="E117" s="14">
        <v>0</v>
      </c>
      <c r="F117" s="14">
        <f>D117*(($F$115)+1)+(IF(E117&lt;101,E117,IF(E117&lt;201,E117/2,IF(E117&lt;=301,E117/3,E117/4))))</f>
        <v>0</v>
      </c>
      <c r="G117" s="72" t="str">
        <f>A116</f>
        <v>Ground Floor</v>
      </c>
      <c r="H117" s="73"/>
      <c r="I117" s="32"/>
      <c r="L117" s="94"/>
      <c r="M117" s="94"/>
      <c r="N117" s="32"/>
    </row>
    <row r="118" spans="1:14" s="2" customFormat="1" hidden="1" x14ac:dyDescent="0.35">
      <c r="A118" s="72">
        <f t="shared" ref="A118:A123" si="0">A117+1</f>
        <v>2</v>
      </c>
      <c r="B118" s="73"/>
      <c r="C118" s="14"/>
      <c r="D118" s="14"/>
      <c r="E118" s="14">
        <v>0</v>
      </c>
      <c r="F118" s="14">
        <f t="shared" ref="F118:F123" si="1">D118*(($F$115)+1)+(IF(E118&lt;101,E118,IF(E118&lt;201,E118/2,IF(E118&lt;=301,E118/3,E118/4))))</f>
        <v>0</v>
      </c>
      <c r="G118" s="72" t="str">
        <f t="shared" ref="G118:G123" si="2">G117</f>
        <v>Ground Floor</v>
      </c>
      <c r="H118" s="73"/>
      <c r="I118" s="32"/>
      <c r="L118" s="94"/>
      <c r="M118" s="94"/>
      <c r="N118" s="32"/>
    </row>
    <row r="119" spans="1:14" s="2" customFormat="1" hidden="1" x14ac:dyDescent="0.35">
      <c r="A119" s="72">
        <f t="shared" si="0"/>
        <v>3</v>
      </c>
      <c r="B119" s="73"/>
      <c r="C119" s="14"/>
      <c r="D119" s="14"/>
      <c r="E119" s="14">
        <v>0</v>
      </c>
      <c r="F119" s="14">
        <f t="shared" si="1"/>
        <v>0</v>
      </c>
      <c r="G119" s="72" t="str">
        <f t="shared" si="2"/>
        <v>Ground Floor</v>
      </c>
      <c r="H119" s="73"/>
      <c r="I119" s="32"/>
      <c r="L119" s="94"/>
      <c r="M119" s="94"/>
      <c r="N119" s="32"/>
    </row>
    <row r="120" spans="1:14" s="2" customFormat="1" hidden="1" x14ac:dyDescent="0.35">
      <c r="A120" s="72">
        <f t="shared" si="0"/>
        <v>4</v>
      </c>
      <c r="B120" s="73"/>
      <c r="C120" s="14"/>
      <c r="D120" s="14"/>
      <c r="E120" s="14">
        <v>0</v>
      </c>
      <c r="F120" s="14">
        <f t="shared" si="1"/>
        <v>0</v>
      </c>
      <c r="G120" s="72" t="str">
        <f t="shared" si="2"/>
        <v>Ground Floor</v>
      </c>
      <c r="H120" s="73"/>
      <c r="I120" s="32"/>
      <c r="L120" s="94"/>
      <c r="M120" s="94"/>
      <c r="N120" s="32"/>
    </row>
    <row r="121" spans="1:14" s="2" customFormat="1" hidden="1" x14ac:dyDescent="0.35">
      <c r="A121" s="72">
        <f t="shared" si="0"/>
        <v>5</v>
      </c>
      <c r="B121" s="73"/>
      <c r="C121" s="14"/>
      <c r="D121" s="14"/>
      <c r="E121" s="14">
        <v>0</v>
      </c>
      <c r="F121" s="14">
        <f t="shared" si="1"/>
        <v>0</v>
      </c>
      <c r="G121" s="72" t="str">
        <f t="shared" si="2"/>
        <v>Ground Floor</v>
      </c>
      <c r="H121" s="73"/>
      <c r="I121" s="32"/>
      <c r="L121" s="94"/>
      <c r="M121" s="94"/>
      <c r="N121" s="32"/>
    </row>
    <row r="122" spans="1:14" s="2" customFormat="1" hidden="1" x14ac:dyDescent="0.35">
      <c r="A122" s="72">
        <f t="shared" si="0"/>
        <v>6</v>
      </c>
      <c r="B122" s="73"/>
      <c r="C122" s="14"/>
      <c r="D122" s="14"/>
      <c r="E122" s="14">
        <v>0</v>
      </c>
      <c r="F122" s="14">
        <f t="shared" si="1"/>
        <v>0</v>
      </c>
      <c r="G122" s="72" t="str">
        <f t="shared" si="2"/>
        <v>Ground Floor</v>
      </c>
      <c r="H122" s="73"/>
      <c r="I122" s="32"/>
      <c r="L122" s="94"/>
      <c r="M122" s="94"/>
      <c r="N122" s="32"/>
    </row>
    <row r="123" spans="1:14" s="2" customFormat="1" hidden="1" x14ac:dyDescent="0.35">
      <c r="A123" s="72">
        <f t="shared" si="0"/>
        <v>7</v>
      </c>
      <c r="B123" s="73"/>
      <c r="C123" s="14"/>
      <c r="D123" s="14"/>
      <c r="E123" s="14">
        <v>0</v>
      </c>
      <c r="F123" s="14">
        <f t="shared" si="1"/>
        <v>0</v>
      </c>
      <c r="G123" s="72" t="str">
        <f t="shared" si="2"/>
        <v>Ground Floor</v>
      </c>
      <c r="H123" s="73"/>
      <c r="I123" s="32"/>
      <c r="L123" s="94"/>
      <c r="M123" s="94"/>
      <c r="N123" s="32"/>
    </row>
    <row r="124" spans="1:14" s="2" customFormat="1" hidden="1" x14ac:dyDescent="0.35">
      <c r="A124" s="72"/>
      <c r="B124" s="95"/>
      <c r="C124" s="95"/>
      <c r="D124" s="95"/>
      <c r="E124" s="95"/>
      <c r="F124" s="95"/>
      <c r="G124" s="95"/>
      <c r="H124" s="73"/>
      <c r="I124" s="32"/>
      <c r="N124" s="32"/>
    </row>
    <row r="125" spans="1:14" ht="47.25" hidden="1" customHeight="1" x14ac:dyDescent="0.35">
      <c r="A125" s="96" t="s">
        <v>135</v>
      </c>
      <c r="B125" s="96" t="s">
        <v>136</v>
      </c>
      <c r="C125" s="84" t="s">
        <v>64</v>
      </c>
      <c r="D125" s="84" t="s">
        <v>65</v>
      </c>
      <c r="E125" s="101" t="s">
        <v>66</v>
      </c>
      <c r="F125" s="30" t="s">
        <v>171</v>
      </c>
      <c r="G125" s="96" t="s">
        <v>67</v>
      </c>
      <c r="H125" s="103"/>
      <c r="I125" s="32"/>
    </row>
    <row r="126" spans="1:14" s="2" customFormat="1" hidden="1" x14ac:dyDescent="0.35">
      <c r="A126" s="97"/>
      <c r="B126" s="97"/>
      <c r="C126" s="85"/>
      <c r="D126" s="85"/>
      <c r="E126" s="102"/>
      <c r="F126" s="31">
        <v>0.5</v>
      </c>
      <c r="G126" s="97"/>
      <c r="H126" s="104"/>
      <c r="I126" s="32"/>
    </row>
    <row r="127" spans="1:14" s="2" customFormat="1" hidden="1" x14ac:dyDescent="0.35">
      <c r="A127" s="145" t="s">
        <v>132</v>
      </c>
      <c r="B127" s="145"/>
      <c r="C127" s="145"/>
      <c r="D127" s="145"/>
      <c r="E127" s="145"/>
      <c r="F127" s="145"/>
      <c r="G127" s="145"/>
      <c r="H127" s="145"/>
      <c r="I127" s="32"/>
      <c r="L127" s="94"/>
      <c r="M127" s="94"/>
    </row>
    <row r="128" spans="1:14" s="2" customFormat="1" hidden="1" x14ac:dyDescent="0.35">
      <c r="A128" s="74">
        <f>LEFT(A127,SUM(LEN(A127)-LEN(SUBSTITUTE(A127,{"0","1","2","3","4","5","6","7","8","9"},""))))*100+1</f>
        <v>201</v>
      </c>
      <c r="B128" s="74"/>
      <c r="C128" s="14"/>
      <c r="D128" s="14"/>
      <c r="E128" s="14">
        <v>0</v>
      </c>
      <c r="F128" s="14">
        <f t="shared" ref="F128:F133" si="3">D128*(($F$115)+1)+(IF(E128&lt;101,E128,IF(E128&lt;201,E128/2,IF(E128&lt;=301,E128/3,E128/4))))</f>
        <v>0</v>
      </c>
      <c r="G128" s="74" t="str">
        <f>A127</f>
        <v>2nd Floor</v>
      </c>
      <c r="H128" s="74"/>
      <c r="I128" s="32"/>
      <c r="N128" s="32"/>
    </row>
    <row r="129" spans="1:16" s="2" customFormat="1" hidden="1" x14ac:dyDescent="0.35">
      <c r="A129" s="74">
        <f>A128+1</f>
        <v>202</v>
      </c>
      <c r="B129" s="74"/>
      <c r="C129" s="14"/>
      <c r="D129" s="14"/>
      <c r="E129" s="14">
        <v>0</v>
      </c>
      <c r="F129" s="14">
        <f t="shared" si="3"/>
        <v>0</v>
      </c>
      <c r="G129" s="74" t="str">
        <f>G128</f>
        <v>2nd Floor</v>
      </c>
      <c r="H129" s="74"/>
      <c r="I129" s="32"/>
      <c r="N129" s="32"/>
    </row>
    <row r="130" spans="1:16" s="2" customFormat="1" hidden="1" x14ac:dyDescent="0.35">
      <c r="A130" s="74">
        <f>A129+1</f>
        <v>203</v>
      </c>
      <c r="B130" s="74"/>
      <c r="C130" s="14"/>
      <c r="D130" s="14"/>
      <c r="E130" s="14">
        <v>0</v>
      </c>
      <c r="F130" s="14">
        <f t="shared" si="3"/>
        <v>0</v>
      </c>
      <c r="G130" s="74" t="str">
        <f>G129</f>
        <v>2nd Floor</v>
      </c>
      <c r="H130" s="74"/>
      <c r="I130" s="32"/>
      <c r="N130" s="32"/>
    </row>
    <row r="131" spans="1:16" s="2" customFormat="1" hidden="1" x14ac:dyDescent="0.35">
      <c r="A131" s="74">
        <f>A130+1</f>
        <v>204</v>
      </c>
      <c r="B131" s="74"/>
      <c r="C131" s="14"/>
      <c r="D131" s="14"/>
      <c r="E131" s="14">
        <v>0</v>
      </c>
      <c r="F131" s="14">
        <f t="shared" si="3"/>
        <v>0</v>
      </c>
      <c r="G131" s="74" t="str">
        <f>G130</f>
        <v>2nd Floor</v>
      </c>
      <c r="H131" s="74"/>
      <c r="I131" s="32"/>
      <c r="N131" s="32"/>
    </row>
    <row r="132" spans="1:16" s="2" customFormat="1" hidden="1" x14ac:dyDescent="0.35">
      <c r="A132" s="74">
        <f>A131+1</f>
        <v>205</v>
      </c>
      <c r="B132" s="74"/>
      <c r="C132" s="14"/>
      <c r="D132" s="14"/>
      <c r="E132" s="14">
        <v>0</v>
      </c>
      <c r="F132" s="14">
        <f t="shared" si="3"/>
        <v>0</v>
      </c>
      <c r="G132" s="74" t="str">
        <f>G131</f>
        <v>2nd Floor</v>
      </c>
      <c r="H132" s="74"/>
      <c r="I132" s="32"/>
      <c r="N132" s="32"/>
    </row>
    <row r="133" spans="1:16" s="2" customFormat="1" hidden="1" x14ac:dyDescent="0.35">
      <c r="A133" s="74">
        <f>A132+1</f>
        <v>206</v>
      </c>
      <c r="B133" s="74"/>
      <c r="C133" s="14"/>
      <c r="D133" s="14"/>
      <c r="E133" s="14">
        <v>0</v>
      </c>
      <c r="F133" s="14">
        <f t="shared" si="3"/>
        <v>0</v>
      </c>
      <c r="G133" s="74" t="str">
        <f>G132</f>
        <v>2nd Floor</v>
      </c>
      <c r="H133" s="74"/>
      <c r="I133" s="32"/>
      <c r="N133" s="32"/>
    </row>
    <row r="134" spans="1:16" s="2" customFormat="1" ht="15.75" hidden="1" customHeight="1" x14ac:dyDescent="0.35">
      <c r="A134" s="86" t="s">
        <v>172</v>
      </c>
      <c r="B134" s="87"/>
      <c r="C134" s="87"/>
      <c r="D134" s="87"/>
      <c r="E134" s="87"/>
      <c r="F134" s="87"/>
      <c r="G134" s="87"/>
      <c r="H134" s="88"/>
      <c r="I134" s="32"/>
    </row>
    <row r="135" spans="1:16" s="2" customFormat="1" hidden="1" x14ac:dyDescent="0.35">
      <c r="A135" s="72" t="str">
        <f t="shared" ref="A135:A140" ca="1" si="4">N135</f>
        <v>301,..,1501</v>
      </c>
      <c r="B135" s="73"/>
      <c r="C135" s="14"/>
      <c r="D135" s="14"/>
      <c r="E135" s="14">
        <v>0</v>
      </c>
      <c r="F135" s="14">
        <f t="shared" ref="F135:F140" si="5">D135*(($F$115)+1)+(IF(E135&lt;101,E135,IF(E135&lt;201,E135/2,IF(E135&lt;=301,E135/3,E135/4))))</f>
        <v>0</v>
      </c>
      <c r="G135" s="72" t="str">
        <f>A134</f>
        <v>3rd, 5th, 7th, 9th, 11th, 13th, 15th Floor</v>
      </c>
      <c r="H135" s="73"/>
      <c r="I135" s="32"/>
      <c r="N135" s="2" t="str">
        <f t="shared" ref="N135:N140" ca="1" si="6">O135&amp;""&amp;",..,"&amp;""&amp;P135</f>
        <v>301,..,1501</v>
      </c>
      <c r="O135" s="2">
        <f ca="1">(SUMPRODUCT(MID(0&amp;(LEFT(A134,SUM(LEN(A134)-LEN(SUBSTITUTE(A134,{0,1,2},""))))), LARGE(INDEX(ISNUMBER(--MID((LEFT(A134,SUM(LEN(A134)-LEN(SUBSTITUTE(A134,{0,1,2},""))))), ROW(INDIRECT("1:"&amp;LEN((LEFT(A134,SUM(LEN(A134)-LEN(SUBSTITUTE(A134,{0,1,2},"")))))))), 1)) * ROW(INDIRECT("1:"&amp;LEN((LEFT(A134,SUM(LEN(A134)-LEN(SUBSTITUTE(A134,{0,1,2},"")))))))), 0), ROW(INDIRECT("1:"&amp;LEN((LEFT(A134,SUM(LEN(A134)-LEN(SUBSTITUTE(A134,{0,1,2},"")))))))))+1, 1) * 10^ROW(INDIRECT("1:"&amp;LEN((LEFT(A134,SUM(LEN(A134)-LEN(SUBSTITUTE(A134,{0,1,2},""))))))))/10))*100+1</f>
        <v>301</v>
      </c>
      <c r="P135" s="2">
        <f ca="1">(SUMPRODUCT(MID(0&amp;(--TRIM(RIGHT(SUBSTITUTE(LEFT(A134,_xlfn.AGGREGATE(16,6,FIND({0,1,2,3,4,5,6,7,8,9},A134,ROW(INDIRECT("1:"&amp;LEN(A134)))),1))," ",REPT(" ",LEN(A134))),LEN(A134)))), LARGE(INDEX(ISNUMBER(--MID((--TRIM(RIGHT(SUBSTITUTE(LEFT(A134,_xlfn.AGGREGATE(16,6,FIND({0,1,2,3,4,5,6,7,8,9},A134,ROW(INDIRECT("1:"&amp;LEN(A134)))),1))," ",REPT(" ",LEN(A134))),LEN(A134)))), ROW(INDIRECT("1:"&amp;LEN((--TRIM(RIGHT(SUBSTITUTE(LEFT(A134,_xlfn.AGGREGATE(16,6,FIND({0,1,2,3,4,5,6,7,8,9},A134,ROW(INDIRECT("1:"&amp;LEN(A134)))),1))," ",REPT(" ",LEN(A134))),LEN(A134))))))), 1)) * ROW(INDIRECT("1:"&amp;LEN((--TRIM(RIGHT(SUBSTITUTE(LEFT(A134,_xlfn.AGGREGATE(16,6,FIND({0,1,2,3,4,5,6,7,8,9},A134,ROW(INDIRECT("1:"&amp;LEN(A134)))),1))," ",REPT(" ",LEN(A134))),LEN(A134))))))), 0), ROW(INDIRECT("1:"&amp;LEN((--TRIM(RIGHT(SUBSTITUTE(LEFT(A134,_xlfn.AGGREGATE(16,6,FIND({0,1,2,3,4,5,6,7,8,9},A134,ROW(INDIRECT("1:"&amp;LEN(A134)))),1))," ",REPT(" ",LEN(A134))),LEN(A134))))))))+1, 1) * 10^ROW(INDIRECT("1:"&amp;LEN((--TRIM(RIGHT(SUBSTITUTE(LEFT(A134,_xlfn.AGGREGATE(16,6,FIND({0,1,2,3,4,5,6,7,8,9},A134,ROW(INDIRECT("1:"&amp;LEN(A134)))),1))," ",REPT(" ",LEN(A134))),LEN(A134)))))))/10))*100+1</f>
        <v>1501</v>
      </c>
    </row>
    <row r="136" spans="1:16" s="2" customFormat="1" hidden="1" x14ac:dyDescent="0.35">
      <c r="A136" s="72" t="str">
        <f t="shared" ca="1" si="4"/>
        <v>302,..,1502</v>
      </c>
      <c r="B136" s="73"/>
      <c r="C136" s="14"/>
      <c r="D136" s="14"/>
      <c r="E136" s="14">
        <v>0</v>
      </c>
      <c r="F136" s="14">
        <f t="shared" si="5"/>
        <v>0</v>
      </c>
      <c r="G136" s="72" t="str">
        <f>G135</f>
        <v>3rd, 5th, 7th, 9th, 11th, 13th, 15th Floor</v>
      </c>
      <c r="H136" s="73"/>
      <c r="I136" s="32"/>
      <c r="N136" s="2" t="str">
        <f t="shared" ca="1" si="6"/>
        <v>302,..,1502</v>
      </c>
      <c r="O136" s="2">
        <f t="shared" ref="O136:P139" ca="1" si="7">O135+1</f>
        <v>302</v>
      </c>
      <c r="P136" s="2">
        <f t="shared" ca="1" si="7"/>
        <v>1502</v>
      </c>
    </row>
    <row r="137" spans="1:16" s="2" customFormat="1" hidden="1" x14ac:dyDescent="0.35">
      <c r="A137" s="72" t="str">
        <f t="shared" ca="1" si="4"/>
        <v>303,..,1503</v>
      </c>
      <c r="B137" s="73"/>
      <c r="C137" s="14"/>
      <c r="D137" s="14"/>
      <c r="E137" s="14">
        <v>0</v>
      </c>
      <c r="F137" s="14">
        <f t="shared" si="5"/>
        <v>0</v>
      </c>
      <c r="G137" s="72" t="str">
        <f>G136</f>
        <v>3rd, 5th, 7th, 9th, 11th, 13th, 15th Floor</v>
      </c>
      <c r="H137" s="73"/>
      <c r="I137" s="32"/>
      <c r="N137" s="2" t="str">
        <f t="shared" ca="1" si="6"/>
        <v>303,..,1503</v>
      </c>
      <c r="O137" s="2">
        <f t="shared" ca="1" si="7"/>
        <v>303</v>
      </c>
      <c r="P137" s="2">
        <f t="shared" ca="1" si="7"/>
        <v>1503</v>
      </c>
    </row>
    <row r="138" spans="1:16" s="2" customFormat="1" hidden="1" x14ac:dyDescent="0.35">
      <c r="A138" s="72" t="str">
        <f t="shared" ca="1" si="4"/>
        <v>304,..,1504</v>
      </c>
      <c r="B138" s="73"/>
      <c r="C138" s="14"/>
      <c r="D138" s="14"/>
      <c r="E138" s="14">
        <v>0</v>
      </c>
      <c r="F138" s="14">
        <f t="shared" si="5"/>
        <v>0</v>
      </c>
      <c r="G138" s="72" t="str">
        <f>G137</f>
        <v>3rd, 5th, 7th, 9th, 11th, 13th, 15th Floor</v>
      </c>
      <c r="H138" s="73"/>
      <c r="I138" s="32"/>
      <c r="N138" s="2" t="str">
        <f t="shared" ca="1" si="6"/>
        <v>304,..,1504</v>
      </c>
      <c r="O138" s="2">
        <f t="shared" ca="1" si="7"/>
        <v>304</v>
      </c>
      <c r="P138" s="2">
        <f t="shared" ca="1" si="7"/>
        <v>1504</v>
      </c>
    </row>
    <row r="139" spans="1:16" s="2" customFormat="1" hidden="1" x14ac:dyDescent="0.35">
      <c r="A139" s="72" t="str">
        <f t="shared" ca="1" si="4"/>
        <v>305,..,1505</v>
      </c>
      <c r="B139" s="73"/>
      <c r="C139" s="14"/>
      <c r="D139" s="14"/>
      <c r="E139" s="14">
        <v>0</v>
      </c>
      <c r="F139" s="14">
        <f t="shared" si="5"/>
        <v>0</v>
      </c>
      <c r="G139" s="72" t="str">
        <f>G138</f>
        <v>3rd, 5th, 7th, 9th, 11th, 13th, 15th Floor</v>
      </c>
      <c r="H139" s="73"/>
      <c r="I139" s="32"/>
      <c r="N139" s="2" t="str">
        <f t="shared" ca="1" si="6"/>
        <v>305,..,1505</v>
      </c>
      <c r="O139" s="2">
        <f t="shared" ca="1" si="7"/>
        <v>305</v>
      </c>
      <c r="P139" s="2">
        <f t="shared" ca="1" si="7"/>
        <v>1505</v>
      </c>
    </row>
    <row r="140" spans="1:16" s="2" customFormat="1" hidden="1" x14ac:dyDescent="0.35">
      <c r="A140" s="72" t="str">
        <f t="shared" ca="1" si="4"/>
        <v>306,..,1506</v>
      </c>
      <c r="B140" s="73"/>
      <c r="C140" s="14"/>
      <c r="D140" s="14"/>
      <c r="E140" s="14">
        <v>0</v>
      </c>
      <c r="F140" s="14">
        <f t="shared" si="5"/>
        <v>0</v>
      </c>
      <c r="G140" s="72" t="str">
        <f>G139</f>
        <v>3rd, 5th, 7th, 9th, 11th, 13th, 15th Floor</v>
      </c>
      <c r="H140" s="73"/>
      <c r="I140" s="32"/>
      <c r="N140" s="2" t="str">
        <f t="shared" ca="1" si="6"/>
        <v>306,..,1506</v>
      </c>
      <c r="O140" s="2">
        <f ca="1">O139+1</f>
        <v>306</v>
      </c>
      <c r="P140" s="2">
        <f ca="1">P139+1</f>
        <v>1506</v>
      </c>
    </row>
    <row r="141" spans="1:16" s="2" customFormat="1" hidden="1" x14ac:dyDescent="0.35">
      <c r="A141" s="86" t="s">
        <v>165</v>
      </c>
      <c r="B141" s="87"/>
      <c r="C141" s="87"/>
      <c r="D141" s="87"/>
      <c r="E141" s="87"/>
      <c r="F141" s="87"/>
      <c r="G141" s="87"/>
      <c r="H141" s="88"/>
      <c r="I141" s="32"/>
    </row>
    <row r="142" spans="1:16" s="2" customFormat="1" hidden="1" x14ac:dyDescent="0.35">
      <c r="A142" s="72" t="str">
        <f t="shared" ref="A142:A147" ca="1" si="8">N142</f>
        <v>201 to 501</v>
      </c>
      <c r="B142" s="73"/>
      <c r="C142" s="14"/>
      <c r="D142" s="14"/>
      <c r="E142" s="14">
        <v>0</v>
      </c>
      <c r="F142" s="14">
        <f t="shared" ref="F142:F147" si="9">D142*(($F$115)+1)+(IF(E142&lt;101,E142,IF(E142&lt;201,E142/2,IF(E142&lt;=301,E142/3,E142/4))))</f>
        <v>0</v>
      </c>
      <c r="G142" s="72" t="str">
        <f>A141</f>
        <v>2nd to 5th Floor</v>
      </c>
      <c r="H142" s="73"/>
      <c r="I142" s="32"/>
      <c r="N142" s="2" t="str">
        <f t="shared" ref="N142:N147" ca="1" si="10">O142&amp;""&amp;" to "&amp;""&amp;P142</f>
        <v>201 to 501</v>
      </c>
      <c r="O142" s="2">
        <f ca="1">(SUMPRODUCT(MID(0&amp;(LEFT(A141,SUM(LEN(A141)-LEN(SUBSTITUTE(A141,{"0","1","2"},""))))), LARGE(INDEX(ISNUMBER(--MID((LEFT(A141,SUM(LEN(A141)-LEN(SUBSTITUTE(A141,{"0","1","2"},""))))), ROW(INDIRECT("1:"&amp;LEN((LEFT(A141,SUM(LEN(A141)-LEN(SUBSTITUTE(A141,{"0","1","2"},"")))))))), 1)) * ROW(INDIRECT("1:"&amp;LEN((LEFT(A141,SUM(LEN(A141)-LEN(SUBSTITUTE(A141,{"0","1","2"},"")))))))), 0), ROW(INDIRECT("1:"&amp;LEN((LEFT(A141,SUM(LEN(A141)-LEN(SUBSTITUTE(A141,{"0","1","2"},"")))))))))+1, 1) * 10^ROW(INDIRECT("1:"&amp;LEN((LEFT(A141,SUM(LEN(A141)-LEN(SUBSTITUTE(A141,{"0","1","2"},""))))))))/10))*100+1</f>
        <v>201</v>
      </c>
      <c r="P142" s="2">
        <f ca="1">(SUMPRODUCT(MID(0&amp;(--TRIM(RIGHT(SUBSTITUTE(LEFT(A141,_xlfn.AGGREGATE(16,6,FIND({0,1,2,3,4,5,6,7,8,9},A141,ROW(INDIRECT("1:"&amp;LEN(A141)))),1))," ",REPT(" ",LEN(A141))),LEN(A141)))), LARGE(INDEX(ISNUMBER(--MID((--TRIM(RIGHT(SUBSTITUTE(LEFT(A141,_xlfn.AGGREGATE(16,6,FIND({0,1,2,3,4,5,6,7,8,9},A141,ROW(INDIRECT("1:"&amp;LEN(A141)))),1))," ",REPT(" ",LEN(A141))),LEN(A141)))), ROW(INDIRECT("1:"&amp;LEN((--TRIM(RIGHT(SUBSTITUTE(LEFT(A141,_xlfn.AGGREGATE(16,6,FIND({0,1,2,3,4,5,6,7,8,9},A141,ROW(INDIRECT("1:"&amp;LEN(A141)))),1))," ",REPT(" ",LEN(A141))),LEN(A141))))))), 1)) * ROW(INDIRECT("1:"&amp;LEN((--TRIM(RIGHT(SUBSTITUTE(LEFT(A141,_xlfn.AGGREGATE(16,6,FIND({0,1,2,3,4,5,6,7,8,9},A141,ROW(INDIRECT("1:"&amp;LEN(A141)))),1))," ",REPT(" ",LEN(A141))),LEN(A141))))))), 0), ROW(INDIRECT("1:"&amp;LEN((--TRIM(RIGHT(SUBSTITUTE(LEFT(A141,_xlfn.AGGREGATE(16,6,FIND({0,1,2,3,4,5,6,7,8,9},A141,ROW(INDIRECT("1:"&amp;LEN(A141)))),1))," ",REPT(" ",LEN(A141))),LEN(A141))))))))+1, 1) * 10^ROW(INDIRECT("1:"&amp;LEN((--TRIM(RIGHT(SUBSTITUTE(LEFT(A141,_xlfn.AGGREGATE(16,6,FIND({0,1,2,3,4,5,6,7,8,9},A141,ROW(INDIRECT("1:"&amp;LEN(A141)))),1))," ",REPT(" ",LEN(A141))),LEN(A141)))))))/10))*100+1</f>
        <v>501</v>
      </c>
    </row>
    <row r="143" spans="1:16" s="2" customFormat="1" hidden="1" x14ac:dyDescent="0.35">
      <c r="A143" s="72" t="str">
        <f t="shared" ca="1" si="8"/>
        <v>202 to 502</v>
      </c>
      <c r="B143" s="73"/>
      <c r="C143" s="14"/>
      <c r="D143" s="14"/>
      <c r="E143" s="14">
        <v>0</v>
      </c>
      <c r="F143" s="14">
        <f t="shared" si="9"/>
        <v>0</v>
      </c>
      <c r="G143" s="72" t="str">
        <f>G142</f>
        <v>2nd to 5th Floor</v>
      </c>
      <c r="H143" s="73"/>
      <c r="I143" s="32"/>
      <c r="N143" s="2" t="str">
        <f t="shared" ca="1" si="10"/>
        <v>202 to 502</v>
      </c>
      <c r="O143" s="2">
        <f t="shared" ref="O143:P146" ca="1" si="11">O142+1</f>
        <v>202</v>
      </c>
      <c r="P143" s="2">
        <f t="shared" ca="1" si="11"/>
        <v>502</v>
      </c>
    </row>
    <row r="144" spans="1:16" s="2" customFormat="1" hidden="1" x14ac:dyDescent="0.35">
      <c r="A144" s="72" t="str">
        <f t="shared" ca="1" si="8"/>
        <v>203 to 503</v>
      </c>
      <c r="B144" s="73"/>
      <c r="C144" s="14"/>
      <c r="D144" s="14"/>
      <c r="E144" s="14">
        <v>0</v>
      </c>
      <c r="F144" s="14">
        <f t="shared" si="9"/>
        <v>0</v>
      </c>
      <c r="G144" s="72" t="str">
        <f>G143</f>
        <v>2nd to 5th Floor</v>
      </c>
      <c r="H144" s="73"/>
      <c r="I144" s="32"/>
      <c r="N144" s="2" t="str">
        <f t="shared" ca="1" si="10"/>
        <v>203 to 503</v>
      </c>
      <c r="O144" s="2">
        <f t="shared" ca="1" si="11"/>
        <v>203</v>
      </c>
      <c r="P144" s="2">
        <f t="shared" ca="1" si="11"/>
        <v>503</v>
      </c>
    </row>
    <row r="145" spans="1:16" s="2" customFormat="1" hidden="1" x14ac:dyDescent="0.35">
      <c r="A145" s="72" t="str">
        <f t="shared" ca="1" si="8"/>
        <v>204 to 504</v>
      </c>
      <c r="B145" s="73"/>
      <c r="C145" s="14"/>
      <c r="D145" s="14"/>
      <c r="E145" s="14">
        <v>0</v>
      </c>
      <c r="F145" s="14">
        <f t="shared" si="9"/>
        <v>0</v>
      </c>
      <c r="G145" s="72" t="str">
        <f>G144</f>
        <v>2nd to 5th Floor</v>
      </c>
      <c r="H145" s="73"/>
      <c r="I145" s="32"/>
      <c r="N145" s="2" t="str">
        <f t="shared" ca="1" si="10"/>
        <v>204 to 504</v>
      </c>
      <c r="O145" s="2">
        <f t="shared" ca="1" si="11"/>
        <v>204</v>
      </c>
      <c r="P145" s="2">
        <f t="shared" ca="1" si="11"/>
        <v>504</v>
      </c>
    </row>
    <row r="146" spans="1:16" s="2" customFormat="1" hidden="1" x14ac:dyDescent="0.35">
      <c r="A146" s="72" t="str">
        <f t="shared" ca="1" si="8"/>
        <v>205 to 505</v>
      </c>
      <c r="B146" s="73"/>
      <c r="C146" s="14"/>
      <c r="D146" s="14"/>
      <c r="E146" s="14">
        <v>0</v>
      </c>
      <c r="F146" s="14">
        <f t="shared" si="9"/>
        <v>0</v>
      </c>
      <c r="G146" s="72" t="str">
        <f>G145</f>
        <v>2nd to 5th Floor</v>
      </c>
      <c r="H146" s="73"/>
      <c r="I146" s="32"/>
      <c r="N146" s="2" t="str">
        <f t="shared" ca="1" si="10"/>
        <v>205 to 505</v>
      </c>
      <c r="O146" s="2">
        <f t="shared" ca="1" si="11"/>
        <v>205</v>
      </c>
      <c r="P146" s="2">
        <f t="shared" ca="1" si="11"/>
        <v>505</v>
      </c>
    </row>
    <row r="147" spans="1:16" s="2" customFormat="1" hidden="1" x14ac:dyDescent="0.35">
      <c r="A147" s="72" t="str">
        <f t="shared" ca="1" si="8"/>
        <v>206 to 506</v>
      </c>
      <c r="B147" s="73"/>
      <c r="C147" s="14"/>
      <c r="D147" s="14"/>
      <c r="E147" s="14">
        <v>0</v>
      </c>
      <c r="F147" s="14">
        <f t="shared" si="9"/>
        <v>0</v>
      </c>
      <c r="G147" s="72" t="str">
        <f>G146</f>
        <v>2nd to 5th Floor</v>
      </c>
      <c r="H147" s="73"/>
      <c r="I147" s="32"/>
      <c r="N147" s="2" t="str">
        <f t="shared" ca="1" si="10"/>
        <v>206 to 506</v>
      </c>
      <c r="O147" s="2">
        <f ca="1">O146+1</f>
        <v>206</v>
      </c>
      <c r="P147" s="2">
        <f ca="1">P146+1</f>
        <v>506</v>
      </c>
    </row>
    <row r="148" spans="1:16" s="2" customFormat="1" hidden="1" x14ac:dyDescent="0.35">
      <c r="A148" s="86" t="s">
        <v>166</v>
      </c>
      <c r="B148" s="87"/>
      <c r="C148" s="87"/>
      <c r="D148" s="87"/>
      <c r="E148" s="87"/>
      <c r="F148" s="87"/>
      <c r="G148" s="87"/>
      <c r="H148" s="88"/>
      <c r="I148" s="32"/>
    </row>
    <row r="149" spans="1:16" s="2" customFormat="1" hidden="1" x14ac:dyDescent="0.35">
      <c r="A149" s="72" t="str">
        <f t="shared" ref="A149:A154" ca="1" si="12">N149</f>
        <v>201 &amp; 501</v>
      </c>
      <c r="B149" s="73"/>
      <c r="C149" s="14"/>
      <c r="D149" s="14"/>
      <c r="E149" s="14">
        <v>0</v>
      </c>
      <c r="F149" s="14">
        <f t="shared" ref="F149:F154" si="13">D149*(($F$115)+1)+(IF(E149&lt;101,E149,IF(E149&lt;201,E149/2,IF(E149&lt;=301,E149/3,E149/4))))</f>
        <v>0</v>
      </c>
      <c r="G149" s="72" t="str">
        <f>A148</f>
        <v>2nd &amp; 5th Floor</v>
      </c>
      <c r="H149" s="73"/>
      <c r="I149" s="32"/>
      <c r="N149" s="2" t="str">
        <f t="shared" ref="N149:N154" ca="1" si="14">O149&amp;""&amp;" &amp; "&amp;""&amp;P149</f>
        <v>201 &amp; 501</v>
      </c>
      <c r="O149" s="2">
        <f ca="1">(SUMPRODUCT(MID(0&amp;(LEFT(A148,SUM(LEN(A148)-LEN(SUBSTITUTE(A148,{"0","1","2"},""))))), LARGE(INDEX(ISNUMBER(--MID((LEFT(A148,SUM(LEN(A148)-LEN(SUBSTITUTE(A148,{"0","1","2"},""))))), ROW(INDIRECT("1:"&amp;LEN((LEFT(A148,SUM(LEN(A148)-LEN(SUBSTITUTE(A148,{"0","1","2"},"")))))))), 1)) * ROW(INDIRECT("1:"&amp;LEN((LEFT(A148,SUM(LEN(A148)-LEN(SUBSTITUTE(A148,{"0","1","2"},"")))))))), 0), ROW(INDIRECT("1:"&amp;LEN((LEFT(A148,SUM(LEN(A148)-LEN(SUBSTITUTE(A148,{"0","1","2"},"")))))))))+1, 1) * 10^ROW(INDIRECT("1:"&amp;LEN((LEFT(A148,SUM(LEN(A148)-LEN(SUBSTITUTE(A148,{"0","1","2"},""))))))))/10))*100+1</f>
        <v>201</v>
      </c>
      <c r="P149" s="2">
        <f ca="1">(SUMPRODUCT(MID(0&amp;(--TRIM(RIGHT(SUBSTITUTE(LEFT(A148,_xlfn.AGGREGATE(16,6,FIND({0,1,2,3,4,5,6,7,8,9},A148,ROW(INDIRECT("1:"&amp;LEN(A148)))),1))," ",REPT(" ",LEN(A148))),LEN(A148)))), LARGE(INDEX(ISNUMBER(--MID((--TRIM(RIGHT(SUBSTITUTE(LEFT(A148,_xlfn.AGGREGATE(16,6,FIND({0,1,2,3,4,5,6,7,8,9},A148,ROW(INDIRECT("1:"&amp;LEN(A148)))),1))," ",REPT(" ",LEN(A148))),LEN(A148)))), ROW(INDIRECT("1:"&amp;LEN((--TRIM(RIGHT(SUBSTITUTE(LEFT(A148,_xlfn.AGGREGATE(16,6,FIND({0,1,2,3,4,5,6,7,8,9},A148,ROW(INDIRECT("1:"&amp;LEN(A148)))),1))," ",REPT(" ",LEN(A148))),LEN(A148))))))), 1)) * ROW(INDIRECT("1:"&amp;LEN((--TRIM(RIGHT(SUBSTITUTE(LEFT(A148,_xlfn.AGGREGATE(16,6,FIND({0,1,2,3,4,5,6,7,8,9},A148,ROW(INDIRECT("1:"&amp;LEN(A148)))),1))," ",REPT(" ",LEN(A148))),LEN(A148))))))), 0), ROW(INDIRECT("1:"&amp;LEN((--TRIM(RIGHT(SUBSTITUTE(LEFT(A148,_xlfn.AGGREGATE(16,6,FIND({0,1,2,3,4,5,6,7,8,9},A148,ROW(INDIRECT("1:"&amp;LEN(A148)))),1))," ",REPT(" ",LEN(A148))),LEN(A148))))))))+1, 1) * 10^ROW(INDIRECT("1:"&amp;LEN((--TRIM(RIGHT(SUBSTITUTE(LEFT(A148,_xlfn.AGGREGATE(16,6,FIND({0,1,2,3,4,5,6,7,8,9},A148,ROW(INDIRECT("1:"&amp;LEN(A148)))),1))," ",REPT(" ",LEN(A148))),LEN(A148)))))))/10))*100+1</f>
        <v>501</v>
      </c>
    </row>
    <row r="150" spans="1:16" s="2" customFormat="1" hidden="1" x14ac:dyDescent="0.35">
      <c r="A150" s="72" t="str">
        <f t="shared" ca="1" si="12"/>
        <v>202 &amp; 502</v>
      </c>
      <c r="B150" s="73"/>
      <c r="C150" s="14"/>
      <c r="D150" s="14"/>
      <c r="E150" s="14">
        <v>0</v>
      </c>
      <c r="F150" s="14">
        <f t="shared" si="13"/>
        <v>0</v>
      </c>
      <c r="G150" s="72" t="str">
        <f>G149</f>
        <v>2nd &amp; 5th Floor</v>
      </c>
      <c r="H150" s="73"/>
      <c r="I150" s="32"/>
      <c r="N150" s="2" t="str">
        <f t="shared" ca="1" si="14"/>
        <v>202 &amp; 502</v>
      </c>
      <c r="O150" s="2">
        <f t="shared" ref="O150:P154" ca="1" si="15">O149+1</f>
        <v>202</v>
      </c>
      <c r="P150" s="2">
        <f t="shared" ca="1" si="15"/>
        <v>502</v>
      </c>
    </row>
    <row r="151" spans="1:16" s="2" customFormat="1" hidden="1" x14ac:dyDescent="0.35">
      <c r="A151" s="72" t="str">
        <f t="shared" ca="1" si="12"/>
        <v>203 &amp; 503</v>
      </c>
      <c r="B151" s="73"/>
      <c r="C151" s="14"/>
      <c r="D151" s="14"/>
      <c r="E151" s="14">
        <v>0</v>
      </c>
      <c r="F151" s="14">
        <f t="shared" si="13"/>
        <v>0</v>
      </c>
      <c r="G151" s="72" t="str">
        <f>G150</f>
        <v>2nd &amp; 5th Floor</v>
      </c>
      <c r="H151" s="73"/>
      <c r="I151" s="32"/>
      <c r="N151" s="2" t="str">
        <f t="shared" ca="1" si="14"/>
        <v>203 &amp; 503</v>
      </c>
      <c r="O151" s="2">
        <f t="shared" ca="1" si="15"/>
        <v>203</v>
      </c>
      <c r="P151" s="2">
        <f t="shared" ca="1" si="15"/>
        <v>503</v>
      </c>
    </row>
    <row r="152" spans="1:16" s="2" customFormat="1" hidden="1" x14ac:dyDescent="0.35">
      <c r="A152" s="72" t="str">
        <f t="shared" ca="1" si="12"/>
        <v>204 &amp; 504</v>
      </c>
      <c r="B152" s="73"/>
      <c r="C152" s="14"/>
      <c r="D152" s="14"/>
      <c r="E152" s="14">
        <v>0</v>
      </c>
      <c r="F152" s="14">
        <f t="shared" si="13"/>
        <v>0</v>
      </c>
      <c r="G152" s="72" t="str">
        <f>G151</f>
        <v>2nd &amp; 5th Floor</v>
      </c>
      <c r="H152" s="73"/>
      <c r="I152" s="32"/>
      <c r="N152" s="2" t="str">
        <f t="shared" ca="1" si="14"/>
        <v>204 &amp; 504</v>
      </c>
      <c r="O152" s="2">
        <f t="shared" ca="1" si="15"/>
        <v>204</v>
      </c>
      <c r="P152" s="2">
        <f t="shared" ca="1" si="15"/>
        <v>504</v>
      </c>
    </row>
    <row r="153" spans="1:16" s="2" customFormat="1" hidden="1" x14ac:dyDescent="0.35">
      <c r="A153" s="72" t="str">
        <f t="shared" ca="1" si="12"/>
        <v>205 &amp; 505</v>
      </c>
      <c r="B153" s="73"/>
      <c r="C153" s="14"/>
      <c r="D153" s="14"/>
      <c r="E153" s="14">
        <v>0</v>
      </c>
      <c r="F153" s="14">
        <f t="shared" si="13"/>
        <v>0</v>
      </c>
      <c r="G153" s="72" t="str">
        <f>G152</f>
        <v>2nd &amp; 5th Floor</v>
      </c>
      <c r="H153" s="73"/>
      <c r="I153" s="32"/>
      <c r="N153" s="2" t="str">
        <f t="shared" ca="1" si="14"/>
        <v>205 &amp; 505</v>
      </c>
      <c r="O153" s="2">
        <f t="shared" ca="1" si="15"/>
        <v>205</v>
      </c>
      <c r="P153" s="2">
        <f t="shared" ca="1" si="15"/>
        <v>505</v>
      </c>
    </row>
    <row r="154" spans="1:16" s="2" customFormat="1" hidden="1" x14ac:dyDescent="0.35">
      <c r="A154" s="72" t="str">
        <f t="shared" ca="1" si="12"/>
        <v>206 &amp; 506</v>
      </c>
      <c r="B154" s="73"/>
      <c r="C154" s="14"/>
      <c r="D154" s="14"/>
      <c r="E154" s="14">
        <v>0</v>
      </c>
      <c r="F154" s="14">
        <f t="shared" si="13"/>
        <v>0</v>
      </c>
      <c r="G154" s="72" t="str">
        <f>G153</f>
        <v>2nd &amp; 5th Floor</v>
      </c>
      <c r="H154" s="73"/>
      <c r="I154" s="32"/>
      <c r="N154" s="2" t="str">
        <f t="shared" ca="1" si="14"/>
        <v>206 &amp; 506</v>
      </c>
      <c r="O154" s="2">
        <f t="shared" ca="1" si="15"/>
        <v>206</v>
      </c>
      <c r="P154" s="2">
        <f t="shared" ca="1" si="15"/>
        <v>506</v>
      </c>
    </row>
    <row r="155" spans="1:16" s="1" customFormat="1" x14ac:dyDescent="0.35">
      <c r="A155" s="147" t="s">
        <v>75</v>
      </c>
      <c r="B155" s="147"/>
      <c r="C155" s="147"/>
      <c r="D155" s="147"/>
      <c r="E155" s="147"/>
      <c r="F155" s="147"/>
      <c r="G155" s="147"/>
      <c r="H155" s="147"/>
    </row>
    <row r="156" spans="1:16" s="1" customFormat="1" ht="49.5" customHeight="1" x14ac:dyDescent="0.35">
      <c r="A156" s="89" t="s">
        <v>196</v>
      </c>
      <c r="B156" s="90"/>
      <c r="C156" s="90"/>
      <c r="D156" s="90"/>
      <c r="E156" s="90"/>
      <c r="F156" s="90"/>
      <c r="G156" s="90"/>
      <c r="H156" s="91"/>
    </row>
    <row r="157" spans="1:16" s="1" customFormat="1" ht="33" hidden="1" customHeight="1" x14ac:dyDescent="0.35">
      <c r="A157" s="35">
        <v>1</v>
      </c>
      <c r="B157" s="75" t="s">
        <v>139</v>
      </c>
      <c r="C157" s="76"/>
      <c r="D157" s="76"/>
      <c r="E157" s="76"/>
      <c r="F157" s="76"/>
      <c r="G157" s="76"/>
      <c r="H157" s="77"/>
    </row>
    <row r="158" spans="1:16" s="1" customFormat="1" hidden="1" x14ac:dyDescent="0.35">
      <c r="A158" s="35">
        <f t="shared" ref="A158:A164" si="16">A157+1</f>
        <v>2</v>
      </c>
      <c r="B158" s="78" t="str">
        <f>(IF(F125="Saleable area Loading :","We have considered Saleable area of Flats as per our Calculation.","We considered Saleable area of Flat as per Builder area Sheet."))</f>
        <v>We have considered Saleable area of Flats as per our Calculation.</v>
      </c>
      <c r="C158" s="79"/>
      <c r="D158" s="79"/>
      <c r="E158" s="79"/>
      <c r="F158" s="79"/>
      <c r="G158" s="79"/>
      <c r="H158" s="80"/>
    </row>
    <row r="159" spans="1:16" s="1" customFormat="1" hidden="1" x14ac:dyDescent="0.35">
      <c r="A159" s="35">
        <f t="shared" si="16"/>
        <v>3</v>
      </c>
      <c r="B159" s="78" t="str">
        <f>(IF(F114="Saleable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59" s="79"/>
      <c r="D159" s="79"/>
      <c r="E159" s="79"/>
      <c r="F159" s="79"/>
      <c r="G159" s="79"/>
      <c r="H159" s="80"/>
    </row>
    <row r="160" spans="1:16" s="1" customFormat="1" hidden="1" x14ac:dyDescent="0.35">
      <c r="A160" s="35">
        <f>A159+1</f>
        <v>4</v>
      </c>
      <c r="B160" s="81" t="s">
        <v>140</v>
      </c>
      <c r="C160" s="82"/>
      <c r="D160" s="82"/>
      <c r="E160" s="82"/>
      <c r="F160" s="82"/>
      <c r="G160" s="82"/>
      <c r="H160" s="83"/>
    </row>
    <row r="161" spans="1:8" s="1" customFormat="1" hidden="1" x14ac:dyDescent="0.35">
      <c r="A161" s="35">
        <f t="shared" si="16"/>
        <v>5</v>
      </c>
      <c r="B161" s="81" t="s">
        <v>141</v>
      </c>
      <c r="C161" s="82"/>
      <c r="D161" s="82"/>
      <c r="E161" s="82"/>
      <c r="F161" s="82"/>
      <c r="G161" s="82"/>
      <c r="H161" s="83"/>
    </row>
    <row r="162" spans="1:8" s="1" customFormat="1" hidden="1" x14ac:dyDescent="0.35">
      <c r="A162" s="35">
        <f t="shared" si="16"/>
        <v>6</v>
      </c>
      <c r="B162" s="81" t="s">
        <v>142</v>
      </c>
      <c r="C162" s="82"/>
      <c r="D162" s="82"/>
      <c r="E162" s="82"/>
      <c r="F162" s="82"/>
      <c r="G162" s="82"/>
      <c r="H162" s="83"/>
    </row>
    <row r="163" spans="1:8" s="1" customFormat="1" hidden="1" x14ac:dyDescent="0.35">
      <c r="A163" s="35">
        <f t="shared" si="16"/>
        <v>7</v>
      </c>
      <c r="B163" s="81" t="s">
        <v>143</v>
      </c>
      <c r="C163" s="82"/>
      <c r="D163" s="82"/>
      <c r="E163" s="82"/>
      <c r="F163" s="82"/>
      <c r="G163" s="82"/>
      <c r="H163" s="83"/>
    </row>
    <row r="164" spans="1:8" s="1" customFormat="1" hidden="1" x14ac:dyDescent="0.35">
      <c r="A164" s="35">
        <f t="shared" si="16"/>
        <v>8</v>
      </c>
      <c r="B164" s="75" t="s">
        <v>144</v>
      </c>
      <c r="C164" s="76"/>
      <c r="D164" s="76"/>
      <c r="E164" s="76"/>
      <c r="F164" s="76"/>
      <c r="G164" s="76"/>
      <c r="H164" s="77"/>
    </row>
    <row r="165" spans="1:8" hidden="1" x14ac:dyDescent="0.35">
      <c r="A165" s="148" t="s">
        <v>68</v>
      </c>
      <c r="B165" s="148"/>
      <c r="C165" s="148"/>
      <c r="D165" s="148"/>
      <c r="E165" s="148"/>
      <c r="F165" s="148"/>
      <c r="G165" s="148"/>
      <c r="H165" s="148"/>
    </row>
    <row r="166" spans="1:8" hidden="1" x14ac:dyDescent="0.35">
      <c r="A166" s="66" t="s">
        <v>69</v>
      </c>
      <c r="B166" s="66"/>
      <c r="C166" s="66"/>
      <c r="D166" s="66"/>
      <c r="E166" s="66"/>
      <c r="F166" s="66"/>
      <c r="G166" s="66"/>
      <c r="H166" s="66"/>
    </row>
    <row r="167" spans="1:8" ht="15.75" hidden="1" customHeight="1" x14ac:dyDescent="0.35">
      <c r="A167" s="172" t="s">
        <v>70</v>
      </c>
      <c r="B167" s="172"/>
      <c r="C167" s="172"/>
      <c r="D167" s="172"/>
      <c r="E167" s="172"/>
      <c r="F167" s="172"/>
      <c r="G167" s="172"/>
      <c r="H167" s="172"/>
    </row>
    <row r="168" spans="1:8" hidden="1" x14ac:dyDescent="0.35">
      <c r="A168" s="66" t="s">
        <v>71</v>
      </c>
      <c r="B168" s="66"/>
      <c r="C168" s="66"/>
      <c r="D168" s="66"/>
      <c r="E168" s="66"/>
      <c r="F168" s="66"/>
      <c r="G168" s="66"/>
      <c r="H168" s="66"/>
    </row>
    <row r="169" spans="1:8" hidden="1" x14ac:dyDescent="0.35">
      <c r="A169" s="66" t="s">
        <v>72</v>
      </c>
      <c r="B169" s="66"/>
      <c r="C169" s="66"/>
      <c r="D169" s="66"/>
      <c r="E169" s="66"/>
      <c r="F169" s="66"/>
      <c r="G169" s="66"/>
      <c r="H169" s="66"/>
    </row>
    <row r="170" spans="1:8" hidden="1" x14ac:dyDescent="0.35">
      <c r="A170" s="66" t="s">
        <v>145</v>
      </c>
      <c r="B170" s="66"/>
      <c r="C170" s="66"/>
      <c r="D170" s="66"/>
      <c r="E170" s="66"/>
      <c r="F170" s="66"/>
      <c r="G170" s="66"/>
      <c r="H170" s="66"/>
    </row>
    <row r="171" spans="1:8" ht="35.25" hidden="1" customHeight="1" x14ac:dyDescent="0.35">
      <c r="A171" s="119" t="s">
        <v>146</v>
      </c>
      <c r="B171" s="119"/>
      <c r="C171" s="119"/>
      <c r="D171" s="119"/>
      <c r="E171" s="119"/>
      <c r="F171" s="119"/>
      <c r="G171" s="119"/>
      <c r="H171" s="119"/>
    </row>
    <row r="172" spans="1:8" x14ac:dyDescent="0.35">
      <c r="A172" s="142" t="s">
        <v>86</v>
      </c>
      <c r="B172" s="142"/>
      <c r="C172" s="142" t="s">
        <v>226</v>
      </c>
      <c r="D172" s="142"/>
      <c r="E172" s="142" t="s">
        <v>118</v>
      </c>
      <c r="F172" s="142"/>
      <c r="G172" s="142" t="s">
        <v>224</v>
      </c>
      <c r="H172" s="142"/>
    </row>
    <row r="173" spans="1:8" x14ac:dyDescent="0.35">
      <c r="A173" s="141" t="s">
        <v>88</v>
      </c>
      <c r="B173" s="141"/>
      <c r="C173" s="141"/>
      <c r="D173" s="141"/>
      <c r="E173" s="141"/>
      <c r="F173" s="141"/>
      <c r="G173" s="141"/>
      <c r="H173" s="141"/>
    </row>
    <row r="174" spans="1:8" x14ac:dyDescent="0.35">
      <c r="A174" s="141"/>
      <c r="B174" s="141"/>
      <c r="C174" s="141"/>
      <c r="D174" s="141"/>
      <c r="E174" s="141"/>
      <c r="F174" s="141"/>
      <c r="G174" s="141"/>
      <c r="H174" s="141"/>
    </row>
    <row r="175" spans="1:8" x14ac:dyDescent="0.35">
      <c r="A175" s="141"/>
      <c r="B175" s="141"/>
      <c r="C175" s="141"/>
      <c r="D175" s="141"/>
      <c r="E175" s="141"/>
      <c r="F175" s="141"/>
      <c r="G175" s="141"/>
      <c r="H175" s="141"/>
    </row>
    <row r="176" spans="1:8" x14ac:dyDescent="0.35">
      <c r="A176" s="141"/>
      <c r="B176" s="141"/>
      <c r="C176" s="141"/>
      <c r="D176" s="141"/>
      <c r="E176" s="141"/>
      <c r="F176" s="141"/>
      <c r="G176" s="141"/>
      <c r="H176" s="141"/>
    </row>
    <row r="177" spans="1:8" x14ac:dyDescent="0.35">
      <c r="A177" s="9" t="s">
        <v>73</v>
      </c>
      <c r="B177" s="10"/>
      <c r="C177" s="10"/>
      <c r="D177" s="9" t="str">
        <f>E8</f>
        <v xml:space="preserve">Nana Patil Pride (B, C, D, E &amp; F) </v>
      </c>
      <c r="F177" s="10"/>
      <c r="G177" s="10"/>
      <c r="H177" s="10"/>
    </row>
    <row r="178" spans="1:8" x14ac:dyDescent="0.35">
      <c r="A178" s="10"/>
      <c r="B178" s="10"/>
      <c r="C178" s="10"/>
      <c r="D178" s="10"/>
      <c r="E178" s="10"/>
      <c r="F178" s="10"/>
      <c r="G178" s="10"/>
      <c r="H178" s="10"/>
    </row>
    <row r="179" spans="1:8" x14ac:dyDescent="0.35">
      <c r="A179" s="10"/>
      <c r="B179" s="10"/>
      <c r="C179" s="10"/>
      <c r="D179" s="10"/>
      <c r="E179" s="10"/>
      <c r="F179" s="10"/>
      <c r="G179" s="10"/>
      <c r="H179" s="10"/>
    </row>
    <row r="180" spans="1:8" ht="15" customHeight="1" x14ac:dyDescent="0.35"/>
    <row r="215" spans="1:1" x14ac:dyDescent="0.35">
      <c r="A215" s="12" t="s">
        <v>74</v>
      </c>
    </row>
  </sheetData>
  <mergeCells count="329">
    <mergeCell ref="E39:H39"/>
    <mergeCell ref="A39:D39"/>
    <mergeCell ref="A170:H170"/>
    <mergeCell ref="A133:B133"/>
    <mergeCell ref="A167:H167"/>
    <mergeCell ref="G145:H145"/>
    <mergeCell ref="A128:B128"/>
    <mergeCell ref="A110:B110"/>
    <mergeCell ref="D125:D126"/>
    <mergeCell ref="E125:E126"/>
    <mergeCell ref="G125:H126"/>
    <mergeCell ref="A86:B86"/>
    <mergeCell ref="A87:B87"/>
    <mergeCell ref="A88:B88"/>
    <mergeCell ref="A78:B78"/>
    <mergeCell ref="C78:H78"/>
    <mergeCell ref="A73:B73"/>
    <mergeCell ref="F93:H93"/>
    <mergeCell ref="A92:H92"/>
    <mergeCell ref="G108:H108"/>
    <mergeCell ref="A45:B45"/>
    <mergeCell ref="C45:E45"/>
    <mergeCell ref="G45:H45"/>
    <mergeCell ref="G47:H47"/>
    <mergeCell ref="D52:H52"/>
    <mergeCell ref="C47:E47"/>
    <mergeCell ref="A55:C56"/>
    <mergeCell ref="D55:H55"/>
    <mergeCell ref="D56:H56"/>
    <mergeCell ref="C46:E46"/>
    <mergeCell ref="A46:B46"/>
    <mergeCell ref="A51:H51"/>
    <mergeCell ref="A52:C52"/>
    <mergeCell ref="A53:C53"/>
    <mergeCell ref="D53:H53"/>
    <mergeCell ref="C48:H48"/>
    <mergeCell ref="C49:E49"/>
    <mergeCell ref="G49:H49"/>
    <mergeCell ref="A49:B50"/>
    <mergeCell ref="C50:H50"/>
    <mergeCell ref="A165:H165"/>
    <mergeCell ref="A166:H166"/>
    <mergeCell ref="E110:F110"/>
    <mergeCell ref="E107:F107"/>
    <mergeCell ref="A112:H112"/>
    <mergeCell ref="G130:H130"/>
    <mergeCell ref="A107:B107"/>
    <mergeCell ref="C107:D107"/>
    <mergeCell ref="G143:H143"/>
    <mergeCell ref="A136:B136"/>
    <mergeCell ref="A113:H113"/>
    <mergeCell ref="G107:H107"/>
    <mergeCell ref="C108:D108"/>
    <mergeCell ref="E108:F108"/>
    <mergeCell ref="G129:H129"/>
    <mergeCell ref="B114:B115"/>
    <mergeCell ref="A114:A115"/>
    <mergeCell ref="C125:C126"/>
    <mergeCell ref="B163:H163"/>
    <mergeCell ref="B164:H164"/>
    <mergeCell ref="B162:H162"/>
    <mergeCell ref="G154:H154"/>
    <mergeCell ref="B159:H159"/>
    <mergeCell ref="A151:B151"/>
    <mergeCell ref="A173:H176"/>
    <mergeCell ref="A172:B172"/>
    <mergeCell ref="E172:F172"/>
    <mergeCell ref="C172:D172"/>
    <mergeCell ref="G172:H172"/>
    <mergeCell ref="A106:H106"/>
    <mergeCell ref="A104:E104"/>
    <mergeCell ref="F104:H104"/>
    <mergeCell ref="A105:E105"/>
    <mergeCell ref="F105:H105"/>
    <mergeCell ref="A127:H127"/>
    <mergeCell ref="A111:B111"/>
    <mergeCell ref="A137:B137"/>
    <mergeCell ref="A108:B108"/>
    <mergeCell ref="A168:H168"/>
    <mergeCell ref="A109:H109"/>
    <mergeCell ref="A171:H171"/>
    <mergeCell ref="A169:H169"/>
    <mergeCell ref="A155:H155"/>
    <mergeCell ref="G144:H144"/>
    <mergeCell ref="C114:C115"/>
    <mergeCell ref="B125:B126"/>
    <mergeCell ref="A141:H141"/>
    <mergeCell ref="A134:H134"/>
    <mergeCell ref="A62:C62"/>
    <mergeCell ref="D62:H62"/>
    <mergeCell ref="A68:B68"/>
    <mergeCell ref="G67:H67"/>
    <mergeCell ref="A66:B66"/>
    <mergeCell ref="A64:B64"/>
    <mergeCell ref="C64:H64"/>
    <mergeCell ref="A72:B72"/>
    <mergeCell ref="A59:C59"/>
    <mergeCell ref="D59:H59"/>
    <mergeCell ref="C66:H66"/>
    <mergeCell ref="A69:B69"/>
    <mergeCell ref="A71:B71"/>
    <mergeCell ref="E67:F67"/>
    <mergeCell ref="A60:C60"/>
    <mergeCell ref="D60:H60"/>
    <mergeCell ref="A63:C63"/>
    <mergeCell ref="D63:H63"/>
    <mergeCell ref="A61:C61"/>
    <mergeCell ref="D61:H61"/>
    <mergeCell ref="A57:C57"/>
    <mergeCell ref="A58:C58"/>
    <mergeCell ref="D57:H57"/>
    <mergeCell ref="E68:F77"/>
    <mergeCell ref="G68:H77"/>
    <mergeCell ref="A76:B76"/>
    <mergeCell ref="A77:B77"/>
    <mergeCell ref="D58:H58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4:H54"/>
    <mergeCell ref="A54:C54"/>
    <mergeCell ref="G46:H46"/>
    <mergeCell ref="A47:B48"/>
    <mergeCell ref="A74:B74"/>
    <mergeCell ref="A67:B67"/>
    <mergeCell ref="A70:B7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A75:B75"/>
    <mergeCell ref="C111:D111"/>
    <mergeCell ref="E111:F111"/>
    <mergeCell ref="G111:H111"/>
    <mergeCell ref="F99:H99"/>
    <mergeCell ref="A93:E93"/>
    <mergeCell ref="A116:H116"/>
    <mergeCell ref="E114:E115"/>
    <mergeCell ref="G114:H115"/>
    <mergeCell ref="A82:B82"/>
    <mergeCell ref="E82:F91"/>
    <mergeCell ref="A89:B89"/>
    <mergeCell ref="A90:B90"/>
    <mergeCell ref="A91:B91"/>
    <mergeCell ref="F94:H94"/>
    <mergeCell ref="A94:E94"/>
    <mergeCell ref="A102:E102"/>
    <mergeCell ref="A95:E95"/>
    <mergeCell ref="C110:D110"/>
    <mergeCell ref="G110:H110"/>
    <mergeCell ref="A97:E97"/>
    <mergeCell ref="F97:H97"/>
    <mergeCell ref="F96:H96"/>
    <mergeCell ref="F102:H102"/>
    <mergeCell ref="L123:M123"/>
    <mergeCell ref="L122:M122"/>
    <mergeCell ref="G119:H119"/>
    <mergeCell ref="G117:H117"/>
    <mergeCell ref="G123:H123"/>
    <mergeCell ref="G122:H122"/>
    <mergeCell ref="G118:H118"/>
    <mergeCell ref="G121:H121"/>
    <mergeCell ref="G120:H120"/>
    <mergeCell ref="L121:M121"/>
    <mergeCell ref="L120:M120"/>
    <mergeCell ref="L119:M119"/>
    <mergeCell ref="L118:M118"/>
    <mergeCell ref="L117:M117"/>
    <mergeCell ref="L127:M127"/>
    <mergeCell ref="A124:H124"/>
    <mergeCell ref="A125:A126"/>
    <mergeCell ref="A147:B147"/>
    <mergeCell ref="G147:H147"/>
    <mergeCell ref="A132:B132"/>
    <mergeCell ref="A129:B129"/>
    <mergeCell ref="A130:B130"/>
    <mergeCell ref="A142:B142"/>
    <mergeCell ref="A143:B143"/>
    <mergeCell ref="A144:B144"/>
    <mergeCell ref="A131:B131"/>
    <mergeCell ref="A140:B140"/>
    <mergeCell ref="G132:H132"/>
    <mergeCell ref="G139:H139"/>
    <mergeCell ref="G138:H138"/>
    <mergeCell ref="G140:H140"/>
    <mergeCell ref="G146:H146"/>
    <mergeCell ref="G142:H142"/>
    <mergeCell ref="A145:B145"/>
    <mergeCell ref="A146:B146"/>
    <mergeCell ref="A139:B139"/>
    <mergeCell ref="A138:B138"/>
    <mergeCell ref="A135:B135"/>
    <mergeCell ref="A101:E101"/>
    <mergeCell ref="B157:H157"/>
    <mergeCell ref="B158:H158"/>
    <mergeCell ref="B160:H160"/>
    <mergeCell ref="B161:H161"/>
    <mergeCell ref="F101:H101"/>
    <mergeCell ref="G149:H149"/>
    <mergeCell ref="G136:H136"/>
    <mergeCell ref="G131:H131"/>
    <mergeCell ref="G128:H128"/>
    <mergeCell ref="D114:D115"/>
    <mergeCell ref="G151:H151"/>
    <mergeCell ref="G150:H150"/>
    <mergeCell ref="A148:H148"/>
    <mergeCell ref="A149:B149"/>
    <mergeCell ref="A150:B150"/>
    <mergeCell ref="A156:H156"/>
    <mergeCell ref="A153:B153"/>
    <mergeCell ref="G153:H153"/>
    <mergeCell ref="A154:B154"/>
    <mergeCell ref="A152:B152"/>
    <mergeCell ref="G152:H152"/>
    <mergeCell ref="A103:E103"/>
    <mergeCell ref="F103:H103"/>
    <mergeCell ref="G137:H137"/>
    <mergeCell ref="G135:H135"/>
    <mergeCell ref="G133:H133"/>
    <mergeCell ref="A122:B122"/>
    <mergeCell ref="A123:B123"/>
    <mergeCell ref="A117:B117"/>
    <mergeCell ref="A118:B118"/>
    <mergeCell ref="A119:B119"/>
    <mergeCell ref="A120:B120"/>
    <mergeCell ref="A121:B121"/>
    <mergeCell ref="A80:B80"/>
    <mergeCell ref="C80:H80"/>
    <mergeCell ref="A81:B81"/>
    <mergeCell ref="E81:F81"/>
    <mergeCell ref="G81:H81"/>
    <mergeCell ref="A98:E98"/>
    <mergeCell ref="F98:H98"/>
    <mergeCell ref="A99:E99"/>
    <mergeCell ref="A100:E100"/>
    <mergeCell ref="F95:H95"/>
    <mergeCell ref="G82:H91"/>
    <mergeCell ref="A83:B83"/>
    <mergeCell ref="A84:B84"/>
    <mergeCell ref="A85:B85"/>
    <mergeCell ref="A96:E96"/>
    <mergeCell ref="F100:H100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176" max="16383" man="1"/>
    <brk id="21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G13" sqref="G13"/>
    </sheetView>
  </sheetViews>
  <sheetFormatPr defaultColWidth="8.7265625" defaultRowHeight="14.5" x14ac:dyDescent="0.35"/>
  <cols>
    <col min="1" max="1" width="8.7265625" style="18"/>
    <col min="2" max="2" width="22.1796875" style="18" customWidth="1"/>
    <col min="3" max="3" width="37" style="18" customWidth="1"/>
    <col min="4" max="5" width="11.453125" style="18" customWidth="1"/>
    <col min="6" max="6" width="14" style="18" customWidth="1"/>
    <col min="7" max="7" width="20" style="18" customWidth="1"/>
    <col min="8" max="8" width="16.453125" style="18" customWidth="1"/>
    <col min="9" max="16384" width="8.7265625" style="18"/>
  </cols>
  <sheetData>
    <row r="1" spans="1:9" ht="15" customHeight="1" x14ac:dyDescent="0.35"/>
    <row r="2" spans="1:9" ht="15" customHeight="1" x14ac:dyDescent="0.35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35">
      <c r="A3" s="19"/>
      <c r="B3" s="173" t="s">
        <v>119</v>
      </c>
      <c r="C3" s="173"/>
      <c r="D3" s="173"/>
      <c r="E3" s="173"/>
      <c r="F3" s="173"/>
      <c r="G3" s="173"/>
      <c r="H3" s="173"/>
    </row>
    <row r="4" spans="1:9" x14ac:dyDescent="0.35">
      <c r="A4" s="19"/>
      <c r="B4" s="20" t="s">
        <v>120</v>
      </c>
      <c r="C4" s="20" t="s">
        <v>121</v>
      </c>
      <c r="D4" s="20" t="s">
        <v>76</v>
      </c>
      <c r="E4" s="20" t="s">
        <v>122</v>
      </c>
      <c r="F4" s="20" t="s">
        <v>128</v>
      </c>
      <c r="G4" s="20" t="s">
        <v>129</v>
      </c>
      <c r="H4" s="20" t="s">
        <v>123</v>
      </c>
    </row>
    <row r="5" spans="1:9" ht="15" customHeight="1" x14ac:dyDescent="0.35">
      <c r="A5" s="19"/>
      <c r="B5" s="54" t="s">
        <v>198</v>
      </c>
      <c r="C5" s="23"/>
      <c r="D5" s="54" t="s">
        <v>199</v>
      </c>
      <c r="E5" s="22">
        <v>338</v>
      </c>
      <c r="F5" s="24">
        <f>E5*1.55</f>
        <v>523.9</v>
      </c>
      <c r="G5" s="24">
        <f>H5/F5</f>
        <v>4351.9755678564616</v>
      </c>
      <c r="H5" s="25">
        <v>2280000</v>
      </c>
    </row>
    <row r="6" spans="1:9" x14ac:dyDescent="0.35">
      <c r="A6" s="19"/>
      <c r="B6" s="54" t="s">
        <v>198</v>
      </c>
      <c r="C6" s="26"/>
      <c r="D6" s="54" t="s">
        <v>199</v>
      </c>
      <c r="E6" s="22">
        <v>362</v>
      </c>
      <c r="F6" s="24">
        <f>E6*1.55</f>
        <v>561.1</v>
      </c>
      <c r="G6" s="24">
        <f t="shared" ref="G6:G11" si="0">H6/F6</f>
        <v>4134.7353412938864</v>
      </c>
      <c r="H6" s="25">
        <v>2320000</v>
      </c>
    </row>
    <row r="7" spans="1:9" ht="15" customHeight="1" x14ac:dyDescent="0.35">
      <c r="A7" s="19"/>
      <c r="B7" s="54" t="s">
        <v>198</v>
      </c>
      <c r="C7" s="23"/>
      <c r="D7" s="54" t="s">
        <v>200</v>
      </c>
      <c r="E7" s="22">
        <v>763</v>
      </c>
      <c r="F7" s="24">
        <f>E7*1.55</f>
        <v>1182.6500000000001</v>
      </c>
      <c r="G7" s="24">
        <f t="shared" si="0"/>
        <v>3980.8903733141669</v>
      </c>
      <c r="H7" s="25">
        <v>4708000</v>
      </c>
    </row>
    <row r="8" spans="1:9" x14ac:dyDescent="0.35">
      <c r="A8" s="19"/>
      <c r="B8" s="54" t="s">
        <v>198</v>
      </c>
      <c r="C8" s="26"/>
      <c r="D8" s="54" t="s">
        <v>201</v>
      </c>
      <c r="E8" s="22">
        <v>522</v>
      </c>
      <c r="F8" s="24">
        <f>E8*1.55</f>
        <v>809.1</v>
      </c>
      <c r="G8" s="24">
        <f t="shared" si="0"/>
        <v>4534.6681497960699</v>
      </c>
      <c r="H8" s="25">
        <v>3669000</v>
      </c>
    </row>
    <row r="9" spans="1:9" ht="15" customHeight="1" x14ac:dyDescent="0.35">
      <c r="A9" s="19"/>
      <c r="B9" s="22" t="s">
        <v>124</v>
      </c>
      <c r="C9" s="26"/>
      <c r="D9" s="22"/>
      <c r="E9" s="22"/>
      <c r="F9" s="24">
        <f t="shared" ref="F9:F11" si="1">E9*1.6</f>
        <v>0</v>
      </c>
      <c r="G9" s="24" t="e">
        <f t="shared" si="0"/>
        <v>#DIV/0!</v>
      </c>
      <c r="H9" s="25"/>
    </row>
    <row r="10" spans="1:9" ht="15" customHeight="1" x14ac:dyDescent="0.35">
      <c r="A10" s="19"/>
      <c r="B10" s="22" t="s">
        <v>125</v>
      </c>
      <c r="C10" s="23"/>
      <c r="D10" s="22"/>
      <c r="E10" s="22"/>
      <c r="F10" s="24">
        <f t="shared" si="1"/>
        <v>0</v>
      </c>
      <c r="G10" s="24" t="e">
        <f t="shared" si="0"/>
        <v>#DIV/0!</v>
      </c>
      <c r="H10" s="25"/>
    </row>
    <row r="11" spans="1:9" ht="15" customHeight="1" x14ac:dyDescent="0.35">
      <c r="A11" s="19"/>
      <c r="B11" s="22" t="s">
        <v>125</v>
      </c>
      <c r="C11" s="23"/>
      <c r="D11" s="22"/>
      <c r="E11" s="22"/>
      <c r="F11" s="24">
        <f t="shared" si="1"/>
        <v>0</v>
      </c>
      <c r="G11" s="24" t="e">
        <f t="shared" si="0"/>
        <v>#DIV/0!</v>
      </c>
      <c r="H11" s="25"/>
    </row>
    <row r="12" spans="1:9" ht="15" customHeight="1" x14ac:dyDescent="0.35">
      <c r="A12" s="19"/>
      <c r="B12" s="27" t="s">
        <v>126</v>
      </c>
      <c r="C12" s="22"/>
      <c r="D12" s="22"/>
      <c r="E12" s="22"/>
      <c r="F12" s="22"/>
      <c r="G12" s="28">
        <f>AVERAGE(G5:G8)</f>
        <v>4250.5673580651464</v>
      </c>
      <c r="H12" s="22"/>
    </row>
    <row r="13" spans="1:9" ht="15" customHeight="1" x14ac:dyDescent="0.35">
      <c r="B13" s="27" t="s">
        <v>127</v>
      </c>
      <c r="C13" s="22"/>
      <c r="D13" s="22"/>
      <c r="E13" s="22"/>
      <c r="F13" s="29"/>
      <c r="G13" s="27"/>
      <c r="H13" s="27"/>
      <c r="I13" s="21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24" sqref="G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 &amp; OV Report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2025-08-23T15:05:06Z</cp:lastPrinted>
  <dcterms:created xsi:type="dcterms:W3CDTF">2019-07-16T09:29:46Z</dcterms:created>
  <dcterms:modified xsi:type="dcterms:W3CDTF">2025-08-23T15:05:16Z</dcterms:modified>
</cp:coreProperties>
</file>