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20"/>
  </bookViews>
  <sheets>
    <sheet name="Report" sheetId="1" r:id="rId1"/>
    <sheet name="C%" sheetId="4" r:id="rId2"/>
    <sheet name="Sheet1" sheetId="5" r:id="rId3"/>
  </sheets>
  <definedNames>
    <definedName name="_xlnm.Print_Area" localSheetId="0">Report!$A$1:$H$313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SACHIN</author>
    <author>Windows User</author>
  </authors>
  <commentList>
    <comment ref="A9" authorId="0">
      <text>
        <r>
          <rPr>
            <b/>
            <sz val="9"/>
            <rFont val="Tahoma"/>
            <charset val="134"/>
          </rPr>
          <t>SACHIN:</t>
        </r>
        <r>
          <rPr>
            <sz val="9"/>
            <rFont val="Tahoma"/>
            <charset val="134"/>
          </rPr>
          <t xml:space="preserve">
As per CC</t>
        </r>
      </text>
    </comment>
    <comment ref="C9" authorId="0">
      <text>
        <r>
          <rPr>
            <b/>
            <sz val="9"/>
            <rFont val="Tahoma"/>
            <charset val="134"/>
          </rPr>
          <t>Take address from CC</t>
        </r>
      </text>
    </comment>
    <comment ref="C21" authorId="0">
      <text>
        <r>
          <rPr>
            <b/>
            <sz val="9"/>
            <rFont val="Tahoma"/>
            <charset val="134"/>
          </rPr>
          <t>Builder's office address from RERA</t>
        </r>
        <r>
          <rPr>
            <sz val="9"/>
            <rFont val="Tahoma"/>
            <charset val="134"/>
          </rPr>
          <t xml:space="preserve">
</t>
        </r>
      </text>
    </comment>
    <comment ref="C24" authorId="0">
      <text>
        <r>
          <rPr>
            <b/>
            <sz val="9"/>
            <rFont val="Tahoma"/>
            <charset val="134"/>
          </rPr>
          <t>Provided during initiation</t>
        </r>
        <r>
          <rPr>
            <sz val="9"/>
            <rFont val="Tahoma"/>
            <charset val="134"/>
          </rPr>
          <t xml:space="preserve">
</t>
        </r>
      </text>
    </comment>
    <comment ref="C25" authorId="1">
      <text>
        <r>
          <rPr>
            <b/>
            <sz val="11"/>
            <rFont val="Tahoma"/>
            <charset val="134"/>
          </rPr>
          <t xml:space="preserve">Authority
</t>
        </r>
      </text>
    </comment>
    <comment ref="C26" authorId="0">
      <text>
        <r>
          <rPr>
            <b/>
            <sz val="9"/>
            <rFont val="Tahoma"/>
            <charset val="134"/>
          </rPr>
          <t>Apartments or 
Apartments + Shops</t>
        </r>
      </text>
    </comment>
    <comment ref="G28" authorId="0">
      <text>
        <r>
          <rPr>
            <b/>
            <sz val="9"/>
            <rFont val="Tahoma"/>
            <charset val="134"/>
          </rPr>
          <t>15% of Total No of Flats</t>
        </r>
        <r>
          <rPr>
            <sz val="9"/>
            <rFont val="Tahoma"/>
            <charset val="134"/>
          </rPr>
          <t xml:space="preserve">
</t>
        </r>
      </text>
    </comment>
    <comment ref="E32" authorId="0">
      <text>
        <r>
          <rPr>
            <b/>
            <sz val="9"/>
            <rFont val="Tahoma"/>
            <charset val="134"/>
          </rPr>
          <t>If Sale deed is provided</t>
        </r>
        <r>
          <rPr>
            <sz val="9"/>
            <rFont val="Tahoma"/>
            <charset val="134"/>
          </rPr>
          <t xml:space="preserve">
</t>
        </r>
      </text>
    </comment>
    <comment ref="F32" authorId="0">
      <text>
        <r>
          <rPr>
            <b/>
            <sz val="9"/>
            <rFont val="Tahoma"/>
            <charset val="134"/>
          </rPr>
          <t>If Sale deed is provided</t>
        </r>
        <r>
          <rPr>
            <sz val="9"/>
            <rFont val="Tahoma"/>
            <charset val="134"/>
          </rPr>
          <t xml:space="preserve">
</t>
        </r>
      </text>
    </comment>
    <comment ref="G32" authorId="0">
      <text>
        <r>
          <rPr>
            <b/>
            <sz val="9"/>
            <rFont val="Tahoma"/>
            <charset val="134"/>
          </rPr>
          <t>If Sale deed is provided</t>
        </r>
        <r>
          <rPr>
            <sz val="9"/>
            <rFont val="Tahoma"/>
            <charset val="134"/>
          </rPr>
          <t xml:space="preserve">
</t>
        </r>
      </text>
    </comment>
    <comment ref="H32" authorId="0">
      <text>
        <r>
          <rPr>
            <b/>
            <sz val="9"/>
            <rFont val="Tahoma"/>
            <charset val="134"/>
          </rPr>
          <t>If Sale deed is provided</t>
        </r>
        <r>
          <rPr>
            <sz val="9"/>
            <rFont val="Tahoma"/>
            <charset val="134"/>
          </rPr>
          <t xml:space="preserve">
</t>
        </r>
      </text>
    </comment>
    <comment ref="C47" authorId="0">
      <text>
        <r>
          <rPr>
            <b/>
            <sz val="9"/>
            <rFont val="Tahoma"/>
            <charset val="134"/>
          </rPr>
          <t>height should also be mentioned</t>
        </r>
      </text>
    </comment>
    <comment ref="C60" authorId="0">
      <text>
        <r>
          <rPr>
            <b/>
            <sz val="9"/>
            <rFont val="Tahoma"/>
            <charset val="134"/>
          </rPr>
          <t>RERA Start date</t>
        </r>
      </text>
    </comment>
    <comment ref="H78" authorId="0">
      <text>
        <r>
          <rPr>
            <b/>
            <sz val="9"/>
            <rFont val="Tahoma"/>
            <charset val="134"/>
          </rPr>
          <t>if multiple buildings are in project and are connected internally</t>
        </r>
      </text>
    </comment>
    <comment ref="C80" authorId="0">
      <text>
        <r>
          <rPr>
            <b/>
            <sz val="9"/>
            <rFont val="Tahoma"/>
            <charset val="134"/>
          </rPr>
          <t>AAC Block or Brick</t>
        </r>
      </text>
    </comment>
    <comment ref="H82" authorId="0">
      <text>
        <r>
          <rPr>
            <b/>
            <sz val="9"/>
            <rFont val="Tahoma"/>
            <charset val="134"/>
          </rPr>
          <t>If present on slopy area</t>
        </r>
        <r>
          <rPr>
            <sz val="9"/>
            <rFont val="Tahoma"/>
            <charset val="134"/>
          </rPr>
          <t xml:space="preserve">
</t>
        </r>
      </text>
    </comment>
  </commentList>
</comments>
</file>

<file path=xl/sharedStrings.xml><?xml version="1.0" encoding="utf-8"?>
<sst xmlns="http://schemas.openxmlformats.org/spreadsheetml/2006/main" count="384" uniqueCount="283">
  <si>
    <t>Office No. 1031, Wing J, Akshar Business Park, Plot No. 03 Sector 25, Near APMC Market, Vashi, Navi Mumbai, Maharashtra 400703 TEL: 022-46090378/79/80                                                                       
E mail : vsjcapf@gmail.com. Web site : www.vsjadon.com</t>
  </si>
  <si>
    <t xml:space="preserve">APF Valuation Report </t>
  </si>
  <si>
    <t xml:space="preserve">Name of Valuation Agency </t>
  </si>
  <si>
    <t>V.S.JADON &amp; CO VALUERS LLP</t>
  </si>
  <si>
    <t>Date of
Initiation</t>
  </si>
  <si>
    <t xml:space="preserve">Branch Name/ID </t>
  </si>
  <si>
    <t>Mahindra Rural Housing Finance - Thane</t>
  </si>
  <si>
    <t>Date &amp; Time of Site Visit</t>
  </si>
  <si>
    <t>26/08/2025 at 15:01</t>
  </si>
  <si>
    <t>Name of the person met at site &amp; Contact No</t>
  </si>
  <si>
    <t>Mr. Swapnil Kadam 9082663465</t>
  </si>
  <si>
    <t>Date of Report
Release</t>
  </si>
  <si>
    <t>Project Details</t>
  </si>
  <si>
    <t>Name of the project</t>
  </si>
  <si>
    <t>Atlanta Avadh</t>
  </si>
  <si>
    <t xml:space="preserve">Address </t>
  </si>
  <si>
    <t xml:space="preserve">Thane </t>
  </si>
  <si>
    <t>Palghar</t>
  </si>
  <si>
    <t>Mumbai</t>
  </si>
  <si>
    <t>Raigad</t>
  </si>
  <si>
    <t>Pune</t>
  </si>
  <si>
    <t>CTS No</t>
  </si>
  <si>
    <t>31132 &amp; 31133, Unit No. 204 (Pt) &amp; 212, Sheet No. 83</t>
  </si>
  <si>
    <t>Thane</t>
  </si>
  <si>
    <t>Mokhada</t>
  </si>
  <si>
    <t>Andheri</t>
  </si>
  <si>
    <t>Alibag</t>
  </si>
  <si>
    <t>Pune City</t>
  </si>
  <si>
    <t>Village</t>
  </si>
  <si>
    <t>Ulhasnagar</t>
  </si>
  <si>
    <t>Shahpur</t>
  </si>
  <si>
    <t>Talasari</t>
  </si>
  <si>
    <t>Borivali</t>
  </si>
  <si>
    <t>Panvel</t>
  </si>
  <si>
    <t>Haveli</t>
  </si>
  <si>
    <t>Road</t>
  </si>
  <si>
    <t>Shivaji Road</t>
  </si>
  <si>
    <t>Kalyan</t>
  </si>
  <si>
    <t>Vasai</t>
  </si>
  <si>
    <t>Kurla</t>
  </si>
  <si>
    <t>Uran</t>
  </si>
  <si>
    <t>Khed</t>
  </si>
  <si>
    <t>City</t>
  </si>
  <si>
    <t>Shahad East</t>
  </si>
  <si>
    <t>Bhiwandi</t>
  </si>
  <si>
    <t>Vikramgad</t>
  </si>
  <si>
    <t>Karjat</t>
  </si>
  <si>
    <t>Baramati</t>
  </si>
  <si>
    <t>Taluka</t>
  </si>
  <si>
    <t>Khalapur</t>
  </si>
  <si>
    <t>Junnar</t>
  </si>
  <si>
    <t>District</t>
  </si>
  <si>
    <t>Ambernath</t>
  </si>
  <si>
    <t>Dahanu</t>
  </si>
  <si>
    <t>Pen</t>
  </si>
  <si>
    <t>Shirur</t>
  </si>
  <si>
    <t>Pincode</t>
  </si>
  <si>
    <t>Murbad</t>
  </si>
  <si>
    <t>Wada</t>
  </si>
  <si>
    <t>Sudhagad</t>
  </si>
  <si>
    <t>Indapur</t>
  </si>
  <si>
    <t>RERA No.-</t>
  </si>
  <si>
    <t>P51700078244</t>
  </si>
  <si>
    <t>Mahad</t>
  </si>
  <si>
    <t>Daund</t>
  </si>
  <si>
    <t>Landmark</t>
  </si>
  <si>
    <t>Kohinoor Prime</t>
  </si>
  <si>
    <t>Roha</t>
  </si>
  <si>
    <t>Mawal</t>
  </si>
  <si>
    <t>Geo Coordinates</t>
  </si>
  <si>
    <t xml:space="preserve">Latitude, Longitude   </t>
  </si>
  <si>
    <t>19.239401,73.158256</t>
  </si>
  <si>
    <t>Mangaon</t>
  </si>
  <si>
    <t>Ambegaon</t>
  </si>
  <si>
    <t>Geo Link</t>
  </si>
  <si>
    <t>https://maps.app.goo.gl/e6SYWUfBr8jGTFtw9</t>
  </si>
  <si>
    <t>Poladpur</t>
  </si>
  <si>
    <t>Purandhar</t>
  </si>
  <si>
    <t>Name of the builder / developer</t>
  </si>
  <si>
    <t>M/s. Atlanta Globalprojects LLP</t>
  </si>
  <si>
    <t>Mahasala</t>
  </si>
  <si>
    <t>Bhor</t>
  </si>
  <si>
    <t xml:space="preserve">Office address (agreement) </t>
  </si>
  <si>
    <t>Flat No. 101, Uma Darshan CHS LTD, Birla College Road, Chikanghar, Kalyan, Tal. Kalyan, Dist. Thane 421301.</t>
  </si>
  <si>
    <t>Shriwardhan</t>
  </si>
  <si>
    <t>Mulshi</t>
  </si>
  <si>
    <t>Builder Office Verified</t>
  </si>
  <si>
    <t>No</t>
  </si>
  <si>
    <t>Murud</t>
  </si>
  <si>
    <t>Velhe</t>
  </si>
  <si>
    <t>Builder Bank Details</t>
  </si>
  <si>
    <t>Bank Name - DCB Bank Limited
IFSC Code - DCBL0000314</t>
  </si>
  <si>
    <t>Contact No.</t>
  </si>
  <si>
    <t>Mr. Pravin Khandekar 9699919555</t>
  </si>
  <si>
    <t>Location of the project 
Municipal Limit :</t>
  </si>
  <si>
    <t>Ulhasnagar Municipal Corporation</t>
  </si>
  <si>
    <t>Project Type
(Apartments/Plot/ Combined)</t>
  </si>
  <si>
    <t>Apartments</t>
  </si>
  <si>
    <t>No of Wings / Buildings</t>
  </si>
  <si>
    <t>Building No. 1</t>
  </si>
  <si>
    <t>Other HFC's Approval / Funding</t>
  </si>
  <si>
    <t>None</t>
  </si>
  <si>
    <t>No. of Tenements / Units in Project</t>
  </si>
  <si>
    <t>Flats = 144</t>
  </si>
  <si>
    <t>Exposure Limit
(Proposed)</t>
  </si>
  <si>
    <t>Approved No. of Floor</t>
  </si>
  <si>
    <t>Building No. 1 = G + 1st to 15th Floor</t>
  </si>
  <si>
    <t>Proposed No. of Floor</t>
  </si>
  <si>
    <t>Verification of the schedule of the property</t>
  </si>
  <si>
    <t>Description</t>
  </si>
  <si>
    <t>North</t>
  </si>
  <si>
    <t>South</t>
  </si>
  <si>
    <t>East</t>
  </si>
  <si>
    <t>West</t>
  </si>
  <si>
    <t>Sale deed</t>
  </si>
  <si>
    <t>NA</t>
  </si>
  <si>
    <t>Approved Plan</t>
  </si>
  <si>
    <t>18 M Wide DP Road</t>
  </si>
  <si>
    <t>Other Plot</t>
  </si>
  <si>
    <t>Physical on site</t>
  </si>
  <si>
    <t>Internal Road</t>
  </si>
  <si>
    <t>Chawls</t>
  </si>
  <si>
    <t>Kohinoor Gardens</t>
  </si>
  <si>
    <t>Verification of survey No. (Title document)</t>
  </si>
  <si>
    <t>CTS No. 31132 &amp; 31133, U. No. 204 &amp; 212, Sheet No. 83</t>
  </si>
  <si>
    <t>Plot area mentioned in the sale deed (As per 7/12)</t>
  </si>
  <si>
    <t>Plot area mentioned in the approved drg. on which FSI/FAR calculations computed (Net Plot Area)</t>
  </si>
  <si>
    <t xml:space="preserve">Approach road </t>
  </si>
  <si>
    <t>Yes, Approx 60ft</t>
  </si>
  <si>
    <t>Connectivity</t>
  </si>
  <si>
    <t>1. 0.65 km from UMC Muncipal Marathi School No.17 (Mahatma Jotiba Phule Vidyalaya)
2. 0.65 km from Lord's Convent High School &amp; Junior College
3. 1.20 km from Satya Sai Platinum Hospital
4. 1.50 km from Central Hospital, Ulhasnagar
5. 0.90 km from Mahalaxmi Super Market
6. 1.80 km from Patel Super Market
7. 0.30 km from Datta Mandir
8. 0.80 km from Saraswati Mandir
9. 0.50 km from Gurudwara Bus stop
10. 0.60 km from Shahad Railway Station</t>
  </si>
  <si>
    <t xml:space="preserve">Approval Detail : Plan approval </t>
  </si>
  <si>
    <t>Layout approval if applicable</t>
  </si>
  <si>
    <t>Total land area of the project in Sq. Mt.</t>
  </si>
  <si>
    <t>Permissible FSI</t>
  </si>
  <si>
    <t>Permissible TDR/Paid FSI</t>
  </si>
  <si>
    <t>Total FSI availaible for the project</t>
  </si>
  <si>
    <t>Total Permissible Builtup area of the project (Sq.Mt)</t>
  </si>
  <si>
    <t>Total Approved Builtup area of the project (Sq.Mt)</t>
  </si>
  <si>
    <t>Building plan approvals - Approval No :</t>
  </si>
  <si>
    <t>UMP/NRV/BP/36/24/125</t>
  </si>
  <si>
    <t xml:space="preserve">Date </t>
  </si>
  <si>
    <t>Building height / No. of Floors</t>
  </si>
  <si>
    <t>Building No. 1 = G + 1st to 15th Floor (Height = 44.90 Mtrs)</t>
  </si>
  <si>
    <t>Construction/Building Permission
Valid Upto</t>
  </si>
  <si>
    <t>UMP/NRV/BP/36/24/125
G + 1st to 15th Floors</t>
  </si>
  <si>
    <t>NA / Land conversion</t>
  </si>
  <si>
    <t>Name of the authority :</t>
  </si>
  <si>
    <t>Reference No :</t>
  </si>
  <si>
    <t>``</t>
  </si>
  <si>
    <t>Validity &amp; Area mentioned:</t>
  </si>
  <si>
    <t xml:space="preserve">Date - - Valid For one Year
Area - </t>
  </si>
  <si>
    <t>Other statutory permissions</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</si>
  <si>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</si>
  <si>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</si>
  <si>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</si>
  <si>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</si>
  <si>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</si>
  <si>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CONSTRUCTION PROGRESS</t>
  </si>
  <si>
    <t>Baseline start date</t>
  </si>
  <si>
    <t xml:space="preserve"> 29/11/2024</t>
  </si>
  <si>
    <t>Baseline finish date</t>
  </si>
  <si>
    <t>Construction details:</t>
  </si>
  <si>
    <t>Building No. 1= G + 1st + 15th Floor</t>
  </si>
  <si>
    <t>Basement</t>
  </si>
  <si>
    <t>Ground</t>
  </si>
  <si>
    <t>Podium</t>
  </si>
  <si>
    <t>Floors</t>
  </si>
  <si>
    <t xml:space="preserve">Stage of construction: </t>
  </si>
  <si>
    <t>All work Completed. OC Received.</t>
  </si>
  <si>
    <t>Type of Work</t>
  </si>
  <si>
    <t>Project Progress %</t>
  </si>
  <si>
    <t>Slab/Floor</t>
  </si>
  <si>
    <t>Complition %</t>
  </si>
  <si>
    <t>Progress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</si>
  <si>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</si>
  <si>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</si>
  <si>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</si>
  <si>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</si>
  <si>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</si>
  <si>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</si>
  <si>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</si>
  <si>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</si>
  <si>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</si>
  <si>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</si>
  <si>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</si>
  <si>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</si>
  <si>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</si>
  <si>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</si>
  <si>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</si>
  <si>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</si>
  <si>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</si>
  <si>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</si>
  <si>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</si>
  <si>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</si>
  <si>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</si>
  <si>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General comment on progress</t>
  </si>
  <si>
    <t xml:space="preserve">Speed of Construction is Average. </t>
  </si>
  <si>
    <t>QUALITY/NDMC Parameters</t>
  </si>
  <si>
    <t>Type of Structure</t>
  </si>
  <si>
    <t>RCC</t>
  </si>
  <si>
    <t>Expansion Joint Available</t>
  </si>
  <si>
    <t>Yes/No</t>
  </si>
  <si>
    <t>Mortar Type</t>
  </si>
  <si>
    <t>Cement &amp; Sand</t>
  </si>
  <si>
    <t>Flood Prone Area</t>
  </si>
  <si>
    <t>Masonry Type</t>
  </si>
  <si>
    <t>AAC Block/ Brick</t>
  </si>
  <si>
    <t>Projected Parts Available</t>
  </si>
  <si>
    <t>Footing Type</t>
  </si>
  <si>
    <t>Isolated Footing</t>
  </si>
  <si>
    <t>Fire Exit Available</t>
  </si>
  <si>
    <t>Yes</t>
  </si>
  <si>
    <t>Soil Type</t>
  </si>
  <si>
    <t>Alluvial Soil</t>
  </si>
  <si>
    <t>Ground Slope &gt;20%</t>
  </si>
  <si>
    <t>Concrete Grade</t>
  </si>
  <si>
    <t>M20</t>
  </si>
  <si>
    <t>Ground Slope Vulnerable to land slide</t>
  </si>
  <si>
    <t>Steel Grade</t>
  </si>
  <si>
    <t>FE415</t>
  </si>
  <si>
    <t>Soil liquefiable</t>
  </si>
  <si>
    <t>Cyclone Zone-Wind speed (m/s)</t>
  </si>
  <si>
    <t>44 meter per sec</t>
  </si>
  <si>
    <t>Coastal regulatory Zone</t>
  </si>
  <si>
    <t>Seismic Zone</t>
  </si>
  <si>
    <t>III</t>
  </si>
  <si>
    <t>Environment exposure condition</t>
  </si>
  <si>
    <t>Moderate</t>
  </si>
  <si>
    <t>Residential Area Details :</t>
  </si>
  <si>
    <t>Building &amp; Wing</t>
  </si>
  <si>
    <t>No. of Units</t>
  </si>
  <si>
    <t>Total Carpet Area</t>
  </si>
  <si>
    <t>Total Saleable Area</t>
  </si>
  <si>
    <t>Total</t>
  </si>
  <si>
    <t>BUILDING / BLOCK - Configuration Details</t>
  </si>
  <si>
    <t>OK</t>
  </si>
  <si>
    <t xml:space="preserve">Details of Residential &amp; Commercials in Building   </t>
  </si>
  <si>
    <t>Flat No.
(Approved
Plan)</t>
  </si>
  <si>
    <t>Flat No. (Sale Plan)</t>
  </si>
  <si>
    <r>
      <rPr>
        <b/>
        <sz val="10"/>
        <rFont val="Times New Roman"/>
        <charset val="134"/>
      </rPr>
      <t>Remark (</t>
    </r>
    <r>
      <rPr>
        <sz val="10"/>
        <rFont val="Times New Roman"/>
        <charset val="134"/>
      </rPr>
      <t>Flat configuration /Bungalows, etc.)</t>
    </r>
  </si>
  <si>
    <t>Carpet area</t>
  </si>
  <si>
    <t>EP Area</t>
  </si>
  <si>
    <t>Gross Carpet area</t>
  </si>
  <si>
    <t>Attached Terrace area</t>
  </si>
  <si>
    <t>Saleable Area Sq.Ft.
Loading:</t>
  </si>
  <si>
    <t>Building No.1</t>
  </si>
  <si>
    <t>Ground Floor For Parking, Entrance Lobby, Fitness Center/Creche/Society Office, Meter Room &amp; Driver Cabin</t>
  </si>
  <si>
    <t>1st Floor For Residential</t>
  </si>
  <si>
    <t>1BHK</t>
  </si>
  <si>
    <t>2BHK</t>
  </si>
  <si>
    <t>2nd to 7th, 9th to 12th &amp; 14th Floor</t>
  </si>
  <si>
    <t>8th &amp; 13th Floor For Residential (Part Refuge Area)</t>
  </si>
  <si>
    <t xml:space="preserve"> - </t>
  </si>
  <si>
    <t>Refuge Area</t>
  </si>
  <si>
    <t>15th Floor For Residential (Part Recreational Floor &amp; Pergola Area)</t>
  </si>
  <si>
    <t>Pergola Area</t>
  </si>
  <si>
    <t>Recreational Floor Area</t>
  </si>
  <si>
    <t>Recommended Rates of the Property :</t>
  </si>
  <si>
    <t>Recommended rate of the flat Per Sq. Ft. ( on Saleable area)</t>
  </si>
  <si>
    <t>Recommended of Parking ( If Available)</t>
  </si>
  <si>
    <t>3,50,000/-</t>
  </si>
  <si>
    <t>1BHK = 39.99 L, 2BHK = 51.99 L</t>
  </si>
  <si>
    <t>REMARKS ON RECOMMENDATION</t>
  </si>
  <si>
    <t>Construction work is in process at the time of Visit (labour found).</t>
  </si>
  <si>
    <t>AAC block or Bricks, Cement bags, aggregate, Sand, etc found on site in average quantity.</t>
  </si>
  <si>
    <t xml:space="preserve">Labours found on site at the time of visit. </t>
  </si>
  <si>
    <t>We considered Carpet area as per Approved Plan.</t>
  </si>
  <si>
    <t>We considered Gross carpet area = Net carpet + EP Area.</t>
  </si>
  <si>
    <t>We considered  Saleable area as per our calculation. Loading</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</si>
  <si>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</si>
  <si>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</si>
  <si>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</si>
  <si>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On Site, we meet Mr. Swapnil Kadam 9082663465.</t>
  </si>
  <si>
    <t>As per approved plans dtd. 06/09/2024, the 1st floor will be handed over to the UMC.</t>
  </si>
  <si>
    <t>Photographs Of Property :</t>
  </si>
  <si>
    <t>Layout Of Property :</t>
  </si>
  <si>
    <t xml:space="preserve">Google Map : </t>
  </si>
  <si>
    <t>Name of Engineer Visited the property</t>
  </si>
  <si>
    <t xml:space="preserve">Mr. Mangesh Laxman Bapardekar </t>
  </si>
  <si>
    <t xml:space="preserve">Authorized Signatory
Name &amp; Seal of the agency
                                               </t>
  </si>
  <si>
    <t xml:space="preserve"> Building No.4 = G + 3rd Floor</t>
  </si>
  <si>
    <t>Stage of construction</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</si>
</sst>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dd\/mm\/yyyy"/>
  </numFmts>
  <fonts count="36">
    <font>
      <sz val="11"/>
      <color theme="1"/>
      <name val="Calibri"/>
      <charset val="134"/>
      <scheme val="minor"/>
    </font>
    <font>
      <b/>
      <sz val="10"/>
      <name val="Times New Roman"/>
      <charset val="134"/>
    </font>
    <font>
      <sz val="10"/>
      <name val="Times New Roman"/>
      <charset val="134"/>
    </font>
    <font>
      <sz val="10"/>
      <color rgb="FF000000"/>
      <name val="Times New Roman"/>
      <charset val="134"/>
    </font>
    <font>
      <sz val="10"/>
      <color theme="1"/>
      <name val="Times New Roman"/>
      <charset val="134"/>
    </font>
    <font>
      <sz val="10"/>
      <color rgb="FFE3F2F3"/>
      <name val="Times New Roman"/>
      <charset val="134"/>
    </font>
    <font>
      <sz val="10"/>
      <color theme="1"/>
      <name val="Calibri"/>
      <charset val="134"/>
      <scheme val="minor"/>
    </font>
    <font>
      <b/>
      <sz val="10"/>
      <color theme="1"/>
      <name val="Times New Roman"/>
      <charset val="134"/>
    </font>
    <font>
      <b/>
      <sz val="11"/>
      <color theme="1"/>
      <name val="Times New Roman"/>
      <charset val="134"/>
    </font>
    <font>
      <b/>
      <sz val="10"/>
      <color rgb="FF000000"/>
      <name val="Times New Roman"/>
      <charset val="134"/>
    </font>
    <font>
      <b/>
      <sz val="11"/>
      <color rgb="FF000000"/>
      <name val="Times New Roman"/>
      <charset val="134"/>
    </font>
    <font>
      <u/>
      <sz val="11"/>
      <color rgb="FF800080"/>
      <name val="Calibri"/>
      <charset val="134"/>
      <scheme val="minor"/>
    </font>
    <font>
      <b/>
      <sz val="10"/>
      <color rgb="FFFF0000"/>
      <name val="Times New Roman"/>
      <charset val="134"/>
    </font>
    <font>
      <sz val="10"/>
      <color rgb="FFFF0000"/>
      <name val="Times New Roman"/>
      <charset val="134"/>
    </font>
    <font>
      <u/>
      <sz val="11"/>
      <color theme="10"/>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9"/>
      <name val="Tahoma"/>
      <charset val="134"/>
    </font>
    <font>
      <sz val="9"/>
      <name val="Tahoma"/>
      <charset val="134"/>
    </font>
    <font>
      <b/>
      <sz val="11"/>
      <name val="Tahoma"/>
      <charset val="134"/>
    </font>
  </fonts>
  <fills count="35">
    <fill>
      <patternFill patternType="none"/>
    </fill>
    <fill>
      <patternFill patternType="gray125"/>
    </fill>
    <fill>
      <patternFill patternType="solid">
        <fgColor theme="8" tint="0.599993896298105"/>
        <bgColor indexed="64"/>
      </patternFill>
    </fill>
    <fill>
      <patternFill patternType="solid">
        <fgColor rgb="FFE5EEF1"/>
        <bgColor indexed="64"/>
      </patternFill>
    </fill>
    <fill>
      <patternFill patternType="solid">
        <fgColor rgb="FFE3F2F3"/>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thin">
        <color auto="1"/>
      </right>
      <top/>
      <bottom/>
      <diagonal/>
    </border>
    <border>
      <left style="thin">
        <color auto="1"/>
      </left>
      <right style="thin">
        <color auto="1"/>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thin">
        <color auto="1"/>
      </bottom>
      <diagonal/>
    </border>
    <border>
      <left/>
      <right style="medium">
        <color auto="1"/>
      </right>
      <top style="medium">
        <color auto="1"/>
      </top>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xf numFmtId="0" fontId="15" fillId="0" borderId="0" applyNumberFormat="0" applyFill="0" applyBorder="0" applyAlignment="0" applyProtection="0">
      <alignment vertical="center"/>
    </xf>
    <xf numFmtId="0" fontId="0" fillId="6" borderId="3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7" applyNumberFormat="0" applyFill="0" applyAlignment="0" applyProtection="0">
      <alignment vertical="center"/>
    </xf>
    <xf numFmtId="0" fontId="20" fillId="0" borderId="37" applyNumberFormat="0" applyFill="0" applyAlignment="0" applyProtection="0">
      <alignment vertical="center"/>
    </xf>
    <xf numFmtId="0" fontId="21" fillId="0" borderId="38" applyNumberFormat="0" applyFill="0" applyAlignment="0" applyProtection="0">
      <alignment vertical="center"/>
    </xf>
    <xf numFmtId="0" fontId="21" fillId="0" borderId="0" applyNumberFormat="0" applyFill="0" applyBorder="0" applyAlignment="0" applyProtection="0">
      <alignment vertical="center"/>
    </xf>
    <xf numFmtId="0" fontId="22" fillId="7" borderId="39" applyNumberFormat="0" applyAlignment="0" applyProtection="0">
      <alignment vertical="center"/>
    </xf>
    <xf numFmtId="0" fontId="23" fillId="8" borderId="40" applyNumberFormat="0" applyAlignment="0" applyProtection="0">
      <alignment vertical="center"/>
    </xf>
    <xf numFmtId="0" fontId="24" fillId="8" borderId="39" applyNumberFormat="0" applyAlignment="0" applyProtection="0">
      <alignment vertical="center"/>
    </xf>
    <xf numFmtId="0" fontId="25" fillId="9" borderId="41" applyNumberFormat="0" applyAlignment="0" applyProtection="0">
      <alignment vertical="center"/>
    </xf>
    <xf numFmtId="0" fontId="26" fillId="0" borderId="42" applyNumberFormat="0" applyFill="0" applyAlignment="0" applyProtection="0">
      <alignment vertical="center"/>
    </xf>
    <xf numFmtId="0" fontId="27" fillId="0" borderId="43"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5" borderId="0" applyNumberFormat="0" applyBorder="0" applyAlignment="0" applyProtection="0">
      <alignment vertical="center"/>
    </xf>
    <xf numFmtId="0" fontId="32" fillId="2"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cellStyleXfs>
  <cellXfs count="261">
    <xf numFmtId="0" fontId="0" fillId="0" borderId="0" xfId="0"/>
    <xf numFmtId="0" fontId="1" fillId="2" borderId="1" xfId="49" applyFont="1" applyFill="1" applyBorder="1" applyAlignment="1" applyProtection="1">
      <alignment horizontal="left" vertical="top" wrapText="1"/>
      <protection locked="0"/>
    </xf>
    <xf numFmtId="0" fontId="1" fillId="2" borderId="2" xfId="49" applyFont="1" applyFill="1" applyBorder="1" applyAlignment="1" applyProtection="1">
      <alignment horizontal="left" vertical="top" wrapText="1"/>
      <protection locked="0"/>
    </xf>
    <xf numFmtId="0" fontId="2" fillId="2" borderId="2" xfId="49" applyFont="1" applyFill="1" applyBorder="1" applyAlignment="1" applyProtection="1">
      <alignment horizontal="center" vertical="center"/>
      <protection locked="0"/>
    </xf>
    <xf numFmtId="0" fontId="2" fillId="2" borderId="3" xfId="49" applyFont="1" applyFill="1" applyBorder="1" applyAlignment="1" applyProtection="1">
      <alignment horizontal="center" vertical="center"/>
      <protection locked="0"/>
    </xf>
    <xf numFmtId="0" fontId="1" fillId="2" borderId="4" xfId="49" applyFont="1" applyFill="1" applyBorder="1" applyAlignment="1" applyProtection="1">
      <alignment horizontal="left" vertical="top" wrapText="1"/>
      <protection locked="0"/>
    </xf>
    <xf numFmtId="0" fontId="1" fillId="2" borderId="5" xfId="49" applyFont="1" applyFill="1" applyBorder="1" applyAlignment="1" applyProtection="1">
      <alignment horizontal="left" vertical="top" wrapText="1"/>
      <protection locked="0"/>
    </xf>
    <xf numFmtId="0" fontId="2" fillId="2" borderId="5" xfId="49" applyFont="1" applyFill="1" applyBorder="1" applyAlignment="1" applyProtection="1">
      <alignment horizontal="center" vertical="center"/>
      <protection locked="0"/>
    </xf>
    <xf numFmtId="0" fontId="2" fillId="2" borderId="6" xfId="49" applyFont="1" applyFill="1" applyBorder="1" applyAlignment="1" applyProtection="1">
      <alignment horizontal="center" vertical="center"/>
      <protection locked="0"/>
    </xf>
    <xf numFmtId="0" fontId="2" fillId="2" borderId="7" xfId="49" applyFont="1" applyFill="1" applyBorder="1" applyAlignment="1" applyProtection="1">
      <alignment horizontal="center" vertical="center"/>
      <protection locked="0"/>
    </xf>
    <xf numFmtId="0" fontId="2" fillId="3" borderId="4" xfId="49" applyFont="1" applyFill="1" applyBorder="1" applyAlignment="1" applyProtection="1">
      <alignment horizontal="center" vertical="top" wrapText="1"/>
      <protection locked="0"/>
    </xf>
    <xf numFmtId="0" fontId="2" fillId="3" borderId="5" xfId="49" applyFont="1" applyFill="1" applyBorder="1" applyAlignment="1" applyProtection="1">
      <alignment horizontal="center" vertical="top" wrapText="1"/>
      <protection locked="0"/>
    </xf>
    <xf numFmtId="0" fontId="2" fillId="3" borderId="8" xfId="49" applyFont="1" applyFill="1" applyBorder="1" applyAlignment="1" applyProtection="1">
      <alignment horizontal="center" vertical="top" wrapText="1"/>
      <protection locked="0"/>
    </xf>
    <xf numFmtId="0" fontId="2" fillId="3" borderId="6" xfId="49" applyFont="1" applyFill="1" applyBorder="1" applyAlignment="1" applyProtection="1">
      <alignment horizontal="center" vertical="top" wrapText="1"/>
      <protection locked="0"/>
    </xf>
    <xf numFmtId="0" fontId="2" fillId="3" borderId="9" xfId="49" applyFont="1" applyFill="1" applyBorder="1" applyAlignment="1" applyProtection="1">
      <alignment horizontal="center" vertical="center" wrapText="1"/>
      <protection locked="0"/>
    </xf>
    <xf numFmtId="0" fontId="2" fillId="3" borderId="10" xfId="49" applyFont="1" applyFill="1" applyBorder="1" applyAlignment="1" applyProtection="1">
      <alignment horizontal="center" vertical="center" wrapText="1"/>
      <protection locked="0"/>
    </xf>
    <xf numFmtId="0" fontId="3" fillId="0" borderId="11" xfId="0" applyFont="1" applyFill="1" applyBorder="1" applyProtection="1">
      <protection hidden="1"/>
    </xf>
    <xf numFmtId="0" fontId="4" fillId="0" borderId="12" xfId="49" applyFont="1" applyBorder="1"/>
    <xf numFmtId="0" fontId="2" fillId="3" borderId="5" xfId="49" applyFont="1" applyFill="1" applyBorder="1" applyAlignment="1" applyProtection="1">
      <alignment horizontal="center" wrapText="1"/>
      <protection locked="0"/>
    </xf>
    <xf numFmtId="9" fontId="2" fillId="3" borderId="8" xfId="49" applyNumberFormat="1" applyFont="1" applyFill="1" applyBorder="1" applyAlignment="1" applyProtection="1">
      <alignment horizontal="center" vertical="center" wrapText="1"/>
      <protection hidden="1"/>
    </xf>
    <xf numFmtId="9" fontId="5" fillId="3" borderId="6" xfId="49" applyNumberFormat="1" applyFont="1" applyFill="1" applyBorder="1" applyAlignment="1" applyProtection="1">
      <alignment horizontal="left" vertical="center"/>
      <protection hidden="1"/>
    </xf>
    <xf numFmtId="9" fontId="2" fillId="3" borderId="11" xfId="49" applyNumberFormat="1" applyFont="1" applyFill="1" applyBorder="1" applyAlignment="1" applyProtection="1">
      <alignment horizontal="center" vertical="center" wrapText="1"/>
      <protection hidden="1"/>
    </xf>
    <xf numFmtId="9" fontId="2" fillId="3" borderId="13" xfId="49" applyNumberFormat="1" applyFont="1" applyFill="1" applyBorder="1" applyAlignment="1" applyProtection="1">
      <alignment horizontal="center" vertical="center" wrapText="1"/>
      <protection hidden="1"/>
    </xf>
    <xf numFmtId="0" fontId="3" fillId="0" borderId="0" xfId="0" applyFont="1" applyFill="1" applyBorder="1" applyProtection="1">
      <protection hidden="1"/>
    </xf>
    <xf numFmtId="0" fontId="3" fillId="0" borderId="14" xfId="0" applyNumberFormat="1" applyFont="1" applyBorder="1" applyProtection="1">
      <protection hidden="1"/>
    </xf>
    <xf numFmtId="1" fontId="2" fillId="3" borderId="5" xfId="49" applyNumberFormat="1" applyFont="1" applyFill="1" applyBorder="1" applyAlignment="1" applyProtection="1">
      <alignment horizontal="center" wrapText="1"/>
      <protection locked="0"/>
    </xf>
    <xf numFmtId="9" fontId="5" fillId="3" borderId="15" xfId="49" applyNumberFormat="1" applyFont="1" applyFill="1" applyBorder="1" applyAlignment="1" applyProtection="1">
      <alignment horizontal="left" vertical="center"/>
      <protection hidden="1"/>
    </xf>
    <xf numFmtId="9" fontId="2" fillId="3" borderId="0" xfId="49" applyNumberFormat="1" applyFont="1" applyFill="1" applyBorder="1" applyAlignment="1" applyProtection="1">
      <alignment horizontal="center" vertical="center" wrapText="1"/>
      <protection hidden="1"/>
    </xf>
    <xf numFmtId="9" fontId="2" fillId="3" borderId="16" xfId="49" applyNumberFormat="1" applyFont="1" applyFill="1" applyBorder="1" applyAlignment="1" applyProtection="1">
      <alignment horizontal="center" vertical="center" wrapText="1"/>
      <protection hidden="1"/>
    </xf>
    <xf numFmtId="1" fontId="6" fillId="0" borderId="14" xfId="0" applyNumberFormat="1" applyFont="1" applyBorder="1"/>
    <xf numFmtId="9" fontId="2" fillId="3" borderId="15" xfId="49" applyNumberFormat="1" applyFont="1" applyFill="1" applyBorder="1" applyAlignment="1" applyProtection="1">
      <alignment horizontal="center" vertical="center"/>
      <protection hidden="1"/>
    </xf>
    <xf numFmtId="1" fontId="6" fillId="0" borderId="14" xfId="0" applyNumberFormat="1" applyFont="1" applyBorder="1" applyAlignment="1">
      <alignment horizontal="right"/>
    </xf>
    <xf numFmtId="0" fontId="2" fillId="3" borderId="17" xfId="49" applyFont="1" applyFill="1" applyBorder="1" applyAlignment="1" applyProtection="1">
      <alignment horizontal="center" vertical="top" wrapText="1"/>
      <protection locked="0"/>
    </xf>
    <xf numFmtId="0" fontId="2" fillId="3" borderId="18" xfId="49" applyFont="1" applyFill="1" applyBorder="1" applyAlignment="1" applyProtection="1">
      <alignment horizontal="center" wrapText="1"/>
      <protection locked="0"/>
    </xf>
    <xf numFmtId="9" fontId="2" fillId="3" borderId="19" xfId="49" applyNumberFormat="1" applyFont="1" applyFill="1" applyBorder="1" applyAlignment="1" applyProtection="1">
      <alignment horizontal="center" vertical="center" wrapText="1"/>
      <protection hidden="1"/>
    </xf>
    <xf numFmtId="9" fontId="5" fillId="3" borderId="20" xfId="49" applyNumberFormat="1" applyFont="1" applyFill="1" applyBorder="1" applyAlignment="1" applyProtection="1">
      <alignment horizontal="left" vertical="center"/>
      <protection hidden="1"/>
    </xf>
    <xf numFmtId="9" fontId="2" fillId="3" borderId="21" xfId="49" applyNumberFormat="1" applyFont="1" applyFill="1" applyBorder="1" applyAlignment="1" applyProtection="1">
      <alignment horizontal="center" vertical="center" wrapText="1"/>
      <protection hidden="1"/>
    </xf>
    <xf numFmtId="9" fontId="2" fillId="3" borderId="22" xfId="49" applyNumberFormat="1" applyFont="1" applyFill="1" applyBorder="1" applyAlignment="1" applyProtection="1">
      <alignment horizontal="center" vertical="center" wrapText="1"/>
      <protection hidden="1"/>
    </xf>
    <xf numFmtId="0" fontId="3" fillId="0" borderId="23" xfId="0" applyFont="1" applyFill="1" applyBorder="1" applyProtection="1">
      <protection hidden="1"/>
    </xf>
    <xf numFmtId="1" fontId="6" fillId="0" borderId="24" xfId="0" applyNumberFormat="1" applyFont="1" applyBorder="1"/>
    <xf numFmtId="0" fontId="4" fillId="0" borderId="0" xfId="0" applyFont="1"/>
    <xf numFmtId="0" fontId="7" fillId="2" borderId="5" xfId="0" applyFont="1" applyFill="1" applyBorder="1" applyAlignment="1">
      <alignment horizontal="center" vertical="top" wrapText="1"/>
    </xf>
    <xf numFmtId="0" fontId="7" fillId="2" borderId="5" xfId="0" applyFont="1" applyFill="1" applyBorder="1" applyAlignment="1">
      <alignment horizontal="center" vertical="top"/>
    </xf>
    <xf numFmtId="0" fontId="8" fillId="2" borderId="5" xfId="0" applyFont="1" applyFill="1" applyBorder="1" applyAlignment="1">
      <alignment horizontal="center" vertical="center"/>
    </xf>
    <xf numFmtId="0" fontId="7" fillId="2" borderId="5" xfId="0" applyFont="1" applyFill="1" applyBorder="1" applyAlignment="1">
      <alignment horizontal="left" vertical="center"/>
    </xf>
    <xf numFmtId="0" fontId="4" fillId="4" borderId="8" xfId="0" applyFont="1" applyFill="1" applyBorder="1" applyAlignment="1">
      <alignment horizontal="left" vertical="center"/>
    </xf>
    <xf numFmtId="0" fontId="4" fillId="4" borderId="9" xfId="0" applyFont="1" applyFill="1" applyBorder="1" applyAlignment="1">
      <alignment horizontal="left" vertical="center"/>
    </xf>
    <xf numFmtId="0" fontId="4" fillId="4" borderId="25" xfId="0" applyFont="1" applyFill="1" applyBorder="1" applyAlignment="1">
      <alignment horizontal="left" vertical="center"/>
    </xf>
    <xf numFmtId="0" fontId="7" fillId="2" borderId="5" xfId="0" applyFont="1" applyFill="1" applyBorder="1" applyAlignment="1">
      <alignment horizontal="left" vertical="center" wrapText="1"/>
    </xf>
    <xf numFmtId="176" fontId="2" fillId="4" borderId="5" xfId="49" applyNumberFormat="1" applyFont="1" applyFill="1" applyBorder="1" applyAlignment="1" applyProtection="1">
      <alignment horizontal="left" vertical="center" wrapText="1"/>
      <protection locked="0"/>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25" xfId="0" applyFont="1" applyFill="1" applyBorder="1" applyAlignment="1">
      <alignment horizontal="left" vertical="center"/>
    </xf>
    <xf numFmtId="22" fontId="2" fillId="4" borderId="5" xfId="0" applyNumberFormat="1"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9" fillId="2" borderId="8" xfId="0" applyFont="1" applyFill="1" applyBorder="1" applyAlignment="1">
      <alignment horizontal="left" vertical="top" wrapText="1"/>
    </xf>
    <xf numFmtId="0" fontId="9" fillId="2" borderId="25" xfId="0" applyFont="1" applyFill="1" applyBorder="1" applyAlignment="1">
      <alignment horizontal="left" vertical="top" wrapText="1"/>
    </xf>
    <xf numFmtId="0" fontId="10" fillId="4" borderId="5" xfId="0" applyFont="1" applyFill="1" applyBorder="1" applyAlignment="1">
      <alignment vertical="top" wrapText="1"/>
    </xf>
    <xf numFmtId="0" fontId="3" fillId="4" borderId="5" xfId="0" applyFont="1" applyFill="1" applyBorder="1" applyAlignment="1">
      <alignment vertical="top" wrapText="1"/>
    </xf>
    <xf numFmtId="0" fontId="3" fillId="4" borderId="5" xfId="0" applyFont="1" applyFill="1" applyBorder="1" applyAlignment="1">
      <alignment vertical="top"/>
    </xf>
    <xf numFmtId="0" fontId="3" fillId="4" borderId="5" xfId="0" applyFont="1" applyFill="1" applyBorder="1" applyAlignment="1">
      <alignment horizontal="left" vertical="top"/>
    </xf>
    <xf numFmtId="0" fontId="2" fillId="4" borderId="5" xfId="0" applyFont="1" applyFill="1" applyBorder="1" applyAlignment="1">
      <alignment horizontal="left" vertical="top" wrapText="1"/>
    </xf>
    <xf numFmtId="0" fontId="3" fillId="4" borderId="8"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4" borderId="25" xfId="0" applyFont="1" applyFill="1" applyBorder="1" applyAlignment="1">
      <alignment horizontal="center" vertical="top" wrapText="1"/>
    </xf>
    <xf numFmtId="0" fontId="11" fillId="4" borderId="8" xfId="6" applyFont="1" applyFill="1" applyBorder="1" applyAlignment="1">
      <alignment horizontal="center" vertical="top" wrapText="1"/>
    </xf>
    <xf numFmtId="0" fontId="2" fillId="4" borderId="5" xfId="0" applyFont="1" applyFill="1" applyBorder="1" applyAlignment="1">
      <alignment vertical="top" wrapText="1"/>
    </xf>
    <xf numFmtId="0" fontId="1" fillId="2" borderId="8" xfId="0" applyFont="1" applyFill="1" applyBorder="1" applyAlignment="1">
      <alignment horizontal="left" vertical="top" wrapText="1"/>
    </xf>
    <xf numFmtId="0" fontId="1" fillId="2" borderId="25" xfId="0" applyFont="1" applyFill="1" applyBorder="1" applyAlignment="1">
      <alignment horizontal="left" vertical="top" wrapText="1"/>
    </xf>
    <xf numFmtId="0" fontId="2" fillId="4" borderId="5" xfId="0" applyFont="1" applyFill="1" applyBorder="1" applyAlignment="1">
      <alignment horizontal="left" vertical="top"/>
    </xf>
    <xf numFmtId="0" fontId="3" fillId="4" borderId="5" xfId="0" applyFont="1" applyFill="1" applyBorder="1" applyAlignment="1">
      <alignment horizontal="left" vertical="top" wrapText="1"/>
    </xf>
    <xf numFmtId="0" fontId="9" fillId="4" borderId="5" xfId="0" applyFont="1" applyFill="1" applyBorder="1" applyAlignment="1">
      <alignment horizontal="left" vertical="top" wrapText="1"/>
    </xf>
    <xf numFmtId="1" fontId="2" fillId="4" borderId="5" xfId="0" applyNumberFormat="1" applyFont="1" applyFill="1" applyBorder="1" applyAlignment="1">
      <alignment horizontal="left" vertical="top"/>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9" xfId="0" applyFont="1" applyFill="1" applyBorder="1" applyAlignment="1">
      <alignment horizontal="left" vertical="top"/>
    </xf>
    <xf numFmtId="0" fontId="3" fillId="4" borderId="25" xfId="0" applyFont="1" applyFill="1" applyBorder="1" applyAlignment="1">
      <alignment horizontal="left" vertical="top"/>
    </xf>
    <xf numFmtId="0" fontId="2" fillId="4" borderId="8"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9" xfId="0" applyFont="1" applyFill="1" applyBorder="1" applyAlignment="1">
      <alignment horizontal="left" vertical="top"/>
    </xf>
    <xf numFmtId="0" fontId="2" fillId="4" borderId="25" xfId="0" applyFont="1" applyFill="1" applyBorder="1" applyAlignment="1">
      <alignment horizontal="left" vertical="top"/>
    </xf>
    <xf numFmtId="0" fontId="9" fillId="2" borderId="26" xfId="0"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8" xfId="0" applyFont="1" applyFill="1" applyBorder="1" applyAlignment="1">
      <alignment horizontal="center" vertical="top" wrapText="1"/>
    </xf>
    <xf numFmtId="0" fontId="9" fillId="2" borderId="25"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27" xfId="0" applyFont="1" applyFill="1" applyBorder="1" applyAlignment="1">
      <alignment horizontal="left" vertical="top" wrapText="1"/>
    </xf>
    <xf numFmtId="0" fontId="9" fillId="2" borderId="14" xfId="0" applyFont="1" applyFill="1" applyBorder="1" applyAlignment="1">
      <alignment horizontal="left" vertical="top" wrapText="1"/>
    </xf>
    <xf numFmtId="0" fontId="9" fillId="4" borderId="8" xfId="0" applyFont="1" applyFill="1" applyBorder="1" applyAlignment="1">
      <alignment horizontal="center" vertical="top" wrapText="1"/>
    </xf>
    <xf numFmtId="0" fontId="9" fillId="4" borderId="25" xfId="0" applyFont="1" applyFill="1" applyBorder="1" applyAlignment="1">
      <alignment horizontal="center" vertical="top" wrapText="1"/>
    </xf>
    <xf numFmtId="0" fontId="3" fillId="4" borderId="5" xfId="0" applyFont="1" applyFill="1" applyBorder="1" applyAlignment="1">
      <alignment horizontal="center" vertical="center" wrapText="1"/>
    </xf>
    <xf numFmtId="0" fontId="3" fillId="4" borderId="5" xfId="0" applyFont="1" applyFill="1" applyBorder="1" applyAlignment="1">
      <alignment horizontal="center" vertical="center"/>
    </xf>
    <xf numFmtId="0" fontId="9" fillId="2" borderId="28" xfId="0" applyFont="1" applyFill="1" applyBorder="1" applyAlignment="1">
      <alignment horizontal="left" vertical="top" wrapText="1"/>
    </xf>
    <xf numFmtId="0" fontId="9" fillId="2" borderId="24" xfId="0" applyFont="1" applyFill="1" applyBorder="1" applyAlignment="1">
      <alignment horizontal="left" vertical="top" wrapText="1"/>
    </xf>
    <xf numFmtId="0" fontId="2" fillId="4" borderId="5" xfId="0" applyFont="1" applyFill="1" applyBorder="1" applyAlignment="1">
      <alignment horizontal="center" vertical="center" wrapText="1"/>
    </xf>
    <xf numFmtId="0" fontId="3" fillId="4" borderId="5" xfId="0" applyFont="1" applyFill="1" applyBorder="1" applyAlignment="1">
      <alignment horizontal="left" vertical="center" wrapText="1"/>
    </xf>
    <xf numFmtId="0" fontId="2" fillId="4" borderId="8"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9" fillId="2" borderId="5" xfId="0" applyFont="1" applyFill="1" applyBorder="1" applyAlignment="1">
      <alignment horizontal="left" vertical="top" wrapText="1"/>
    </xf>
    <xf numFmtId="0" fontId="2" fillId="4" borderId="5" xfId="0" applyFont="1" applyFill="1" applyBorder="1" applyAlignment="1">
      <alignment horizontal="center" vertical="center"/>
    </xf>
    <xf numFmtId="0" fontId="2" fillId="4" borderId="5" xfId="0" applyFont="1" applyFill="1" applyBorder="1" applyAlignment="1">
      <alignment horizontal="left" vertical="center"/>
    </xf>
    <xf numFmtId="0" fontId="9" fillId="2" borderId="2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3" fillId="4" borderId="5" xfId="0" applyFont="1" applyFill="1" applyBorder="1" applyAlignment="1">
      <alignment horizontal="left" vertical="center"/>
    </xf>
    <xf numFmtId="0" fontId="9" fillId="2" borderId="27" xfId="0" applyFont="1" applyFill="1" applyBorder="1" applyAlignment="1">
      <alignment horizontal="center" vertical="center" wrapText="1"/>
    </xf>
    <xf numFmtId="0" fontId="9" fillId="2" borderId="14" xfId="0" applyFont="1" applyFill="1" applyBorder="1" applyAlignment="1">
      <alignment horizontal="center" vertical="center" wrapText="1"/>
    </xf>
    <xf numFmtId="2" fontId="2" fillId="4" borderId="5" xfId="0" applyNumberFormat="1" applyFont="1" applyFill="1" applyBorder="1" applyAlignment="1">
      <alignment horizontal="center" vertical="center"/>
    </xf>
    <xf numFmtId="0" fontId="9" fillId="2" borderId="28"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9" fillId="2" borderId="5" xfId="0" applyFont="1" applyFill="1" applyBorder="1" applyAlignment="1">
      <alignment vertical="top" wrapText="1"/>
    </xf>
    <xf numFmtId="58" fontId="3" fillId="4" borderId="5" xfId="0" applyNumberFormat="1" applyFont="1" applyFill="1" applyBorder="1" applyAlignment="1">
      <alignment horizontal="left" vertical="center" wrapText="1"/>
    </xf>
    <xf numFmtId="0" fontId="3" fillId="4" borderId="25" xfId="0" applyFont="1" applyFill="1" applyBorder="1" applyAlignment="1">
      <alignment horizontal="left" vertical="top" wrapText="1"/>
    </xf>
    <xf numFmtId="0" fontId="9" fillId="2" borderId="26"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9" fillId="2" borderId="27"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2" fillId="4" borderId="5" xfId="0" applyFont="1" applyFill="1" applyBorder="1" applyAlignment="1">
      <alignment vertical="center"/>
    </xf>
    <xf numFmtId="0" fontId="9" fillId="2" borderId="28"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3" fillId="4" borderId="25" xfId="0" applyFont="1" applyFill="1" applyBorder="1" applyAlignment="1">
      <alignment horizontal="center" vertical="center"/>
    </xf>
    <xf numFmtId="0" fontId="2" fillId="4" borderId="5"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3" fillId="4" borderId="9" xfId="0" applyFont="1" applyFill="1" applyBorder="1" applyAlignment="1">
      <alignment horizontal="center" vertical="center" wrapText="1"/>
    </xf>
    <xf numFmtId="0" fontId="12" fillId="2" borderId="8" xfId="0" applyFont="1" applyFill="1" applyBorder="1" applyAlignment="1">
      <alignment vertical="top" wrapText="1"/>
    </xf>
    <xf numFmtId="0" fontId="12" fillId="2" borderId="25" xfId="0" applyFont="1" applyFill="1" applyBorder="1" applyAlignment="1">
      <alignment vertical="top" wrapText="1"/>
    </xf>
    <xf numFmtId="58" fontId="3" fillId="4" borderId="5" xfId="0" applyNumberFormat="1" applyFont="1" applyFill="1" applyBorder="1" applyAlignment="1">
      <alignment horizontal="left" vertical="top" wrapText="1"/>
    </xf>
    <xf numFmtId="0" fontId="12" fillId="2" borderId="26"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28" xfId="0" applyFont="1" applyFill="1" applyBorder="1" applyAlignment="1">
      <alignment horizontal="left" vertical="top" wrapText="1"/>
    </xf>
    <xf numFmtId="0" fontId="12" fillId="2" borderId="24" xfId="0" applyFont="1" applyFill="1" applyBorder="1" applyAlignment="1">
      <alignment horizontal="left" vertical="top" wrapText="1"/>
    </xf>
    <xf numFmtId="0" fontId="3" fillId="4" borderId="2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12" fillId="2" borderId="27" xfId="0" applyFont="1" applyFill="1" applyBorder="1" applyAlignment="1">
      <alignment horizontal="left" vertical="top" wrapText="1"/>
    </xf>
    <xf numFmtId="0" fontId="12" fillId="2" borderId="14" xfId="0" applyFont="1" applyFill="1" applyBorder="1" applyAlignment="1">
      <alignment horizontal="left" vertical="top" wrapText="1"/>
    </xf>
    <xf numFmtId="0" fontId="3" fillId="4" borderId="28"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4" borderId="8" xfId="0" applyFont="1" applyFill="1" applyBorder="1" applyAlignment="1">
      <alignment horizontal="center" vertical="center"/>
    </xf>
    <xf numFmtId="0" fontId="2" fillId="4" borderId="25" xfId="0" applyFont="1" applyFill="1" applyBorder="1" applyAlignment="1">
      <alignment horizontal="center" vertical="center"/>
    </xf>
    <xf numFmtId="58" fontId="2" fillId="4" borderId="8" xfId="0" applyNumberFormat="1" applyFont="1" applyFill="1" applyBorder="1" applyAlignment="1">
      <alignment horizontal="center" vertical="center"/>
    </xf>
    <xf numFmtId="58" fontId="2" fillId="4" borderId="25" xfId="0" applyNumberFormat="1" applyFont="1" applyFill="1" applyBorder="1" applyAlignment="1">
      <alignment horizontal="center" vertical="center"/>
    </xf>
    <xf numFmtId="0" fontId="1" fillId="2" borderId="6" xfId="49" applyFont="1" applyFill="1" applyBorder="1" applyAlignment="1" applyProtection="1">
      <alignment horizontal="center" vertical="top" wrapText="1"/>
      <protection locked="0"/>
    </xf>
    <xf numFmtId="0" fontId="7" fillId="2" borderId="29" xfId="49" applyFont="1" applyFill="1" applyBorder="1" applyAlignment="1" applyProtection="1">
      <alignment horizontal="left" vertical="top" wrapText="1"/>
      <protection locked="0"/>
    </xf>
    <xf numFmtId="0" fontId="7" fillId="2" borderId="30" xfId="49" applyFont="1" applyFill="1" applyBorder="1" applyAlignment="1" applyProtection="1">
      <alignment horizontal="left" vertical="top" wrapText="1"/>
      <protection locked="0"/>
    </xf>
    <xf numFmtId="0" fontId="7" fillId="2" borderId="31" xfId="49" applyFont="1" applyFill="1" applyBorder="1" applyAlignment="1" applyProtection="1">
      <alignment horizontal="left" vertical="top" wrapText="1"/>
      <protection locked="0"/>
    </xf>
    <xf numFmtId="0" fontId="4" fillId="2" borderId="2" xfId="49" applyFont="1" applyFill="1" applyBorder="1" applyAlignment="1" applyProtection="1">
      <alignment horizontal="center" vertical="center"/>
      <protection locked="0"/>
    </xf>
    <xf numFmtId="0" fontId="4" fillId="2" borderId="3" xfId="49" applyFont="1" applyFill="1" applyBorder="1" applyAlignment="1" applyProtection="1">
      <alignment horizontal="center" vertical="center"/>
      <protection locked="0"/>
    </xf>
    <xf numFmtId="0" fontId="7" fillId="2" borderId="32" xfId="49" applyFont="1" applyFill="1" applyBorder="1" applyAlignment="1" applyProtection="1">
      <alignment horizontal="left" vertical="top" wrapText="1"/>
      <protection locked="0"/>
    </xf>
    <xf numFmtId="0" fontId="7" fillId="2" borderId="23" xfId="49" applyFont="1" applyFill="1" applyBorder="1" applyAlignment="1" applyProtection="1">
      <alignment horizontal="left" vertical="top" wrapText="1"/>
      <protection locked="0"/>
    </xf>
    <xf numFmtId="0" fontId="7" fillId="2" borderId="24" xfId="49" applyFont="1" applyFill="1" applyBorder="1" applyAlignment="1" applyProtection="1">
      <alignment horizontal="left" vertical="top" wrapText="1"/>
      <protection locked="0"/>
    </xf>
    <xf numFmtId="0" fontId="4" fillId="2" borderId="5" xfId="49" applyFont="1" applyFill="1" applyBorder="1" applyAlignment="1" applyProtection="1">
      <alignment horizontal="center" vertical="center"/>
      <protection locked="0"/>
    </xf>
    <xf numFmtId="0" fontId="4" fillId="2" borderId="7" xfId="49" applyFont="1" applyFill="1" applyBorder="1" applyAlignment="1" applyProtection="1">
      <alignment horizontal="center" vertical="center"/>
      <protection locked="0"/>
    </xf>
    <xf numFmtId="0" fontId="7" fillId="4" borderId="4" xfId="0" applyFont="1" applyFill="1" applyBorder="1" applyAlignment="1">
      <alignment horizontal="left" vertical="top"/>
    </xf>
    <xf numFmtId="0" fontId="7" fillId="4" borderId="5" xfId="0" applyFont="1" applyFill="1" applyBorder="1" applyAlignment="1">
      <alignment horizontal="left" vertical="top"/>
    </xf>
    <xf numFmtId="0" fontId="7" fillId="4" borderId="5" xfId="49" applyFont="1" applyFill="1" applyBorder="1" applyAlignment="1" applyProtection="1">
      <alignment horizontal="left" vertical="top" wrapText="1"/>
      <protection locked="0"/>
    </xf>
    <xf numFmtId="0" fontId="7" fillId="4" borderId="7" xfId="49" applyFont="1" applyFill="1" applyBorder="1" applyAlignment="1" applyProtection="1">
      <alignment horizontal="left" vertical="top" wrapText="1"/>
      <protection locked="0"/>
    </xf>
    <xf numFmtId="0" fontId="0" fillId="0" borderId="5" xfId="0" applyBorder="1" applyAlignment="1">
      <alignment horizontal="center" vertical="center"/>
    </xf>
    <xf numFmtId="0" fontId="13" fillId="0" borderId="0" xfId="0" applyFont="1"/>
    <xf numFmtId="0" fontId="4" fillId="0" borderId="0" xfId="0" applyFont="1" applyAlignment="1">
      <alignment wrapText="1"/>
    </xf>
    <xf numFmtId="0" fontId="4" fillId="0" borderId="0" xfId="0" applyFont="1" applyFill="1"/>
    <xf numFmtId="0" fontId="4" fillId="0" borderId="30" xfId="49" applyFont="1" applyFill="1" applyBorder="1" applyProtection="1">
      <protection hidden="1"/>
    </xf>
    <xf numFmtId="0" fontId="4" fillId="0" borderId="33" xfId="49" applyFont="1" applyBorder="1" applyProtection="1">
      <protection hidden="1"/>
    </xf>
    <xf numFmtId="0" fontId="4" fillId="0" borderId="0" xfId="49" applyFont="1" applyFill="1" applyBorder="1" applyProtection="1">
      <protection hidden="1"/>
    </xf>
    <xf numFmtId="0" fontId="4" fillId="0" borderId="16" xfId="49" applyFont="1" applyBorder="1" applyProtection="1">
      <protection hidden="1"/>
    </xf>
    <xf numFmtId="0" fontId="4" fillId="4" borderId="4" xfId="49" applyFont="1" applyFill="1" applyBorder="1" applyAlignment="1" applyProtection="1">
      <alignment horizontal="center" vertical="top" wrapText="1"/>
      <protection locked="0"/>
    </xf>
    <xf numFmtId="0" fontId="4" fillId="4" borderId="5" xfId="49" applyFont="1" applyFill="1" applyBorder="1" applyAlignment="1" applyProtection="1">
      <alignment horizontal="center" vertical="top" wrapText="1"/>
      <protection locked="0"/>
    </xf>
    <xf numFmtId="0" fontId="4" fillId="4" borderId="5" xfId="0" applyFont="1" applyFill="1" applyBorder="1" applyAlignment="1">
      <alignment horizontal="center"/>
    </xf>
    <xf numFmtId="0" fontId="4" fillId="4" borderId="5" xfId="49" applyFont="1" applyFill="1" applyBorder="1" applyAlignment="1" applyProtection="1">
      <alignment horizontal="center" vertical="center" wrapText="1"/>
      <protection locked="0"/>
    </xf>
    <xf numFmtId="0" fontId="4" fillId="4" borderId="7" xfId="49" applyFont="1" applyFill="1" applyBorder="1" applyAlignment="1" applyProtection="1">
      <alignment horizontal="center" vertical="center" wrapText="1"/>
      <protection locked="0"/>
    </xf>
    <xf numFmtId="9" fontId="4" fillId="4" borderId="5" xfId="0" applyNumberFormat="1" applyFont="1" applyFill="1" applyBorder="1" applyAlignment="1">
      <alignment horizontal="center"/>
    </xf>
    <xf numFmtId="0" fontId="2" fillId="4" borderId="5" xfId="49" applyFont="1" applyFill="1" applyBorder="1" applyAlignment="1" applyProtection="1">
      <alignment horizontal="center" wrapText="1"/>
      <protection locked="0"/>
    </xf>
    <xf numFmtId="9" fontId="4" fillId="4" borderId="5" xfId="49" applyNumberFormat="1" applyFont="1" applyFill="1" applyBorder="1" applyAlignment="1" applyProtection="1">
      <alignment horizontal="center" vertical="center" wrapText="1"/>
      <protection hidden="1"/>
    </xf>
    <xf numFmtId="9" fontId="4" fillId="4" borderId="7" xfId="49" applyNumberFormat="1" applyFont="1" applyFill="1" applyBorder="1" applyAlignment="1" applyProtection="1">
      <alignment horizontal="center" vertical="center" wrapText="1"/>
      <protection hidden="1"/>
    </xf>
    <xf numFmtId="1" fontId="2" fillId="4" borderId="5" xfId="49" applyNumberFormat="1" applyFont="1" applyFill="1" applyBorder="1" applyAlignment="1" applyProtection="1">
      <alignment horizontal="center" wrapText="1"/>
      <protection locked="0"/>
    </xf>
    <xf numFmtId="0" fontId="4" fillId="4" borderId="17" xfId="49" applyFont="1" applyFill="1" applyBorder="1" applyAlignment="1" applyProtection="1">
      <alignment horizontal="center" vertical="top" wrapText="1"/>
      <protection locked="0"/>
    </xf>
    <xf numFmtId="0" fontId="4" fillId="4" borderId="18" xfId="49" applyFont="1" applyFill="1" applyBorder="1" applyAlignment="1" applyProtection="1">
      <alignment horizontal="center" vertical="top" wrapText="1"/>
      <protection locked="0"/>
    </xf>
    <xf numFmtId="9" fontId="4" fillId="4" borderId="18" xfId="0" applyNumberFormat="1" applyFont="1" applyFill="1" applyBorder="1" applyAlignment="1">
      <alignment horizontal="center"/>
    </xf>
    <xf numFmtId="0" fontId="2" fillId="4" borderId="18" xfId="49" applyFont="1" applyFill="1" applyBorder="1" applyAlignment="1" applyProtection="1">
      <alignment horizontal="center" wrapText="1"/>
      <protection locked="0"/>
    </xf>
    <xf numFmtId="9" fontId="4" fillId="4" borderId="18" xfId="49" applyNumberFormat="1" applyFont="1" applyFill="1" applyBorder="1" applyAlignment="1" applyProtection="1">
      <alignment horizontal="center" vertical="center" wrapText="1"/>
      <protection hidden="1"/>
    </xf>
    <xf numFmtId="9" fontId="4" fillId="4" borderId="34" xfId="49" applyNumberFormat="1" applyFont="1" applyFill="1" applyBorder="1" applyAlignment="1" applyProtection="1">
      <alignment horizontal="center" vertical="center" wrapText="1"/>
      <protection hidden="1"/>
    </xf>
    <xf numFmtId="0" fontId="2" fillId="4" borderId="35" xfId="0" applyFont="1" applyFill="1" applyBorder="1" applyAlignment="1">
      <alignment horizontal="left" vertical="center"/>
    </xf>
    <xf numFmtId="0" fontId="9" fillId="4" borderId="8" xfId="0" applyFont="1" applyFill="1" applyBorder="1" applyAlignment="1">
      <alignment horizontal="center" vertical="center"/>
    </xf>
    <xf numFmtId="0" fontId="9" fillId="4" borderId="25" xfId="0" applyFont="1" applyFill="1" applyBorder="1" applyAlignment="1">
      <alignment horizontal="center" vertical="center"/>
    </xf>
    <xf numFmtId="0" fontId="1" fillId="4" borderId="8"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1" fontId="3" fillId="5" borderId="5" xfId="0" applyNumberFormat="1"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25" xfId="0" applyFont="1" applyFill="1" applyBorder="1" applyAlignment="1">
      <alignment horizontal="center" vertical="center" wrapText="1"/>
    </xf>
    <xf numFmtId="1"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xf>
    <xf numFmtId="0" fontId="1" fillId="2" borderId="6"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26" xfId="0" applyFont="1" applyFill="1" applyBorder="1" applyAlignment="1">
      <alignment horizontal="center" vertical="top" wrapText="1"/>
    </xf>
    <xf numFmtId="0" fontId="1" fillId="2" borderId="35" xfId="0" applyFont="1" applyFill="1" applyBorder="1" applyAlignment="1">
      <alignment horizontal="center" vertical="top" wrapText="1"/>
    </xf>
    <xf numFmtId="0" fontId="9" fillId="2" borderId="35" xfId="0" applyFont="1" applyFill="1" applyBorder="1" applyAlignment="1">
      <alignment horizontal="center" vertical="top" wrapText="1"/>
    </xf>
    <xf numFmtId="9" fontId="9" fillId="2" borderId="28" xfId="0" applyNumberFormat="1" applyFont="1" applyFill="1" applyBorder="1" applyAlignment="1">
      <alignment horizontal="center" vertical="top" wrapText="1"/>
    </xf>
    <xf numFmtId="9" fontId="1" fillId="2" borderId="35" xfId="3" applyFont="1" applyFill="1" applyBorder="1" applyAlignment="1" applyProtection="1">
      <alignment horizontal="center" vertical="top" wrapText="1"/>
      <protection locked="0"/>
    </xf>
    <xf numFmtId="0" fontId="9" fillId="4" borderId="5"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3" fillId="4" borderId="8" xfId="0" applyFont="1" applyFill="1" applyBorder="1" applyAlignment="1">
      <alignment horizontal="center" vertical="center"/>
    </xf>
    <xf numFmtId="1" fontId="3" fillId="4" borderId="5" xfId="0" applyNumberFormat="1" applyFont="1" applyFill="1" applyBorder="1" applyAlignment="1">
      <alignment horizontal="center" vertical="center"/>
    </xf>
    <xf numFmtId="0" fontId="3" fillId="4" borderId="9" xfId="0" applyFont="1" applyFill="1" applyBorder="1" applyAlignment="1">
      <alignment horizontal="center" vertical="center"/>
    </xf>
    <xf numFmtId="0" fontId="4" fillId="0" borderId="16" xfId="49" applyFont="1" applyBorder="1"/>
    <xf numFmtId="0" fontId="3" fillId="0" borderId="16" xfId="0" applyNumberFormat="1" applyFont="1" applyBorder="1" applyProtection="1">
      <protection hidden="1"/>
    </xf>
    <xf numFmtId="1" fontId="4" fillId="0" borderId="16" xfId="0" applyNumberFormat="1" applyFont="1" applyBorder="1"/>
    <xf numFmtId="1" fontId="4" fillId="0" borderId="16" xfId="0" applyNumberFormat="1" applyFont="1" applyBorder="1" applyAlignment="1">
      <alignment horizontal="right"/>
    </xf>
    <xf numFmtId="0" fontId="3" fillId="0" borderId="21" xfId="0" applyFont="1" applyFill="1" applyBorder="1" applyProtection="1">
      <protection hidden="1"/>
    </xf>
    <xf numFmtId="1" fontId="4" fillId="0" borderId="22" xfId="0" applyNumberFormat="1" applyFont="1" applyBorder="1"/>
    <xf numFmtId="0" fontId="13" fillId="0" borderId="0" xfId="0" applyFont="1" applyAlignment="1">
      <alignment horizontal="center"/>
    </xf>
    <xf numFmtId="0" fontId="2" fillId="0" borderId="0" xfId="0" applyFont="1" applyAlignment="1">
      <alignment horizontal="center"/>
    </xf>
    <xf numFmtId="1" fontId="4" fillId="0" borderId="0" xfId="0" applyNumberFormat="1" applyFont="1"/>
    <xf numFmtId="1" fontId="3" fillId="4" borderId="8" xfId="0" applyNumberFormat="1" applyFont="1" applyFill="1" applyBorder="1" applyAlignment="1">
      <alignment horizontal="center" vertical="center"/>
    </xf>
    <xf numFmtId="1" fontId="3" fillId="4" borderId="9" xfId="0" applyNumberFormat="1" applyFont="1" applyFill="1" applyBorder="1" applyAlignment="1">
      <alignment horizontal="center" vertical="center"/>
    </xf>
    <xf numFmtId="1" fontId="3" fillId="4" borderId="25" xfId="0" applyNumberFormat="1" applyFont="1" applyFill="1" applyBorder="1" applyAlignment="1">
      <alignment horizontal="center" vertical="center"/>
    </xf>
    <xf numFmtId="0" fontId="3" fillId="4" borderId="26"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9" fillId="4"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25" xfId="0" applyFont="1" applyFill="1" applyBorder="1" applyAlignment="1">
      <alignment horizontal="left" vertical="center" wrapText="1"/>
    </xf>
    <xf numFmtId="0" fontId="1" fillId="4" borderId="5" xfId="0" applyFont="1" applyFill="1" applyBorder="1" applyAlignment="1">
      <alignment horizontal="center" vertical="center" wrapText="1"/>
    </xf>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25" xfId="0" applyFont="1" applyFill="1" applyBorder="1" applyAlignment="1">
      <alignment horizontal="left" vertical="top" wrapText="1"/>
    </xf>
    <xf numFmtId="9" fontId="1" fillId="4" borderId="9" xfId="0" applyNumberFormat="1" applyFont="1" applyFill="1" applyBorder="1" applyAlignment="1">
      <alignment horizontal="left" vertical="top" wrapText="1"/>
    </xf>
    <xf numFmtId="0" fontId="1" fillId="4" borderId="9" xfId="0" applyFont="1" applyFill="1" applyBorder="1" applyAlignment="1">
      <alignment vertical="top" wrapText="1"/>
    </xf>
    <xf numFmtId="0" fontId="1" fillId="4" borderId="25" xfId="0" applyFont="1" applyFill="1" applyBorder="1" applyAlignment="1">
      <alignment vertical="top" wrapText="1"/>
    </xf>
    <xf numFmtId="0" fontId="9" fillId="2" borderId="9" xfId="0" applyFont="1" applyFill="1" applyBorder="1" applyAlignment="1">
      <alignment horizontal="left" vertical="center" wrapText="1"/>
    </xf>
    <xf numFmtId="0" fontId="1" fillId="4" borderId="26"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12" xfId="0" applyFont="1" applyFill="1" applyBorder="1" applyAlignment="1">
      <alignment horizontal="left" vertical="top" wrapText="1"/>
    </xf>
    <xf numFmtId="0" fontId="1" fillId="4" borderId="27"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4" borderId="28" xfId="0" applyFont="1" applyFill="1" applyBorder="1" applyAlignment="1">
      <alignment horizontal="left" vertical="top" wrapText="1"/>
    </xf>
    <xf numFmtId="0" fontId="1" fillId="4" borderId="23" xfId="0" applyFont="1" applyFill="1" applyBorder="1" applyAlignment="1">
      <alignment horizontal="left" vertical="top" wrapText="1"/>
    </xf>
    <xf numFmtId="0" fontId="1" fillId="4" borderId="24" xfId="0" applyFont="1" applyFill="1" applyBorder="1" applyAlignment="1">
      <alignment horizontal="left" vertical="top" wrapText="1"/>
    </xf>
    <xf numFmtId="0" fontId="9" fillId="2" borderId="9" xfId="0" applyFont="1" applyFill="1" applyBorder="1" applyAlignment="1">
      <alignment horizontal="center" vertical="center" wrapText="1"/>
    </xf>
  </cellXfs>
  <cellStyles count="50">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3" xfId="49"/>
  </cellStyles>
  <tableStyles count="0" defaultTableStyle="TableStyleMedium2" defaultPivotStyle="PivotStyleLight16"/>
  <colors>
    <mruColors>
      <color rgb="00E3F2F3"/>
      <color rgb="00E5EEF1"/>
      <color rgb="00BBDDBD"/>
      <color rgb="00E1F5E7"/>
      <color rgb="00F2FCDA"/>
      <color rgb="00CCFFCC"/>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2.png"/><Relationship Id="rId15" Type="http://schemas.openxmlformats.org/officeDocument/2006/relationships/image" Target="../media/image15.pn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210185</xdr:colOff>
      <xdr:row>0</xdr:row>
      <xdr:rowOff>635</xdr:rowOff>
    </xdr:from>
    <xdr:to>
      <xdr:col>14</xdr:col>
      <xdr:colOff>37430</xdr:colOff>
      <xdr:row>22</xdr:row>
      <xdr:rowOff>232834</xdr:rowOff>
    </xdr:to>
    <xdr:pic>
      <xdr:nvPicPr>
        <xdr:cNvPr id="2" name="Picture 1"/>
        <xdr:cNvPicPr>
          <a:picLocks noChangeAspect="1"/>
        </xdr:cNvPicPr>
      </xdr:nvPicPr>
      <xdr:blipFill>
        <a:blip r:embed="rId1"/>
        <a:stretch>
          <a:fillRect/>
        </a:stretch>
      </xdr:blipFill>
      <xdr:spPr>
        <a:xfrm>
          <a:off x="6953885" y="635"/>
          <a:ext cx="3798570" cy="5445125"/>
        </a:xfrm>
        <a:prstGeom prst="rect">
          <a:avLst/>
        </a:prstGeom>
      </xdr:spPr>
    </xdr:pic>
    <xdr:clientData/>
  </xdr:twoCellAnchor>
  <xdr:twoCellAnchor editAs="oneCell">
    <xdr:from>
      <xdr:col>8</xdr:col>
      <xdr:colOff>173935</xdr:colOff>
      <xdr:row>39</xdr:row>
      <xdr:rowOff>24848</xdr:rowOff>
    </xdr:from>
    <xdr:to>
      <xdr:col>11</xdr:col>
      <xdr:colOff>411297</xdr:colOff>
      <xdr:row>47</xdr:row>
      <xdr:rowOff>19240</xdr:rowOff>
    </xdr:to>
    <xdr:pic>
      <xdr:nvPicPr>
        <xdr:cNvPr id="3" name="Picture 2"/>
        <xdr:cNvPicPr>
          <a:picLocks noChangeAspect="1"/>
        </xdr:cNvPicPr>
      </xdr:nvPicPr>
      <xdr:blipFill>
        <a:blip r:embed="rId2"/>
        <a:stretch>
          <a:fillRect/>
        </a:stretch>
      </xdr:blipFill>
      <xdr:spPr>
        <a:xfrm>
          <a:off x="6917055" y="11889740"/>
          <a:ext cx="2380615" cy="1784985"/>
        </a:xfrm>
        <a:prstGeom prst="rect">
          <a:avLst/>
        </a:prstGeom>
      </xdr:spPr>
    </xdr:pic>
    <xdr:clientData/>
  </xdr:twoCellAnchor>
  <xdr:twoCellAnchor editAs="oneCell">
    <xdr:from>
      <xdr:col>8</xdr:col>
      <xdr:colOff>728980</xdr:colOff>
      <xdr:row>85</xdr:row>
      <xdr:rowOff>0</xdr:rowOff>
    </xdr:from>
    <xdr:to>
      <xdr:col>14</xdr:col>
      <xdr:colOff>26035</xdr:colOff>
      <xdr:row>92</xdr:row>
      <xdr:rowOff>477520</xdr:rowOff>
    </xdr:to>
    <xdr:pic>
      <xdr:nvPicPr>
        <xdr:cNvPr id="4" name="Picture 3"/>
        <xdr:cNvPicPr>
          <a:picLocks noChangeAspect="1"/>
        </xdr:cNvPicPr>
      </xdr:nvPicPr>
      <xdr:blipFill>
        <a:blip r:embed="rId3"/>
        <a:stretch>
          <a:fillRect/>
        </a:stretch>
      </xdr:blipFill>
      <xdr:spPr>
        <a:xfrm>
          <a:off x="7472680" y="19875500"/>
          <a:ext cx="3268980" cy="1772920"/>
        </a:xfrm>
        <a:prstGeom prst="rect">
          <a:avLst/>
        </a:prstGeom>
      </xdr:spPr>
    </xdr:pic>
    <xdr:clientData/>
  </xdr:twoCellAnchor>
  <xdr:twoCellAnchor>
    <xdr:from>
      <xdr:col>1</xdr:col>
      <xdr:colOff>530087</xdr:colOff>
      <xdr:row>209</xdr:row>
      <xdr:rowOff>82826</xdr:rowOff>
    </xdr:from>
    <xdr:to>
      <xdr:col>6</xdr:col>
      <xdr:colOff>543139</xdr:colOff>
      <xdr:row>261</xdr:row>
      <xdr:rowOff>72913</xdr:rowOff>
    </xdr:to>
    <xdr:grpSp>
      <xdr:nvGrpSpPr>
        <xdr:cNvPr id="5" name="Group 4"/>
        <xdr:cNvGrpSpPr/>
      </xdr:nvGrpSpPr>
      <xdr:grpSpPr>
        <a:xfrm>
          <a:off x="1329690" y="40792400"/>
          <a:ext cx="4242435" cy="8409940"/>
          <a:chOff x="1297985" y="404449"/>
          <a:chExt cx="4262030" cy="8739551"/>
        </a:xfrm>
      </xdr:grpSpPr>
      <xdr:grpSp>
        <xdr:nvGrpSpPr>
          <xdr:cNvPr id="6" name="Group 5"/>
          <xdr:cNvGrpSpPr/>
        </xdr:nvGrpSpPr>
        <xdr:grpSpPr>
          <a:xfrm>
            <a:off x="1297985" y="404449"/>
            <a:ext cx="4262030" cy="6120000"/>
            <a:chOff x="1440766" y="2602523"/>
            <a:chExt cx="4262030" cy="6120000"/>
          </a:xfrm>
        </xdr:grpSpPr>
        <xdr:pic>
          <xdr:nvPicPr>
            <xdr:cNvPr id="8" name="Picture 7"/>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440766" y="2602523"/>
              <a:ext cx="4262030" cy="6120000"/>
            </a:xfrm>
            <a:prstGeom prst="rect">
              <a:avLst/>
            </a:prstGeom>
            <a:ln>
              <a:solidFill>
                <a:schemeClr val="tx1"/>
              </a:solidFill>
            </a:ln>
          </xdr:spPr>
        </xdr:pic>
        <xdr:sp>
          <xdr:nvSpPr>
            <xdr:cNvPr id="9" name="Freeform 8"/>
            <xdr:cNvSpPr/>
          </xdr:nvSpPr>
          <xdr:spPr>
            <a:xfrm>
              <a:off x="2780202" y="4955198"/>
              <a:ext cx="2119312" cy="1895475"/>
            </a:xfrm>
            <a:custGeom>
              <a:avLst/>
              <a:gdLst>
                <a:gd name="connsiteX0" fmla="*/ 4762 w 2119312"/>
                <a:gd name="connsiteY0" fmla="*/ 0 h 1895475"/>
                <a:gd name="connsiteX1" fmla="*/ 0 w 2119312"/>
                <a:gd name="connsiteY1" fmla="*/ 1895475 h 1895475"/>
                <a:gd name="connsiteX2" fmla="*/ 2100262 w 2119312"/>
                <a:gd name="connsiteY2" fmla="*/ 1895475 h 1895475"/>
                <a:gd name="connsiteX3" fmla="*/ 2119312 w 2119312"/>
                <a:gd name="connsiteY3" fmla="*/ 1819275 h 1895475"/>
                <a:gd name="connsiteX4" fmla="*/ 2100262 w 2119312"/>
                <a:gd name="connsiteY4" fmla="*/ 1743075 h 1895475"/>
                <a:gd name="connsiteX5" fmla="*/ 2076450 w 2119312"/>
                <a:gd name="connsiteY5" fmla="*/ 1676400 h 1895475"/>
                <a:gd name="connsiteX6" fmla="*/ 1362075 w 2119312"/>
                <a:gd name="connsiteY6" fmla="*/ 1352550 h 1895475"/>
                <a:gd name="connsiteX7" fmla="*/ 1123950 w 2119312"/>
                <a:gd name="connsiteY7" fmla="*/ 1276350 h 1895475"/>
                <a:gd name="connsiteX8" fmla="*/ 614362 w 2119312"/>
                <a:gd name="connsiteY8" fmla="*/ 738188 h 1895475"/>
                <a:gd name="connsiteX9" fmla="*/ 514350 w 2119312"/>
                <a:gd name="connsiteY9" fmla="*/ 590550 h 1895475"/>
                <a:gd name="connsiteX10" fmla="*/ 509587 w 2119312"/>
                <a:gd name="connsiteY10" fmla="*/ 409575 h 1895475"/>
                <a:gd name="connsiteX11" fmla="*/ 400050 w 2119312"/>
                <a:gd name="connsiteY11" fmla="*/ 414338 h 1895475"/>
                <a:gd name="connsiteX12" fmla="*/ 128587 w 2119312"/>
                <a:gd name="connsiteY12" fmla="*/ 0 h 1895475"/>
                <a:gd name="connsiteX13" fmla="*/ 4762 w 2119312"/>
                <a:gd name="connsiteY13" fmla="*/ 0 h 1895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119312" h="1895475">
                  <a:moveTo>
                    <a:pt x="4762" y="0"/>
                  </a:moveTo>
                  <a:cubicBezTo>
                    <a:pt x="3175" y="631825"/>
                    <a:pt x="1587" y="1263650"/>
                    <a:pt x="0" y="1895475"/>
                  </a:cubicBezTo>
                  <a:lnTo>
                    <a:pt x="2100262" y="1895475"/>
                  </a:lnTo>
                  <a:lnTo>
                    <a:pt x="2119312" y="1819275"/>
                  </a:lnTo>
                  <a:lnTo>
                    <a:pt x="2100262" y="1743075"/>
                  </a:lnTo>
                  <a:lnTo>
                    <a:pt x="2076450" y="1676400"/>
                  </a:lnTo>
                  <a:lnTo>
                    <a:pt x="1362075" y="1352550"/>
                  </a:lnTo>
                  <a:lnTo>
                    <a:pt x="1123950" y="1276350"/>
                  </a:lnTo>
                  <a:lnTo>
                    <a:pt x="614362" y="738188"/>
                  </a:lnTo>
                  <a:lnTo>
                    <a:pt x="514350" y="590550"/>
                  </a:lnTo>
                  <a:lnTo>
                    <a:pt x="509587" y="409575"/>
                  </a:lnTo>
                  <a:lnTo>
                    <a:pt x="400050" y="414338"/>
                  </a:lnTo>
                  <a:lnTo>
                    <a:pt x="128587" y="0"/>
                  </a:lnTo>
                  <a:lnTo>
                    <a:pt x="4762" y="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pic>
          <xdr:nvPicPr>
            <xdr:cNvPr id="10" name="Picture 9"/>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rot="19451196">
              <a:off x="4154479" y="3779948"/>
              <a:ext cx="1080000" cy="1080000"/>
            </a:xfrm>
            <a:prstGeom prst="rect">
              <a:avLst/>
            </a:prstGeom>
          </xdr:spPr>
        </xdr:pic>
      </xdr:grpSp>
      <xdr:pic>
        <xdr:nvPicPr>
          <xdr:cNvPr id="7" name="Picture 6"/>
          <xdr:cNvPicPr>
            <a:picLocks noChangeAspect="1"/>
          </xdr:cNvPicPr>
        </xdr:nvPicPr>
        <xdr:blipFill>
          <a:blip r:embed="rId6"/>
          <a:stretch>
            <a:fillRect/>
          </a:stretch>
        </xdr:blipFill>
        <xdr:spPr>
          <a:xfrm>
            <a:off x="2452200" y="6624000"/>
            <a:ext cx="1953600" cy="2520000"/>
          </a:xfrm>
          <a:prstGeom prst="rect">
            <a:avLst/>
          </a:prstGeom>
          <a:ln>
            <a:solidFill>
              <a:schemeClr val="tx1"/>
            </a:solidFill>
          </a:ln>
        </xdr:spPr>
      </xdr:pic>
    </xdr:grpSp>
    <xdr:clientData/>
  </xdr:twoCellAnchor>
  <xdr:twoCellAnchor>
    <xdr:from>
      <xdr:col>0</xdr:col>
      <xdr:colOff>546652</xdr:colOff>
      <xdr:row>263</xdr:row>
      <xdr:rowOff>49696</xdr:rowOff>
    </xdr:from>
    <xdr:to>
      <xdr:col>7</xdr:col>
      <xdr:colOff>392869</xdr:colOff>
      <xdr:row>311</xdr:row>
      <xdr:rowOff>18391</xdr:rowOff>
    </xdr:to>
    <xdr:grpSp>
      <xdr:nvGrpSpPr>
        <xdr:cNvPr id="11" name="Group 10"/>
        <xdr:cNvGrpSpPr/>
      </xdr:nvGrpSpPr>
      <xdr:grpSpPr>
        <a:xfrm>
          <a:off x="546100" y="49503330"/>
          <a:ext cx="5732780" cy="7740650"/>
          <a:chOff x="521566" y="0"/>
          <a:chExt cx="5814869" cy="8109968"/>
        </a:xfrm>
      </xdr:grpSpPr>
      <xdr:pic>
        <xdr:nvPicPr>
          <xdr:cNvPr id="12" name="Picture 11"/>
          <xdr:cNvPicPr>
            <a:picLocks noChangeAspect="1"/>
          </xdr:cNvPicPr>
        </xdr:nvPicPr>
        <xdr:blipFill>
          <a:blip r:embed="rId7"/>
          <a:srcRect l="31124" t="18109" r="26033" b="17227"/>
          <a:stretch>
            <a:fillRect/>
          </a:stretch>
        </xdr:blipFill>
        <xdr:spPr>
          <a:xfrm>
            <a:off x="1095691" y="0"/>
            <a:ext cx="4666618" cy="3960000"/>
          </a:xfrm>
          <a:prstGeom prst="rect">
            <a:avLst/>
          </a:prstGeom>
          <a:ln>
            <a:solidFill>
              <a:schemeClr val="tx1"/>
            </a:solidFill>
          </a:ln>
        </xdr:spPr>
      </xdr:pic>
      <xdr:grpSp>
        <xdr:nvGrpSpPr>
          <xdr:cNvPr id="13" name="Group 12"/>
          <xdr:cNvGrpSpPr/>
        </xdr:nvGrpSpPr>
        <xdr:grpSpPr>
          <a:xfrm>
            <a:off x="521566" y="4149968"/>
            <a:ext cx="5814869" cy="3960000"/>
            <a:chOff x="521566" y="4149968"/>
            <a:chExt cx="5814869" cy="3960000"/>
          </a:xfrm>
        </xdr:grpSpPr>
        <xdr:pic>
          <xdr:nvPicPr>
            <xdr:cNvPr id="14" name="Picture 13"/>
            <xdr:cNvPicPr>
              <a:picLocks noChangeAspect="1"/>
            </xdr:cNvPicPr>
          </xdr:nvPicPr>
          <xdr:blipFill>
            <a:blip r:embed="rId8"/>
            <a:srcRect l="22430" t="16827" r="24186" b="18510"/>
            <a:stretch>
              <a:fillRect/>
            </a:stretch>
          </xdr:blipFill>
          <xdr:spPr>
            <a:xfrm>
              <a:off x="521566" y="4149968"/>
              <a:ext cx="5814869" cy="3960000"/>
            </a:xfrm>
            <a:prstGeom prst="rect">
              <a:avLst/>
            </a:prstGeom>
            <a:ln>
              <a:solidFill>
                <a:schemeClr val="tx1"/>
              </a:solidFill>
            </a:ln>
          </xdr:spPr>
        </xdr:pic>
        <xdr:sp>
          <xdr:nvSpPr>
            <xdr:cNvPr id="15" name="Freeform 14"/>
            <xdr:cNvSpPr/>
          </xdr:nvSpPr>
          <xdr:spPr>
            <a:xfrm>
              <a:off x="2514600" y="5676900"/>
              <a:ext cx="1690688" cy="1471613"/>
            </a:xfrm>
            <a:custGeom>
              <a:avLst/>
              <a:gdLst>
                <a:gd name="connsiteX0" fmla="*/ 0 w 1690688"/>
                <a:gd name="connsiteY0" fmla="*/ 123825 h 1471613"/>
                <a:gd name="connsiteX1" fmla="*/ 409575 w 1690688"/>
                <a:gd name="connsiteY1" fmla="*/ 1471613 h 1471613"/>
                <a:gd name="connsiteX2" fmla="*/ 1666875 w 1690688"/>
                <a:gd name="connsiteY2" fmla="*/ 1138238 h 1471613"/>
                <a:gd name="connsiteX3" fmla="*/ 1690688 w 1690688"/>
                <a:gd name="connsiteY3" fmla="*/ 852488 h 1471613"/>
                <a:gd name="connsiteX4" fmla="*/ 1214438 w 1690688"/>
                <a:gd name="connsiteY4" fmla="*/ 790575 h 1471613"/>
                <a:gd name="connsiteX5" fmla="*/ 704850 w 1690688"/>
                <a:gd name="connsiteY5" fmla="*/ 571500 h 1471613"/>
                <a:gd name="connsiteX6" fmla="*/ 309563 w 1690688"/>
                <a:gd name="connsiteY6" fmla="*/ 161925 h 1471613"/>
                <a:gd name="connsiteX7" fmla="*/ 109538 w 1690688"/>
                <a:gd name="connsiteY7" fmla="*/ 0 h 1471613"/>
                <a:gd name="connsiteX8" fmla="*/ 0 w 1690688"/>
                <a:gd name="connsiteY8" fmla="*/ 123825 h 14716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690688" h="1471613">
                  <a:moveTo>
                    <a:pt x="0" y="123825"/>
                  </a:moveTo>
                  <a:lnTo>
                    <a:pt x="409575" y="1471613"/>
                  </a:lnTo>
                  <a:lnTo>
                    <a:pt x="1666875" y="1138238"/>
                  </a:lnTo>
                  <a:lnTo>
                    <a:pt x="1690688" y="852488"/>
                  </a:lnTo>
                  <a:lnTo>
                    <a:pt x="1214438" y="790575"/>
                  </a:lnTo>
                  <a:lnTo>
                    <a:pt x="704850" y="571500"/>
                  </a:lnTo>
                  <a:lnTo>
                    <a:pt x="309563" y="161925"/>
                  </a:lnTo>
                  <a:lnTo>
                    <a:pt x="109538" y="0"/>
                  </a:lnTo>
                  <a:lnTo>
                    <a:pt x="0" y="123825"/>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xdr:nvSpPr>
            <xdr:cNvPr id="16" name="TextBox 46"/>
            <xdr:cNvSpPr txBox="1"/>
          </xdr:nvSpPr>
          <xdr:spPr>
            <a:xfrm>
              <a:off x="3438732" y="5492234"/>
              <a:ext cx="1986313"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FF00"/>
                  </a:solidFill>
                </a:rPr>
                <a:t>Atlanta Avadh</a:t>
              </a:r>
              <a:endParaRPr lang="en-IN" sz="2400" b="1">
                <a:solidFill>
                  <a:srgbClr val="FFFF00"/>
                </a:solidFill>
              </a:endParaRPr>
            </a:p>
          </xdr:txBody>
        </xdr:sp>
      </xdr:grpSp>
    </xdr:grpSp>
    <xdr:clientData/>
  </xdr:twoCellAnchor>
  <xdr:twoCellAnchor>
    <xdr:from>
      <xdr:col>0</xdr:col>
      <xdr:colOff>375285</xdr:colOff>
      <xdr:row>156</xdr:row>
      <xdr:rowOff>101600</xdr:rowOff>
    </xdr:from>
    <xdr:to>
      <xdr:col>7</xdr:col>
      <xdr:colOff>607060</xdr:colOff>
      <xdr:row>206</xdr:row>
      <xdr:rowOff>95885</xdr:rowOff>
    </xdr:to>
    <xdr:grpSp>
      <xdr:nvGrpSpPr>
        <xdr:cNvPr id="17" name="Group 16"/>
        <xdr:cNvGrpSpPr/>
      </xdr:nvGrpSpPr>
      <xdr:grpSpPr>
        <a:xfrm>
          <a:off x="375285" y="32229425"/>
          <a:ext cx="6118225" cy="8090535"/>
          <a:chOff x="165144" y="231387"/>
          <a:chExt cx="6145641" cy="8277092"/>
        </a:xfrm>
      </xdr:grpSpPr>
      <xdr:grpSp>
        <xdr:nvGrpSpPr>
          <xdr:cNvPr id="18" name="Group 17"/>
          <xdr:cNvGrpSpPr/>
        </xdr:nvGrpSpPr>
        <xdr:grpSpPr>
          <a:xfrm>
            <a:off x="228291" y="231387"/>
            <a:ext cx="6019348" cy="6121761"/>
            <a:chOff x="228291" y="969941"/>
            <a:chExt cx="6019348" cy="6121761"/>
          </a:xfrm>
        </xdr:grpSpPr>
        <xdr:pic>
          <xdr:nvPicPr>
            <xdr:cNvPr id="24" name="Picture 23"/>
            <xdr:cNvPicPr>
              <a:picLocks noChangeAspect="1"/>
            </xdr:cNvPicPr>
          </xdr:nvPicPr>
          <xdr:blipFill>
            <a:blip r:embed="rId9">
              <a:extLst>
                <a:ext uri="{28A0092B-C50C-407E-A947-70E740481C1C}">
                  <a14:useLocalDpi xmlns:a14="http://schemas.microsoft.com/office/drawing/2010/main" val="0"/>
                </a:ext>
              </a:extLst>
            </a:blip>
            <a:stretch>
              <a:fillRect/>
            </a:stretch>
          </xdr:blipFill>
          <xdr:spPr>
            <a:xfrm>
              <a:off x="228291" y="969941"/>
              <a:ext cx="6019348" cy="2910065"/>
            </a:xfrm>
            <a:prstGeom prst="rect">
              <a:avLst/>
            </a:prstGeom>
            <a:ln>
              <a:solidFill>
                <a:schemeClr val="tx1"/>
              </a:solidFill>
            </a:ln>
          </xdr:spPr>
        </xdr:pic>
        <xdr:pic>
          <xdr:nvPicPr>
            <xdr:cNvPr id="25" name="Picture 24"/>
            <xdr:cNvPicPr>
              <a:picLocks noChangeAspect="1"/>
            </xdr:cNvPicPr>
          </xdr:nvPicPr>
          <xdr:blipFill>
            <a:blip r:embed="rId10">
              <a:extLst>
                <a:ext uri="{28A0092B-C50C-407E-A947-70E740481C1C}">
                  <a14:useLocalDpi xmlns:a14="http://schemas.microsoft.com/office/drawing/2010/main" val="0"/>
                </a:ext>
              </a:extLst>
            </a:blip>
            <a:stretch>
              <a:fillRect/>
            </a:stretch>
          </xdr:blipFill>
          <xdr:spPr>
            <a:xfrm>
              <a:off x="234032" y="4006459"/>
              <a:ext cx="5984904" cy="3085243"/>
            </a:xfrm>
            <a:prstGeom prst="rect">
              <a:avLst/>
            </a:prstGeom>
            <a:ln>
              <a:solidFill>
                <a:schemeClr val="tx1"/>
              </a:solidFill>
            </a:ln>
          </xdr:spPr>
        </xdr:pic>
      </xdr:grpSp>
      <xdr:grpSp>
        <xdr:nvGrpSpPr>
          <xdr:cNvPr id="19" name="Group 18"/>
          <xdr:cNvGrpSpPr/>
        </xdr:nvGrpSpPr>
        <xdr:grpSpPr>
          <a:xfrm>
            <a:off x="165144" y="6447020"/>
            <a:ext cx="6145641" cy="2061458"/>
            <a:chOff x="561335" y="8934350"/>
            <a:chExt cx="6488594" cy="2099466"/>
          </a:xfrm>
        </xdr:grpSpPr>
        <xdr:pic>
          <xdr:nvPicPr>
            <xdr:cNvPr id="20" name="Picture 19"/>
            <xdr:cNvPicPr>
              <a:picLocks noChangeAspect="1"/>
            </xdr:cNvPicPr>
          </xdr:nvPicPr>
          <xdr:blipFill>
            <a:blip r:embed="rId11" cstate="print">
              <a:extLst>
                <a:ext uri="{28A0092B-C50C-407E-A947-70E740481C1C}">
                  <a14:useLocalDpi xmlns:a14="http://schemas.microsoft.com/office/drawing/2010/main" val="0"/>
                </a:ext>
              </a:extLst>
            </a:blip>
            <a:stretch>
              <a:fillRect/>
            </a:stretch>
          </xdr:blipFill>
          <xdr:spPr>
            <a:xfrm>
              <a:off x="2203856" y="8938518"/>
              <a:ext cx="1541504" cy="2093504"/>
            </a:xfrm>
            <a:prstGeom prst="rect">
              <a:avLst/>
            </a:prstGeom>
            <a:ln>
              <a:solidFill>
                <a:schemeClr val="tx1"/>
              </a:solidFill>
            </a:ln>
          </xdr:spPr>
        </xdr:pic>
        <xdr:pic>
          <xdr:nvPicPr>
            <xdr:cNvPr id="21" name="Picture 20"/>
            <xdr:cNvPicPr>
              <a:picLocks noChangeAspect="1"/>
            </xdr:cNvPicPr>
          </xdr:nvPicPr>
          <xdr:blipFill>
            <a:blip r:embed="rId12" cstate="print">
              <a:extLst>
                <a:ext uri="{28A0092B-C50C-407E-A947-70E740481C1C}">
                  <a14:useLocalDpi xmlns:a14="http://schemas.microsoft.com/office/drawing/2010/main" val="0"/>
                </a:ext>
              </a:extLst>
            </a:blip>
            <a:stretch>
              <a:fillRect/>
            </a:stretch>
          </xdr:blipFill>
          <xdr:spPr>
            <a:xfrm>
              <a:off x="3836274" y="8937347"/>
              <a:ext cx="1541504" cy="2062316"/>
            </a:xfrm>
            <a:prstGeom prst="rect">
              <a:avLst/>
            </a:prstGeom>
            <a:ln>
              <a:solidFill>
                <a:schemeClr val="tx1"/>
              </a:solidFill>
            </a:ln>
          </xdr:spPr>
        </xdr:pic>
        <xdr:pic>
          <xdr:nvPicPr>
            <xdr:cNvPr id="22" name="Picture 21"/>
            <xdr:cNvPicPr>
              <a:picLocks noChangeAspect="1"/>
            </xdr:cNvPicPr>
          </xdr:nvPicPr>
          <xdr:blipFill>
            <a:blip r:embed="rId13" cstate="print">
              <a:extLst>
                <a:ext uri="{28A0092B-C50C-407E-A947-70E740481C1C}">
                  <a14:useLocalDpi xmlns:a14="http://schemas.microsoft.com/office/drawing/2010/main" val="0"/>
                </a:ext>
              </a:extLst>
            </a:blip>
            <a:stretch>
              <a:fillRect/>
            </a:stretch>
          </xdr:blipFill>
          <xdr:spPr>
            <a:xfrm>
              <a:off x="561335" y="8934350"/>
              <a:ext cx="1541504" cy="2092252"/>
            </a:xfrm>
            <a:prstGeom prst="rect">
              <a:avLst/>
            </a:prstGeom>
            <a:ln>
              <a:solidFill>
                <a:schemeClr val="tx1"/>
              </a:solidFill>
            </a:ln>
          </xdr:spPr>
        </xdr:pic>
        <xdr:pic>
          <xdr:nvPicPr>
            <xdr:cNvPr id="23" name="Picture 22"/>
            <xdr:cNvPicPr>
              <a:picLocks noChangeAspect="1"/>
            </xdr:cNvPicPr>
          </xdr:nvPicPr>
          <xdr:blipFill>
            <a:blip r:embed="rId14" cstate="print">
              <a:extLst>
                <a:ext uri="{28A0092B-C50C-407E-A947-70E740481C1C}">
                  <a14:useLocalDpi xmlns:a14="http://schemas.microsoft.com/office/drawing/2010/main" val="0"/>
                </a:ext>
              </a:extLst>
            </a:blip>
            <a:stretch>
              <a:fillRect/>
            </a:stretch>
          </xdr:blipFill>
          <xdr:spPr>
            <a:xfrm>
              <a:off x="5508425" y="8941564"/>
              <a:ext cx="1541504" cy="2092252"/>
            </a:xfrm>
            <a:prstGeom prst="rect">
              <a:avLst/>
            </a:prstGeom>
            <a:ln>
              <a:solidFill>
                <a:schemeClr val="tx1"/>
              </a:solidFill>
            </a:ln>
          </xdr:spPr>
        </xdr:pic>
      </xdr:grpSp>
    </xdr:grpSp>
    <xdr:clientData/>
  </xdr:twoCellAnchor>
  <xdr:twoCellAnchor editAs="oneCell">
    <xdr:from>
      <xdr:col>8</xdr:col>
      <xdr:colOff>268605</xdr:colOff>
      <xdr:row>5</xdr:row>
      <xdr:rowOff>91440</xdr:rowOff>
    </xdr:from>
    <xdr:to>
      <xdr:col>18</xdr:col>
      <xdr:colOff>268605</xdr:colOff>
      <xdr:row>12</xdr:row>
      <xdr:rowOff>183515</xdr:rowOff>
    </xdr:to>
    <xdr:pic>
      <xdr:nvPicPr>
        <xdr:cNvPr id="26" name="Picture 25"/>
        <xdr:cNvPicPr>
          <a:picLocks noChangeAspect="1"/>
        </xdr:cNvPicPr>
      </xdr:nvPicPr>
      <xdr:blipFill>
        <a:blip r:embed="rId15"/>
        <a:stretch>
          <a:fillRect/>
        </a:stretch>
      </xdr:blipFill>
      <xdr:spPr>
        <a:xfrm>
          <a:off x="7012305" y="1767840"/>
          <a:ext cx="6410325" cy="15716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xdr:row>
      <xdr:rowOff>0</xdr:rowOff>
    </xdr:from>
    <xdr:to>
      <xdr:col>4</xdr:col>
      <xdr:colOff>95250</xdr:colOff>
      <xdr:row>31</xdr:row>
      <xdr:rowOff>85725</xdr:rowOff>
    </xdr:to>
    <xdr:pic>
      <xdr:nvPicPr>
        <xdr:cNvPr id="2" name="Picture 1"/>
        <xdr:cNvPicPr>
          <a:picLocks noChangeAspect="1"/>
        </xdr:cNvPicPr>
      </xdr:nvPicPr>
      <xdr:blipFill>
        <a:blip r:embed="rId1"/>
        <a:stretch>
          <a:fillRect/>
        </a:stretch>
      </xdr:blipFill>
      <xdr:spPr>
        <a:xfrm>
          <a:off x="0" y="2867025"/>
          <a:ext cx="5219700" cy="3133725"/>
        </a:xfrm>
        <a:prstGeom prst="rect">
          <a:avLst/>
        </a:prstGeom>
        <a:noFill/>
        <a:ln w="9525">
          <a:noFill/>
        </a:ln>
      </xdr:spPr>
    </xdr:pic>
    <xdr:clientData/>
  </xdr:twoCellAnchor>
  <xdr:twoCellAnchor editAs="oneCell">
    <xdr:from>
      <xdr:col>4</xdr:col>
      <xdr:colOff>513715</xdr:colOff>
      <xdr:row>15</xdr:row>
      <xdr:rowOff>81915</xdr:rowOff>
    </xdr:from>
    <xdr:to>
      <xdr:col>11</xdr:col>
      <xdr:colOff>504190</xdr:colOff>
      <xdr:row>34</xdr:row>
      <xdr:rowOff>5715</xdr:rowOff>
    </xdr:to>
    <xdr:pic>
      <xdr:nvPicPr>
        <xdr:cNvPr id="3" name="Picture 2"/>
        <xdr:cNvPicPr>
          <a:picLocks noChangeAspect="1"/>
        </xdr:cNvPicPr>
      </xdr:nvPicPr>
      <xdr:blipFill>
        <a:blip r:embed="rId2"/>
        <a:stretch>
          <a:fillRect/>
        </a:stretch>
      </xdr:blipFill>
      <xdr:spPr>
        <a:xfrm>
          <a:off x="5638165" y="2948940"/>
          <a:ext cx="5429250" cy="3543300"/>
        </a:xfrm>
        <a:prstGeom prst="rect">
          <a:avLst/>
        </a:prstGeom>
        <a:noFill/>
        <a:ln w="9525">
          <a:noFill/>
        </a:ln>
      </xdr:spPr>
    </xdr:pic>
    <xdr:clientData/>
  </xdr:twoCellAnchor>
  <xdr:twoCellAnchor editAs="oneCell">
    <xdr:from>
      <xdr:col>0</xdr:col>
      <xdr:colOff>0</xdr:colOff>
      <xdr:row>33</xdr:row>
      <xdr:rowOff>0</xdr:rowOff>
    </xdr:from>
    <xdr:to>
      <xdr:col>6</xdr:col>
      <xdr:colOff>561975</xdr:colOff>
      <xdr:row>54</xdr:row>
      <xdr:rowOff>85725</xdr:rowOff>
    </xdr:to>
    <xdr:pic>
      <xdr:nvPicPr>
        <xdr:cNvPr id="4" name="Picture 3"/>
        <xdr:cNvPicPr>
          <a:picLocks noChangeAspect="1"/>
        </xdr:cNvPicPr>
      </xdr:nvPicPr>
      <xdr:blipFill>
        <a:blip r:embed="rId3"/>
        <a:stretch>
          <a:fillRect/>
        </a:stretch>
      </xdr:blipFill>
      <xdr:spPr>
        <a:xfrm>
          <a:off x="0" y="6296025"/>
          <a:ext cx="8029575" cy="408622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maps.app.goo.gl/e6SYWUfBr8jGTFtw9" TargetMode="External"/><Relationship Id="rId4" Type="http://schemas.openxmlformats.org/officeDocument/2006/relationships/vmlDrawing" Target="../drawings/vmlDrawing2.v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3"/>
  <sheetViews>
    <sheetView tabSelected="1" view="pageBreakPreview" zoomScaleNormal="115" workbookViewId="0">
      <selection activeCell="K164" sqref="K164"/>
    </sheetView>
  </sheetViews>
  <sheetFormatPr defaultColWidth="9" defaultRowHeight="12.75"/>
  <cols>
    <col min="1" max="2" width="12" style="40" customWidth="1"/>
    <col min="3" max="8" width="12.8571428571429" style="40" customWidth="1"/>
    <col min="9" max="9" width="13.8571428571429" style="40" customWidth="1"/>
    <col min="10" max="16384" width="9.14285714285714" style="40"/>
  </cols>
  <sheetData>
    <row r="1" ht="41.25" customHeight="1" spans="1:8">
      <c r="A1" s="41" t="s">
        <v>0</v>
      </c>
      <c r="B1" s="41"/>
      <c r="C1" s="42"/>
      <c r="D1" s="42"/>
      <c r="E1" s="42"/>
      <c r="F1" s="42"/>
      <c r="G1" s="42"/>
      <c r="H1" s="42"/>
    </row>
    <row r="2" ht="14.25" spans="1:8">
      <c r="A2" s="43" t="s">
        <v>1</v>
      </c>
      <c r="B2" s="43"/>
      <c r="C2" s="43"/>
      <c r="D2" s="43"/>
      <c r="E2" s="43"/>
      <c r="F2" s="43"/>
      <c r="G2" s="43"/>
      <c r="H2" s="43"/>
    </row>
    <row r="3" ht="25.5" spans="1:8">
      <c r="A3" s="44" t="s">
        <v>2</v>
      </c>
      <c r="B3" s="44"/>
      <c r="C3" s="45" t="s">
        <v>3</v>
      </c>
      <c r="D3" s="46"/>
      <c r="E3" s="47"/>
      <c r="F3" s="48" t="s">
        <v>4</v>
      </c>
      <c r="G3" s="49">
        <v>45892</v>
      </c>
      <c r="H3" s="49"/>
    </row>
    <row r="4" ht="25.5" spans="1:8">
      <c r="A4" s="44" t="s">
        <v>5</v>
      </c>
      <c r="B4" s="44"/>
      <c r="C4" s="50" t="s">
        <v>6</v>
      </c>
      <c r="D4" s="51"/>
      <c r="E4" s="52"/>
      <c r="F4" s="48" t="s">
        <v>7</v>
      </c>
      <c r="G4" s="53" t="s">
        <v>8</v>
      </c>
      <c r="H4" s="53"/>
    </row>
    <row r="5" ht="25.5" spans="1:8">
      <c r="A5" s="54" t="s">
        <v>9</v>
      </c>
      <c r="B5" s="55"/>
      <c r="C5" s="45" t="s">
        <v>10</v>
      </c>
      <c r="D5" s="46"/>
      <c r="E5" s="47"/>
      <c r="F5" s="48" t="s">
        <v>11</v>
      </c>
      <c r="G5" s="49" t="str">
        <f ca="1">TEXT(TODAY(),"DD/MM/YYYY")</f>
        <v>29/08/2025</v>
      </c>
      <c r="H5" s="49"/>
    </row>
    <row r="6" ht="14.25" spans="1:8">
      <c r="A6" s="43" t="s">
        <v>12</v>
      </c>
      <c r="B6" s="43"/>
      <c r="C6" s="43"/>
      <c r="D6" s="43"/>
      <c r="E6" s="43"/>
      <c r="F6" s="43"/>
      <c r="G6" s="43"/>
      <c r="H6" s="43"/>
    </row>
    <row r="7" ht="14.25" spans="1:8">
      <c r="A7" s="56" t="s">
        <v>13</v>
      </c>
      <c r="B7" s="57"/>
      <c r="C7" s="58" t="s">
        <v>14</v>
      </c>
      <c r="D7" s="58"/>
      <c r="E7" s="58"/>
      <c r="F7" s="58"/>
      <c r="G7" s="58"/>
      <c r="H7" s="58"/>
    </row>
    <row r="8" ht="28" customHeight="1" spans="1:20">
      <c r="A8" s="56" t="s">
        <v>15</v>
      </c>
      <c r="B8" s="57"/>
      <c r="C8" s="59" t="str">
        <f>CONCATENATE((IF(OR(C7="",C7="NA"),"",C7)),", ",(IF(OR(A9="",A9="NA"),"",A9)),".",(IF(OR(C9="",C9="NA"),"",C9)),", near ",(IF(OR(C17="",C17="NA"),"",C17)),", ",(IF(OR(C11="",C11="NA"),"",C11)),", ",(IF(OR(C10="",C10="NA"),"",C10)),", ",(IF(OR(C12="",C12="NA"),"",C12)),", ",(IF(OR(C13="",C13="NA"),"",C13)),", ",(IF(OR(C14="",C14="NA"),"",C14))," - ",(IF(OR(C15="",C15="NA"),"",C15)),".")</f>
        <v>Atlanta Avadh, CTS No.31132 &amp; 31133, Unit No. 204 (Pt) &amp; 212, Sheet No. 83, near Kohinoor Prime, Shivaji Road, Ulhasnagar, Shahad East, Ulhasnagar, Thane  - 421001.</v>
      </c>
      <c r="D8" s="59"/>
      <c r="E8" s="59"/>
      <c r="F8" s="59"/>
      <c r="G8" s="59"/>
      <c r="H8" s="59"/>
      <c r="P8" s="165" t="s">
        <v>16</v>
      </c>
      <c r="Q8" s="165" t="s">
        <v>17</v>
      </c>
      <c r="R8" s="165" t="s">
        <v>18</v>
      </c>
      <c r="S8" s="165" t="s">
        <v>19</v>
      </c>
      <c r="T8" s="165" t="s">
        <v>20</v>
      </c>
    </row>
    <row r="9" ht="15" spans="1:20">
      <c r="A9" s="56" t="s">
        <v>21</v>
      </c>
      <c r="B9" s="57"/>
      <c r="C9" s="59" t="s">
        <v>22</v>
      </c>
      <c r="D9" s="59"/>
      <c r="E9" s="59"/>
      <c r="F9" s="59"/>
      <c r="G9" s="59"/>
      <c r="H9" s="59"/>
      <c r="P9" s="165" t="s">
        <v>23</v>
      </c>
      <c r="Q9" s="165" t="s">
        <v>24</v>
      </c>
      <c r="R9" s="165" t="s">
        <v>25</v>
      </c>
      <c r="S9" s="165" t="s">
        <v>26</v>
      </c>
      <c r="T9" s="165" t="s">
        <v>27</v>
      </c>
    </row>
    <row r="10" ht="15" spans="1:20">
      <c r="A10" s="56" t="s">
        <v>28</v>
      </c>
      <c r="B10" s="57"/>
      <c r="C10" s="60" t="s">
        <v>29</v>
      </c>
      <c r="D10" s="60"/>
      <c r="E10" s="60"/>
      <c r="F10" s="60"/>
      <c r="G10" s="60"/>
      <c r="H10" s="60"/>
      <c r="P10" s="165" t="s">
        <v>30</v>
      </c>
      <c r="Q10" s="165" t="s">
        <v>31</v>
      </c>
      <c r="R10" s="165" t="s">
        <v>32</v>
      </c>
      <c r="S10" s="165" t="s">
        <v>33</v>
      </c>
      <c r="T10" s="165" t="s">
        <v>34</v>
      </c>
    </row>
    <row r="11" ht="15" spans="1:20">
      <c r="A11" s="56" t="s">
        <v>35</v>
      </c>
      <c r="B11" s="57"/>
      <c r="C11" s="60" t="s">
        <v>36</v>
      </c>
      <c r="D11" s="60"/>
      <c r="E11" s="60"/>
      <c r="F11" s="60"/>
      <c r="G11" s="60"/>
      <c r="H11" s="60"/>
      <c r="P11" s="165" t="s">
        <v>37</v>
      </c>
      <c r="Q11" s="165" t="s">
        <v>38</v>
      </c>
      <c r="R11" s="165" t="s">
        <v>39</v>
      </c>
      <c r="S11" s="165" t="s">
        <v>40</v>
      </c>
      <c r="T11" s="165" t="s">
        <v>41</v>
      </c>
    </row>
    <row r="12" ht="15" spans="1:20">
      <c r="A12" s="56" t="s">
        <v>42</v>
      </c>
      <c r="B12" s="57"/>
      <c r="C12" s="60" t="s">
        <v>43</v>
      </c>
      <c r="D12" s="60"/>
      <c r="E12" s="60"/>
      <c r="F12" s="60"/>
      <c r="G12" s="60"/>
      <c r="H12" s="60"/>
      <c r="P12" s="165" t="s">
        <v>44</v>
      </c>
      <c r="Q12" s="165" t="s">
        <v>45</v>
      </c>
      <c r="R12" s="165" t="s">
        <v>18</v>
      </c>
      <c r="S12" s="165" t="s">
        <v>46</v>
      </c>
      <c r="T12" s="165" t="s">
        <v>47</v>
      </c>
    </row>
    <row r="13" ht="15" spans="1:20">
      <c r="A13" s="56" t="s">
        <v>48</v>
      </c>
      <c r="B13" s="57"/>
      <c r="C13" s="60" t="s">
        <v>29</v>
      </c>
      <c r="D13" s="60"/>
      <c r="E13" s="60"/>
      <c r="F13" s="60"/>
      <c r="G13" s="60"/>
      <c r="H13" s="60"/>
      <c r="P13" s="165" t="s">
        <v>29</v>
      </c>
      <c r="Q13" s="165" t="s">
        <v>17</v>
      </c>
      <c r="R13" s="165"/>
      <c r="S13" s="165" t="s">
        <v>49</v>
      </c>
      <c r="T13" s="165" t="s">
        <v>50</v>
      </c>
    </row>
    <row r="14" ht="15" spans="1:20">
      <c r="A14" s="56" t="s">
        <v>51</v>
      </c>
      <c r="B14" s="57"/>
      <c r="C14" s="60" t="s">
        <v>16</v>
      </c>
      <c r="D14" s="60"/>
      <c r="E14" s="60"/>
      <c r="F14" s="60"/>
      <c r="G14" s="60"/>
      <c r="H14" s="60"/>
      <c r="P14" s="165" t="s">
        <v>52</v>
      </c>
      <c r="Q14" s="165" t="s">
        <v>53</v>
      </c>
      <c r="R14" s="165"/>
      <c r="S14" s="165" t="s">
        <v>54</v>
      </c>
      <c r="T14" s="165" t="s">
        <v>55</v>
      </c>
    </row>
    <row r="15" ht="15" spans="1:20">
      <c r="A15" s="56" t="s">
        <v>56</v>
      </c>
      <c r="B15" s="57"/>
      <c r="C15" s="61">
        <v>421001</v>
      </c>
      <c r="D15" s="61"/>
      <c r="E15" s="61"/>
      <c r="F15" s="61"/>
      <c r="G15" s="61"/>
      <c r="H15" s="61"/>
      <c r="P15" s="165" t="s">
        <v>57</v>
      </c>
      <c r="Q15" s="165" t="s">
        <v>58</v>
      </c>
      <c r="R15" s="165"/>
      <c r="S15" s="165" t="s">
        <v>59</v>
      </c>
      <c r="T15" s="165" t="s">
        <v>60</v>
      </c>
    </row>
    <row r="16" ht="15" spans="1:20">
      <c r="A16" s="56" t="s">
        <v>61</v>
      </c>
      <c r="B16" s="57"/>
      <c r="C16" s="59" t="s">
        <v>62</v>
      </c>
      <c r="D16" s="59"/>
      <c r="E16" s="59"/>
      <c r="F16" s="59"/>
      <c r="G16" s="59"/>
      <c r="H16" s="59"/>
      <c r="P16" s="165"/>
      <c r="Q16" s="165"/>
      <c r="R16" s="165"/>
      <c r="S16" s="165" t="s">
        <v>63</v>
      </c>
      <c r="T16" s="165" t="s">
        <v>64</v>
      </c>
    </row>
    <row r="17" ht="15" spans="1:20">
      <c r="A17" s="56" t="s">
        <v>65</v>
      </c>
      <c r="B17" s="57"/>
      <c r="C17" s="62" t="s">
        <v>66</v>
      </c>
      <c r="D17" s="62"/>
      <c r="E17" s="62"/>
      <c r="F17" s="62"/>
      <c r="G17" s="62"/>
      <c r="H17" s="62"/>
      <c r="P17" s="165"/>
      <c r="Q17" s="165"/>
      <c r="R17" s="165"/>
      <c r="S17" s="165" t="s">
        <v>67</v>
      </c>
      <c r="T17" s="165" t="s">
        <v>68</v>
      </c>
    </row>
    <row r="18" ht="15" spans="1:20">
      <c r="A18" s="56" t="s">
        <v>69</v>
      </c>
      <c r="B18" s="57"/>
      <c r="C18" s="63" t="s">
        <v>70</v>
      </c>
      <c r="D18" s="64"/>
      <c r="E18" s="65"/>
      <c r="F18" s="63" t="s">
        <v>71</v>
      </c>
      <c r="G18" s="64"/>
      <c r="H18" s="65"/>
      <c r="P18" s="165"/>
      <c r="Q18" s="165"/>
      <c r="R18" s="165"/>
      <c r="S18" s="165" t="s">
        <v>72</v>
      </c>
      <c r="T18" s="165" t="s">
        <v>73</v>
      </c>
    </row>
    <row r="19" ht="15" spans="1:20">
      <c r="A19" s="56" t="s">
        <v>74</v>
      </c>
      <c r="B19" s="57"/>
      <c r="C19" s="66" t="s">
        <v>75</v>
      </c>
      <c r="D19" s="64"/>
      <c r="E19" s="64"/>
      <c r="F19" s="64"/>
      <c r="G19" s="64"/>
      <c r="H19" s="65"/>
      <c r="P19" s="165"/>
      <c r="Q19" s="165"/>
      <c r="R19" s="165"/>
      <c r="S19" s="165" t="s">
        <v>76</v>
      </c>
      <c r="T19" s="165" t="s">
        <v>77</v>
      </c>
    </row>
    <row r="20" ht="15" spans="1:20">
      <c r="A20" s="56" t="s">
        <v>78</v>
      </c>
      <c r="B20" s="57"/>
      <c r="C20" s="59" t="s">
        <v>79</v>
      </c>
      <c r="D20" s="59"/>
      <c r="E20" s="59"/>
      <c r="F20" s="59"/>
      <c r="G20" s="59"/>
      <c r="H20" s="59"/>
      <c r="P20" s="165"/>
      <c r="Q20" s="165"/>
      <c r="R20" s="165"/>
      <c r="S20" s="165" t="s">
        <v>80</v>
      </c>
      <c r="T20" s="165" t="s">
        <v>81</v>
      </c>
    </row>
    <row r="21" ht="27" customHeight="1" spans="1:20">
      <c r="A21" s="56" t="s">
        <v>82</v>
      </c>
      <c r="B21" s="57"/>
      <c r="C21" s="67" t="s">
        <v>83</v>
      </c>
      <c r="D21" s="67"/>
      <c r="E21" s="67"/>
      <c r="F21" s="67"/>
      <c r="G21" s="67"/>
      <c r="H21" s="67"/>
      <c r="P21" s="165"/>
      <c r="Q21" s="165"/>
      <c r="R21" s="165"/>
      <c r="S21" s="165" t="s">
        <v>84</v>
      </c>
      <c r="T21" s="165" t="s">
        <v>85</v>
      </c>
    </row>
    <row r="22" ht="15" customHeight="1" spans="1:20">
      <c r="A22" s="56" t="s">
        <v>86</v>
      </c>
      <c r="B22" s="57"/>
      <c r="C22" s="61" t="s">
        <v>87</v>
      </c>
      <c r="D22" s="61"/>
      <c r="E22" s="61"/>
      <c r="F22" s="61"/>
      <c r="G22" s="61"/>
      <c r="H22" s="61"/>
      <c r="P22" s="165"/>
      <c r="Q22" s="165"/>
      <c r="R22" s="165"/>
      <c r="S22" s="165" t="s">
        <v>88</v>
      </c>
      <c r="T22" s="165" t="s">
        <v>89</v>
      </c>
    </row>
    <row r="23" ht="28" customHeight="1" spans="1:8">
      <c r="A23" s="56" t="s">
        <v>90</v>
      </c>
      <c r="B23" s="57"/>
      <c r="C23" s="59" t="s">
        <v>91</v>
      </c>
      <c r="D23" s="60"/>
      <c r="E23" s="60"/>
      <c r="F23" s="60"/>
      <c r="G23" s="60"/>
      <c r="H23" s="60"/>
    </row>
    <row r="24" spans="1:8">
      <c r="A24" s="56" t="s">
        <v>92</v>
      </c>
      <c r="B24" s="57"/>
      <c r="C24" s="60" t="s">
        <v>93</v>
      </c>
      <c r="D24" s="60"/>
      <c r="E24" s="60"/>
      <c r="F24" s="60"/>
      <c r="G24" s="60"/>
      <c r="H24" s="60"/>
    </row>
    <row r="25" ht="27.75" customHeight="1" spans="1:8">
      <c r="A25" s="56" t="s">
        <v>94</v>
      </c>
      <c r="B25" s="57"/>
      <c r="C25" s="60" t="s">
        <v>95</v>
      </c>
      <c r="D25" s="60"/>
      <c r="E25" s="60"/>
      <c r="F25" s="60"/>
      <c r="G25" s="60"/>
      <c r="H25" s="60"/>
    </row>
    <row r="26" ht="45.75" customHeight="1" spans="1:8">
      <c r="A26" s="68" t="s">
        <v>96</v>
      </c>
      <c r="B26" s="69"/>
      <c r="C26" s="70" t="s">
        <v>97</v>
      </c>
      <c r="D26" s="70"/>
      <c r="E26" s="70"/>
      <c r="F26" s="70"/>
      <c r="G26" s="70"/>
      <c r="H26" s="70"/>
    </row>
    <row r="27" ht="38.25" spans="1:10">
      <c r="A27" s="56" t="s">
        <v>98</v>
      </c>
      <c r="B27" s="57"/>
      <c r="C27" s="71" t="s">
        <v>99</v>
      </c>
      <c r="D27" s="71"/>
      <c r="E27" s="71"/>
      <c r="F27" s="72" t="s">
        <v>100</v>
      </c>
      <c r="G27" s="70" t="s">
        <v>101</v>
      </c>
      <c r="H27" s="70"/>
      <c r="J27" s="166"/>
    </row>
    <row r="28" ht="25.5" spans="1:8">
      <c r="A28" s="68" t="s">
        <v>102</v>
      </c>
      <c r="B28" s="69"/>
      <c r="C28" s="61" t="s">
        <v>103</v>
      </c>
      <c r="D28" s="61"/>
      <c r="E28" s="61"/>
      <c r="F28" s="72" t="s">
        <v>104</v>
      </c>
      <c r="G28" s="73">
        <f>0.15*144</f>
        <v>21.6</v>
      </c>
      <c r="H28" s="73"/>
    </row>
    <row r="29" ht="28.5" customHeight="1" spans="1:8">
      <c r="A29" s="56" t="s">
        <v>105</v>
      </c>
      <c r="B29" s="57"/>
      <c r="C29" s="74" t="s">
        <v>106</v>
      </c>
      <c r="D29" s="75"/>
      <c r="E29" s="76"/>
      <c r="F29" s="76"/>
      <c r="G29" s="76"/>
      <c r="H29" s="77"/>
    </row>
    <row r="30" ht="27" customHeight="1" spans="1:8">
      <c r="A30" s="56" t="s">
        <v>107</v>
      </c>
      <c r="B30" s="57"/>
      <c r="C30" s="78" t="s">
        <v>106</v>
      </c>
      <c r="D30" s="79"/>
      <c r="E30" s="80"/>
      <c r="F30" s="80"/>
      <c r="G30" s="80"/>
      <c r="H30" s="81"/>
    </row>
    <row r="31" customHeight="1" spans="1:8">
      <c r="A31" s="82" t="s">
        <v>108</v>
      </c>
      <c r="B31" s="83"/>
      <c r="C31" s="84" t="s">
        <v>109</v>
      </c>
      <c r="D31" s="85"/>
      <c r="E31" s="86" t="s">
        <v>110</v>
      </c>
      <c r="F31" s="86" t="s">
        <v>111</v>
      </c>
      <c r="G31" s="86" t="s">
        <v>112</v>
      </c>
      <c r="H31" s="86" t="s">
        <v>113</v>
      </c>
    </row>
    <row r="32" customHeight="1" spans="1:8">
      <c r="A32" s="87"/>
      <c r="B32" s="88"/>
      <c r="C32" s="89" t="s">
        <v>114</v>
      </c>
      <c r="D32" s="90"/>
      <c r="E32" s="91" t="s">
        <v>115</v>
      </c>
      <c r="F32" s="91" t="s">
        <v>115</v>
      </c>
      <c r="G32" s="91" t="s">
        <v>115</v>
      </c>
      <c r="H32" s="91" t="s">
        <v>115</v>
      </c>
    </row>
    <row r="33" ht="25.5" customHeight="1" spans="1:8">
      <c r="A33" s="87"/>
      <c r="B33" s="88"/>
      <c r="C33" s="89" t="s">
        <v>116</v>
      </c>
      <c r="D33" s="90"/>
      <c r="E33" s="91" t="s">
        <v>117</v>
      </c>
      <c r="F33" s="92" t="s">
        <v>118</v>
      </c>
      <c r="G33" s="92" t="s">
        <v>118</v>
      </c>
      <c r="H33" s="92" t="s">
        <v>118</v>
      </c>
    </row>
    <row r="34" customHeight="1" spans="1:8">
      <c r="A34" s="93"/>
      <c r="B34" s="94"/>
      <c r="C34" s="89" t="s">
        <v>119</v>
      </c>
      <c r="D34" s="90"/>
      <c r="E34" s="91" t="s">
        <v>120</v>
      </c>
      <c r="F34" s="95" t="s">
        <v>121</v>
      </c>
      <c r="G34" s="95" t="s">
        <v>122</v>
      </c>
      <c r="H34" s="95" t="s">
        <v>121</v>
      </c>
    </row>
    <row r="35" ht="29.25" customHeight="1" spans="1:8">
      <c r="A35" s="56" t="s">
        <v>123</v>
      </c>
      <c r="B35" s="57"/>
      <c r="C35" s="96" t="s">
        <v>124</v>
      </c>
      <c r="D35" s="96"/>
      <c r="E35" s="96"/>
      <c r="F35" s="96"/>
      <c r="G35" s="96"/>
      <c r="H35" s="96"/>
    </row>
    <row r="36" ht="38.25" customHeight="1" spans="1:8">
      <c r="A36" s="56" t="s">
        <v>125</v>
      </c>
      <c r="B36" s="57"/>
      <c r="C36" s="97">
        <f>1735.65</f>
        <v>1735.65</v>
      </c>
      <c r="D36" s="98"/>
      <c r="E36" s="99" t="s">
        <v>126</v>
      </c>
      <c r="F36" s="99"/>
      <c r="G36" s="100">
        <f>1735.65</f>
        <v>1735.65</v>
      </c>
      <c r="H36" s="100"/>
    </row>
    <row r="37" spans="1:8">
      <c r="A37" s="56" t="s">
        <v>127</v>
      </c>
      <c r="B37" s="57"/>
      <c r="C37" s="101" t="s">
        <v>128</v>
      </c>
      <c r="D37" s="101"/>
      <c r="E37" s="101"/>
      <c r="F37" s="101"/>
      <c r="G37" s="101"/>
      <c r="H37" s="101"/>
    </row>
    <row r="38" ht="133.5" customHeight="1" spans="1:9">
      <c r="A38" s="56" t="s">
        <v>129</v>
      </c>
      <c r="B38" s="57"/>
      <c r="C38" s="62" t="s">
        <v>130</v>
      </c>
      <c r="D38" s="62"/>
      <c r="E38" s="70"/>
      <c r="F38" s="70"/>
      <c r="G38" s="70"/>
      <c r="H38" s="70"/>
      <c r="I38" s="167"/>
    </row>
    <row r="39" spans="1:8">
      <c r="A39" s="86" t="s">
        <v>131</v>
      </c>
      <c r="B39" s="86"/>
      <c r="C39" s="86"/>
      <c r="D39" s="86"/>
      <c r="E39" s="86"/>
      <c r="F39" s="86"/>
      <c r="G39" s="86"/>
      <c r="H39" s="86"/>
    </row>
    <row r="40" customHeight="1" spans="1:8">
      <c r="A40" s="102" t="s">
        <v>132</v>
      </c>
      <c r="B40" s="103"/>
      <c r="C40" s="104" t="s">
        <v>133</v>
      </c>
      <c r="D40" s="104"/>
      <c r="E40" s="104"/>
      <c r="F40" s="104"/>
      <c r="G40" s="100">
        <f>1735.65</f>
        <v>1735.65</v>
      </c>
      <c r="H40" s="100"/>
    </row>
    <row r="41" spans="1:8">
      <c r="A41" s="105"/>
      <c r="B41" s="106"/>
      <c r="C41" s="104" t="s">
        <v>134</v>
      </c>
      <c r="D41" s="104"/>
      <c r="E41" s="104"/>
      <c r="F41" s="104"/>
      <c r="G41" s="107">
        <f>1909.22/G40</f>
        <v>1.10000288076513</v>
      </c>
      <c r="H41" s="107"/>
    </row>
    <row r="42" spans="1:8">
      <c r="A42" s="105"/>
      <c r="B42" s="106"/>
      <c r="C42" s="104" t="s">
        <v>135</v>
      </c>
      <c r="D42" s="104"/>
      <c r="E42" s="104"/>
      <c r="F42" s="104"/>
      <c r="G42" s="107">
        <f>G45/G40-G41</f>
        <v>2.89898885143894</v>
      </c>
      <c r="H42" s="107"/>
    </row>
    <row r="43" spans="1:8">
      <c r="A43" s="105"/>
      <c r="B43" s="106"/>
      <c r="C43" s="104" t="s">
        <v>136</v>
      </c>
      <c r="D43" s="104"/>
      <c r="E43" s="104"/>
      <c r="F43" s="104"/>
      <c r="G43" s="107">
        <f>G41+G42</f>
        <v>3.99899173220407</v>
      </c>
      <c r="H43" s="107"/>
    </row>
    <row r="44" spans="1:8">
      <c r="A44" s="105"/>
      <c r="B44" s="106"/>
      <c r="C44" s="101" t="s">
        <v>137</v>
      </c>
      <c r="D44" s="101"/>
      <c r="E44" s="101"/>
      <c r="F44" s="101"/>
      <c r="G44" s="100">
        <f>6942.62</f>
        <v>6942.62</v>
      </c>
      <c r="H44" s="100"/>
    </row>
    <row r="45" spans="1:8">
      <c r="A45" s="108"/>
      <c r="B45" s="109"/>
      <c r="C45" s="104" t="s">
        <v>138</v>
      </c>
      <c r="D45" s="104"/>
      <c r="E45" s="104"/>
      <c r="F45" s="104"/>
      <c r="G45" s="100">
        <f>6940.85</f>
        <v>6940.85</v>
      </c>
      <c r="H45" s="100"/>
    </row>
    <row r="46" ht="32.25" customHeight="1" spans="1:8">
      <c r="A46" s="56" t="s">
        <v>139</v>
      </c>
      <c r="B46" s="57"/>
      <c r="C46" s="110" t="s">
        <v>140</v>
      </c>
      <c r="D46" s="111"/>
      <c r="E46" s="111"/>
      <c r="F46" s="112"/>
      <c r="G46" s="113" t="s">
        <v>141</v>
      </c>
      <c r="H46" s="114">
        <v>45541</v>
      </c>
    </row>
    <row r="47" ht="32.25" customHeight="1" spans="1:11">
      <c r="A47" s="56" t="s">
        <v>142</v>
      </c>
      <c r="B47" s="57"/>
      <c r="C47" s="96" t="s">
        <v>143</v>
      </c>
      <c r="D47" s="96"/>
      <c r="E47" s="104"/>
      <c r="F47" s="104"/>
      <c r="G47" s="104"/>
      <c r="H47" s="104"/>
      <c r="I47" s="168"/>
      <c r="J47" s="168"/>
      <c r="K47" s="168"/>
    </row>
    <row r="48" ht="43.5" customHeight="1" spans="1:11">
      <c r="A48" s="68" t="s">
        <v>144</v>
      </c>
      <c r="B48" s="69"/>
      <c r="C48" s="74" t="s">
        <v>145</v>
      </c>
      <c r="D48" s="75"/>
      <c r="E48" s="75"/>
      <c r="F48" s="115"/>
      <c r="G48" s="113" t="s">
        <v>141</v>
      </c>
      <c r="H48" s="114">
        <v>45541</v>
      </c>
      <c r="I48" s="168"/>
      <c r="J48" s="168"/>
      <c r="K48" s="168"/>
    </row>
    <row r="49" spans="1:11">
      <c r="A49" s="116" t="s">
        <v>146</v>
      </c>
      <c r="B49" s="117"/>
      <c r="C49" s="118" t="s">
        <v>147</v>
      </c>
      <c r="D49" s="119"/>
      <c r="E49" s="101" t="s">
        <v>115</v>
      </c>
      <c r="F49" s="101"/>
      <c r="G49" s="101"/>
      <c r="H49" s="101"/>
      <c r="I49" s="168"/>
      <c r="J49" s="168"/>
      <c r="K49" s="168"/>
    </row>
    <row r="50" spans="1:10">
      <c r="A50" s="120"/>
      <c r="B50" s="121"/>
      <c r="C50" s="118" t="s">
        <v>148</v>
      </c>
      <c r="D50" s="119"/>
      <c r="E50" s="50" t="s">
        <v>115</v>
      </c>
      <c r="F50" s="52"/>
      <c r="G50" s="113" t="s">
        <v>141</v>
      </c>
      <c r="H50" s="122" t="s">
        <v>115</v>
      </c>
      <c r="J50" s="40" t="s">
        <v>149</v>
      </c>
    </row>
    <row r="51" spans="1:12">
      <c r="A51" s="123"/>
      <c r="B51" s="124"/>
      <c r="C51" s="118" t="s">
        <v>150</v>
      </c>
      <c r="D51" s="125"/>
      <c r="E51" s="126" t="s">
        <v>115</v>
      </c>
      <c r="F51" s="101"/>
      <c r="G51" s="101"/>
      <c r="H51" s="101"/>
      <c r="I51" s="126" t="s">
        <v>151</v>
      </c>
      <c r="J51" s="101"/>
      <c r="K51" s="101"/>
      <c r="L51" s="101"/>
    </row>
    <row r="52" hidden="1" spans="1:8">
      <c r="A52" s="127" t="s">
        <v>152</v>
      </c>
      <c r="B52" s="128"/>
      <c r="C52" s="118"/>
      <c r="D52" s="129"/>
      <c r="E52" s="129"/>
      <c r="F52" s="129"/>
      <c r="G52" s="129"/>
      <c r="H52" s="119"/>
    </row>
    <row r="53" ht="36" hidden="1" customHeight="1" spans="1:8">
      <c r="A53" s="130" t="s">
        <v>153</v>
      </c>
      <c r="B53" s="131"/>
      <c r="C53" s="110"/>
      <c r="D53" s="111"/>
      <c r="E53" s="111"/>
      <c r="F53" s="112"/>
      <c r="G53" s="113" t="s">
        <v>141</v>
      </c>
      <c r="H53" s="132"/>
    </row>
    <row r="54" hidden="1" spans="1:8">
      <c r="A54" s="133" t="s">
        <v>154</v>
      </c>
      <c r="B54" s="134"/>
      <c r="C54" s="110"/>
      <c r="D54" s="111"/>
      <c r="E54" s="111"/>
      <c r="F54" s="112"/>
      <c r="G54" s="113" t="s">
        <v>141</v>
      </c>
      <c r="H54" s="132"/>
    </row>
    <row r="55" ht="34.5" hidden="1" customHeight="1" spans="1:8">
      <c r="A55" s="135"/>
      <c r="B55" s="136"/>
      <c r="C55" s="110"/>
      <c r="D55" s="111"/>
      <c r="E55" s="111"/>
      <c r="F55" s="112"/>
      <c r="G55" s="113"/>
      <c r="H55" s="132"/>
    </row>
    <row r="56" hidden="1" spans="1:8">
      <c r="A56" s="133" t="s">
        <v>155</v>
      </c>
      <c r="B56" s="134"/>
      <c r="C56" s="137"/>
      <c r="D56" s="138"/>
      <c r="E56" s="138"/>
      <c r="F56" s="139"/>
      <c r="G56" s="113" t="s">
        <v>141</v>
      </c>
      <c r="H56" s="132"/>
    </row>
    <row r="57" ht="25.5" hidden="1" customHeight="1" spans="1:8">
      <c r="A57" s="140"/>
      <c r="B57" s="141"/>
      <c r="C57" s="142"/>
      <c r="D57" s="143"/>
      <c r="E57" s="143"/>
      <c r="F57" s="144"/>
      <c r="G57" s="113" t="s">
        <v>156</v>
      </c>
      <c r="H57" s="132"/>
    </row>
    <row r="58" ht="25.5" hidden="1" customHeight="1" spans="1:8">
      <c r="A58" s="135"/>
      <c r="B58" s="136"/>
      <c r="C58" s="110" t="s">
        <v>157</v>
      </c>
      <c r="D58" s="111"/>
      <c r="E58" s="111"/>
      <c r="F58" s="112"/>
      <c r="G58" s="113"/>
      <c r="H58" s="132"/>
    </row>
    <row r="59" spans="1:8">
      <c r="A59" s="145" t="s">
        <v>158</v>
      </c>
      <c r="B59" s="145"/>
      <c r="C59" s="145"/>
      <c r="D59" s="145"/>
      <c r="E59" s="145"/>
      <c r="F59" s="145"/>
      <c r="G59" s="145"/>
      <c r="H59" s="145"/>
    </row>
    <row r="60" customHeight="1" spans="1:8">
      <c r="A60" s="127" t="s">
        <v>159</v>
      </c>
      <c r="B60" s="128"/>
      <c r="C60" s="146" t="s">
        <v>160</v>
      </c>
      <c r="D60" s="147"/>
      <c r="E60" s="127" t="s">
        <v>161</v>
      </c>
      <c r="F60" s="128"/>
      <c r="G60" s="148">
        <v>46873</v>
      </c>
      <c r="H60" s="149"/>
    </row>
    <row r="61" ht="13.5" spans="1:8">
      <c r="A61" s="150" t="s">
        <v>162</v>
      </c>
      <c r="B61" s="150"/>
      <c r="C61" s="150"/>
      <c r="D61" s="150"/>
      <c r="E61" s="150"/>
      <c r="F61" s="150"/>
      <c r="G61" s="150"/>
      <c r="H61" s="150"/>
    </row>
    <row r="62" ht="26.25" customHeight="1" spans="1:10">
      <c r="A62" s="151" t="s">
        <v>163</v>
      </c>
      <c r="B62" s="152"/>
      <c r="C62" s="152"/>
      <c r="D62" s="153"/>
      <c r="E62" s="154" t="s">
        <v>164</v>
      </c>
      <c r="F62" s="154" t="s">
        <v>165</v>
      </c>
      <c r="G62" s="154" t="s">
        <v>166</v>
      </c>
      <c r="H62" s="155" t="s">
        <v>167</v>
      </c>
      <c r="I62" s="169" t="str">
        <f ca="1">(IF(G66&gt;99%,"All work completed. Please provide OC.",IF(G66&gt;89.8%,"Plinth, RCC, Brick, Plaster, Flooring, Painting work Completed. Finishing work is in process.",IF(G66&lt;94%,(IF(E66=0,"Work not yet Started.",IF(F66=25%,"Piling work in process",IF(F66=50%,"Excavation work in process",IF(F66=100%,"Excavation work Completed. ","0")))&amp;(IF(E67=0%,"",IF(E67=J68,"Footing work is process",IF(E67=J69,"Footing work Completed",IF(E67=J70,"1st Basement Completed",IF(E67=J71,"1st &amp; 2nd Basement Completed",IF(E67=J72,"1st to 3rd Basement Completed",IF(E67=J73,"1st to 4th Basement Completed",IF(E67=J74,"Plinth work is process",IF(E67=J75,"Plinth work completed","0")))))))))))&amp;(IF(E68=(F63+G63+H63),", RCC Slab",IF(E68&gt;0,", RCC upto "&amp;E68&amp;" Slab",""))&amp;(IF(E69=H63,", Brickwork",IF(E69&gt;0,", Brickwork upto "&amp;E69&amp;" Floor",""))&amp;(IF(E70=H63,", Internal Plaster",IF(E70&gt;0,", Internal Plaster upto "&amp;E70&amp;" Floor",""))&amp;(IF(E71=H63,", External Plaster",IF(E71&gt;0,", External Plaster upto "&amp;E71&amp;" Floor",""))&amp;(IF(E72=H63,", Flooring",IF(E72&gt;0,", Flooring upto "&amp;E72&amp;" Floor",""))&amp;(IF(E73=H63,", Painting",IF(E73&gt;0,", Painting upto "&amp;E73&amp;" Floor",""))&amp;(IF(E74&gt;0,", Finishing upto "&amp;E74&amp;" Floor","")&amp;(IF(E68&gt;0.5," Completed",""))))))))))))))</f>
        <v>Excavation work Completed. Plinth work completed, RCC upto 2 Slab Completed</v>
      </c>
      <c r="J62" s="170"/>
    </row>
    <row r="63" spans="1:10">
      <c r="A63" s="156"/>
      <c r="B63" s="157"/>
      <c r="C63" s="157"/>
      <c r="D63" s="158"/>
      <c r="E63" s="159">
        <v>0</v>
      </c>
      <c r="F63" s="159">
        <v>1</v>
      </c>
      <c r="G63" s="159">
        <v>0</v>
      </c>
      <c r="H63" s="160">
        <f ca="1">--TRIM(RIGHT(SUBSTITUTE(LEFT(A62,_xlfn.AGGREGATE(16,6,FIND({0,1,2,3,4,5,6,7,8,9},A62,ROW(INDIRECT("1:"&amp;LEN(A62)))),1))," ",REPT(" ",LEN(A62))),LEN(A62)))</f>
        <v>15</v>
      </c>
      <c r="I63" s="171"/>
      <c r="J63" s="172"/>
    </row>
    <row r="64" ht="15" customHeight="1" spans="1:10">
      <c r="A64" s="161" t="s">
        <v>168</v>
      </c>
      <c r="B64" s="162"/>
      <c r="C64" s="163" t="str">
        <f ca="1">I62</f>
        <v>Excavation work Completed. Plinth work completed, RCC upto 2 Slab Completed</v>
      </c>
      <c r="D64" s="163"/>
      <c r="E64" s="163"/>
      <c r="F64" s="163"/>
      <c r="G64" s="163"/>
      <c r="H64" s="164"/>
      <c r="I64" s="171" t="s">
        <v>169</v>
      </c>
      <c r="J64" s="172"/>
    </row>
    <row r="65" ht="15" customHeight="1" spans="1:10">
      <c r="A65" s="173" t="s">
        <v>170</v>
      </c>
      <c r="B65" s="174"/>
      <c r="C65" s="175" t="s">
        <v>171</v>
      </c>
      <c r="D65" s="175"/>
      <c r="E65" s="174" t="s">
        <v>172</v>
      </c>
      <c r="F65" s="174" t="s">
        <v>173</v>
      </c>
      <c r="G65" s="176" t="s">
        <v>174</v>
      </c>
      <c r="H65" s="177"/>
      <c r="I65" s="23" t="s">
        <v>175</v>
      </c>
      <c r="J65" s="216">
        <f ca="1">H63*25%</f>
        <v>3.75</v>
      </c>
    </row>
    <row r="66" ht="15" customHeight="1" spans="1:10">
      <c r="A66" s="173" t="s">
        <v>176</v>
      </c>
      <c r="B66" s="174"/>
      <c r="C66" s="178">
        <v>0</v>
      </c>
      <c r="D66" s="178"/>
      <c r="E66" s="179">
        <f ca="1">J67</f>
        <v>15</v>
      </c>
      <c r="F66" s="180">
        <f ca="1">((100/H63)*E66)/100</f>
        <v>1</v>
      </c>
      <c r="G66" s="180">
        <f ca="1">(((E67/H63*10)+(40/(F63+G63+H63)*E68)+(15/(H63)*E69)+(5/(H63)*E70)+(5/H63*E71)+(10/H63*E72)+(5/H63*E73)+(5/H63*E74)+(5/H63*E75))/100)</f>
        <v>0.15</v>
      </c>
      <c r="H66" s="181"/>
      <c r="I66" s="23" t="s">
        <v>177</v>
      </c>
      <c r="J66" s="217">
        <f ca="1">H63*50%</f>
        <v>7.5</v>
      </c>
    </row>
    <row r="67" ht="15" customHeight="1" spans="1:10">
      <c r="A67" s="173" t="s">
        <v>178</v>
      </c>
      <c r="B67" s="174"/>
      <c r="C67" s="178">
        <v>0.1</v>
      </c>
      <c r="D67" s="178"/>
      <c r="E67" s="182">
        <f ca="1">J75</f>
        <v>15</v>
      </c>
      <c r="F67" s="180">
        <f ca="1">((100/H63)*E67)/100</f>
        <v>1</v>
      </c>
      <c r="G67" s="180"/>
      <c r="H67" s="181"/>
      <c r="I67" s="23" t="s">
        <v>179</v>
      </c>
      <c r="J67" s="217">
        <f ca="1">H63</f>
        <v>15</v>
      </c>
    </row>
    <row r="68" ht="15" customHeight="1" spans="1:10">
      <c r="A68" s="173" t="s">
        <v>180</v>
      </c>
      <c r="B68" s="174"/>
      <c r="C68" s="178">
        <v>0.4</v>
      </c>
      <c r="D68" s="178"/>
      <c r="E68" s="182">
        <v>2</v>
      </c>
      <c r="F68" s="180">
        <f ca="1">((100/(F63+G63+H63))*E68)/100</f>
        <v>0.125</v>
      </c>
      <c r="G68" s="180"/>
      <c r="H68" s="181"/>
      <c r="I68" s="23" t="s">
        <v>181</v>
      </c>
      <c r="J68" s="218">
        <f ca="1">(IF(E63&gt;1,(H63/(E63+2)),H63/4))</f>
        <v>3.75</v>
      </c>
    </row>
    <row r="69" ht="15" customHeight="1" spans="1:10">
      <c r="A69" s="173" t="s">
        <v>182</v>
      </c>
      <c r="B69" s="174"/>
      <c r="C69" s="178">
        <v>0.15</v>
      </c>
      <c r="D69" s="178"/>
      <c r="E69" s="179">
        <v>0</v>
      </c>
      <c r="F69" s="180">
        <f ca="1">((100/H63)*E69)/100</f>
        <v>0</v>
      </c>
      <c r="G69" s="180"/>
      <c r="H69" s="181"/>
      <c r="I69" s="23" t="s">
        <v>183</v>
      </c>
      <c r="J69" s="218">
        <f ca="1">(IF(E63&gt;1,(H63/(E63+2)+J68),H63/4+J68))</f>
        <v>7.5</v>
      </c>
    </row>
    <row r="70" ht="15" customHeight="1" spans="1:10">
      <c r="A70" s="173" t="s">
        <v>184</v>
      </c>
      <c r="B70" s="174"/>
      <c r="C70" s="178">
        <v>0.05</v>
      </c>
      <c r="D70" s="178"/>
      <c r="E70" s="179">
        <v>0</v>
      </c>
      <c r="F70" s="180">
        <f ca="1">((100/H63)*E70)/100</f>
        <v>0</v>
      </c>
      <c r="G70" s="180"/>
      <c r="H70" s="181"/>
      <c r="I70" s="23" t="s">
        <v>185</v>
      </c>
      <c r="J70" s="218">
        <f ca="1">(IF(E63&gt;1,(H63/(E63+2)+J69),0))</f>
        <v>0</v>
      </c>
    </row>
    <row r="71" ht="15" customHeight="1" spans="1:10">
      <c r="A71" s="173" t="s">
        <v>186</v>
      </c>
      <c r="B71" s="174"/>
      <c r="C71" s="178">
        <v>0.05</v>
      </c>
      <c r="D71" s="178"/>
      <c r="E71" s="179">
        <v>0</v>
      </c>
      <c r="F71" s="180">
        <f ca="1">((100/(H63))*E71)/100</f>
        <v>0</v>
      </c>
      <c r="G71" s="180"/>
      <c r="H71" s="181"/>
      <c r="I71" s="23" t="s">
        <v>187</v>
      </c>
      <c r="J71" s="218">
        <f ca="1">(IF(E63&gt;2,(H63/(E63+2)+J70),0))</f>
        <v>0</v>
      </c>
    </row>
    <row r="72" ht="15" customHeight="1" spans="1:10">
      <c r="A72" s="173" t="s">
        <v>188</v>
      </c>
      <c r="B72" s="174"/>
      <c r="C72" s="178">
        <v>0.1</v>
      </c>
      <c r="D72" s="178"/>
      <c r="E72" s="179">
        <v>0</v>
      </c>
      <c r="F72" s="180">
        <f ca="1">((100/H63)*E72)/100</f>
        <v>0</v>
      </c>
      <c r="G72" s="180"/>
      <c r="H72" s="181"/>
      <c r="I72" s="23" t="s">
        <v>189</v>
      </c>
      <c r="J72" s="219">
        <f ca="1">(IF(E63&gt;3,(H63/(E63+2)+J71),0))</f>
        <v>0</v>
      </c>
    </row>
    <row r="73" ht="15.75" customHeight="1" spans="1:10">
      <c r="A73" s="173" t="s">
        <v>190</v>
      </c>
      <c r="B73" s="174"/>
      <c r="C73" s="178">
        <v>0.05</v>
      </c>
      <c r="D73" s="178"/>
      <c r="E73" s="179">
        <v>0</v>
      </c>
      <c r="F73" s="180">
        <f ca="1">((100/H63)*E73)/100</f>
        <v>0</v>
      </c>
      <c r="G73" s="180"/>
      <c r="H73" s="181"/>
      <c r="I73" s="23" t="s">
        <v>191</v>
      </c>
      <c r="J73" s="218">
        <f ca="1">(IF(E63&gt;4,(H63/(E63+2)+J72),0))</f>
        <v>0</v>
      </c>
    </row>
    <row r="74" spans="1:10">
      <c r="A74" s="173" t="s">
        <v>192</v>
      </c>
      <c r="B74" s="174"/>
      <c r="C74" s="178">
        <v>0.05</v>
      </c>
      <c r="D74" s="178"/>
      <c r="E74" s="179">
        <v>0</v>
      </c>
      <c r="F74" s="180">
        <f ca="1">((100/(H63))*E74)/100</f>
        <v>0</v>
      </c>
      <c r="G74" s="180"/>
      <c r="H74" s="181"/>
      <c r="I74" s="23" t="s">
        <v>193</v>
      </c>
      <c r="J74" s="218">
        <f ca="1">(IF(E63=1,(H63/(E63+3)+J69),IF(E63=0,(H63/4+J69),IF(E63&gt;1,0))))</f>
        <v>11.25</v>
      </c>
    </row>
    <row r="75" ht="13.5" spans="1:10">
      <c r="A75" s="183" t="s">
        <v>194</v>
      </c>
      <c r="B75" s="184"/>
      <c r="C75" s="185">
        <v>0.05</v>
      </c>
      <c r="D75" s="185"/>
      <c r="E75" s="186">
        <v>0</v>
      </c>
      <c r="F75" s="187">
        <f ca="1">((100/(H63))*E75)/100</f>
        <v>0</v>
      </c>
      <c r="G75" s="187"/>
      <c r="H75" s="188"/>
      <c r="I75" s="220" t="s">
        <v>195</v>
      </c>
      <c r="J75" s="221">
        <f ca="1">(IF(E63&gt;1.5,(H63/(E63+2)+J69+MAX(0,J70-J69)+MAX(0,J71-J70)+MAX(0,J72-J71)+MAX(0,J73-J72)+MAX(0,J74-J73)),IF(E63=1,(H63/(E63+3)+J74),IF(E63=0,H63/4+J74))))</f>
        <v>15</v>
      </c>
    </row>
    <row r="76" spans="1:8">
      <c r="A76" s="108" t="s">
        <v>196</v>
      </c>
      <c r="B76" s="109"/>
      <c r="C76" s="189" t="s">
        <v>197</v>
      </c>
      <c r="D76" s="189"/>
      <c r="E76" s="189"/>
      <c r="F76" s="189"/>
      <c r="G76" s="189"/>
      <c r="H76" s="189"/>
    </row>
    <row r="77" spans="1:8">
      <c r="A77" s="145" t="s">
        <v>198</v>
      </c>
      <c r="B77" s="145"/>
      <c r="C77" s="145"/>
      <c r="D77" s="145"/>
      <c r="E77" s="145"/>
      <c r="F77" s="145"/>
      <c r="G77" s="145"/>
      <c r="H77" s="145"/>
    </row>
    <row r="78" spans="1:8">
      <c r="A78" s="190" t="s">
        <v>199</v>
      </c>
      <c r="B78" s="191"/>
      <c r="C78" s="192" t="s">
        <v>200</v>
      </c>
      <c r="D78" s="193"/>
      <c r="E78" s="91" t="s">
        <v>201</v>
      </c>
      <c r="F78" s="91"/>
      <c r="G78" s="91" t="s">
        <v>202</v>
      </c>
      <c r="H78" s="95" t="s">
        <v>87</v>
      </c>
    </row>
    <row r="79" spans="1:8">
      <c r="A79" s="190" t="s">
        <v>203</v>
      </c>
      <c r="B79" s="191"/>
      <c r="C79" s="192" t="s">
        <v>204</v>
      </c>
      <c r="D79" s="193"/>
      <c r="E79" s="91" t="s">
        <v>205</v>
      </c>
      <c r="F79" s="91"/>
      <c r="G79" s="91" t="s">
        <v>202</v>
      </c>
      <c r="H79" s="95" t="s">
        <v>87</v>
      </c>
    </row>
    <row r="80" spans="1:8">
      <c r="A80" s="190" t="s">
        <v>206</v>
      </c>
      <c r="B80" s="191"/>
      <c r="C80" s="192" t="s">
        <v>207</v>
      </c>
      <c r="D80" s="193"/>
      <c r="E80" s="91" t="s">
        <v>208</v>
      </c>
      <c r="F80" s="91"/>
      <c r="G80" s="91" t="s">
        <v>202</v>
      </c>
      <c r="H80" s="95" t="s">
        <v>87</v>
      </c>
    </row>
    <row r="81" spans="1:8">
      <c r="A81" s="190" t="s">
        <v>209</v>
      </c>
      <c r="B81" s="191"/>
      <c r="C81" s="192" t="s">
        <v>210</v>
      </c>
      <c r="D81" s="193"/>
      <c r="E81" s="91" t="s">
        <v>211</v>
      </c>
      <c r="F81" s="91"/>
      <c r="G81" s="91" t="s">
        <v>202</v>
      </c>
      <c r="H81" s="95" t="s">
        <v>212</v>
      </c>
    </row>
    <row r="82" spans="1:8">
      <c r="A82" s="190" t="s">
        <v>213</v>
      </c>
      <c r="B82" s="191"/>
      <c r="C82" s="192" t="s">
        <v>214</v>
      </c>
      <c r="D82" s="193"/>
      <c r="E82" s="91" t="s">
        <v>215</v>
      </c>
      <c r="F82" s="91"/>
      <c r="G82" s="91" t="s">
        <v>202</v>
      </c>
      <c r="H82" s="95" t="s">
        <v>87</v>
      </c>
    </row>
    <row r="83" ht="38.25" customHeight="1" spans="1:8">
      <c r="A83" s="190" t="s">
        <v>216</v>
      </c>
      <c r="B83" s="191"/>
      <c r="C83" s="192" t="s">
        <v>217</v>
      </c>
      <c r="D83" s="193"/>
      <c r="E83" s="91" t="s">
        <v>218</v>
      </c>
      <c r="F83" s="91"/>
      <c r="G83" s="91" t="s">
        <v>202</v>
      </c>
      <c r="H83" s="95" t="s">
        <v>87</v>
      </c>
    </row>
    <row r="84" spans="1:8">
      <c r="A84" s="190" t="s">
        <v>219</v>
      </c>
      <c r="B84" s="191"/>
      <c r="C84" s="192" t="s">
        <v>220</v>
      </c>
      <c r="D84" s="193"/>
      <c r="E84" s="91" t="s">
        <v>221</v>
      </c>
      <c r="F84" s="91"/>
      <c r="G84" s="91" t="s">
        <v>202</v>
      </c>
      <c r="H84" s="95" t="s">
        <v>87</v>
      </c>
    </row>
    <row r="85" spans="1:8">
      <c r="A85" s="194" t="s">
        <v>222</v>
      </c>
      <c r="B85" s="195"/>
      <c r="C85" s="192" t="s">
        <v>223</v>
      </c>
      <c r="D85" s="193"/>
      <c r="E85" s="145" t="s">
        <v>224</v>
      </c>
      <c r="F85" s="145"/>
      <c r="G85" s="95" t="s">
        <v>87</v>
      </c>
      <c r="H85" s="95"/>
    </row>
    <row r="86" ht="25.5" customHeight="1" spans="1:8">
      <c r="A86" s="194" t="s">
        <v>225</v>
      </c>
      <c r="B86" s="195"/>
      <c r="C86" s="196" t="s">
        <v>226</v>
      </c>
      <c r="D86" s="197"/>
      <c r="E86" s="145" t="s">
        <v>227</v>
      </c>
      <c r="F86" s="145"/>
      <c r="G86" s="91" t="s">
        <v>228</v>
      </c>
      <c r="H86" s="91"/>
    </row>
    <row r="87" spans="1:8">
      <c r="A87" s="145" t="s">
        <v>229</v>
      </c>
      <c r="B87" s="145"/>
      <c r="C87" s="145"/>
      <c r="D87" s="145"/>
      <c r="E87" s="145"/>
      <c r="F87" s="145"/>
      <c r="G87" s="145"/>
      <c r="H87" s="145"/>
    </row>
    <row r="88" spans="1:8">
      <c r="A88" s="145" t="s">
        <v>230</v>
      </c>
      <c r="B88" s="145"/>
      <c r="C88" s="194" t="s">
        <v>231</v>
      </c>
      <c r="D88" s="195"/>
      <c r="E88" s="145" t="s">
        <v>232</v>
      </c>
      <c r="F88" s="145"/>
      <c r="G88" s="145" t="s">
        <v>233</v>
      </c>
      <c r="H88" s="145"/>
    </row>
    <row r="89" spans="1:8">
      <c r="A89" s="198" t="s">
        <v>99</v>
      </c>
      <c r="B89" s="198"/>
      <c r="C89" s="199">
        <f>COUNT(D98:D107)+COUNT(D109:D118)*11+COUNT(D121:D129)*2+COUNT(D131,D133:D137)</f>
        <v>144</v>
      </c>
      <c r="D89" s="199"/>
      <c r="E89" s="199">
        <f t="shared" ref="E89" si="0">SUM(F98:F107)+SUM(F109:F118)*11+SUM(F121:F129)*2+SUM(F131,F133:F137)</f>
        <v>58531.56426</v>
      </c>
      <c r="F89" s="199"/>
      <c r="G89" s="199">
        <f>SUM(H98:H107)+SUM(H109:H118)*11+SUM(H121:H129)*2+SUM(H131,H133:H137)</f>
        <v>87797.34639</v>
      </c>
      <c r="H89" s="199"/>
    </row>
    <row r="90" spans="1:8">
      <c r="A90" s="145" t="s">
        <v>234</v>
      </c>
      <c r="B90" s="145"/>
      <c r="C90" s="200">
        <f>SUM(C89:C89)</f>
        <v>144</v>
      </c>
      <c r="D90" s="201"/>
      <c r="E90" s="202">
        <f>SUM(E89:E89)</f>
        <v>58531.56426</v>
      </c>
      <c r="F90" s="203"/>
      <c r="G90" s="202">
        <f>SUM(G89:G89)</f>
        <v>87797.34639</v>
      </c>
      <c r="H90" s="203"/>
    </row>
    <row r="91" spans="1:9">
      <c r="A91" s="145" t="s">
        <v>235</v>
      </c>
      <c r="B91" s="145"/>
      <c r="C91" s="145"/>
      <c r="D91" s="145"/>
      <c r="E91" s="145"/>
      <c r="F91" s="145"/>
      <c r="G91" s="145"/>
      <c r="H91" s="145"/>
      <c r="I91" s="222" t="s">
        <v>236</v>
      </c>
    </row>
    <row r="92" spans="1:8">
      <c r="A92" s="145" t="s">
        <v>237</v>
      </c>
      <c r="B92" s="145"/>
      <c r="C92" s="145"/>
      <c r="D92" s="145"/>
      <c r="E92" s="145"/>
      <c r="F92" s="145"/>
      <c r="G92" s="145"/>
      <c r="H92" s="145"/>
    </row>
    <row r="93" ht="38.25" spans="1:8">
      <c r="A93" s="204" t="s">
        <v>238</v>
      </c>
      <c r="B93" s="204" t="s">
        <v>239</v>
      </c>
      <c r="C93" s="204" t="s">
        <v>240</v>
      </c>
      <c r="D93" s="204" t="s">
        <v>241</v>
      </c>
      <c r="E93" s="204" t="s">
        <v>242</v>
      </c>
      <c r="F93" s="205" t="s">
        <v>243</v>
      </c>
      <c r="G93" s="206" t="s">
        <v>244</v>
      </c>
      <c r="H93" s="205" t="s">
        <v>245</v>
      </c>
    </row>
    <row r="94" spans="1:8">
      <c r="A94" s="207"/>
      <c r="B94" s="207"/>
      <c r="C94" s="207"/>
      <c r="D94" s="207"/>
      <c r="E94" s="207"/>
      <c r="F94" s="208"/>
      <c r="G94" s="209"/>
      <c r="H94" s="210">
        <v>0.5</v>
      </c>
    </row>
    <row r="95" spans="1:9">
      <c r="A95" s="211" t="s">
        <v>246</v>
      </c>
      <c r="B95" s="211"/>
      <c r="C95" s="211"/>
      <c r="D95" s="211"/>
      <c r="E95" s="211"/>
      <c r="F95" s="211"/>
      <c r="G95" s="211"/>
      <c r="H95" s="212"/>
      <c r="I95" s="92">
        <f>10.764</f>
        <v>10.764</v>
      </c>
    </row>
    <row r="96" spans="1:8">
      <c r="A96" s="211" t="s">
        <v>247</v>
      </c>
      <c r="B96" s="211"/>
      <c r="C96" s="211"/>
      <c r="D96" s="211"/>
      <c r="E96" s="211"/>
      <c r="F96" s="211"/>
      <c r="G96" s="211"/>
      <c r="H96" s="211"/>
    </row>
    <row r="97" spans="1:8">
      <c r="A97" s="211" t="s">
        <v>248</v>
      </c>
      <c r="B97" s="211"/>
      <c r="C97" s="211"/>
      <c r="D97" s="211"/>
      <c r="E97" s="211"/>
      <c r="F97" s="211"/>
      <c r="G97" s="211"/>
      <c r="H97" s="211"/>
    </row>
    <row r="98" spans="1:9">
      <c r="A98" s="213">
        <v>1</v>
      </c>
      <c r="B98" s="125"/>
      <c r="C98" s="92" t="s">
        <v>249</v>
      </c>
      <c r="D98" s="214">
        <f>(36.27)*(10.764)</f>
        <v>390.41028</v>
      </c>
      <c r="E98" s="214">
        <f t="shared" ref="E98:E106" si="1">(0.75*2.75)*(10.764)</f>
        <v>22.20075</v>
      </c>
      <c r="F98" s="214">
        <f>D98+E98</f>
        <v>412.61103</v>
      </c>
      <c r="G98" s="214">
        <v>0</v>
      </c>
      <c r="H98" s="214">
        <f>F98*(($H$94)+1)+(IF(G98&lt;101,G98,IF(G98&lt;201,G98/2,IF(G98&lt;=301,G98/3,G98/4))))</f>
        <v>618.916545</v>
      </c>
      <c r="I98" s="40">
        <f>2.75*4.1+3.15*2.15+2.75*3.65+1.2*2.15+1.2*1.5+1.2*1.4</f>
        <v>34.145</v>
      </c>
    </row>
    <row r="99" spans="1:9">
      <c r="A99" s="213">
        <f>A98+1</f>
        <v>2</v>
      </c>
      <c r="B99" s="125"/>
      <c r="C99" s="92" t="s">
        <v>249</v>
      </c>
      <c r="D99" s="214">
        <f>(34.48)*(10.764)</f>
        <v>371.14272</v>
      </c>
      <c r="E99" s="214">
        <f t="shared" si="1"/>
        <v>22.20075</v>
      </c>
      <c r="F99" s="214">
        <f t="shared" ref="F99:F107" si="2">D99+E99</f>
        <v>393.34347</v>
      </c>
      <c r="G99" s="214">
        <v>0</v>
      </c>
      <c r="H99" s="214">
        <f t="shared" ref="H99:H107" si="3">F99*(($H$94)+1)+(IF(G99&lt;101,G99,IF(G99&lt;201,G99/2,IF(G99&lt;=301,G99/3,G99/4))))</f>
        <v>590.015205</v>
      </c>
      <c r="I99" s="223">
        <f>2.75*4.1+2.15*3.15+2.75*3.15+1.85*1.2+1.2*1.5+0.75*1.2+1.7*0.9</f>
        <v>33.16</v>
      </c>
    </row>
    <row r="100" spans="1:10">
      <c r="A100" s="213">
        <f t="shared" ref="A100:A107" si="4">A99+1</f>
        <v>3</v>
      </c>
      <c r="B100" s="125"/>
      <c r="C100" s="92" t="s">
        <v>249</v>
      </c>
      <c r="D100" s="214">
        <f>(34.48)*(10.764)</f>
        <v>371.14272</v>
      </c>
      <c r="E100" s="214">
        <f t="shared" si="1"/>
        <v>22.20075</v>
      </c>
      <c r="F100" s="214">
        <f t="shared" si="2"/>
        <v>393.34347</v>
      </c>
      <c r="G100" s="214">
        <v>0</v>
      </c>
      <c r="H100" s="214">
        <f t="shared" si="3"/>
        <v>590.015205</v>
      </c>
      <c r="I100" s="92">
        <f>2.75*4.1+1.2*1.5+2.75*3.65+3.15*2.15+1.2*2.15+1.2*1.4+1.7*0.6</f>
        <v>35.165</v>
      </c>
      <c r="J100" s="40">
        <f>0.75*2.75</f>
        <v>2.0625</v>
      </c>
    </row>
    <row r="101" spans="1:8">
      <c r="A101" s="213">
        <f t="shared" si="4"/>
        <v>4</v>
      </c>
      <c r="B101" s="125"/>
      <c r="C101" s="92" t="s">
        <v>249</v>
      </c>
      <c r="D101" s="214">
        <f>(34.48)*(10.764)</f>
        <v>371.14272</v>
      </c>
      <c r="E101" s="214">
        <f t="shared" si="1"/>
        <v>22.20075</v>
      </c>
      <c r="F101" s="214">
        <f t="shared" si="2"/>
        <v>393.34347</v>
      </c>
      <c r="G101" s="214">
        <v>0</v>
      </c>
      <c r="H101" s="214">
        <f t="shared" si="3"/>
        <v>590.015205</v>
      </c>
    </row>
    <row r="102" spans="1:8">
      <c r="A102" s="213">
        <f t="shared" si="4"/>
        <v>5</v>
      </c>
      <c r="B102" s="125"/>
      <c r="C102" s="92" t="s">
        <v>249</v>
      </c>
      <c r="D102" s="214">
        <f>(34.48)*(10.764)</f>
        <v>371.14272</v>
      </c>
      <c r="E102" s="214">
        <f t="shared" si="1"/>
        <v>22.20075</v>
      </c>
      <c r="F102" s="214">
        <f t="shared" si="2"/>
        <v>393.34347</v>
      </c>
      <c r="G102" s="214">
        <v>0</v>
      </c>
      <c r="H102" s="214">
        <f t="shared" si="3"/>
        <v>590.015205</v>
      </c>
    </row>
    <row r="103" spans="1:8">
      <c r="A103" s="213">
        <f t="shared" si="4"/>
        <v>6</v>
      </c>
      <c r="B103" s="125"/>
      <c r="C103" s="92" t="s">
        <v>249</v>
      </c>
      <c r="D103" s="214">
        <f>(35.57)*(10.764)</f>
        <v>382.87548</v>
      </c>
      <c r="E103" s="214">
        <f t="shared" si="1"/>
        <v>22.20075</v>
      </c>
      <c r="F103" s="214">
        <f t="shared" si="2"/>
        <v>405.07623</v>
      </c>
      <c r="G103" s="214">
        <v>0</v>
      </c>
      <c r="H103" s="214">
        <f t="shared" si="3"/>
        <v>607.614345</v>
      </c>
    </row>
    <row r="104" spans="1:8">
      <c r="A104" s="213">
        <f t="shared" si="4"/>
        <v>7</v>
      </c>
      <c r="B104" s="125"/>
      <c r="C104" s="92" t="s">
        <v>249</v>
      </c>
      <c r="D104" s="214">
        <f>(34.48)*(10.764)</f>
        <v>371.14272</v>
      </c>
      <c r="E104" s="214">
        <f t="shared" si="1"/>
        <v>22.20075</v>
      </c>
      <c r="F104" s="214">
        <f t="shared" si="2"/>
        <v>393.34347</v>
      </c>
      <c r="G104" s="214">
        <v>0</v>
      </c>
      <c r="H104" s="214">
        <f t="shared" si="3"/>
        <v>590.015205</v>
      </c>
    </row>
    <row r="105" spans="1:8">
      <c r="A105" s="213">
        <f t="shared" si="4"/>
        <v>8</v>
      </c>
      <c r="B105" s="125"/>
      <c r="C105" s="92" t="s">
        <v>249</v>
      </c>
      <c r="D105" s="214">
        <f>(34.48)*(10.764)</f>
        <v>371.14272</v>
      </c>
      <c r="E105" s="214">
        <f t="shared" si="1"/>
        <v>22.20075</v>
      </c>
      <c r="F105" s="214">
        <f t="shared" si="2"/>
        <v>393.34347</v>
      </c>
      <c r="G105" s="214">
        <v>0</v>
      </c>
      <c r="H105" s="214">
        <f t="shared" si="3"/>
        <v>590.015205</v>
      </c>
    </row>
    <row r="106" spans="1:8">
      <c r="A106" s="213">
        <f t="shared" si="4"/>
        <v>9</v>
      </c>
      <c r="B106" s="125"/>
      <c r="C106" s="92" t="s">
        <v>249</v>
      </c>
      <c r="D106" s="214">
        <f>(34.48)*(10.764)</f>
        <v>371.14272</v>
      </c>
      <c r="E106" s="214">
        <f t="shared" si="1"/>
        <v>22.20075</v>
      </c>
      <c r="F106" s="214">
        <f t="shared" si="2"/>
        <v>393.34347</v>
      </c>
      <c r="G106" s="214">
        <v>0</v>
      </c>
      <c r="H106" s="214">
        <f t="shared" si="3"/>
        <v>590.015205</v>
      </c>
    </row>
    <row r="107" spans="1:9">
      <c r="A107" s="213">
        <f t="shared" si="4"/>
        <v>10</v>
      </c>
      <c r="B107" s="125"/>
      <c r="C107" s="92" t="s">
        <v>250</v>
      </c>
      <c r="D107" s="214">
        <f>(43.78)*(10.764)</f>
        <v>471.24792</v>
      </c>
      <c r="E107" s="214">
        <f>(0.9*2.75)*(10.764)</f>
        <v>26.6409</v>
      </c>
      <c r="F107" s="214">
        <f t="shared" si="2"/>
        <v>497.88882</v>
      </c>
      <c r="G107" s="214">
        <v>0</v>
      </c>
      <c r="H107" s="214">
        <f t="shared" si="3"/>
        <v>746.83323</v>
      </c>
      <c r="I107" s="40">
        <f>4.1*2.75+3.65*2.75+2.15*3.15+2.75*2.65+1.6*1.2+1.8*1.2+1.2*2.15</f>
        <v>42.0325</v>
      </c>
    </row>
    <row r="108" spans="1:10">
      <c r="A108" s="211" t="s">
        <v>251</v>
      </c>
      <c r="B108" s="211"/>
      <c r="C108" s="211"/>
      <c r="D108" s="211"/>
      <c r="E108" s="211"/>
      <c r="F108" s="211"/>
      <c r="G108" s="211"/>
      <c r="H108" s="211"/>
      <c r="J108" s="40">
        <f>0.9*2.75</f>
        <v>2.475</v>
      </c>
    </row>
    <row r="109" spans="1:10">
      <c r="A109" s="213">
        <v>1</v>
      </c>
      <c r="B109" s="125"/>
      <c r="C109" s="92" t="s">
        <v>249</v>
      </c>
      <c r="D109" s="214">
        <f>(36.27)*(10.764)</f>
        <v>390.41028</v>
      </c>
      <c r="E109" s="214">
        <f t="shared" ref="E109:E117" si="5">(0.75*2.75)*(10.764)</f>
        <v>22.20075</v>
      </c>
      <c r="F109" s="214">
        <f>D109+E109</f>
        <v>412.61103</v>
      </c>
      <c r="G109" s="214">
        <v>0</v>
      </c>
      <c r="H109" s="214">
        <f>F109*(($H$94)+1)+(IF(G109&lt;101,G109,IF(G109&lt;201,G109/2,IF(G109&lt;=301,G109/3,G109/4))))</f>
        <v>618.916545</v>
      </c>
      <c r="I109" s="92">
        <f>2.75*4.1+2.15*3.15+3.65*2.75+3.8*0.9+1.5*0.7</f>
        <v>32.555</v>
      </c>
      <c r="J109" s="40">
        <f>0.9*2.75</f>
        <v>2.475</v>
      </c>
    </row>
    <row r="110" spans="1:9">
      <c r="A110" s="213">
        <f>A109+1</f>
        <v>2</v>
      </c>
      <c r="B110" s="125"/>
      <c r="C110" s="92" t="s">
        <v>249</v>
      </c>
      <c r="D110" s="214">
        <f>(34.48)*(10.764)</f>
        <v>371.14272</v>
      </c>
      <c r="E110" s="214">
        <f t="shared" si="5"/>
        <v>22.20075</v>
      </c>
      <c r="F110" s="214">
        <f t="shared" ref="F110:F118" si="6">D110+E110</f>
        <v>393.34347</v>
      </c>
      <c r="G110" s="214">
        <v>0</v>
      </c>
      <c r="H110" s="214">
        <f t="shared" ref="H110:H118" si="7">F110*(($H$94)+1)+(IF(G110&lt;101,G110,IF(G110&lt;201,G110/2,IF(G110&lt;=301,G110/3,G110/4))))</f>
        <v>590.015205</v>
      </c>
      <c r="I110" s="222">
        <f>6+4+1</f>
        <v>11</v>
      </c>
    </row>
    <row r="111" spans="1:8">
      <c r="A111" s="213">
        <f t="shared" ref="A111:A118" si="8">A110+1</f>
        <v>3</v>
      </c>
      <c r="B111" s="125"/>
      <c r="C111" s="92" t="s">
        <v>249</v>
      </c>
      <c r="D111" s="214">
        <f>(34.48)*(10.764)</f>
        <v>371.14272</v>
      </c>
      <c r="E111" s="214">
        <f t="shared" si="5"/>
        <v>22.20075</v>
      </c>
      <c r="F111" s="214">
        <f t="shared" si="6"/>
        <v>393.34347</v>
      </c>
      <c r="G111" s="214">
        <v>0</v>
      </c>
      <c r="H111" s="214">
        <f t="shared" si="7"/>
        <v>590.015205</v>
      </c>
    </row>
    <row r="112" spans="1:8">
      <c r="A112" s="213">
        <f t="shared" si="8"/>
        <v>4</v>
      </c>
      <c r="B112" s="125"/>
      <c r="C112" s="92" t="s">
        <v>249</v>
      </c>
      <c r="D112" s="214">
        <f>(34.48)*(10.764)</f>
        <v>371.14272</v>
      </c>
      <c r="E112" s="214">
        <f t="shared" si="5"/>
        <v>22.20075</v>
      </c>
      <c r="F112" s="214">
        <f t="shared" si="6"/>
        <v>393.34347</v>
      </c>
      <c r="G112" s="214">
        <v>0</v>
      </c>
      <c r="H112" s="214">
        <f t="shared" si="7"/>
        <v>590.015205</v>
      </c>
    </row>
    <row r="113" spans="1:8">
      <c r="A113" s="213">
        <f t="shared" si="8"/>
        <v>5</v>
      </c>
      <c r="B113" s="125"/>
      <c r="C113" s="92" t="s">
        <v>249</v>
      </c>
      <c r="D113" s="214">
        <f>(34.48)*(10.764)</f>
        <v>371.14272</v>
      </c>
      <c r="E113" s="214">
        <f t="shared" si="5"/>
        <v>22.20075</v>
      </c>
      <c r="F113" s="214">
        <f t="shared" si="6"/>
        <v>393.34347</v>
      </c>
      <c r="G113" s="214">
        <v>0</v>
      </c>
      <c r="H113" s="214">
        <f t="shared" si="7"/>
        <v>590.015205</v>
      </c>
    </row>
    <row r="114" spans="1:8">
      <c r="A114" s="213">
        <f t="shared" si="8"/>
        <v>6</v>
      </c>
      <c r="B114" s="125"/>
      <c r="C114" s="92" t="s">
        <v>249</v>
      </c>
      <c r="D114" s="214">
        <f>(35.57)*(10.764)</f>
        <v>382.87548</v>
      </c>
      <c r="E114" s="214">
        <f t="shared" si="5"/>
        <v>22.20075</v>
      </c>
      <c r="F114" s="214">
        <f t="shared" si="6"/>
        <v>405.07623</v>
      </c>
      <c r="G114" s="214">
        <v>0</v>
      </c>
      <c r="H114" s="214">
        <f t="shared" si="7"/>
        <v>607.614345</v>
      </c>
    </row>
    <row r="115" spans="1:8">
      <c r="A115" s="213">
        <f t="shared" si="8"/>
        <v>7</v>
      </c>
      <c r="B115" s="125"/>
      <c r="C115" s="92" t="s">
        <v>249</v>
      </c>
      <c r="D115" s="214">
        <f>(34.48)*(10.764)</f>
        <v>371.14272</v>
      </c>
      <c r="E115" s="214">
        <f t="shared" si="5"/>
        <v>22.20075</v>
      </c>
      <c r="F115" s="214">
        <f t="shared" si="6"/>
        <v>393.34347</v>
      </c>
      <c r="G115" s="214">
        <v>0</v>
      </c>
      <c r="H115" s="214">
        <f t="shared" si="7"/>
        <v>590.015205</v>
      </c>
    </row>
    <row r="116" spans="1:8">
      <c r="A116" s="213">
        <f t="shared" si="8"/>
        <v>8</v>
      </c>
      <c r="B116" s="125"/>
      <c r="C116" s="92" t="s">
        <v>249</v>
      </c>
      <c r="D116" s="214">
        <f>(34.48)*(10.764)</f>
        <v>371.14272</v>
      </c>
      <c r="E116" s="214">
        <f t="shared" si="5"/>
        <v>22.20075</v>
      </c>
      <c r="F116" s="214">
        <f t="shared" si="6"/>
        <v>393.34347</v>
      </c>
      <c r="G116" s="214">
        <v>0</v>
      </c>
      <c r="H116" s="214">
        <f t="shared" si="7"/>
        <v>590.015205</v>
      </c>
    </row>
    <row r="117" spans="1:8">
      <c r="A117" s="213">
        <f t="shared" si="8"/>
        <v>9</v>
      </c>
      <c r="B117" s="125"/>
      <c r="C117" s="92" t="s">
        <v>249</v>
      </c>
      <c r="D117" s="214">
        <f>(34.48)*(10.764)</f>
        <v>371.14272</v>
      </c>
      <c r="E117" s="214">
        <f t="shared" si="5"/>
        <v>22.20075</v>
      </c>
      <c r="F117" s="214">
        <f t="shared" si="6"/>
        <v>393.34347</v>
      </c>
      <c r="G117" s="214">
        <v>0</v>
      </c>
      <c r="H117" s="214">
        <f t="shared" si="7"/>
        <v>590.015205</v>
      </c>
    </row>
    <row r="118" spans="1:8">
      <c r="A118" s="213">
        <f t="shared" si="8"/>
        <v>10</v>
      </c>
      <c r="B118" s="125"/>
      <c r="C118" s="92" t="s">
        <v>250</v>
      </c>
      <c r="D118" s="214">
        <f>(43.78)*(10.764)</f>
        <v>471.24792</v>
      </c>
      <c r="E118" s="214">
        <f>(0.9*2.75)*(10.764)</f>
        <v>26.6409</v>
      </c>
      <c r="F118" s="214">
        <f t="shared" si="6"/>
        <v>497.88882</v>
      </c>
      <c r="G118" s="214">
        <v>0</v>
      </c>
      <c r="H118" s="214">
        <f t="shared" si="7"/>
        <v>746.83323</v>
      </c>
    </row>
    <row r="119" spans="1:8">
      <c r="A119" s="211" t="s">
        <v>252</v>
      </c>
      <c r="B119" s="211"/>
      <c r="C119" s="211"/>
      <c r="D119" s="211"/>
      <c r="E119" s="211"/>
      <c r="F119" s="211"/>
      <c r="G119" s="211"/>
      <c r="H119" s="211"/>
    </row>
    <row r="120" spans="1:8">
      <c r="A120" s="213">
        <v>1</v>
      </c>
      <c r="B120" s="125"/>
      <c r="C120" s="92" t="s">
        <v>253</v>
      </c>
      <c r="D120" s="213" t="s">
        <v>254</v>
      </c>
      <c r="E120" s="215"/>
      <c r="F120" s="215"/>
      <c r="G120" s="215"/>
      <c r="H120" s="125"/>
    </row>
    <row r="121" spans="1:11">
      <c r="A121" s="213">
        <f>A120+1</f>
        <v>2</v>
      </c>
      <c r="B121" s="125"/>
      <c r="C121" s="92" t="s">
        <v>249</v>
      </c>
      <c r="D121" s="214">
        <f>(34.48)*(10.764)</f>
        <v>371.14272</v>
      </c>
      <c r="E121" s="214">
        <f t="shared" ref="E121:E128" si="9">(0.75*2.75)*(10.764)</f>
        <v>22.20075</v>
      </c>
      <c r="F121" s="214">
        <f t="shared" ref="F121:F129" si="10">D121+E121</f>
        <v>393.34347</v>
      </c>
      <c r="G121" s="214">
        <v>0</v>
      </c>
      <c r="H121" s="214">
        <f t="shared" ref="H121:H129" si="11">F121*(($H$94)+1)+(IF(G121&lt;101,G121,IF(G121&lt;201,G121/2,IF(G121&lt;=301,G121/3,G121/4))))</f>
        <v>590.015205</v>
      </c>
      <c r="I121" s="222">
        <f>2</f>
        <v>2</v>
      </c>
      <c r="K121" s="224">
        <f>3200000/H121</f>
        <v>5423.58904123496</v>
      </c>
    </row>
    <row r="122" spans="1:8">
      <c r="A122" s="213">
        <f t="shared" ref="A122:A129" si="12">A121+1</f>
        <v>3</v>
      </c>
      <c r="B122" s="125"/>
      <c r="C122" s="92" t="s">
        <v>249</v>
      </c>
      <c r="D122" s="214">
        <f>(34.48)*(10.764)</f>
        <v>371.14272</v>
      </c>
      <c r="E122" s="214">
        <f t="shared" si="9"/>
        <v>22.20075</v>
      </c>
      <c r="F122" s="214">
        <f t="shared" si="10"/>
        <v>393.34347</v>
      </c>
      <c r="G122" s="214">
        <v>0</v>
      </c>
      <c r="H122" s="214">
        <f t="shared" si="11"/>
        <v>590.015205</v>
      </c>
    </row>
    <row r="123" spans="1:10">
      <c r="A123" s="213">
        <f t="shared" si="12"/>
        <v>4</v>
      </c>
      <c r="B123" s="125"/>
      <c r="C123" s="92" t="s">
        <v>249</v>
      </c>
      <c r="D123" s="214">
        <f>(34.48)*(10.764)</f>
        <v>371.14272</v>
      </c>
      <c r="E123" s="214">
        <f t="shared" si="9"/>
        <v>22.20075</v>
      </c>
      <c r="F123" s="214">
        <f t="shared" si="10"/>
        <v>393.34347</v>
      </c>
      <c r="G123" s="214">
        <v>0</v>
      </c>
      <c r="H123" s="214">
        <f t="shared" si="11"/>
        <v>590.015205</v>
      </c>
      <c r="J123" s="224">
        <f>3999000/H123</f>
        <v>6777.79142996832</v>
      </c>
    </row>
    <row r="124" spans="1:8">
      <c r="A124" s="213">
        <f t="shared" si="12"/>
        <v>5</v>
      </c>
      <c r="B124" s="125"/>
      <c r="C124" s="92" t="s">
        <v>249</v>
      </c>
      <c r="D124" s="214">
        <f>(34.48)*(10.764)</f>
        <v>371.14272</v>
      </c>
      <c r="E124" s="214">
        <f t="shared" si="9"/>
        <v>22.20075</v>
      </c>
      <c r="F124" s="214">
        <f t="shared" si="10"/>
        <v>393.34347</v>
      </c>
      <c r="G124" s="214">
        <v>0</v>
      </c>
      <c r="H124" s="214">
        <f t="shared" si="11"/>
        <v>590.015205</v>
      </c>
    </row>
    <row r="125" spans="1:8">
      <c r="A125" s="213">
        <f t="shared" si="12"/>
        <v>6</v>
      </c>
      <c r="B125" s="125"/>
      <c r="C125" s="92" t="s">
        <v>249</v>
      </c>
      <c r="D125" s="214">
        <f>(35.57)*(10.764)</f>
        <v>382.87548</v>
      </c>
      <c r="E125" s="214">
        <f t="shared" si="9"/>
        <v>22.20075</v>
      </c>
      <c r="F125" s="214">
        <f t="shared" si="10"/>
        <v>405.07623</v>
      </c>
      <c r="G125" s="214">
        <v>0</v>
      </c>
      <c r="H125" s="214">
        <f t="shared" si="11"/>
        <v>607.614345</v>
      </c>
    </row>
    <row r="126" spans="1:8">
      <c r="A126" s="213">
        <f t="shared" si="12"/>
        <v>7</v>
      </c>
      <c r="B126" s="125"/>
      <c r="C126" s="92" t="s">
        <v>249</v>
      </c>
      <c r="D126" s="214">
        <f>(34.48)*(10.764)</f>
        <v>371.14272</v>
      </c>
      <c r="E126" s="214">
        <f t="shared" si="9"/>
        <v>22.20075</v>
      </c>
      <c r="F126" s="214">
        <f t="shared" si="10"/>
        <v>393.34347</v>
      </c>
      <c r="G126" s="214">
        <v>0</v>
      </c>
      <c r="H126" s="214">
        <f t="shared" si="11"/>
        <v>590.015205</v>
      </c>
    </row>
    <row r="127" spans="1:8">
      <c r="A127" s="213">
        <f t="shared" si="12"/>
        <v>8</v>
      </c>
      <c r="B127" s="125"/>
      <c r="C127" s="92" t="s">
        <v>249</v>
      </c>
      <c r="D127" s="214">
        <f>(34.48)*(10.764)</f>
        <v>371.14272</v>
      </c>
      <c r="E127" s="214">
        <f t="shared" si="9"/>
        <v>22.20075</v>
      </c>
      <c r="F127" s="214">
        <f t="shared" si="10"/>
        <v>393.34347</v>
      </c>
      <c r="G127" s="214">
        <v>0</v>
      </c>
      <c r="H127" s="214">
        <f t="shared" si="11"/>
        <v>590.015205</v>
      </c>
    </row>
    <row r="128" spans="1:8">
      <c r="A128" s="213">
        <f t="shared" si="12"/>
        <v>9</v>
      </c>
      <c r="B128" s="125"/>
      <c r="C128" s="92" t="s">
        <v>249</v>
      </c>
      <c r="D128" s="214">
        <f>(34.48)*(10.764)</f>
        <v>371.14272</v>
      </c>
      <c r="E128" s="214">
        <f t="shared" si="9"/>
        <v>22.20075</v>
      </c>
      <c r="F128" s="214">
        <f t="shared" si="10"/>
        <v>393.34347</v>
      </c>
      <c r="G128" s="214">
        <v>0</v>
      </c>
      <c r="H128" s="214">
        <f t="shared" si="11"/>
        <v>590.015205</v>
      </c>
    </row>
    <row r="129" spans="1:11">
      <c r="A129" s="213">
        <f t="shared" si="12"/>
        <v>10</v>
      </c>
      <c r="B129" s="125"/>
      <c r="C129" s="92" t="s">
        <v>250</v>
      </c>
      <c r="D129" s="214">
        <f>(43.78)*(10.764)</f>
        <v>471.24792</v>
      </c>
      <c r="E129" s="214">
        <f>(0.9*2.75)*(10.764)</f>
        <v>26.6409</v>
      </c>
      <c r="F129" s="214">
        <f t="shared" si="10"/>
        <v>497.88882</v>
      </c>
      <c r="G129" s="214">
        <v>0</v>
      </c>
      <c r="H129" s="214">
        <f t="shared" si="11"/>
        <v>746.83323</v>
      </c>
      <c r="J129" s="224">
        <f>5199000/H129</f>
        <v>6961.39350949877</v>
      </c>
      <c r="K129" s="224">
        <f>4194000/H129</f>
        <v>5615.71155584494</v>
      </c>
    </row>
    <row r="130" spans="1:8">
      <c r="A130" s="211" t="s">
        <v>255</v>
      </c>
      <c r="B130" s="211"/>
      <c r="C130" s="211"/>
      <c r="D130" s="211"/>
      <c r="E130" s="211"/>
      <c r="F130" s="211"/>
      <c r="G130" s="211"/>
      <c r="H130" s="211"/>
    </row>
    <row r="131" spans="1:8">
      <c r="A131" s="213">
        <v>1</v>
      </c>
      <c r="B131" s="125"/>
      <c r="C131" s="92" t="s">
        <v>249</v>
      </c>
      <c r="D131" s="214">
        <f>(36.27)*(10.764)</f>
        <v>390.41028</v>
      </c>
      <c r="E131" s="214">
        <f>(0.75*2.75)*(10.764)</f>
        <v>22.20075</v>
      </c>
      <c r="F131" s="214">
        <f>D131+E131</f>
        <v>412.61103</v>
      </c>
      <c r="G131" s="214">
        <v>0</v>
      </c>
      <c r="H131" s="214">
        <f>F131*(($H$94)+1)+(IF(G131&lt;101,G131,IF(G131&lt;201,G131/2,IF(G131&lt;=301,G131/3,G131/4))))</f>
        <v>618.916545</v>
      </c>
    </row>
    <row r="132" spans="1:9">
      <c r="A132" s="213">
        <f>A131+1</f>
        <v>2</v>
      </c>
      <c r="B132" s="125"/>
      <c r="C132" s="92" t="s">
        <v>253</v>
      </c>
      <c r="D132" s="225" t="s">
        <v>256</v>
      </c>
      <c r="E132" s="226"/>
      <c r="F132" s="226"/>
      <c r="G132" s="226"/>
      <c r="H132" s="227"/>
      <c r="I132" s="222">
        <f>1</f>
        <v>1</v>
      </c>
    </row>
    <row r="133" spans="1:8">
      <c r="A133" s="213">
        <f t="shared" ref="A133:A137" si="13">A132+1</f>
        <v>3</v>
      </c>
      <c r="B133" s="125"/>
      <c r="C133" s="92" t="s">
        <v>249</v>
      </c>
      <c r="D133" s="214">
        <f>(34.48)*(10.764)</f>
        <v>371.14272</v>
      </c>
      <c r="E133" s="214">
        <f>(0.75*2.75)*(10.764)</f>
        <v>22.20075</v>
      </c>
      <c r="F133" s="214">
        <f t="shared" ref="F133:F137" si="14">D133+E133</f>
        <v>393.34347</v>
      </c>
      <c r="G133" s="214">
        <v>0</v>
      </c>
      <c r="H133" s="214">
        <f t="shared" ref="H133:H137" si="15">F133*(($H$94)+1)+(IF(G133&lt;101,G133,IF(G133&lt;201,G133/2,IF(G133&lt;=301,G133/3,G133/4))))</f>
        <v>590.015205</v>
      </c>
    </row>
    <row r="134" spans="1:8">
      <c r="A134" s="213">
        <f t="shared" si="13"/>
        <v>4</v>
      </c>
      <c r="B134" s="125"/>
      <c r="C134" s="92" t="s">
        <v>249</v>
      </c>
      <c r="D134" s="214">
        <f>(34.48)*(10.764)</f>
        <v>371.14272</v>
      </c>
      <c r="E134" s="214">
        <f>(0.75*2.75)*(10.764)</f>
        <v>22.20075</v>
      </c>
      <c r="F134" s="214">
        <f t="shared" si="14"/>
        <v>393.34347</v>
      </c>
      <c r="G134" s="214">
        <v>0</v>
      </c>
      <c r="H134" s="214">
        <f t="shared" si="15"/>
        <v>590.015205</v>
      </c>
    </row>
    <row r="135" spans="1:8">
      <c r="A135" s="213">
        <f t="shared" si="13"/>
        <v>5</v>
      </c>
      <c r="B135" s="125"/>
      <c r="C135" s="92" t="s">
        <v>249</v>
      </c>
      <c r="D135" s="214">
        <f>(34.48)*(10.764)</f>
        <v>371.14272</v>
      </c>
      <c r="E135" s="214">
        <f>(0.75*2.75)*(10.764)</f>
        <v>22.20075</v>
      </c>
      <c r="F135" s="214">
        <f t="shared" si="14"/>
        <v>393.34347</v>
      </c>
      <c r="G135" s="214">
        <v>0</v>
      </c>
      <c r="H135" s="214">
        <f t="shared" si="15"/>
        <v>590.015205</v>
      </c>
    </row>
    <row r="136" spans="1:8">
      <c r="A136" s="213">
        <f t="shared" si="13"/>
        <v>6</v>
      </c>
      <c r="B136" s="125"/>
      <c r="C136" s="92" t="s">
        <v>249</v>
      </c>
      <c r="D136" s="214">
        <f>(35.57)*(10.764)</f>
        <v>382.87548</v>
      </c>
      <c r="E136" s="214">
        <f>(0.75*2.75)*(10.764)</f>
        <v>22.20075</v>
      </c>
      <c r="F136" s="214">
        <f t="shared" si="14"/>
        <v>405.07623</v>
      </c>
      <c r="G136" s="214">
        <v>0</v>
      </c>
      <c r="H136" s="214">
        <f t="shared" si="15"/>
        <v>607.614345</v>
      </c>
    </row>
    <row r="137" spans="1:8">
      <c r="A137" s="213">
        <f t="shared" si="13"/>
        <v>7</v>
      </c>
      <c r="B137" s="125"/>
      <c r="C137" s="92" t="s">
        <v>249</v>
      </c>
      <c r="D137" s="214">
        <f>(34.48)*(10.764)</f>
        <v>371.14272</v>
      </c>
      <c r="E137" s="214">
        <f>(0.75*2.75)*(10.764)</f>
        <v>22.20075</v>
      </c>
      <c r="F137" s="214">
        <f t="shared" si="14"/>
        <v>393.34347</v>
      </c>
      <c r="G137" s="214">
        <v>0</v>
      </c>
      <c r="H137" s="214">
        <f t="shared" si="15"/>
        <v>590.015205</v>
      </c>
    </row>
    <row r="138" spans="1:8">
      <c r="A138" s="213">
        <v>8</v>
      </c>
      <c r="B138" s="125"/>
      <c r="C138" s="92" t="s">
        <v>253</v>
      </c>
      <c r="D138" s="228" t="s">
        <v>257</v>
      </c>
      <c r="E138" s="229"/>
      <c r="F138" s="229"/>
      <c r="G138" s="229"/>
      <c r="H138" s="230"/>
    </row>
    <row r="139" spans="1:8">
      <c r="A139" s="213">
        <v>9</v>
      </c>
      <c r="B139" s="125"/>
      <c r="C139" s="92" t="s">
        <v>253</v>
      </c>
      <c r="D139" s="231"/>
      <c r="E139" s="232"/>
      <c r="F139" s="232"/>
      <c r="G139" s="232"/>
      <c r="H139" s="233"/>
    </row>
    <row r="140" spans="1:8">
      <c r="A140" s="213">
        <v>10</v>
      </c>
      <c r="B140" s="125"/>
      <c r="C140" s="92" t="s">
        <v>253</v>
      </c>
      <c r="D140" s="234"/>
      <c r="E140" s="235"/>
      <c r="F140" s="235"/>
      <c r="G140" s="235"/>
      <c r="H140" s="236"/>
    </row>
    <row r="141" ht="14.25" customHeight="1" spans="1:8">
      <c r="A141" s="145" t="s">
        <v>258</v>
      </c>
      <c r="B141" s="145"/>
      <c r="C141" s="145"/>
      <c r="D141" s="145"/>
      <c r="E141" s="145"/>
      <c r="F141" s="145"/>
      <c r="G141" s="145"/>
      <c r="H141" s="145"/>
    </row>
    <row r="142" spans="1:9">
      <c r="A142" s="237" t="s">
        <v>259</v>
      </c>
      <c r="B142" s="238"/>
      <c r="C142" s="238"/>
      <c r="D142" s="238"/>
      <c r="E142" s="239"/>
      <c r="F142" s="240">
        <v>6200</v>
      </c>
      <c r="G142" s="241"/>
      <c r="H142" s="242"/>
      <c r="I142" s="166"/>
    </row>
    <row r="143" spans="1:9">
      <c r="A143" s="237" t="s">
        <v>260</v>
      </c>
      <c r="B143" s="238"/>
      <c r="C143" s="238"/>
      <c r="D143" s="238"/>
      <c r="E143" s="239"/>
      <c r="F143" s="240" t="s">
        <v>261</v>
      </c>
      <c r="G143" s="241"/>
      <c r="H143" s="242"/>
      <c r="I143" s="40" t="s">
        <v>262</v>
      </c>
    </row>
    <row r="144" spans="1:8">
      <c r="A144" s="145" t="s">
        <v>263</v>
      </c>
      <c r="B144" s="145"/>
      <c r="C144" s="145"/>
      <c r="D144" s="145"/>
      <c r="E144" s="145"/>
      <c r="F144" s="145"/>
      <c r="G144" s="145"/>
      <c r="H144" s="145"/>
    </row>
    <row r="145" spans="1:8">
      <c r="A145" s="243">
        <v>1</v>
      </c>
      <c r="B145" s="244" t="s">
        <v>264</v>
      </c>
      <c r="C145" s="245"/>
      <c r="D145" s="245"/>
      <c r="E145" s="245"/>
      <c r="F145" s="245"/>
      <c r="G145" s="245"/>
      <c r="H145" s="246"/>
    </row>
    <row r="146" spans="1:8">
      <c r="A146" s="243">
        <f t="shared" ref="A146:A154" si="16">A145+1</f>
        <v>2</v>
      </c>
      <c r="B146" s="244" t="s">
        <v>265</v>
      </c>
      <c r="C146" s="245"/>
      <c r="D146" s="245"/>
      <c r="E146" s="245"/>
      <c r="F146" s="245"/>
      <c r="G146" s="245"/>
      <c r="H146" s="246"/>
    </row>
    <row r="147" spans="1:8">
      <c r="A147" s="243">
        <f t="shared" si="16"/>
        <v>3</v>
      </c>
      <c r="B147" s="244" t="s">
        <v>266</v>
      </c>
      <c r="C147" s="245"/>
      <c r="D147" s="245"/>
      <c r="E147" s="245"/>
      <c r="F147" s="245"/>
      <c r="G147" s="245"/>
      <c r="H147" s="246"/>
    </row>
    <row r="148" customHeight="1" spans="1:8">
      <c r="A148" s="243">
        <f t="shared" si="16"/>
        <v>4</v>
      </c>
      <c r="B148" s="244" t="s">
        <v>267</v>
      </c>
      <c r="C148" s="245"/>
      <c r="D148" s="245"/>
      <c r="E148" s="245"/>
      <c r="F148" s="245"/>
      <c r="G148" s="245"/>
      <c r="H148" s="246"/>
    </row>
    <row r="149" spans="1:8">
      <c r="A149" s="243">
        <f t="shared" si="16"/>
        <v>5</v>
      </c>
      <c r="B149" s="244" t="s">
        <v>268</v>
      </c>
      <c r="C149" s="245"/>
      <c r="D149" s="245"/>
      <c r="E149" s="245"/>
      <c r="F149" s="245"/>
      <c r="G149" s="245"/>
      <c r="H149" s="246"/>
    </row>
    <row r="150" spans="1:8">
      <c r="A150" s="243">
        <f t="shared" si="16"/>
        <v>6</v>
      </c>
      <c r="B150" s="244" t="s">
        <v>269</v>
      </c>
      <c r="C150" s="245"/>
      <c r="D150" s="245"/>
      <c r="E150" s="245"/>
      <c r="F150" s="247">
        <f>H94</f>
        <v>0.5</v>
      </c>
      <c r="G150" s="248"/>
      <c r="H150" s="249"/>
    </row>
    <row r="151" spans="1:8">
      <c r="A151" s="243">
        <f t="shared" si="16"/>
        <v>7</v>
      </c>
      <c r="B151" s="244" t="s">
        <v>270</v>
      </c>
      <c r="C151" s="245"/>
      <c r="D151" s="245"/>
      <c r="E151" s="245"/>
      <c r="F151" s="245"/>
      <c r="G151" s="245"/>
      <c r="H151" s="246"/>
    </row>
    <row r="152" ht="29.25" customHeight="1" spans="1:8">
      <c r="A152" s="243">
        <f t="shared" si="16"/>
        <v>8</v>
      </c>
      <c r="B152" s="244" t="s">
        <v>271</v>
      </c>
      <c r="C152" s="245"/>
      <c r="D152" s="245"/>
      <c r="E152" s="245"/>
      <c r="F152" s="245"/>
      <c r="G152" s="245"/>
      <c r="H152" s="246"/>
    </row>
    <row r="153" spans="1:8">
      <c r="A153" s="243">
        <f t="shared" si="16"/>
        <v>9</v>
      </c>
      <c r="B153" s="244" t="s">
        <v>272</v>
      </c>
      <c r="C153" s="245"/>
      <c r="D153" s="245"/>
      <c r="E153" s="245"/>
      <c r="F153" s="245"/>
      <c r="G153" s="245"/>
      <c r="H153" s="246"/>
    </row>
    <row r="154" spans="1:8">
      <c r="A154" s="243">
        <v>10</v>
      </c>
      <c r="B154" s="244" t="s">
        <v>273</v>
      </c>
      <c r="C154" s="245"/>
      <c r="D154" s="245"/>
      <c r="E154" s="245"/>
      <c r="F154" s="245"/>
      <c r="G154" s="245"/>
      <c r="H154" s="246"/>
    </row>
    <row r="155" ht="16" customHeight="1" spans="1:8">
      <c r="A155" s="243">
        <v>11</v>
      </c>
      <c r="B155" s="244" t="s">
        <v>274</v>
      </c>
      <c r="C155" s="245"/>
      <c r="D155" s="245"/>
      <c r="E155" s="245"/>
      <c r="F155" s="245"/>
      <c r="G155" s="245"/>
      <c r="H155" s="246"/>
    </row>
    <row r="156" spans="1:8">
      <c r="A156" s="127" t="s">
        <v>275</v>
      </c>
      <c r="B156" s="128"/>
      <c r="C156" s="127" t="str">
        <f>C7</f>
        <v>Atlanta Avadh</v>
      </c>
      <c r="D156" s="250"/>
      <c r="E156" s="250"/>
      <c r="F156" s="250"/>
      <c r="G156" s="250"/>
      <c r="H156" s="128"/>
    </row>
    <row r="157" spans="1:8">
      <c r="A157" s="251"/>
      <c r="B157" s="252"/>
      <c r="C157" s="252"/>
      <c r="D157" s="252"/>
      <c r="E157" s="252"/>
      <c r="F157" s="252"/>
      <c r="G157" s="252"/>
      <c r="H157" s="253"/>
    </row>
    <row r="158" spans="1:8">
      <c r="A158" s="254"/>
      <c r="B158" s="255"/>
      <c r="C158" s="255"/>
      <c r="D158" s="255"/>
      <c r="E158" s="255"/>
      <c r="F158" s="255"/>
      <c r="G158" s="255"/>
      <c r="H158" s="256"/>
    </row>
    <row r="159" spans="1:8">
      <c r="A159" s="254"/>
      <c r="B159" s="255"/>
      <c r="C159" s="255"/>
      <c r="D159" s="255"/>
      <c r="E159" s="255"/>
      <c r="F159" s="255"/>
      <c r="G159" s="255"/>
      <c r="H159" s="256"/>
    </row>
    <row r="160" spans="1:8">
      <c r="A160" s="254"/>
      <c r="B160" s="255"/>
      <c r="C160" s="255"/>
      <c r="D160" s="255"/>
      <c r="E160" s="255"/>
      <c r="F160" s="255"/>
      <c r="G160" s="255"/>
      <c r="H160" s="256"/>
    </row>
    <row r="161" spans="1:8">
      <c r="A161" s="254"/>
      <c r="B161" s="255"/>
      <c r="C161" s="255"/>
      <c r="D161" s="255"/>
      <c r="E161" s="255"/>
      <c r="F161" s="255"/>
      <c r="G161" s="255"/>
      <c r="H161" s="256"/>
    </row>
    <row r="162" spans="1:8">
      <c r="A162" s="254"/>
      <c r="B162" s="255"/>
      <c r="C162" s="255"/>
      <c r="D162" s="255"/>
      <c r="E162" s="255"/>
      <c r="F162" s="255"/>
      <c r="G162" s="255"/>
      <c r="H162" s="256"/>
    </row>
    <row r="163" spans="1:8">
      <c r="A163" s="254"/>
      <c r="B163" s="255"/>
      <c r="C163" s="255"/>
      <c r="D163" s="255"/>
      <c r="E163" s="255"/>
      <c r="F163" s="255"/>
      <c r="G163" s="255"/>
      <c r="H163" s="256"/>
    </row>
    <row r="164" spans="1:8">
      <c r="A164" s="254"/>
      <c r="B164" s="255"/>
      <c r="C164" s="255"/>
      <c r="D164" s="255"/>
      <c r="E164" s="255"/>
      <c r="F164" s="255"/>
      <c r="G164" s="255"/>
      <c r="H164" s="256"/>
    </row>
    <row r="165" spans="1:8">
      <c r="A165" s="254"/>
      <c r="B165" s="255"/>
      <c r="C165" s="255"/>
      <c r="D165" s="255"/>
      <c r="E165" s="255"/>
      <c r="F165" s="255"/>
      <c r="G165" s="255"/>
      <c r="H165" s="256"/>
    </row>
    <row r="166" spans="1:8">
      <c r="A166" s="254"/>
      <c r="B166" s="255"/>
      <c r="C166" s="255"/>
      <c r="D166" s="255"/>
      <c r="E166" s="255"/>
      <c r="F166" s="255"/>
      <c r="G166" s="255"/>
      <c r="H166" s="256"/>
    </row>
    <row r="167" spans="1:8">
      <c r="A167" s="254"/>
      <c r="B167" s="255"/>
      <c r="C167" s="255"/>
      <c r="D167" s="255"/>
      <c r="E167" s="255"/>
      <c r="F167" s="255"/>
      <c r="G167" s="255"/>
      <c r="H167" s="256"/>
    </row>
    <row r="168" spans="1:8">
      <c r="A168" s="254"/>
      <c r="B168" s="255"/>
      <c r="C168" s="255"/>
      <c r="D168" s="255"/>
      <c r="E168" s="255"/>
      <c r="F168" s="255"/>
      <c r="G168" s="255"/>
      <c r="H168" s="256"/>
    </row>
    <row r="169" spans="1:8">
      <c r="A169" s="254"/>
      <c r="B169" s="255"/>
      <c r="C169" s="255"/>
      <c r="D169" s="255"/>
      <c r="E169" s="255"/>
      <c r="F169" s="255"/>
      <c r="G169" s="255"/>
      <c r="H169" s="256"/>
    </row>
    <row r="170" spans="1:8">
      <c r="A170" s="254"/>
      <c r="B170" s="255"/>
      <c r="C170" s="255"/>
      <c r="D170" s="255"/>
      <c r="E170" s="255"/>
      <c r="F170" s="255"/>
      <c r="G170" s="255"/>
      <c r="H170" s="256"/>
    </row>
    <row r="171" spans="1:8">
      <c r="A171" s="254"/>
      <c r="B171" s="255"/>
      <c r="C171" s="255"/>
      <c r="D171" s="255"/>
      <c r="E171" s="255"/>
      <c r="F171" s="255"/>
      <c r="G171" s="255"/>
      <c r="H171" s="256"/>
    </row>
    <row r="172" spans="1:8">
      <c r="A172" s="254"/>
      <c r="B172" s="255"/>
      <c r="C172" s="255"/>
      <c r="D172" s="255"/>
      <c r="E172" s="255"/>
      <c r="F172" s="255"/>
      <c r="G172" s="255"/>
      <c r="H172" s="256"/>
    </row>
    <row r="173" spans="1:8">
      <c r="A173" s="254"/>
      <c r="B173" s="255"/>
      <c r="C173" s="255"/>
      <c r="D173" s="255"/>
      <c r="E173" s="255"/>
      <c r="F173" s="255"/>
      <c r="G173" s="255"/>
      <c r="H173" s="256"/>
    </row>
    <row r="174" spans="1:8">
      <c r="A174" s="254"/>
      <c r="B174" s="255"/>
      <c r="C174" s="255"/>
      <c r="D174" s="255"/>
      <c r="E174" s="255"/>
      <c r="F174" s="255"/>
      <c r="G174" s="255"/>
      <c r="H174" s="256"/>
    </row>
    <row r="175" spans="1:8">
      <c r="A175" s="254"/>
      <c r="B175" s="255"/>
      <c r="C175" s="255"/>
      <c r="D175" s="255"/>
      <c r="E175" s="255"/>
      <c r="F175" s="255"/>
      <c r="G175" s="255"/>
      <c r="H175" s="256"/>
    </row>
    <row r="176" spans="1:8">
      <c r="A176" s="254"/>
      <c r="B176" s="255"/>
      <c r="C176" s="255"/>
      <c r="D176" s="255"/>
      <c r="E176" s="255"/>
      <c r="F176" s="255"/>
      <c r="G176" s="255"/>
      <c r="H176" s="256"/>
    </row>
    <row r="177" spans="1:8">
      <c r="A177" s="254"/>
      <c r="B177" s="255"/>
      <c r="C177" s="255"/>
      <c r="D177" s="255"/>
      <c r="E177" s="255"/>
      <c r="F177" s="255"/>
      <c r="G177" s="255"/>
      <c r="H177" s="256"/>
    </row>
    <row r="178" spans="1:8">
      <c r="A178" s="254"/>
      <c r="B178" s="255"/>
      <c r="C178" s="255"/>
      <c r="D178" s="255"/>
      <c r="E178" s="255"/>
      <c r="F178" s="255"/>
      <c r="G178" s="255"/>
      <c r="H178" s="256"/>
    </row>
    <row r="179" spans="1:8">
      <c r="A179" s="254"/>
      <c r="B179" s="255"/>
      <c r="C179" s="255"/>
      <c r="D179" s="255"/>
      <c r="E179" s="255"/>
      <c r="F179" s="255"/>
      <c r="G179" s="255"/>
      <c r="H179" s="256"/>
    </row>
    <row r="180" spans="1:8">
      <c r="A180" s="254"/>
      <c r="B180" s="255"/>
      <c r="C180" s="255"/>
      <c r="D180" s="255"/>
      <c r="E180" s="255"/>
      <c r="F180" s="255"/>
      <c r="G180" s="255"/>
      <c r="H180" s="256"/>
    </row>
    <row r="181" spans="1:8">
      <c r="A181" s="254"/>
      <c r="B181" s="255"/>
      <c r="C181" s="255"/>
      <c r="D181" s="255"/>
      <c r="E181" s="255"/>
      <c r="F181" s="255"/>
      <c r="G181" s="255"/>
      <c r="H181" s="256"/>
    </row>
    <row r="182" spans="1:8">
      <c r="A182" s="254"/>
      <c r="B182" s="255"/>
      <c r="C182" s="255"/>
      <c r="D182" s="255"/>
      <c r="E182" s="255"/>
      <c r="F182" s="255"/>
      <c r="G182" s="255"/>
      <c r="H182" s="256"/>
    </row>
    <row r="183" spans="1:8">
      <c r="A183" s="254"/>
      <c r="B183" s="255"/>
      <c r="C183" s="255"/>
      <c r="D183" s="255"/>
      <c r="E183" s="255"/>
      <c r="F183" s="255"/>
      <c r="G183" s="255"/>
      <c r="H183" s="256"/>
    </row>
    <row r="184" spans="1:8">
      <c r="A184" s="254"/>
      <c r="B184" s="255"/>
      <c r="C184" s="255"/>
      <c r="D184" s="255"/>
      <c r="E184" s="255"/>
      <c r="F184" s="255"/>
      <c r="G184" s="255"/>
      <c r="H184" s="256"/>
    </row>
    <row r="185" spans="1:8">
      <c r="A185" s="254"/>
      <c r="B185" s="255"/>
      <c r="C185" s="255"/>
      <c r="D185" s="255"/>
      <c r="E185" s="255"/>
      <c r="F185" s="255"/>
      <c r="G185" s="255"/>
      <c r="H185" s="256"/>
    </row>
    <row r="186" spans="1:8">
      <c r="A186" s="254"/>
      <c r="B186" s="255"/>
      <c r="C186" s="255"/>
      <c r="D186" s="255"/>
      <c r="E186" s="255"/>
      <c r="F186" s="255"/>
      <c r="G186" s="255"/>
      <c r="H186" s="256"/>
    </row>
    <row r="187" spans="1:8">
      <c r="A187" s="254"/>
      <c r="B187" s="255"/>
      <c r="C187" s="255"/>
      <c r="D187" s="255"/>
      <c r="E187" s="255"/>
      <c r="F187" s="255"/>
      <c r="G187" s="255"/>
      <c r="H187" s="256"/>
    </row>
    <row r="188" spans="1:8">
      <c r="A188" s="254"/>
      <c r="B188" s="255"/>
      <c r="C188" s="255"/>
      <c r="D188" s="255"/>
      <c r="E188" s="255"/>
      <c r="F188" s="255"/>
      <c r="G188" s="255"/>
      <c r="H188" s="256"/>
    </row>
    <row r="189" spans="1:8">
      <c r="A189" s="254"/>
      <c r="B189" s="255"/>
      <c r="C189" s="255"/>
      <c r="D189" s="255"/>
      <c r="E189" s="255"/>
      <c r="F189" s="255"/>
      <c r="G189" s="255"/>
      <c r="H189" s="256"/>
    </row>
    <row r="190" spans="1:8">
      <c r="A190" s="254"/>
      <c r="B190" s="255"/>
      <c r="C190" s="255"/>
      <c r="D190" s="255"/>
      <c r="E190" s="255"/>
      <c r="F190" s="255"/>
      <c r="G190" s="255"/>
      <c r="H190" s="256"/>
    </row>
    <row r="191" spans="1:8">
      <c r="A191" s="254"/>
      <c r="B191" s="255"/>
      <c r="C191" s="255"/>
      <c r="D191" s="255"/>
      <c r="E191" s="255"/>
      <c r="F191" s="255"/>
      <c r="G191" s="255"/>
      <c r="H191" s="256"/>
    </row>
    <row r="192" spans="1:8">
      <c r="A192" s="254"/>
      <c r="B192" s="255"/>
      <c r="C192" s="255"/>
      <c r="D192" s="255"/>
      <c r="E192" s="255"/>
      <c r="F192" s="255"/>
      <c r="G192" s="255"/>
      <c r="H192" s="256"/>
    </row>
    <row r="193" spans="1:8">
      <c r="A193" s="254"/>
      <c r="B193" s="255"/>
      <c r="C193" s="255"/>
      <c r="D193" s="255"/>
      <c r="E193" s="255"/>
      <c r="F193" s="255"/>
      <c r="G193" s="255"/>
      <c r="H193" s="256"/>
    </row>
    <row r="194" spans="1:8">
      <c r="A194" s="254"/>
      <c r="B194" s="255"/>
      <c r="C194" s="255"/>
      <c r="D194" s="255"/>
      <c r="E194" s="255"/>
      <c r="F194" s="255"/>
      <c r="G194" s="255"/>
      <c r="H194" s="256"/>
    </row>
    <row r="195" spans="1:8">
      <c r="A195" s="254"/>
      <c r="B195" s="255"/>
      <c r="C195" s="255"/>
      <c r="D195" s="255"/>
      <c r="E195" s="255"/>
      <c r="F195" s="255"/>
      <c r="G195" s="255"/>
      <c r="H195" s="256"/>
    </row>
    <row r="196" spans="1:8">
      <c r="A196" s="254"/>
      <c r="B196" s="255"/>
      <c r="C196" s="255"/>
      <c r="D196" s="255"/>
      <c r="E196" s="255"/>
      <c r="F196" s="255"/>
      <c r="G196" s="255"/>
      <c r="H196" s="256"/>
    </row>
    <row r="197" spans="1:8">
      <c r="A197" s="254"/>
      <c r="B197" s="255"/>
      <c r="C197" s="255"/>
      <c r="D197" s="255"/>
      <c r="E197" s="255"/>
      <c r="F197" s="255"/>
      <c r="G197" s="255"/>
      <c r="H197" s="256"/>
    </row>
    <row r="198" spans="1:8">
      <c r="A198" s="254"/>
      <c r="B198" s="255"/>
      <c r="C198" s="255"/>
      <c r="D198" s="255"/>
      <c r="E198" s="255"/>
      <c r="F198" s="255"/>
      <c r="G198" s="255"/>
      <c r="H198" s="256"/>
    </row>
    <row r="199" spans="1:8">
      <c r="A199" s="254"/>
      <c r="B199" s="255"/>
      <c r="C199" s="255"/>
      <c r="D199" s="255"/>
      <c r="E199" s="255"/>
      <c r="F199" s="255"/>
      <c r="G199" s="255"/>
      <c r="H199" s="256"/>
    </row>
    <row r="200" spans="1:8">
      <c r="A200" s="254"/>
      <c r="B200" s="255"/>
      <c r="C200" s="255"/>
      <c r="D200" s="255"/>
      <c r="E200" s="255"/>
      <c r="F200" s="255"/>
      <c r="G200" s="255"/>
      <c r="H200" s="256"/>
    </row>
    <row r="201" spans="1:8">
      <c r="A201" s="254"/>
      <c r="B201" s="255"/>
      <c r="C201" s="255"/>
      <c r="D201" s="255"/>
      <c r="E201" s="255"/>
      <c r="F201" s="255"/>
      <c r="G201" s="255"/>
      <c r="H201" s="256"/>
    </row>
    <row r="202" spans="1:8">
      <c r="A202" s="254"/>
      <c r="B202" s="255"/>
      <c r="C202" s="255"/>
      <c r="D202" s="255"/>
      <c r="E202" s="255"/>
      <c r="F202" s="255"/>
      <c r="G202" s="255"/>
      <c r="H202" s="256"/>
    </row>
    <row r="203" spans="1:8">
      <c r="A203" s="254"/>
      <c r="B203" s="255"/>
      <c r="C203" s="255"/>
      <c r="D203" s="255"/>
      <c r="E203" s="255"/>
      <c r="F203" s="255"/>
      <c r="G203" s="255"/>
      <c r="H203" s="256"/>
    </row>
    <row r="204" spans="1:8">
      <c r="A204" s="254"/>
      <c r="B204" s="255"/>
      <c r="C204" s="255"/>
      <c r="D204" s="255"/>
      <c r="E204" s="255"/>
      <c r="F204" s="255"/>
      <c r="G204" s="255"/>
      <c r="H204" s="256"/>
    </row>
    <row r="205" spans="1:8">
      <c r="A205" s="254"/>
      <c r="B205" s="255"/>
      <c r="C205" s="255"/>
      <c r="D205" s="255"/>
      <c r="E205" s="255"/>
      <c r="F205" s="255"/>
      <c r="G205" s="255"/>
      <c r="H205" s="256"/>
    </row>
    <row r="206" spans="1:8">
      <c r="A206" s="254"/>
      <c r="B206" s="255"/>
      <c r="C206" s="255"/>
      <c r="D206" s="255"/>
      <c r="E206" s="255"/>
      <c r="F206" s="255"/>
      <c r="G206" s="255"/>
      <c r="H206" s="256"/>
    </row>
    <row r="207" spans="1:8">
      <c r="A207" s="254"/>
      <c r="B207" s="255"/>
      <c r="C207" s="255"/>
      <c r="D207" s="255"/>
      <c r="E207" s="255"/>
      <c r="F207" s="255"/>
      <c r="G207" s="255"/>
      <c r="H207" s="256"/>
    </row>
    <row r="208" spans="1:8">
      <c r="A208" s="254"/>
      <c r="B208" s="255"/>
      <c r="C208" s="255"/>
      <c r="D208" s="255"/>
      <c r="E208" s="255"/>
      <c r="F208" s="255"/>
      <c r="G208" s="255"/>
      <c r="H208" s="256"/>
    </row>
    <row r="209" customHeight="1" spans="1:8">
      <c r="A209" s="127" t="s">
        <v>276</v>
      </c>
      <c r="B209" s="128"/>
      <c r="C209" s="127"/>
      <c r="D209" s="250"/>
      <c r="E209" s="250"/>
      <c r="F209" s="250"/>
      <c r="G209" s="250"/>
      <c r="H209" s="128"/>
    </row>
    <row r="210" spans="1:8">
      <c r="A210" s="254"/>
      <c r="B210" s="255"/>
      <c r="C210" s="255"/>
      <c r="D210" s="255"/>
      <c r="E210" s="255"/>
      <c r="F210" s="255"/>
      <c r="G210" s="255"/>
      <c r="H210" s="256"/>
    </row>
    <row r="211" spans="1:8">
      <c r="A211" s="254"/>
      <c r="B211" s="255"/>
      <c r="C211" s="255"/>
      <c r="D211" s="255"/>
      <c r="E211" s="255"/>
      <c r="F211" s="255"/>
      <c r="G211" s="255"/>
      <c r="H211" s="256"/>
    </row>
    <row r="212" spans="1:8">
      <c r="A212" s="254"/>
      <c r="B212" s="255"/>
      <c r="C212" s="255"/>
      <c r="D212" s="255"/>
      <c r="E212" s="255"/>
      <c r="F212" s="255"/>
      <c r="G212" s="255"/>
      <c r="H212" s="256"/>
    </row>
    <row r="213" spans="1:8">
      <c r="A213" s="254"/>
      <c r="B213" s="255"/>
      <c r="C213" s="255"/>
      <c r="D213" s="255"/>
      <c r="E213" s="255"/>
      <c r="F213" s="255"/>
      <c r="G213" s="255"/>
      <c r="H213" s="256"/>
    </row>
    <row r="214" spans="1:8">
      <c r="A214" s="254"/>
      <c r="B214" s="255"/>
      <c r="C214" s="255"/>
      <c r="D214" s="255"/>
      <c r="E214" s="255"/>
      <c r="F214" s="255"/>
      <c r="G214" s="255"/>
      <c r="H214" s="256"/>
    </row>
    <row r="215" spans="1:8">
      <c r="A215" s="254"/>
      <c r="B215" s="255"/>
      <c r="C215" s="255"/>
      <c r="D215" s="255"/>
      <c r="E215" s="255"/>
      <c r="F215" s="255"/>
      <c r="G215" s="255"/>
      <c r="H215" s="256"/>
    </row>
    <row r="216" spans="1:8">
      <c r="A216" s="254"/>
      <c r="B216" s="255"/>
      <c r="C216" s="255"/>
      <c r="D216" s="255"/>
      <c r="E216" s="255"/>
      <c r="F216" s="255"/>
      <c r="G216" s="255"/>
      <c r="H216" s="256"/>
    </row>
    <row r="217" spans="1:8">
      <c r="A217" s="254"/>
      <c r="B217" s="255"/>
      <c r="C217" s="255"/>
      <c r="D217" s="255"/>
      <c r="E217" s="255"/>
      <c r="F217" s="255"/>
      <c r="G217" s="255"/>
      <c r="H217" s="256"/>
    </row>
    <row r="218" spans="1:8">
      <c r="A218" s="254"/>
      <c r="B218" s="255"/>
      <c r="C218" s="255"/>
      <c r="D218" s="255"/>
      <c r="E218" s="255"/>
      <c r="F218" s="255"/>
      <c r="G218" s="255"/>
      <c r="H218" s="256"/>
    </row>
    <row r="219" spans="1:8">
      <c r="A219" s="254"/>
      <c r="B219" s="255"/>
      <c r="C219" s="255"/>
      <c r="D219" s="255"/>
      <c r="E219" s="255"/>
      <c r="F219" s="255"/>
      <c r="G219" s="255"/>
      <c r="H219" s="256"/>
    </row>
    <row r="220" spans="1:8">
      <c r="A220" s="254"/>
      <c r="B220" s="255"/>
      <c r="C220" s="255"/>
      <c r="D220" s="255"/>
      <c r="E220" s="255"/>
      <c r="F220" s="255"/>
      <c r="G220" s="255"/>
      <c r="H220" s="256"/>
    </row>
    <row r="221" spans="1:8">
      <c r="A221" s="254"/>
      <c r="B221" s="255"/>
      <c r="C221" s="255"/>
      <c r="D221" s="255"/>
      <c r="E221" s="255"/>
      <c r="F221" s="255"/>
      <c r="G221" s="255"/>
      <c r="H221" s="256"/>
    </row>
    <row r="222" spans="1:8">
      <c r="A222" s="254"/>
      <c r="B222" s="255"/>
      <c r="C222" s="255"/>
      <c r="D222" s="255"/>
      <c r="E222" s="255"/>
      <c r="F222" s="255"/>
      <c r="G222" s="255"/>
      <c r="H222" s="256"/>
    </row>
    <row r="223" spans="1:8">
      <c r="A223" s="254"/>
      <c r="B223" s="255"/>
      <c r="C223" s="255"/>
      <c r="D223" s="255"/>
      <c r="E223" s="255"/>
      <c r="F223" s="255"/>
      <c r="G223" s="255"/>
      <c r="H223" s="256"/>
    </row>
    <row r="224" spans="1:8">
      <c r="A224" s="254"/>
      <c r="B224" s="255"/>
      <c r="C224" s="255"/>
      <c r="D224" s="255"/>
      <c r="E224" s="255"/>
      <c r="F224" s="255"/>
      <c r="G224" s="255"/>
      <c r="H224" s="256"/>
    </row>
    <row r="225" spans="1:8">
      <c r="A225" s="254"/>
      <c r="B225" s="255"/>
      <c r="C225" s="255"/>
      <c r="D225" s="255"/>
      <c r="E225" s="255"/>
      <c r="F225" s="255"/>
      <c r="G225" s="255"/>
      <c r="H225" s="256"/>
    </row>
    <row r="226" spans="1:8">
      <c r="A226" s="254"/>
      <c r="B226" s="255"/>
      <c r="C226" s="255"/>
      <c r="D226" s="255"/>
      <c r="E226" s="255"/>
      <c r="F226" s="255"/>
      <c r="G226" s="255"/>
      <c r="H226" s="256"/>
    </row>
    <row r="227" spans="1:8">
      <c r="A227" s="254"/>
      <c r="B227" s="255"/>
      <c r="C227" s="255"/>
      <c r="D227" s="255"/>
      <c r="E227" s="255"/>
      <c r="F227" s="255"/>
      <c r="G227" s="255"/>
      <c r="H227" s="256"/>
    </row>
    <row r="228" spans="1:8">
      <c r="A228" s="254"/>
      <c r="B228" s="255"/>
      <c r="C228" s="255"/>
      <c r="D228" s="255"/>
      <c r="E228" s="255"/>
      <c r="F228" s="255"/>
      <c r="G228" s="255"/>
      <c r="H228" s="256"/>
    </row>
    <row r="229" spans="1:8">
      <c r="A229" s="254"/>
      <c r="B229" s="255"/>
      <c r="C229" s="255"/>
      <c r="D229" s="255"/>
      <c r="E229" s="255"/>
      <c r="F229" s="255"/>
      <c r="G229" s="255"/>
      <c r="H229" s="256"/>
    </row>
    <row r="230" spans="1:8">
      <c r="A230" s="254"/>
      <c r="B230" s="255"/>
      <c r="C230" s="255"/>
      <c r="D230" s="255"/>
      <c r="E230" s="255"/>
      <c r="F230" s="255"/>
      <c r="G230" s="255"/>
      <c r="H230" s="256"/>
    </row>
    <row r="231" spans="1:8">
      <c r="A231" s="254"/>
      <c r="B231" s="255"/>
      <c r="C231" s="255"/>
      <c r="D231" s="255"/>
      <c r="E231" s="255"/>
      <c r="F231" s="255"/>
      <c r="G231" s="255"/>
      <c r="H231" s="256"/>
    </row>
    <row r="232" spans="1:8">
      <c r="A232" s="254"/>
      <c r="B232" s="255"/>
      <c r="C232" s="255"/>
      <c r="D232" s="255"/>
      <c r="E232" s="255"/>
      <c r="F232" s="255"/>
      <c r="G232" s="255"/>
      <c r="H232" s="256"/>
    </row>
    <row r="233" spans="1:8">
      <c r="A233" s="254"/>
      <c r="B233" s="255"/>
      <c r="C233" s="255"/>
      <c r="D233" s="255"/>
      <c r="E233" s="255"/>
      <c r="F233" s="255"/>
      <c r="G233" s="255"/>
      <c r="H233" s="256"/>
    </row>
    <row r="234" spans="1:8">
      <c r="A234" s="254"/>
      <c r="B234" s="255"/>
      <c r="C234" s="255"/>
      <c r="D234" s="255"/>
      <c r="E234" s="255"/>
      <c r="F234" s="255"/>
      <c r="G234" s="255"/>
      <c r="H234" s="256"/>
    </row>
    <row r="235" spans="1:8">
      <c r="A235" s="254"/>
      <c r="B235" s="255"/>
      <c r="C235" s="255"/>
      <c r="D235" s="255"/>
      <c r="E235" s="255"/>
      <c r="F235" s="255"/>
      <c r="G235" s="255"/>
      <c r="H235" s="256"/>
    </row>
    <row r="236" spans="1:8">
      <c r="A236" s="254"/>
      <c r="B236" s="255"/>
      <c r="C236" s="255"/>
      <c r="D236" s="255"/>
      <c r="E236" s="255"/>
      <c r="F236" s="255"/>
      <c r="G236" s="255"/>
      <c r="H236" s="256"/>
    </row>
    <row r="237" spans="1:8">
      <c r="A237" s="254"/>
      <c r="B237" s="255"/>
      <c r="C237" s="255"/>
      <c r="D237" s="255"/>
      <c r="E237" s="255"/>
      <c r="F237" s="255"/>
      <c r="G237" s="255"/>
      <c r="H237" s="256"/>
    </row>
    <row r="238" spans="1:8">
      <c r="A238" s="254"/>
      <c r="B238" s="255"/>
      <c r="C238" s="255"/>
      <c r="D238" s="255"/>
      <c r="E238" s="255"/>
      <c r="F238" s="255"/>
      <c r="G238" s="255"/>
      <c r="H238" s="256"/>
    </row>
    <row r="239" spans="1:8">
      <c r="A239" s="254"/>
      <c r="B239" s="255"/>
      <c r="C239" s="255"/>
      <c r="D239" s="255"/>
      <c r="E239" s="255"/>
      <c r="F239" s="255"/>
      <c r="G239" s="255"/>
      <c r="H239" s="256"/>
    </row>
    <row r="240" spans="1:8">
      <c r="A240" s="254"/>
      <c r="B240" s="255"/>
      <c r="C240" s="255"/>
      <c r="D240" s="255"/>
      <c r="E240" s="255"/>
      <c r="F240" s="255"/>
      <c r="G240" s="255"/>
      <c r="H240" s="256"/>
    </row>
    <row r="241" spans="1:8">
      <c r="A241" s="254"/>
      <c r="B241" s="255"/>
      <c r="C241" s="255"/>
      <c r="D241" s="255"/>
      <c r="E241" s="255"/>
      <c r="F241" s="255"/>
      <c r="G241" s="255"/>
      <c r="H241" s="256"/>
    </row>
    <row r="242" spans="1:8">
      <c r="A242" s="254"/>
      <c r="B242" s="255"/>
      <c r="C242" s="255"/>
      <c r="D242" s="255"/>
      <c r="E242" s="255"/>
      <c r="F242" s="255"/>
      <c r="G242" s="255"/>
      <c r="H242" s="256"/>
    </row>
    <row r="243" spans="1:8">
      <c r="A243" s="254"/>
      <c r="B243" s="255"/>
      <c r="C243" s="255"/>
      <c r="D243" s="255"/>
      <c r="E243" s="255"/>
      <c r="F243" s="255"/>
      <c r="G243" s="255"/>
      <c r="H243" s="256"/>
    </row>
    <row r="244" spans="1:8">
      <c r="A244" s="254"/>
      <c r="B244" s="255"/>
      <c r="C244" s="255"/>
      <c r="D244" s="255"/>
      <c r="E244" s="255"/>
      <c r="F244" s="255"/>
      <c r="G244" s="255"/>
      <c r="H244" s="256"/>
    </row>
    <row r="245" spans="1:8">
      <c r="A245" s="254"/>
      <c r="B245" s="255"/>
      <c r="C245" s="255"/>
      <c r="D245" s="255"/>
      <c r="E245" s="255"/>
      <c r="F245" s="255"/>
      <c r="G245" s="255"/>
      <c r="H245" s="256"/>
    </row>
    <row r="246" spans="1:8">
      <c r="A246" s="254"/>
      <c r="B246" s="255"/>
      <c r="C246" s="255"/>
      <c r="D246" s="255"/>
      <c r="E246" s="255"/>
      <c r="F246" s="255"/>
      <c r="G246" s="255"/>
      <c r="H246" s="256"/>
    </row>
    <row r="247" spans="1:8">
      <c r="A247" s="254"/>
      <c r="B247" s="255"/>
      <c r="C247" s="255"/>
      <c r="D247" s="255"/>
      <c r="E247" s="255"/>
      <c r="F247" s="255"/>
      <c r="G247" s="255"/>
      <c r="H247" s="256"/>
    </row>
    <row r="248" spans="1:8">
      <c r="A248" s="254"/>
      <c r="B248" s="255"/>
      <c r="C248" s="255"/>
      <c r="D248" s="255"/>
      <c r="E248" s="255"/>
      <c r="F248" s="255"/>
      <c r="G248" s="255"/>
      <c r="H248" s="256"/>
    </row>
    <row r="249" spans="1:8">
      <c r="A249" s="254"/>
      <c r="B249" s="255"/>
      <c r="C249" s="255"/>
      <c r="D249" s="255"/>
      <c r="E249" s="255"/>
      <c r="F249" s="255"/>
      <c r="G249" s="255"/>
      <c r="H249" s="256"/>
    </row>
    <row r="250" spans="1:8">
      <c r="A250" s="254"/>
      <c r="B250" s="255"/>
      <c r="C250" s="255"/>
      <c r="D250" s="255"/>
      <c r="E250" s="255"/>
      <c r="F250" s="255"/>
      <c r="G250" s="255"/>
      <c r="H250" s="256"/>
    </row>
    <row r="251" spans="1:8">
      <c r="A251" s="254"/>
      <c r="B251" s="255"/>
      <c r="C251" s="255"/>
      <c r="D251" s="255"/>
      <c r="E251" s="255"/>
      <c r="F251" s="255"/>
      <c r="G251" s="255"/>
      <c r="H251" s="256"/>
    </row>
    <row r="252" spans="1:8">
      <c r="A252" s="254"/>
      <c r="B252" s="255"/>
      <c r="C252" s="255"/>
      <c r="D252" s="255"/>
      <c r="E252" s="255"/>
      <c r="F252" s="255"/>
      <c r="G252" s="255"/>
      <c r="H252" s="256"/>
    </row>
    <row r="253" spans="1:8">
      <c r="A253" s="254"/>
      <c r="B253" s="255"/>
      <c r="C253" s="255"/>
      <c r="D253" s="255"/>
      <c r="E253" s="255"/>
      <c r="F253" s="255"/>
      <c r="G253" s="255"/>
      <c r="H253" s="256"/>
    </row>
    <row r="254" spans="1:8">
      <c r="A254" s="254"/>
      <c r="B254" s="255"/>
      <c r="C254" s="255"/>
      <c r="D254" s="255"/>
      <c r="E254" s="255"/>
      <c r="F254" s="255"/>
      <c r="G254" s="255"/>
      <c r="H254" s="256"/>
    </row>
    <row r="255" spans="1:8">
      <c r="A255" s="254"/>
      <c r="B255" s="255"/>
      <c r="C255" s="255"/>
      <c r="D255" s="255"/>
      <c r="E255" s="255"/>
      <c r="F255" s="255"/>
      <c r="G255" s="255"/>
      <c r="H255" s="256"/>
    </row>
    <row r="256" spans="1:8">
      <c r="A256" s="254"/>
      <c r="B256" s="255"/>
      <c r="C256" s="255"/>
      <c r="D256" s="255"/>
      <c r="E256" s="255"/>
      <c r="F256" s="255"/>
      <c r="G256" s="255"/>
      <c r="H256" s="256"/>
    </row>
    <row r="257" spans="1:8">
      <c r="A257" s="254"/>
      <c r="B257" s="255"/>
      <c r="C257" s="255"/>
      <c r="D257" s="255"/>
      <c r="E257" s="255"/>
      <c r="F257" s="255"/>
      <c r="G257" s="255"/>
      <c r="H257" s="256"/>
    </row>
    <row r="258" spans="1:8">
      <c r="A258" s="254"/>
      <c r="B258" s="255"/>
      <c r="C258" s="255"/>
      <c r="D258" s="255"/>
      <c r="E258" s="255"/>
      <c r="F258" s="255"/>
      <c r="G258" s="255"/>
      <c r="H258" s="256"/>
    </row>
    <row r="259" spans="1:8">
      <c r="A259" s="254"/>
      <c r="B259" s="255"/>
      <c r="C259" s="255"/>
      <c r="D259" s="255"/>
      <c r="E259" s="255"/>
      <c r="F259" s="255"/>
      <c r="G259" s="255"/>
      <c r="H259" s="256"/>
    </row>
    <row r="260" spans="1:8">
      <c r="A260" s="254"/>
      <c r="B260" s="255"/>
      <c r="C260" s="255"/>
      <c r="D260" s="255"/>
      <c r="E260" s="255"/>
      <c r="F260" s="255"/>
      <c r="G260" s="255"/>
      <c r="H260" s="256"/>
    </row>
    <row r="261" spans="1:8">
      <c r="A261" s="254"/>
      <c r="B261" s="255"/>
      <c r="C261" s="255"/>
      <c r="D261" s="255"/>
      <c r="E261" s="255"/>
      <c r="F261" s="255"/>
      <c r="G261" s="255"/>
      <c r="H261" s="256"/>
    </row>
    <row r="262" spans="1:8">
      <c r="A262" s="257"/>
      <c r="B262" s="258"/>
      <c r="C262" s="258"/>
      <c r="D262" s="258"/>
      <c r="E262" s="258"/>
      <c r="F262" s="258"/>
      <c r="G262" s="258"/>
      <c r="H262" s="259"/>
    </row>
    <row r="263" spans="1:8">
      <c r="A263" s="127" t="s">
        <v>277</v>
      </c>
      <c r="B263" s="128"/>
      <c r="C263" s="194"/>
      <c r="D263" s="260"/>
      <c r="E263" s="260"/>
      <c r="F263" s="260"/>
      <c r="G263" s="260"/>
      <c r="H263" s="195"/>
    </row>
    <row r="264" spans="1:8">
      <c r="A264" s="254"/>
      <c r="B264" s="255"/>
      <c r="C264" s="255"/>
      <c r="D264" s="255"/>
      <c r="E264" s="255"/>
      <c r="F264" s="255"/>
      <c r="G264" s="255"/>
      <c r="H264" s="256"/>
    </row>
    <row r="265" spans="1:8">
      <c r="A265" s="254"/>
      <c r="B265" s="255"/>
      <c r="C265" s="255"/>
      <c r="D265" s="255"/>
      <c r="E265" s="255"/>
      <c r="F265" s="255"/>
      <c r="G265" s="255"/>
      <c r="H265" s="256"/>
    </row>
    <row r="266" spans="1:8">
      <c r="A266" s="254"/>
      <c r="B266" s="255"/>
      <c r="C266" s="255"/>
      <c r="D266" s="255"/>
      <c r="E266" s="255"/>
      <c r="F266" s="255"/>
      <c r="G266" s="255"/>
      <c r="H266" s="256"/>
    </row>
    <row r="267" spans="1:8">
      <c r="A267" s="254"/>
      <c r="B267" s="255"/>
      <c r="C267" s="255"/>
      <c r="D267" s="255"/>
      <c r="E267" s="255"/>
      <c r="F267" s="255"/>
      <c r="G267" s="255"/>
      <c r="H267" s="256"/>
    </row>
    <row r="268" spans="1:8">
      <c r="A268" s="254"/>
      <c r="B268" s="255"/>
      <c r="C268" s="255"/>
      <c r="D268" s="255"/>
      <c r="E268" s="255"/>
      <c r="F268" s="255"/>
      <c r="G268" s="255"/>
      <c r="H268" s="256"/>
    </row>
    <row r="269" spans="1:8">
      <c r="A269" s="254"/>
      <c r="B269" s="255"/>
      <c r="C269" s="255"/>
      <c r="D269" s="255"/>
      <c r="E269" s="255"/>
      <c r="F269" s="255"/>
      <c r="G269" s="255"/>
      <c r="H269" s="256"/>
    </row>
    <row r="270" spans="1:8">
      <c r="A270" s="254"/>
      <c r="B270" s="255"/>
      <c r="C270" s="255"/>
      <c r="D270" s="255"/>
      <c r="E270" s="255"/>
      <c r="F270" s="255"/>
      <c r="G270" s="255"/>
      <c r="H270" s="256"/>
    </row>
    <row r="271" spans="1:8">
      <c r="A271" s="254"/>
      <c r="B271" s="255"/>
      <c r="C271" s="255"/>
      <c r="D271" s="255"/>
      <c r="E271" s="255"/>
      <c r="F271" s="255"/>
      <c r="G271" s="255"/>
      <c r="H271" s="256"/>
    </row>
    <row r="272" spans="1:8">
      <c r="A272" s="254"/>
      <c r="B272" s="255"/>
      <c r="C272" s="255"/>
      <c r="D272" s="255"/>
      <c r="E272" s="255"/>
      <c r="F272" s="255"/>
      <c r="G272" s="255"/>
      <c r="H272" s="256"/>
    </row>
    <row r="273" spans="1:8">
      <c r="A273" s="254"/>
      <c r="B273" s="255"/>
      <c r="C273" s="255"/>
      <c r="D273" s="255"/>
      <c r="E273" s="255"/>
      <c r="F273" s="255"/>
      <c r="G273" s="255"/>
      <c r="H273" s="256"/>
    </row>
    <row r="274" spans="1:8">
      <c r="A274" s="254"/>
      <c r="B274" s="255"/>
      <c r="C274" s="255"/>
      <c r="D274" s="255"/>
      <c r="E274" s="255"/>
      <c r="F274" s="255"/>
      <c r="G274" s="255"/>
      <c r="H274" s="256"/>
    </row>
    <row r="275" spans="1:8">
      <c r="A275" s="254"/>
      <c r="B275" s="255"/>
      <c r="C275" s="255"/>
      <c r="D275" s="255"/>
      <c r="E275" s="255"/>
      <c r="F275" s="255"/>
      <c r="G275" s="255"/>
      <c r="H275" s="256"/>
    </row>
    <row r="276" spans="1:8">
      <c r="A276" s="254"/>
      <c r="B276" s="255"/>
      <c r="C276" s="255"/>
      <c r="D276" s="255"/>
      <c r="E276" s="255"/>
      <c r="F276" s="255"/>
      <c r="G276" s="255"/>
      <c r="H276" s="256"/>
    </row>
    <row r="277" spans="1:8">
      <c r="A277" s="254"/>
      <c r="B277" s="255"/>
      <c r="C277" s="255"/>
      <c r="D277" s="255"/>
      <c r="E277" s="255"/>
      <c r="F277" s="255"/>
      <c r="G277" s="255"/>
      <c r="H277" s="256"/>
    </row>
    <row r="278" spans="1:8">
      <c r="A278" s="254"/>
      <c r="B278" s="255"/>
      <c r="C278" s="255"/>
      <c r="D278" s="255"/>
      <c r="E278" s="255"/>
      <c r="F278" s="255"/>
      <c r="G278" s="255"/>
      <c r="H278" s="256"/>
    </row>
    <row r="279" spans="1:8">
      <c r="A279" s="254"/>
      <c r="B279" s="255"/>
      <c r="C279" s="255"/>
      <c r="D279" s="255"/>
      <c r="E279" s="255"/>
      <c r="F279" s="255"/>
      <c r="G279" s="255"/>
      <c r="H279" s="256"/>
    </row>
    <row r="280" spans="1:8">
      <c r="A280" s="254"/>
      <c r="B280" s="255"/>
      <c r="C280" s="255"/>
      <c r="D280" s="255"/>
      <c r="E280" s="255"/>
      <c r="F280" s="255"/>
      <c r="G280" s="255"/>
      <c r="H280" s="256"/>
    </row>
    <row r="281" spans="1:8">
      <c r="A281" s="254"/>
      <c r="B281" s="255"/>
      <c r="C281" s="255"/>
      <c r="D281" s="255"/>
      <c r="E281" s="255"/>
      <c r="F281" s="255"/>
      <c r="G281" s="255"/>
      <c r="H281" s="256"/>
    </row>
    <row r="282" spans="1:8">
      <c r="A282" s="254"/>
      <c r="B282" s="255"/>
      <c r="C282" s="255"/>
      <c r="D282" s="255"/>
      <c r="E282" s="255"/>
      <c r="F282" s="255"/>
      <c r="G282" s="255"/>
      <c r="H282" s="256"/>
    </row>
    <row r="283" spans="1:8">
      <c r="A283" s="254"/>
      <c r="B283" s="255"/>
      <c r="C283" s="255"/>
      <c r="D283" s="255"/>
      <c r="E283" s="255"/>
      <c r="F283" s="255"/>
      <c r="G283" s="255"/>
      <c r="H283" s="256"/>
    </row>
    <row r="284" spans="1:8">
      <c r="A284" s="254"/>
      <c r="B284" s="255"/>
      <c r="C284" s="255"/>
      <c r="D284" s="255"/>
      <c r="E284" s="255"/>
      <c r="F284" s="255"/>
      <c r="G284" s="255"/>
      <c r="H284" s="256"/>
    </row>
    <row r="285" spans="1:8">
      <c r="A285" s="254"/>
      <c r="B285" s="255"/>
      <c r="C285" s="255"/>
      <c r="D285" s="255"/>
      <c r="E285" s="255"/>
      <c r="F285" s="255"/>
      <c r="G285" s="255"/>
      <c r="H285" s="256"/>
    </row>
    <row r="286" spans="1:8">
      <c r="A286" s="254"/>
      <c r="B286" s="255"/>
      <c r="C286" s="255"/>
      <c r="D286" s="255"/>
      <c r="E286" s="255"/>
      <c r="F286" s="255"/>
      <c r="G286" s="255"/>
      <c r="H286" s="256"/>
    </row>
    <row r="287" spans="1:8">
      <c r="A287" s="254"/>
      <c r="B287" s="255"/>
      <c r="C287" s="255"/>
      <c r="D287" s="255"/>
      <c r="E287" s="255"/>
      <c r="F287" s="255"/>
      <c r="G287" s="255"/>
      <c r="H287" s="256"/>
    </row>
    <row r="288" spans="1:8">
      <c r="A288" s="254"/>
      <c r="B288" s="255"/>
      <c r="C288" s="255"/>
      <c r="D288" s="255"/>
      <c r="E288" s="255"/>
      <c r="F288" s="255"/>
      <c r="G288" s="255"/>
      <c r="H288" s="256"/>
    </row>
    <row r="289" spans="1:8">
      <c r="A289" s="254"/>
      <c r="B289" s="255"/>
      <c r="C289" s="255"/>
      <c r="D289" s="255"/>
      <c r="E289" s="255"/>
      <c r="F289" s="255"/>
      <c r="G289" s="255"/>
      <c r="H289" s="256"/>
    </row>
    <row r="290" spans="1:8">
      <c r="A290" s="254"/>
      <c r="B290" s="255"/>
      <c r="C290" s="255"/>
      <c r="D290" s="255"/>
      <c r="E290" s="255"/>
      <c r="F290" s="255"/>
      <c r="G290" s="255"/>
      <c r="H290" s="256"/>
    </row>
    <row r="291" spans="1:8">
      <c r="A291" s="254"/>
      <c r="B291" s="255"/>
      <c r="C291" s="255"/>
      <c r="D291" s="255"/>
      <c r="E291" s="255"/>
      <c r="F291" s="255"/>
      <c r="G291" s="255"/>
      <c r="H291" s="256"/>
    </row>
    <row r="292" spans="1:8">
      <c r="A292" s="254"/>
      <c r="B292" s="255"/>
      <c r="C292" s="255"/>
      <c r="D292" s="255"/>
      <c r="E292" s="255"/>
      <c r="F292" s="255"/>
      <c r="G292" s="255"/>
      <c r="H292" s="256"/>
    </row>
    <row r="293" spans="1:8">
      <c r="A293" s="254"/>
      <c r="B293" s="255"/>
      <c r="C293" s="255"/>
      <c r="D293" s="255"/>
      <c r="E293" s="255"/>
      <c r="F293" s="255"/>
      <c r="G293" s="255"/>
      <c r="H293" s="256"/>
    </row>
    <row r="294" spans="1:8">
      <c r="A294" s="254"/>
      <c r="B294" s="255"/>
      <c r="C294" s="255"/>
      <c r="D294" s="255"/>
      <c r="E294" s="255"/>
      <c r="F294" s="255"/>
      <c r="G294" s="255"/>
      <c r="H294" s="256"/>
    </row>
    <row r="295" spans="1:8">
      <c r="A295" s="254"/>
      <c r="B295" s="255"/>
      <c r="C295" s="255"/>
      <c r="D295" s="255"/>
      <c r="E295" s="255"/>
      <c r="F295" s="255"/>
      <c r="G295" s="255"/>
      <c r="H295" s="256"/>
    </row>
    <row r="296" spans="1:8">
      <c r="A296" s="254"/>
      <c r="B296" s="255"/>
      <c r="C296" s="255"/>
      <c r="D296" s="255"/>
      <c r="E296" s="255"/>
      <c r="F296" s="255"/>
      <c r="G296" s="255"/>
      <c r="H296" s="256"/>
    </row>
    <row r="297" spans="1:8">
      <c r="A297" s="254"/>
      <c r="B297" s="255"/>
      <c r="C297" s="255"/>
      <c r="D297" s="255"/>
      <c r="E297" s="255"/>
      <c r="F297" s="255"/>
      <c r="G297" s="255"/>
      <c r="H297" s="256"/>
    </row>
    <row r="298" spans="1:8">
      <c r="A298" s="254"/>
      <c r="B298" s="255"/>
      <c r="C298" s="255"/>
      <c r="D298" s="255"/>
      <c r="E298" s="255"/>
      <c r="F298" s="255"/>
      <c r="G298" s="255"/>
      <c r="H298" s="256"/>
    </row>
    <row r="299" spans="1:8">
      <c r="A299" s="254"/>
      <c r="B299" s="255"/>
      <c r="C299" s="255"/>
      <c r="D299" s="255"/>
      <c r="E299" s="255"/>
      <c r="F299" s="255"/>
      <c r="G299" s="255"/>
      <c r="H299" s="256"/>
    </row>
    <row r="300" spans="1:8">
      <c r="A300" s="254"/>
      <c r="B300" s="255"/>
      <c r="C300" s="255"/>
      <c r="D300" s="255"/>
      <c r="E300" s="255"/>
      <c r="F300" s="255"/>
      <c r="G300" s="255"/>
      <c r="H300" s="256"/>
    </row>
    <row r="301" spans="1:8">
      <c r="A301" s="254"/>
      <c r="B301" s="255"/>
      <c r="C301" s="255"/>
      <c r="D301" s="255"/>
      <c r="E301" s="255"/>
      <c r="F301" s="255"/>
      <c r="G301" s="255"/>
      <c r="H301" s="256"/>
    </row>
    <row r="302" spans="1:8">
      <c r="A302" s="254"/>
      <c r="B302" s="255"/>
      <c r="C302" s="255"/>
      <c r="D302" s="255"/>
      <c r="E302" s="255"/>
      <c r="F302" s="255"/>
      <c r="G302" s="255"/>
      <c r="H302" s="256"/>
    </row>
    <row r="303" spans="1:8">
      <c r="A303" s="254"/>
      <c r="B303" s="255"/>
      <c r="C303" s="255"/>
      <c r="D303" s="255"/>
      <c r="E303" s="255"/>
      <c r="F303" s="255"/>
      <c r="G303" s="255"/>
      <c r="H303" s="256"/>
    </row>
    <row r="304" spans="1:8">
      <c r="A304" s="254"/>
      <c r="B304" s="255"/>
      <c r="C304" s="255"/>
      <c r="D304" s="255"/>
      <c r="E304" s="255"/>
      <c r="F304" s="255"/>
      <c r="G304" s="255"/>
      <c r="H304" s="256"/>
    </row>
    <row r="305" spans="1:8">
      <c r="A305" s="254"/>
      <c r="B305" s="255"/>
      <c r="C305" s="255"/>
      <c r="D305" s="255"/>
      <c r="E305" s="255"/>
      <c r="F305" s="255"/>
      <c r="G305" s="255"/>
      <c r="H305" s="256"/>
    </row>
    <row r="306" spans="1:8">
      <c r="A306" s="254"/>
      <c r="B306" s="255"/>
      <c r="C306" s="255"/>
      <c r="D306" s="255"/>
      <c r="E306" s="255"/>
      <c r="F306" s="255"/>
      <c r="G306" s="255"/>
      <c r="H306" s="256"/>
    </row>
    <row r="307" spans="1:8">
      <c r="A307" s="254"/>
      <c r="B307" s="255"/>
      <c r="C307" s="255"/>
      <c r="D307" s="255"/>
      <c r="E307" s="255"/>
      <c r="F307" s="255"/>
      <c r="G307" s="255"/>
      <c r="H307" s="256"/>
    </row>
    <row r="308" spans="1:8">
      <c r="A308" s="254"/>
      <c r="B308" s="255"/>
      <c r="C308" s="255"/>
      <c r="D308" s="255"/>
      <c r="E308" s="255"/>
      <c r="F308" s="255"/>
      <c r="G308" s="255"/>
      <c r="H308" s="256"/>
    </row>
    <row r="309" spans="1:8">
      <c r="A309" s="254"/>
      <c r="B309" s="255"/>
      <c r="C309" s="255"/>
      <c r="D309" s="255"/>
      <c r="E309" s="255"/>
      <c r="F309" s="255"/>
      <c r="G309" s="255"/>
      <c r="H309" s="256"/>
    </row>
    <row r="310" spans="1:8">
      <c r="A310" s="254"/>
      <c r="B310" s="255"/>
      <c r="C310" s="255"/>
      <c r="D310" s="255"/>
      <c r="E310" s="255"/>
      <c r="F310" s="255"/>
      <c r="G310" s="255"/>
      <c r="H310" s="256"/>
    </row>
    <row r="311" spans="1:8">
      <c r="A311" s="254"/>
      <c r="B311" s="255"/>
      <c r="C311" s="255"/>
      <c r="D311" s="255"/>
      <c r="E311" s="255"/>
      <c r="F311" s="255"/>
      <c r="G311" s="255"/>
      <c r="H311" s="256"/>
    </row>
    <row r="312" spans="1:8">
      <c r="A312" s="254"/>
      <c r="B312" s="255"/>
      <c r="C312" s="255"/>
      <c r="D312" s="255"/>
      <c r="E312" s="255"/>
      <c r="F312" s="255"/>
      <c r="G312" s="255"/>
      <c r="H312" s="256"/>
    </row>
    <row r="313" ht="50.25" customHeight="1" spans="1:8">
      <c r="A313" s="194" t="s">
        <v>278</v>
      </c>
      <c r="B313" s="195"/>
      <c r="C313" s="97" t="s">
        <v>279</v>
      </c>
      <c r="D313" s="98"/>
      <c r="E313" s="145" t="s">
        <v>280</v>
      </c>
      <c r="F313" s="145"/>
      <c r="G313" s="91"/>
      <c r="H313" s="91"/>
    </row>
  </sheetData>
  <mergeCells count="429">
    <mergeCell ref="A1:H1"/>
    <mergeCell ref="A2:H2"/>
    <mergeCell ref="C3:E3"/>
    <mergeCell ref="G3:H3"/>
    <mergeCell ref="C4:E4"/>
    <mergeCell ref="G4:H4"/>
    <mergeCell ref="A5:B5"/>
    <mergeCell ref="C5:E5"/>
    <mergeCell ref="G5:H5"/>
    <mergeCell ref="A6:H6"/>
    <mergeCell ref="A7:B7"/>
    <mergeCell ref="C7:H7"/>
    <mergeCell ref="A8:B8"/>
    <mergeCell ref="C8:H8"/>
    <mergeCell ref="A9:B9"/>
    <mergeCell ref="C9:H9"/>
    <mergeCell ref="A10:B10"/>
    <mergeCell ref="C10:H10"/>
    <mergeCell ref="A11:B11"/>
    <mergeCell ref="C11:H11"/>
    <mergeCell ref="A12:B12"/>
    <mergeCell ref="C12:H12"/>
    <mergeCell ref="A13:B13"/>
    <mergeCell ref="C13:H13"/>
    <mergeCell ref="A14:B14"/>
    <mergeCell ref="C14:H14"/>
    <mergeCell ref="A15:B15"/>
    <mergeCell ref="C15:H15"/>
    <mergeCell ref="A16:B16"/>
    <mergeCell ref="C16:H16"/>
    <mergeCell ref="A17:B17"/>
    <mergeCell ref="C17:H17"/>
    <mergeCell ref="A18:B18"/>
    <mergeCell ref="C18:E18"/>
    <mergeCell ref="F18:H18"/>
    <mergeCell ref="A19:B19"/>
    <mergeCell ref="C19:H19"/>
    <mergeCell ref="A20:B20"/>
    <mergeCell ref="C20:H20"/>
    <mergeCell ref="A21:B21"/>
    <mergeCell ref="C21:H21"/>
    <mergeCell ref="A22:B22"/>
    <mergeCell ref="C22:H22"/>
    <mergeCell ref="A23:B23"/>
    <mergeCell ref="C23:H23"/>
    <mergeCell ref="A24:B24"/>
    <mergeCell ref="C24:H24"/>
    <mergeCell ref="A25:B25"/>
    <mergeCell ref="C25:H25"/>
    <mergeCell ref="A26:B26"/>
    <mergeCell ref="C26:H26"/>
    <mergeCell ref="A27:B27"/>
    <mergeCell ref="C27:E27"/>
    <mergeCell ref="G27:H27"/>
    <mergeCell ref="A28:B28"/>
    <mergeCell ref="C28:E28"/>
    <mergeCell ref="G28:H28"/>
    <mergeCell ref="A29:B29"/>
    <mergeCell ref="C29:H29"/>
    <mergeCell ref="A30:B30"/>
    <mergeCell ref="C30:H30"/>
    <mergeCell ref="C31:D31"/>
    <mergeCell ref="C32:D32"/>
    <mergeCell ref="C33:D33"/>
    <mergeCell ref="C34:D34"/>
    <mergeCell ref="A35:B35"/>
    <mergeCell ref="C35:H35"/>
    <mergeCell ref="A36:B36"/>
    <mergeCell ref="C36:D36"/>
    <mergeCell ref="E36:F36"/>
    <mergeCell ref="G36:H36"/>
    <mergeCell ref="A37:B37"/>
    <mergeCell ref="C37:H37"/>
    <mergeCell ref="A38:B38"/>
    <mergeCell ref="C38:H38"/>
    <mergeCell ref="A39:H39"/>
    <mergeCell ref="C40:F40"/>
    <mergeCell ref="G40:H40"/>
    <mergeCell ref="C41:F41"/>
    <mergeCell ref="G41:H41"/>
    <mergeCell ref="C42:F42"/>
    <mergeCell ref="G42:H42"/>
    <mergeCell ref="C43:F43"/>
    <mergeCell ref="G43:H43"/>
    <mergeCell ref="C44:F44"/>
    <mergeCell ref="G44:H44"/>
    <mergeCell ref="C45:F45"/>
    <mergeCell ref="G45:H45"/>
    <mergeCell ref="A46:B46"/>
    <mergeCell ref="C46:F46"/>
    <mergeCell ref="A47:B47"/>
    <mergeCell ref="C47:H47"/>
    <mergeCell ref="A48:B48"/>
    <mergeCell ref="C48:F48"/>
    <mergeCell ref="C49:D49"/>
    <mergeCell ref="E49:H49"/>
    <mergeCell ref="C50:D50"/>
    <mergeCell ref="E50:F50"/>
    <mergeCell ref="C51:D51"/>
    <mergeCell ref="E51:H51"/>
    <mergeCell ref="I51:L51"/>
    <mergeCell ref="A52:B52"/>
    <mergeCell ref="C52:H52"/>
    <mergeCell ref="A53:B53"/>
    <mergeCell ref="C53:F53"/>
    <mergeCell ref="C54:F54"/>
    <mergeCell ref="C55:F55"/>
    <mergeCell ref="C58:F58"/>
    <mergeCell ref="A59:H59"/>
    <mergeCell ref="A60:B60"/>
    <mergeCell ref="C60:D60"/>
    <mergeCell ref="E60:F60"/>
    <mergeCell ref="G60:H60"/>
    <mergeCell ref="A61:H61"/>
    <mergeCell ref="C64:H64"/>
    <mergeCell ref="A65:B65"/>
    <mergeCell ref="C65:D65"/>
    <mergeCell ref="G65:H65"/>
    <mergeCell ref="A66:B66"/>
    <mergeCell ref="C66:D66"/>
    <mergeCell ref="A67:B67"/>
    <mergeCell ref="C67:D67"/>
    <mergeCell ref="A68:B68"/>
    <mergeCell ref="C68:D68"/>
    <mergeCell ref="A69:B69"/>
    <mergeCell ref="C69:D69"/>
    <mergeCell ref="A70:B70"/>
    <mergeCell ref="C70:D70"/>
    <mergeCell ref="A71:B71"/>
    <mergeCell ref="C71:D71"/>
    <mergeCell ref="A72:B72"/>
    <mergeCell ref="C72:D72"/>
    <mergeCell ref="A73:B73"/>
    <mergeCell ref="C73:D73"/>
    <mergeCell ref="A74:B74"/>
    <mergeCell ref="C74:D74"/>
    <mergeCell ref="A75:B75"/>
    <mergeCell ref="C75:D75"/>
    <mergeCell ref="A76:B76"/>
    <mergeCell ref="C76:H76"/>
    <mergeCell ref="A77:H77"/>
    <mergeCell ref="A78:B78"/>
    <mergeCell ref="C78:D78"/>
    <mergeCell ref="E78:F78"/>
    <mergeCell ref="A79:B79"/>
    <mergeCell ref="C79:D79"/>
    <mergeCell ref="E79:F79"/>
    <mergeCell ref="A80:B80"/>
    <mergeCell ref="C80:D80"/>
    <mergeCell ref="E80:F80"/>
    <mergeCell ref="A81:B81"/>
    <mergeCell ref="C81:D81"/>
    <mergeCell ref="E81:F81"/>
    <mergeCell ref="A82:B82"/>
    <mergeCell ref="C82:D82"/>
    <mergeCell ref="E82:F82"/>
    <mergeCell ref="A83:B83"/>
    <mergeCell ref="C83:D83"/>
    <mergeCell ref="E83:F83"/>
    <mergeCell ref="A84:B84"/>
    <mergeCell ref="C84:D84"/>
    <mergeCell ref="E84:F84"/>
    <mergeCell ref="A85:B85"/>
    <mergeCell ref="C85:D85"/>
    <mergeCell ref="E85:F85"/>
    <mergeCell ref="G85:H85"/>
    <mergeCell ref="A86:B86"/>
    <mergeCell ref="C86:D86"/>
    <mergeCell ref="E86:F86"/>
    <mergeCell ref="G86:H86"/>
    <mergeCell ref="A87:H87"/>
    <mergeCell ref="A88:B88"/>
    <mergeCell ref="C88:D88"/>
    <mergeCell ref="E88:F88"/>
    <mergeCell ref="G88:H88"/>
    <mergeCell ref="A89:B89"/>
    <mergeCell ref="C89:D89"/>
    <mergeCell ref="E89:F89"/>
    <mergeCell ref="G89:H89"/>
    <mergeCell ref="A90:B90"/>
    <mergeCell ref="C90:D90"/>
    <mergeCell ref="E90:F90"/>
    <mergeCell ref="G90:H90"/>
    <mergeCell ref="A91:H91"/>
    <mergeCell ref="A92:H92"/>
    <mergeCell ref="A95:H95"/>
    <mergeCell ref="A96:H96"/>
    <mergeCell ref="A97:H97"/>
    <mergeCell ref="A98:B98"/>
    <mergeCell ref="A99:B99"/>
    <mergeCell ref="A100:B100"/>
    <mergeCell ref="A101:B101"/>
    <mergeCell ref="A102:B102"/>
    <mergeCell ref="A103:B103"/>
    <mergeCell ref="A104:B104"/>
    <mergeCell ref="A105:B105"/>
    <mergeCell ref="A106:B106"/>
    <mergeCell ref="A107:B107"/>
    <mergeCell ref="A108:H108"/>
    <mergeCell ref="A109:B109"/>
    <mergeCell ref="A110:B110"/>
    <mergeCell ref="A111:B111"/>
    <mergeCell ref="A112:B112"/>
    <mergeCell ref="A113:B113"/>
    <mergeCell ref="A114:B114"/>
    <mergeCell ref="A115:B115"/>
    <mergeCell ref="A116:B116"/>
    <mergeCell ref="A117:B117"/>
    <mergeCell ref="A118:B118"/>
    <mergeCell ref="A119:H119"/>
    <mergeCell ref="A120:B120"/>
    <mergeCell ref="D120:H120"/>
    <mergeCell ref="A121:B121"/>
    <mergeCell ref="A122:B122"/>
    <mergeCell ref="A123:B123"/>
    <mergeCell ref="A124:B124"/>
    <mergeCell ref="A125:B125"/>
    <mergeCell ref="A126:B126"/>
    <mergeCell ref="A127:B127"/>
    <mergeCell ref="A128:B128"/>
    <mergeCell ref="A129:B129"/>
    <mergeCell ref="A130:H130"/>
    <mergeCell ref="A131:B131"/>
    <mergeCell ref="A132:B132"/>
    <mergeCell ref="D132:H132"/>
    <mergeCell ref="A133:B133"/>
    <mergeCell ref="A134:B134"/>
    <mergeCell ref="A135:B135"/>
    <mergeCell ref="A136:B136"/>
    <mergeCell ref="A137:B137"/>
    <mergeCell ref="A138:B138"/>
    <mergeCell ref="A139:B139"/>
    <mergeCell ref="A140:B140"/>
    <mergeCell ref="A141:H141"/>
    <mergeCell ref="A142:E142"/>
    <mergeCell ref="F142:H142"/>
    <mergeCell ref="A143:E143"/>
    <mergeCell ref="F143:H143"/>
    <mergeCell ref="A144:H144"/>
    <mergeCell ref="B145:H145"/>
    <mergeCell ref="B146:H146"/>
    <mergeCell ref="B147:H147"/>
    <mergeCell ref="B148:H148"/>
    <mergeCell ref="B149:H149"/>
    <mergeCell ref="B150:E150"/>
    <mergeCell ref="B151:H151"/>
    <mergeCell ref="B152:H152"/>
    <mergeCell ref="B153:H153"/>
    <mergeCell ref="B154:H154"/>
    <mergeCell ref="B155:H155"/>
    <mergeCell ref="A156:B156"/>
    <mergeCell ref="C156:H156"/>
    <mergeCell ref="A157:H157"/>
    <mergeCell ref="A158:H158"/>
    <mergeCell ref="A159:H159"/>
    <mergeCell ref="A160:H160"/>
    <mergeCell ref="A161:H161"/>
    <mergeCell ref="A162:H162"/>
    <mergeCell ref="A163:H163"/>
    <mergeCell ref="A164:H164"/>
    <mergeCell ref="A165:H165"/>
    <mergeCell ref="A166:H166"/>
    <mergeCell ref="A167:H167"/>
    <mergeCell ref="A168:H168"/>
    <mergeCell ref="A169:H169"/>
    <mergeCell ref="A170:H170"/>
    <mergeCell ref="A171:H171"/>
    <mergeCell ref="A172:H172"/>
    <mergeCell ref="A173:H173"/>
    <mergeCell ref="A174:H174"/>
    <mergeCell ref="A175:H175"/>
    <mergeCell ref="A176:H176"/>
    <mergeCell ref="A177:H177"/>
    <mergeCell ref="A178:H178"/>
    <mergeCell ref="A179:H179"/>
    <mergeCell ref="A180:H180"/>
    <mergeCell ref="A181:H181"/>
    <mergeCell ref="A182:H182"/>
    <mergeCell ref="A183:H183"/>
    <mergeCell ref="A184:H184"/>
    <mergeCell ref="A185:H185"/>
    <mergeCell ref="A186:H186"/>
    <mergeCell ref="A187:H187"/>
    <mergeCell ref="A188:H188"/>
    <mergeCell ref="A189:H189"/>
    <mergeCell ref="A190:H190"/>
    <mergeCell ref="A191:H191"/>
    <mergeCell ref="A192:H192"/>
    <mergeCell ref="A193:H193"/>
    <mergeCell ref="A194:H194"/>
    <mergeCell ref="A195:H195"/>
    <mergeCell ref="A196:H196"/>
    <mergeCell ref="A197:H197"/>
    <mergeCell ref="A198:H198"/>
    <mergeCell ref="A199:H199"/>
    <mergeCell ref="A200:H200"/>
    <mergeCell ref="A201:H201"/>
    <mergeCell ref="A202:H202"/>
    <mergeCell ref="A203:H203"/>
    <mergeCell ref="A204:H204"/>
    <mergeCell ref="A205:H205"/>
    <mergeCell ref="A206:H206"/>
    <mergeCell ref="A207:H207"/>
    <mergeCell ref="A208:H208"/>
    <mergeCell ref="A209:B209"/>
    <mergeCell ref="C209:H209"/>
    <mergeCell ref="A210:H210"/>
    <mergeCell ref="A211:H211"/>
    <mergeCell ref="A212:H212"/>
    <mergeCell ref="A213:H213"/>
    <mergeCell ref="A214:H214"/>
    <mergeCell ref="A215:H215"/>
    <mergeCell ref="A216:H216"/>
    <mergeCell ref="A217:H217"/>
    <mergeCell ref="A218:H218"/>
    <mergeCell ref="A219:H219"/>
    <mergeCell ref="A220:H220"/>
    <mergeCell ref="A221:H221"/>
    <mergeCell ref="A222:H222"/>
    <mergeCell ref="A223:H223"/>
    <mergeCell ref="A224:H224"/>
    <mergeCell ref="A225:H225"/>
    <mergeCell ref="A226:H226"/>
    <mergeCell ref="A227:H227"/>
    <mergeCell ref="A228:H228"/>
    <mergeCell ref="A229:H229"/>
    <mergeCell ref="A230:H230"/>
    <mergeCell ref="A231:H231"/>
    <mergeCell ref="A232:H232"/>
    <mergeCell ref="A233:H233"/>
    <mergeCell ref="A234:H234"/>
    <mergeCell ref="A235:H235"/>
    <mergeCell ref="A236:H236"/>
    <mergeCell ref="A237:H237"/>
    <mergeCell ref="A238:H238"/>
    <mergeCell ref="A239:H239"/>
    <mergeCell ref="A240:H240"/>
    <mergeCell ref="A241:H241"/>
    <mergeCell ref="A242:H242"/>
    <mergeCell ref="A243:H243"/>
    <mergeCell ref="A244:H244"/>
    <mergeCell ref="A245:H245"/>
    <mergeCell ref="A246:H246"/>
    <mergeCell ref="A247:H247"/>
    <mergeCell ref="A248:H248"/>
    <mergeCell ref="A249:H249"/>
    <mergeCell ref="A250:H250"/>
    <mergeCell ref="A251:H251"/>
    <mergeCell ref="A252:H252"/>
    <mergeCell ref="A253:H253"/>
    <mergeCell ref="A254:H254"/>
    <mergeCell ref="A255:H255"/>
    <mergeCell ref="A256:H256"/>
    <mergeCell ref="A257:H257"/>
    <mergeCell ref="A258:H258"/>
    <mergeCell ref="A259:H259"/>
    <mergeCell ref="A260:H260"/>
    <mergeCell ref="A261:H261"/>
    <mergeCell ref="A262:H262"/>
    <mergeCell ref="A263:B263"/>
    <mergeCell ref="C263:H263"/>
    <mergeCell ref="A264:H264"/>
    <mergeCell ref="A265:H265"/>
    <mergeCell ref="A266:H266"/>
    <mergeCell ref="A267:H267"/>
    <mergeCell ref="A268:H268"/>
    <mergeCell ref="A269:H269"/>
    <mergeCell ref="A270:H270"/>
    <mergeCell ref="A271:H271"/>
    <mergeCell ref="A272:H272"/>
    <mergeCell ref="A273:H273"/>
    <mergeCell ref="A274:H274"/>
    <mergeCell ref="A275:H275"/>
    <mergeCell ref="A276:H276"/>
    <mergeCell ref="A277:H277"/>
    <mergeCell ref="A278:H278"/>
    <mergeCell ref="A279:H279"/>
    <mergeCell ref="A280:H280"/>
    <mergeCell ref="A281:H281"/>
    <mergeCell ref="A282:H282"/>
    <mergeCell ref="A283:H283"/>
    <mergeCell ref="A284:H284"/>
    <mergeCell ref="A285:H285"/>
    <mergeCell ref="A286:H286"/>
    <mergeCell ref="A287:H287"/>
    <mergeCell ref="A288:H288"/>
    <mergeCell ref="A289:H289"/>
    <mergeCell ref="A290:H290"/>
    <mergeCell ref="A291:H291"/>
    <mergeCell ref="A292:H292"/>
    <mergeCell ref="A293:H293"/>
    <mergeCell ref="A294:H294"/>
    <mergeCell ref="A295:H295"/>
    <mergeCell ref="A296:H296"/>
    <mergeCell ref="A297:H297"/>
    <mergeCell ref="A298:H298"/>
    <mergeCell ref="A299:H299"/>
    <mergeCell ref="A300:H300"/>
    <mergeCell ref="A301:H301"/>
    <mergeCell ref="A302:H302"/>
    <mergeCell ref="A303:H303"/>
    <mergeCell ref="A304:H304"/>
    <mergeCell ref="A305:H305"/>
    <mergeCell ref="A306:H306"/>
    <mergeCell ref="A307:H307"/>
    <mergeCell ref="A308:H308"/>
    <mergeCell ref="A309:H309"/>
    <mergeCell ref="A310:H310"/>
    <mergeCell ref="A311:H311"/>
    <mergeCell ref="A312:H312"/>
    <mergeCell ref="A313:B313"/>
    <mergeCell ref="C313:D313"/>
    <mergeCell ref="E313:F313"/>
    <mergeCell ref="G313:H313"/>
    <mergeCell ref="A93:A94"/>
    <mergeCell ref="B93:B94"/>
    <mergeCell ref="C93:C94"/>
    <mergeCell ref="D93:D94"/>
    <mergeCell ref="E93:E94"/>
    <mergeCell ref="F93:F94"/>
    <mergeCell ref="A40:B45"/>
    <mergeCell ref="A49:B51"/>
    <mergeCell ref="G66:H75"/>
    <mergeCell ref="A31:B34"/>
    <mergeCell ref="A62:D63"/>
    <mergeCell ref="A54:B55"/>
    <mergeCell ref="A56:B58"/>
    <mergeCell ref="C56:F57"/>
    <mergeCell ref="D138:H140"/>
  </mergeCells>
  <dataValidations count="5">
    <dataValidation type="list" allowBlank="1" showInputMessage="1" showErrorMessage="1" sqref="A9:B9">
      <formula1>"Sheet No, CTS No,Survey No,Plot No,Gut No,FP No,"</formula1>
    </dataValidation>
    <dataValidation type="list" allowBlank="1" showInputMessage="1" showErrorMessage="1" sqref="B93">
      <formula1>"Flat No. (Sale Plan),Sale / Rehab,Sale / Mhada"</formula1>
    </dataValidation>
    <dataValidation type="list" allowBlank="1" showInputMessage="1" showErrorMessage="1" sqref="D93">
      <formula1>"Carpet area,RERA Carpet area"</formula1>
    </dataValidation>
    <dataValidation type="list" allowBlank="1" showInputMessage="1" showErrorMessage="1" sqref="H94">
      <formula1>".45,.50,.55,.60"</formula1>
    </dataValidation>
    <dataValidation type="list" allowBlank="1" showInputMessage="1" showErrorMessage="1" sqref="E93:E94">
      <formula1>"EP Area, Fungible area,Balcony Area,Chajja Area,Cornice Area,AP Area,WS Area"</formula1>
    </dataValidation>
  </dataValidations>
  <hyperlinks>
    <hyperlink ref="C19" r:id="rId5" display="https://maps.app.goo.gl/e6SYWUfBr8jGTFtw9" tooltip="https://maps.app.goo.gl/e6SYWUfBr8jGTFtw9"/>
  </hyperlinks>
  <printOptions horizontalCentered="1"/>
  <pageMargins left="0.236220472440945" right="0.236220472440945" top="0.78740157480315" bottom="0.708661417322835" header="0.196850393700787" footer="0.196850393700787"/>
  <pageSetup paperSize="2" fitToHeight="0" orientation="portrait"/>
  <headerFooter>
    <oddHeader>&amp;C&amp;G</oddHeader>
    <oddFooter>&amp;L&amp;"Times New Roman,Bold"&amp;F&amp;R&amp;"Times New Roman,Bold"&amp;P</oddFooter>
  </headerFooter>
  <rowBreaks count="3" manualBreakCount="3">
    <brk id="155" max="7" man="1"/>
    <brk id="208" max="7" man="1"/>
    <brk id="262" max="7" man="1"/>
  </rowBreaks>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zoomScale="115" zoomScaleNormal="115" workbookViewId="0">
      <selection activeCell="I36" sqref="I36"/>
    </sheetView>
  </sheetViews>
  <sheetFormatPr defaultColWidth="9" defaultRowHeight="15" outlineLevelCol="7"/>
  <cols>
    <col min="1" max="1" width="24.1428571428571" customWidth="1"/>
    <col min="2" max="6" width="17.5714285714286" customWidth="1"/>
    <col min="7" max="7" width="10.4285714285714" customWidth="1"/>
  </cols>
  <sheetData>
    <row r="1" spans="1:6">
      <c r="A1" s="1" t="s">
        <v>281</v>
      </c>
      <c r="B1" s="2"/>
      <c r="C1" s="3" t="s">
        <v>164</v>
      </c>
      <c r="D1" s="3" t="s">
        <v>165</v>
      </c>
      <c r="E1" s="3" t="s">
        <v>166</v>
      </c>
      <c r="F1" s="4" t="s">
        <v>167</v>
      </c>
    </row>
    <row r="2" spans="1:6">
      <c r="A2" s="5"/>
      <c r="B2" s="6"/>
      <c r="C2" s="7">
        <v>0</v>
      </c>
      <c r="D2" s="8">
        <v>1</v>
      </c>
      <c r="E2" s="7">
        <v>0</v>
      </c>
      <c r="F2" s="9">
        <f ca="1">--TRIM(RIGHT(SUBSTITUTE(LEFT(A1,_xlfn.AGGREGATE(16,6,FIND({0,1,2,3,4,5,6,7,8,9},A1,ROW(INDIRECT("1:"&amp;LEN(A1)))),1))," ",REPT(" ",LEN(A1))),LEN(A1)))</f>
        <v>3</v>
      </c>
    </row>
    <row r="3" spans="1:8">
      <c r="A3" s="10" t="s">
        <v>170</v>
      </c>
      <c r="B3" s="11" t="s">
        <v>172</v>
      </c>
      <c r="C3" s="12" t="s">
        <v>173</v>
      </c>
      <c r="D3" s="13" t="s">
        <v>174</v>
      </c>
      <c r="E3" s="14" t="s">
        <v>282</v>
      </c>
      <c r="F3" s="15"/>
      <c r="G3" s="16" t="s">
        <v>175</v>
      </c>
      <c r="H3" s="17">
        <f ca="1">F2*25%</f>
        <v>0.75</v>
      </c>
    </row>
    <row r="4" spans="1:8">
      <c r="A4" s="10" t="s">
        <v>176</v>
      </c>
      <c r="B4" s="18">
        <f ca="1">H5</f>
        <v>3</v>
      </c>
      <c r="C4" s="19">
        <f ca="1">((100/F2)*B4)/100</f>
        <v>1</v>
      </c>
      <c r="D4" s="20" t="str">
        <f ca="1">IF(C13=100%,"All work Completed. Possession granted to the Building.",IF(C12=100%,"All work Completed, Waiting for OC",D10&amp;""&amp;D11&amp;""&amp;D9&amp;""&amp;D12&amp;" "&amp;D13))</f>
        <v>Excavation, Plinth, RCC Slab, Brickwork Completed </v>
      </c>
      <c r="E4" s="21" t="str">
        <f ca="1">D4</f>
        <v>Excavation, Plinth, RCC Slab, Brickwork Completed </v>
      </c>
      <c r="F4" s="22"/>
      <c r="G4" s="23" t="s">
        <v>177</v>
      </c>
      <c r="H4" s="24">
        <f ca="1">F2*50%</f>
        <v>1.5</v>
      </c>
    </row>
    <row r="5" spans="1:8">
      <c r="A5" s="10" t="s">
        <v>178</v>
      </c>
      <c r="B5" s="25">
        <f ca="1">H13</f>
        <v>3</v>
      </c>
      <c r="C5" s="19">
        <f ca="1">((100/F2)*B5)/100</f>
        <v>1</v>
      </c>
      <c r="D5" s="26"/>
      <c r="E5" s="27"/>
      <c r="F5" s="28"/>
      <c r="G5" s="23" t="s">
        <v>179</v>
      </c>
      <c r="H5" s="24">
        <f ca="1">F2</f>
        <v>3</v>
      </c>
    </row>
    <row r="6" spans="1:8">
      <c r="A6" s="10" t="s">
        <v>180</v>
      </c>
      <c r="B6" s="25">
        <v>4</v>
      </c>
      <c r="C6" s="19">
        <f ca="1">((100/(D2+E2+F2))*B6)/100</f>
        <v>1</v>
      </c>
      <c r="D6" s="26"/>
      <c r="E6" s="27"/>
      <c r="F6" s="28"/>
      <c r="G6" s="23" t="s">
        <v>181</v>
      </c>
      <c r="H6" s="29">
        <f ca="1">(IF(C2&gt;1,(F2/(C2+2)),F2/4))</f>
        <v>0.75</v>
      </c>
    </row>
    <row r="7" spans="1:8">
      <c r="A7" s="10" t="s">
        <v>182</v>
      </c>
      <c r="B7" s="18">
        <v>3</v>
      </c>
      <c r="C7" s="19">
        <f ca="1">((100/F2)*B7)/100</f>
        <v>1</v>
      </c>
      <c r="D7" s="26"/>
      <c r="E7" s="27"/>
      <c r="F7" s="28"/>
      <c r="G7" s="23" t="s">
        <v>183</v>
      </c>
      <c r="H7" s="29">
        <f ca="1">(IF(C2&gt;1,(F2/(C2+2)+H6),F2/4+H6))</f>
        <v>1.5</v>
      </c>
    </row>
    <row r="8" spans="1:8">
      <c r="A8" s="10" t="s">
        <v>184</v>
      </c>
      <c r="B8" s="18">
        <v>0</v>
      </c>
      <c r="C8" s="19">
        <f ca="1">((100/F2)*B8)/100</f>
        <v>0</v>
      </c>
      <c r="D8" s="30">
        <f ca="1">(((B5/F2*10)+(40/(D2+E2+F2)*B6)+(15/(F2)*B7)+(5/(F2)*B8)+(5/F2*B9)+(10/F2*B10)+(5/F2*B11)+(5/F2*B12)+(5/F2*B13))/100)</f>
        <v>0.65</v>
      </c>
      <c r="E8" s="27"/>
      <c r="F8" s="28"/>
      <c r="G8" s="23" t="s">
        <v>185</v>
      </c>
      <c r="H8" s="29">
        <f ca="1">(IF(C2&gt;1,(F2/(C2+2)+H7),0))</f>
        <v>0</v>
      </c>
    </row>
    <row r="9" spans="1:8">
      <c r="A9" s="10" t="s">
        <v>186</v>
      </c>
      <c r="B9" s="18">
        <v>0</v>
      </c>
      <c r="C9" s="19">
        <f ca="1">((100/(F2))*B9)/100</f>
        <v>0</v>
      </c>
      <c r="D9" s="26"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7"/>
      <c r="F9" s="28"/>
      <c r="G9" s="23" t="s">
        <v>187</v>
      </c>
      <c r="H9" s="29">
        <f ca="1">(IF(C2&gt;2,(F2/(C2+2)+H8),0))</f>
        <v>0</v>
      </c>
    </row>
    <row r="10" spans="1:8">
      <c r="A10" s="10" t="s">
        <v>188</v>
      </c>
      <c r="B10" s="18">
        <v>0</v>
      </c>
      <c r="C10" s="19">
        <f ca="1">((100/F2)*B10)/100</f>
        <v>0</v>
      </c>
      <c r="D10" s="26" t="str">
        <f ca="1">IF(C4=100%,"Excavation","")&amp;IF(C5=100%,", Plinth","")&amp;IF(C6=100%,", RCC Slab","")&amp;IF(C7=100%,", Brickwork","")&amp;IF(C8=100%,", Internal Plaster","")&amp;IF(C9=100%,", External Plaster","")&amp;IF(C10=100%,", Flooring","")&amp;IF(C11=100%,", Painting","")&amp;IF(C12=100%,", Building common Amenities","")</f>
        <v>Excavation, Plinth, RCC Slab, Brickwork</v>
      </c>
      <c r="E10" s="27"/>
      <c r="F10" s="28"/>
      <c r="G10" s="23" t="s">
        <v>189</v>
      </c>
      <c r="H10" s="31">
        <f ca="1">(IF(C2&gt;3,(F2/(C2+2)+H9),0))</f>
        <v>0</v>
      </c>
    </row>
    <row r="11" spans="1:8">
      <c r="A11" s="10" t="s">
        <v>190</v>
      </c>
      <c r="B11" s="18">
        <v>0</v>
      </c>
      <c r="C11" s="19">
        <f ca="1">((100/F2)*B11)/100</f>
        <v>0</v>
      </c>
      <c r="D11" s="26" t="str">
        <f ca="1">IF(D10&lt;&gt;""," Completed","")</f>
        <v> Completed</v>
      </c>
      <c r="E11" s="27"/>
      <c r="F11" s="28"/>
      <c r="G11" s="23" t="s">
        <v>191</v>
      </c>
      <c r="H11" s="29">
        <f ca="1">(IF(C2&gt;4,(F2/(C2+2)+H10),0))</f>
        <v>0</v>
      </c>
    </row>
    <row r="12" spans="1:8">
      <c r="A12" s="10" t="s">
        <v>192</v>
      </c>
      <c r="B12" s="18">
        <v>0</v>
      </c>
      <c r="C12" s="19">
        <f ca="1">((100/(F2))*B12)/100</f>
        <v>0</v>
      </c>
      <c r="D12" s="26"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7"/>
      <c r="F12" s="28"/>
      <c r="G12" s="23" t="s">
        <v>193</v>
      </c>
      <c r="H12" s="29">
        <f ca="1">(IF(C2=1,(F2/(C2+3)+H7),IF(C2=0,(F2/4+H7),IF(C2&gt;1,0))))</f>
        <v>2.25</v>
      </c>
    </row>
    <row r="13" ht="15.75" spans="1:8">
      <c r="A13" s="32" t="s">
        <v>194</v>
      </c>
      <c r="B13" s="33">
        <v>0</v>
      </c>
      <c r="C13" s="34">
        <f ca="1">((100/(F2))*B13)/100</f>
        <v>0</v>
      </c>
      <c r="D13" s="35" t="str">
        <f ca="1">IF(D12&lt;&gt;"","Completed","")</f>
        <v/>
      </c>
      <c r="E13" s="36"/>
      <c r="F13" s="37"/>
      <c r="G13" s="38" t="s">
        <v>195</v>
      </c>
      <c r="H13" s="39">
        <f ca="1">(IF(C2&gt;1.5,(F2/(C2+2)+H7+MAX(0,H8-H7)+MAX(0,H9-H8)+MAX(0,H10-H9)+MAX(0,H11-H10)+MAX(0,H12-H11)),IF(C2=1,(F2/(C2+3)+H12),IF(C2=0,F2/4+H12))))</f>
        <v>3</v>
      </c>
    </row>
  </sheetData>
  <mergeCells count="3">
    <mergeCell ref="E3:F3"/>
    <mergeCell ref="A1:B2"/>
    <mergeCell ref="E4:F13"/>
  </mergeCells>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 workbookViewId="0">
      <selection activeCell="F20" sqref="F20"/>
    </sheetView>
  </sheetViews>
  <sheetFormatPr defaultColWidth="9.14285714285714" defaultRowHeight="1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Report</vt:lpstr>
      <vt:lpstr>C%</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smart</cp:lastModifiedBy>
  <dcterms:created xsi:type="dcterms:W3CDTF">2019-01-21T04:29:00Z</dcterms:created>
  <cp:lastPrinted>2025-02-10T11:41:00Z</cp:lastPrinted>
  <dcterms:modified xsi:type="dcterms:W3CDTF">2025-08-29T11:48:22Z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554FCC53CFA74585ADE07BE488C7086C_12</vt:lpwstr>
  </property>
  <property fmtid="{D5CDD505-2E9C-101B-9397-08002B2CF9AE}" pid="3" name="KSOProductBuildVer">
    <vt:lpwstr>1033-12.2.0.21931</vt:lpwstr>
  </property>
</Properties>
</file>