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Office Work\Godrej\25-26\Aug 2025\18860\"/>
    </mc:Choice>
  </mc:AlternateContent>
  <xr:revisionPtr revIDLastSave="0" documentId="13_ncr:1_{E85D7B52-90A1-4DDE-A872-97511746A416}" xr6:coauthVersionLast="47" xr6:coauthVersionMax="47" xr10:uidLastSave="{00000000-0000-0000-0000-000000000000}"/>
  <bookViews>
    <workbookView xWindow="-120" yWindow="-120" windowWidth="20730" windowHeight="11040" xr2:uid="{00000000-000D-0000-FFFF-FFFF00000000}"/>
  </bookViews>
  <sheets>
    <sheet name="REPORT" sheetId="1" r:id="rId1"/>
    <sheet name="Summary" sheetId="5" r:id="rId2"/>
    <sheet name="18860" sheetId="9" r:id="rId3"/>
    <sheet name="Measurements" sheetId="7" r:id="rId4"/>
    <sheet name="shop 4" sheetId="2" state="hidden" r:id="rId5"/>
    <sheet name="Plan" sheetId="3" r:id="rId6"/>
    <sheet name="C%" sheetId="4" r:id="rId7"/>
    <sheet name="Remark" sheetId="6" r:id="rId8"/>
    <sheet name="Sheet1" sheetId="8" r:id="rId9"/>
  </sheets>
  <externalReferences>
    <externalReference r:id="rId10"/>
  </externalReferences>
  <definedNames>
    <definedName name="_xlnm.Print_Area" localSheetId="0">REPORT!$A$1:$I$99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5" i="5" l="1"/>
  <c r="Q41" i="5"/>
  <c r="P41" i="5"/>
  <c r="G4" i="9"/>
  <c r="I4" i="9" s="1"/>
  <c r="H4" i="9"/>
  <c r="G5" i="9"/>
  <c r="I5" i="9" s="1"/>
  <c r="H5" i="9"/>
  <c r="G6" i="9"/>
  <c r="H6" i="9"/>
  <c r="G7" i="9"/>
  <c r="H7" i="9"/>
  <c r="G8" i="9"/>
  <c r="H8" i="9"/>
  <c r="G9" i="9"/>
  <c r="I9" i="9" s="1"/>
  <c r="H9" i="9"/>
  <c r="G10" i="9"/>
  <c r="I10" i="9" s="1"/>
  <c r="H10" i="9"/>
  <c r="G11" i="9"/>
  <c r="H11" i="9"/>
  <c r="G12" i="9"/>
  <c r="H12" i="9"/>
  <c r="G13" i="9"/>
  <c r="I13" i="9" s="1"/>
  <c r="H13" i="9"/>
  <c r="G14" i="9"/>
  <c r="I14" i="9" s="1"/>
  <c r="H14" i="9"/>
  <c r="G15" i="9"/>
  <c r="I15" i="9" s="1"/>
  <c r="H15" i="9"/>
  <c r="G16" i="9"/>
  <c r="I16" i="9" s="1"/>
  <c r="H16" i="9"/>
  <c r="G17" i="9"/>
  <c r="I17" i="9" s="1"/>
  <c r="H17" i="9"/>
  <c r="G18" i="9"/>
  <c r="I18" i="9" s="1"/>
  <c r="H18" i="9"/>
  <c r="G19" i="9"/>
  <c r="I19" i="9" s="1"/>
  <c r="H19" i="9"/>
  <c r="G20" i="9"/>
  <c r="I20" i="9" s="1"/>
  <c r="H20" i="9"/>
  <c r="G21" i="9"/>
  <c r="H21" i="9"/>
  <c r="I21" i="9" s="1"/>
  <c r="G22" i="9"/>
  <c r="I22" i="9" s="1"/>
  <c r="H22" i="9"/>
  <c r="H37" i="9"/>
  <c r="H36" i="9"/>
  <c r="H35" i="9"/>
  <c r="I35" i="9" s="1"/>
  <c r="I41" i="9" s="1"/>
  <c r="G35" i="9"/>
  <c r="H34" i="9"/>
  <c r="G34" i="9"/>
  <c r="I34" i="9" s="1"/>
  <c r="H33" i="9"/>
  <c r="G33" i="9"/>
  <c r="I33" i="9" s="1"/>
  <c r="H32" i="9"/>
  <c r="G32" i="9"/>
  <c r="I32" i="9" s="1"/>
  <c r="H31" i="9"/>
  <c r="G31" i="9"/>
  <c r="H30" i="9"/>
  <c r="G30" i="9"/>
  <c r="H29" i="9"/>
  <c r="G29" i="9"/>
  <c r="I29" i="9" s="1"/>
  <c r="H28" i="9"/>
  <c r="G28" i="9"/>
  <c r="I28" i="9" s="1"/>
  <c r="H27" i="9"/>
  <c r="G27" i="9"/>
  <c r="I27" i="9" s="1"/>
  <c r="H26" i="9"/>
  <c r="G26" i="9"/>
  <c r="I26" i="9" s="1"/>
  <c r="H25" i="9"/>
  <c r="G25" i="9"/>
  <c r="I25" i="9" s="1"/>
  <c r="H24" i="9"/>
  <c r="G24" i="9"/>
  <c r="H23" i="9"/>
  <c r="G23" i="9"/>
  <c r="I23" i="9" s="1"/>
  <c r="I12" i="9" l="1"/>
  <c r="I30" i="9"/>
  <c r="I24" i="9"/>
  <c r="I31" i="9"/>
  <c r="I7" i="9"/>
  <c r="I11" i="9"/>
  <c r="I8" i="9"/>
  <c r="I6" i="9"/>
  <c r="I40" i="9"/>
  <c r="I39" i="9"/>
  <c r="I19" i="5"/>
  <c r="R34" i="5"/>
  <c r="P34" i="5"/>
  <c r="V49" i="5"/>
  <c r="S40" i="5"/>
  <c r="P32" i="5"/>
  <c r="I42" i="9" l="1"/>
  <c r="I38" i="9"/>
  <c r="K19" i="5"/>
  <c r="L19" i="5"/>
  <c r="O5" i="5"/>
  <c r="H85" i="1"/>
  <c r="O7" i="5"/>
  <c r="P7" i="5"/>
  <c r="O26" i="5"/>
  <c r="O27" i="5"/>
  <c r="P30" i="5"/>
  <c r="L24" i="5"/>
  <c r="O24" i="5" s="1"/>
  <c r="L25" i="5"/>
  <c r="O25" i="5" s="1"/>
  <c r="L23" i="5"/>
  <c r="O23" i="5" s="1"/>
  <c r="O29" i="5" s="1"/>
  <c r="I34" i="3" l="1"/>
  <c r="J34" i="3" s="1"/>
  <c r="G12" i="5" s="1"/>
  <c r="G33" i="3"/>
  <c r="I33" i="3" s="1"/>
  <c r="J33" i="3" s="1"/>
  <c r="G11" i="5" s="1"/>
  <c r="H33" i="3"/>
  <c r="G35" i="3"/>
  <c r="I35" i="3" s="1"/>
  <c r="J35" i="3" s="1"/>
  <c r="H35" i="3"/>
  <c r="C4" i="8"/>
  <c r="C5" i="8"/>
  <c r="C3" i="8"/>
  <c r="F14" i="5" l="1"/>
  <c r="H36" i="3"/>
  <c r="H37" i="3"/>
  <c r="H38" i="3"/>
  <c r="H39" i="3"/>
  <c r="G36" i="3"/>
  <c r="G37" i="3"/>
  <c r="G38" i="3"/>
  <c r="G39" i="3"/>
  <c r="H32" i="3"/>
  <c r="G32" i="3"/>
  <c r="H31" i="3"/>
  <c r="G31" i="3"/>
  <c r="I31" i="3" s="1"/>
  <c r="H30" i="3"/>
  <c r="G30" i="3"/>
  <c r="H29" i="3"/>
  <c r="G29" i="3"/>
  <c r="H28" i="3"/>
  <c r="G28" i="3"/>
  <c r="I28" i="3" s="1"/>
  <c r="H27" i="3"/>
  <c r="G27" i="3"/>
  <c r="I27" i="3" s="1"/>
  <c r="H26" i="3"/>
  <c r="G26" i="3"/>
  <c r="H25" i="3"/>
  <c r="G25" i="3"/>
  <c r="H24" i="3"/>
  <c r="G24" i="3"/>
  <c r="I24" i="3" s="1"/>
  <c r="H23" i="3"/>
  <c r="G23" i="3"/>
  <c r="I23" i="3" s="1"/>
  <c r="H22" i="3"/>
  <c r="G22" i="3"/>
  <c r="H21" i="3"/>
  <c r="G21" i="3"/>
  <c r="H20" i="3"/>
  <c r="G20" i="3"/>
  <c r="I20" i="3" s="1"/>
  <c r="H19" i="3"/>
  <c r="G19" i="3"/>
  <c r="I19" i="3" s="1"/>
  <c r="J19" i="3" s="1"/>
  <c r="E12" i="5" s="1"/>
  <c r="I12" i="5" s="1"/>
  <c r="L12" i="5" s="1"/>
  <c r="H18" i="3"/>
  <c r="G18" i="3"/>
  <c r="H17" i="3"/>
  <c r="G17" i="3"/>
  <c r="H16" i="3"/>
  <c r="G16" i="3"/>
  <c r="I16" i="3" s="1"/>
  <c r="H15" i="3"/>
  <c r="G15" i="3"/>
  <c r="I15" i="3" s="1"/>
  <c r="H14" i="3"/>
  <c r="G14" i="3"/>
  <c r="H13" i="3"/>
  <c r="G13" i="3"/>
  <c r="H12" i="3"/>
  <c r="G12" i="3"/>
  <c r="I12" i="3" s="1"/>
  <c r="J12" i="3" s="1"/>
  <c r="E11" i="5" s="1"/>
  <c r="I11" i="5" s="1"/>
  <c r="L11" i="5" s="1"/>
  <c r="H11" i="3"/>
  <c r="G11" i="3"/>
  <c r="I11" i="3" s="1"/>
  <c r="H10" i="3"/>
  <c r="G10" i="3"/>
  <c r="H9" i="3"/>
  <c r="G9" i="3"/>
  <c r="H8" i="3"/>
  <c r="G8" i="3"/>
  <c r="I8" i="3" s="1"/>
  <c r="H7" i="3"/>
  <c r="G7" i="3"/>
  <c r="I7" i="3" s="1"/>
  <c r="H6" i="3"/>
  <c r="G6" i="3"/>
  <c r="H5" i="3"/>
  <c r="G5" i="3"/>
  <c r="H4" i="3"/>
  <c r="G4" i="3"/>
  <c r="I4" i="3" s="1"/>
  <c r="J4" i="3" s="1"/>
  <c r="E10" i="5" s="1"/>
  <c r="I6" i="3" l="1"/>
  <c r="I10" i="3"/>
  <c r="I14" i="3"/>
  <c r="I18" i="3"/>
  <c r="I22" i="3"/>
  <c r="J22" i="3" s="1"/>
  <c r="I26" i="3"/>
  <c r="I42" i="3" s="1"/>
  <c r="I30" i="3"/>
  <c r="E14" i="5"/>
  <c r="N11" i="5"/>
  <c r="K12" i="5"/>
  <c r="I5" i="3"/>
  <c r="I9" i="3"/>
  <c r="I13" i="3"/>
  <c r="I17" i="3"/>
  <c r="I21" i="3"/>
  <c r="I25" i="3"/>
  <c r="I29" i="3"/>
  <c r="K11" i="5"/>
  <c r="J12" i="5"/>
  <c r="J11" i="5"/>
  <c r="I32" i="3"/>
  <c r="I39" i="3"/>
  <c r="J39" i="3" s="1"/>
  <c r="I38" i="3"/>
  <c r="J38" i="3" s="1"/>
  <c r="H12" i="5" s="1"/>
  <c r="I37" i="3"/>
  <c r="J37" i="3" s="1"/>
  <c r="H11" i="5" s="1"/>
  <c r="I36" i="3"/>
  <c r="J36" i="3" s="1"/>
  <c r="H10" i="5" s="1"/>
  <c r="E24" i="1"/>
  <c r="F20" i="5"/>
  <c r="G20" i="5"/>
  <c r="H20" i="5"/>
  <c r="M20" i="5"/>
  <c r="J16" i="5"/>
  <c r="E16" i="5" s="1"/>
  <c r="E20" i="5" s="1"/>
  <c r="I17" i="5"/>
  <c r="L17" i="5" s="1"/>
  <c r="I18" i="5"/>
  <c r="K18" i="5" s="1"/>
  <c r="I45" i="3" l="1"/>
  <c r="I41" i="3"/>
  <c r="I16" i="5"/>
  <c r="L16" i="5" s="1"/>
  <c r="I43" i="3"/>
  <c r="J32" i="3"/>
  <c r="G10" i="5" s="1"/>
  <c r="O11" i="5" s="1"/>
  <c r="U40" i="5" s="1"/>
  <c r="J20" i="5"/>
  <c r="I44" i="3"/>
  <c r="H14" i="5"/>
  <c r="K17" i="5"/>
  <c r="L18" i="5"/>
  <c r="E15" i="5"/>
  <c r="I15" i="5" s="1"/>
  <c r="K15" i="5" s="1"/>
  <c r="J10" i="5"/>
  <c r="J14" i="5" s="1"/>
  <c r="I10" i="5"/>
  <c r="H5" i="5"/>
  <c r="H9" i="5" s="1"/>
  <c r="G5" i="5"/>
  <c r="G9" i="5" s="1"/>
  <c r="F5" i="5"/>
  <c r="F9" i="5" s="1"/>
  <c r="G14" i="5" l="1"/>
  <c r="L10" i="5"/>
  <c r="N12" i="5" s="1"/>
  <c r="P11" i="5"/>
  <c r="I14" i="5"/>
  <c r="F56" i="1" s="1"/>
  <c r="F59" i="1" s="1"/>
  <c r="L14" i="5"/>
  <c r="G56" i="1" s="1"/>
  <c r="G59" i="1" s="1"/>
  <c r="L20" i="5"/>
  <c r="I20" i="5"/>
  <c r="K10" i="5"/>
  <c r="K14" i="5" s="1"/>
  <c r="J15" i="5"/>
  <c r="K16" i="5"/>
  <c r="K20" i="5" s="1"/>
  <c r="S11" i="5" l="1"/>
  <c r="T40" i="5"/>
  <c r="E80" i="1"/>
  <c r="L8" i="1"/>
  <c r="H80" i="1" l="1"/>
  <c r="E86" i="1" s="1"/>
  <c r="H37" i="7" l="1"/>
  <c r="H36" i="7"/>
  <c r="H35" i="7"/>
  <c r="G35" i="7"/>
  <c r="I35" i="7" s="1"/>
  <c r="I41" i="7" s="1"/>
  <c r="H34" i="7"/>
  <c r="G34" i="7"/>
  <c r="H33" i="7"/>
  <c r="G33" i="7"/>
  <c r="H32" i="7"/>
  <c r="G32" i="7"/>
  <c r="H31" i="7"/>
  <c r="G31" i="7"/>
  <c r="I31" i="7" s="1"/>
  <c r="H30" i="7"/>
  <c r="G30" i="7"/>
  <c r="H29" i="7"/>
  <c r="G29" i="7"/>
  <c r="H28" i="7"/>
  <c r="G28" i="7"/>
  <c r="H27" i="7"/>
  <c r="G27" i="7"/>
  <c r="I27" i="7" s="1"/>
  <c r="H26" i="7"/>
  <c r="G26" i="7"/>
  <c r="I26" i="7" s="1"/>
  <c r="H25" i="7"/>
  <c r="G25" i="7"/>
  <c r="I25" i="7" s="1"/>
  <c r="H24" i="7"/>
  <c r="G24" i="7"/>
  <c r="H23" i="7"/>
  <c r="G23" i="7"/>
  <c r="H22" i="7"/>
  <c r="G22" i="7"/>
  <c r="H21" i="7"/>
  <c r="G21" i="7"/>
  <c r="H20" i="7"/>
  <c r="G20" i="7"/>
  <c r="H19" i="7"/>
  <c r="G19" i="7"/>
  <c r="H18" i="7"/>
  <c r="G18" i="7"/>
  <c r="H17" i="7"/>
  <c r="G17" i="7"/>
  <c r="H16" i="7"/>
  <c r="G16" i="7"/>
  <c r="H15" i="7"/>
  <c r="G15" i="7"/>
  <c r="H14" i="7"/>
  <c r="G14" i="7"/>
  <c r="H13" i="7"/>
  <c r="G13" i="7"/>
  <c r="H12" i="7"/>
  <c r="G12" i="7"/>
  <c r="H11" i="7"/>
  <c r="G11" i="7"/>
  <c r="H10" i="7"/>
  <c r="G10" i="7"/>
  <c r="H9" i="7"/>
  <c r="G9" i="7"/>
  <c r="H8" i="7"/>
  <c r="G8" i="7"/>
  <c r="H7" i="7"/>
  <c r="G7" i="7"/>
  <c r="H6" i="7"/>
  <c r="G6" i="7"/>
  <c r="H5" i="7"/>
  <c r="G5" i="7"/>
  <c r="H4" i="7"/>
  <c r="G4" i="7"/>
  <c r="I11" i="7" l="1"/>
  <c r="I23" i="7"/>
  <c r="I7" i="7"/>
  <c r="I21" i="7"/>
  <c r="I19" i="7"/>
  <c r="E7" i="5" s="1"/>
  <c r="I17" i="7"/>
  <c r="I15" i="7"/>
  <c r="I14" i="7"/>
  <c r="I9" i="7"/>
  <c r="I13" i="7"/>
  <c r="I8" i="7"/>
  <c r="I12" i="7"/>
  <c r="E6" i="5" s="1"/>
  <c r="I16" i="7"/>
  <c r="I20" i="7"/>
  <c r="I24" i="7"/>
  <c r="I28" i="7"/>
  <c r="I32" i="7"/>
  <c r="I10" i="7"/>
  <c r="I34" i="7"/>
  <c r="I22" i="7"/>
  <c r="I30" i="7"/>
  <c r="I18" i="7"/>
  <c r="I29" i="7"/>
  <c r="I33" i="7"/>
  <c r="I6" i="7"/>
  <c r="I5" i="7"/>
  <c r="I4" i="7"/>
  <c r="E5" i="5" s="1"/>
  <c r="J7" i="5" l="1"/>
  <c r="I7" i="5"/>
  <c r="J5" i="5"/>
  <c r="E9" i="5"/>
  <c r="I5" i="5"/>
  <c r="I6" i="5"/>
  <c r="J6" i="5"/>
  <c r="I40" i="7"/>
  <c r="I39" i="7"/>
  <c r="I38" i="7"/>
  <c r="I42" i="7"/>
  <c r="J9" i="5" l="1"/>
  <c r="K6" i="5"/>
  <c r="L6" i="5"/>
  <c r="L5" i="5"/>
  <c r="I9" i="5"/>
  <c r="C56" i="1" s="1"/>
  <c r="C59" i="1" s="1"/>
  <c r="K5" i="5"/>
  <c r="L7" i="5"/>
  <c r="K7" i="5"/>
  <c r="B16" i="4"/>
  <c r="N7" i="4" s="1"/>
  <c r="J19" i="4" s="1"/>
  <c r="B14" i="4"/>
  <c r="M7" i="4" s="1"/>
  <c r="J18" i="4" s="1"/>
  <c r="B12" i="4"/>
  <c r="L6" i="4" s="1"/>
  <c r="I17" i="4" s="1"/>
  <c r="B10" i="4"/>
  <c r="K7" i="4" s="1"/>
  <c r="J16" i="4" s="1"/>
  <c r="B8" i="4"/>
  <c r="J6" i="4" s="1"/>
  <c r="I15" i="4" s="1"/>
  <c r="H6" i="4"/>
  <c r="I13" i="4" s="1"/>
  <c r="B6" i="4"/>
  <c r="I7" i="4" s="1"/>
  <c r="J14" i="4" s="1"/>
  <c r="H37" i="2"/>
  <c r="H36" i="2"/>
  <c r="H35" i="2"/>
  <c r="G35" i="2"/>
  <c r="H34" i="2"/>
  <c r="G34" i="2"/>
  <c r="H33" i="2"/>
  <c r="G33" i="2"/>
  <c r="H32" i="2"/>
  <c r="G32" i="2"/>
  <c r="H31" i="2"/>
  <c r="G31" i="2"/>
  <c r="H30" i="2"/>
  <c r="G30" i="2"/>
  <c r="H29" i="2"/>
  <c r="G29" i="2"/>
  <c r="H28" i="2"/>
  <c r="G28" i="2"/>
  <c r="H27" i="2"/>
  <c r="G27" i="2"/>
  <c r="I27" i="2" s="1"/>
  <c r="H26" i="2"/>
  <c r="G26" i="2"/>
  <c r="H25" i="2"/>
  <c r="G25" i="2"/>
  <c r="I25" i="2" s="1"/>
  <c r="H24" i="2"/>
  <c r="G24" i="2"/>
  <c r="H23" i="2"/>
  <c r="G23" i="2"/>
  <c r="H22" i="2"/>
  <c r="G22" i="2"/>
  <c r="H21" i="2"/>
  <c r="G21" i="2"/>
  <c r="H20" i="2"/>
  <c r="G20" i="2"/>
  <c r="H19" i="2"/>
  <c r="G19" i="2"/>
  <c r="H18" i="2"/>
  <c r="G18" i="2"/>
  <c r="H17" i="2"/>
  <c r="G17" i="2"/>
  <c r="H16" i="2"/>
  <c r="G16" i="2"/>
  <c r="H15" i="2"/>
  <c r="G15" i="2"/>
  <c r="H14" i="2"/>
  <c r="G14" i="2"/>
  <c r="I14" i="2" s="1"/>
  <c r="H13" i="2"/>
  <c r="G13" i="2"/>
  <c r="H12" i="2"/>
  <c r="G12" i="2"/>
  <c r="H11" i="2"/>
  <c r="G11" i="2"/>
  <c r="H10" i="2"/>
  <c r="G10" i="2"/>
  <c r="I10" i="2" s="1"/>
  <c r="H9" i="2"/>
  <c r="G9" i="2"/>
  <c r="H8" i="2"/>
  <c r="G8" i="2"/>
  <c r="H7" i="2"/>
  <c r="G7" i="2"/>
  <c r="H6" i="2"/>
  <c r="G6" i="2"/>
  <c r="H5" i="2"/>
  <c r="G5" i="2"/>
  <c r="H4" i="2"/>
  <c r="G4" i="2"/>
  <c r="I29" i="2" l="1"/>
  <c r="K9" i="5"/>
  <c r="I28" i="2"/>
  <c r="L9" i="5"/>
  <c r="E56" i="1" s="1"/>
  <c r="E59" i="1" s="1"/>
  <c r="N6" i="4"/>
  <c r="I19" i="4" s="1"/>
  <c r="H7" i="4"/>
  <c r="J13" i="4" s="1"/>
  <c r="M6" i="4"/>
  <c r="I18" i="4" s="1"/>
  <c r="I30" i="2"/>
  <c r="I34" i="2"/>
  <c r="K6" i="4"/>
  <c r="I16" i="4" s="1"/>
  <c r="I6" i="4"/>
  <c r="I14" i="4" s="1"/>
  <c r="L7" i="4"/>
  <c r="J17" i="4" s="1"/>
  <c r="J7" i="4"/>
  <c r="J15" i="4" s="1"/>
  <c r="I32" i="2"/>
  <c r="I26" i="2"/>
  <c r="I33" i="2"/>
  <c r="I31" i="2"/>
  <c r="I35" i="2"/>
  <c r="I41" i="2" s="1"/>
  <c r="I24" i="2"/>
  <c r="I23" i="2"/>
  <c r="I22" i="2"/>
  <c r="I21" i="2"/>
  <c r="I20" i="2"/>
  <c r="I19" i="2"/>
  <c r="I18" i="2"/>
  <c r="I17" i="2"/>
  <c r="I16" i="2"/>
  <c r="I15" i="2"/>
  <c r="I13" i="2"/>
  <c r="I12" i="2"/>
  <c r="I11" i="2"/>
  <c r="I9" i="2"/>
  <c r="I8" i="2"/>
  <c r="I7" i="2"/>
  <c r="I6" i="2"/>
  <c r="I5" i="2"/>
  <c r="I4" i="2"/>
  <c r="I20" i="4" l="1"/>
  <c r="J20" i="4"/>
  <c r="I39" i="2"/>
  <c r="I40" i="2"/>
  <c r="I38" i="2"/>
  <c r="I42" i="2"/>
</calcChain>
</file>

<file path=xl/sharedStrings.xml><?xml version="1.0" encoding="utf-8"?>
<sst xmlns="http://schemas.openxmlformats.org/spreadsheetml/2006/main" count="753" uniqueCount="386">
  <si>
    <t>Valuation Report</t>
  </si>
  <si>
    <t>Name of Valuation Agency</t>
  </si>
  <si>
    <t>:</t>
  </si>
  <si>
    <t>Date of Technical Initiation</t>
  </si>
  <si>
    <t>Name of Customer/Applicant</t>
  </si>
  <si>
    <t>Date of Site Visit</t>
  </si>
  <si>
    <t>Request From</t>
  </si>
  <si>
    <t>Date of Report Release</t>
  </si>
  <si>
    <t>Data From Valuation Request Form (VRF)</t>
  </si>
  <si>
    <t>Proposal ID/Application ID</t>
  </si>
  <si>
    <t>Case Type</t>
  </si>
  <si>
    <t>Branch Name/ID</t>
  </si>
  <si>
    <t>Request From Employee</t>
  </si>
  <si>
    <t>Name of Current Property Owner as per documents</t>
  </si>
  <si>
    <t>Name of the Person met at Site &amp; Contact No.</t>
  </si>
  <si>
    <t>Address of the Property being Appraised</t>
  </si>
  <si>
    <t>Address</t>
  </si>
  <si>
    <t>As per VRF</t>
  </si>
  <si>
    <t>As per Legal Documents</t>
  </si>
  <si>
    <t>As per Actual at Site</t>
  </si>
  <si>
    <t>Documents Provided</t>
  </si>
  <si>
    <t>Location &amp; Property Specific Details (Based on Site Visit)</t>
  </si>
  <si>
    <t>Status of Holding</t>
  </si>
  <si>
    <t>Type of Property</t>
  </si>
  <si>
    <t>Name of the State</t>
  </si>
  <si>
    <t>Main Locality</t>
  </si>
  <si>
    <t>Sub Locality</t>
  </si>
  <si>
    <t>Nearest Landmark</t>
  </si>
  <si>
    <t>Pin Code</t>
  </si>
  <si>
    <t>Occupation Status</t>
  </si>
  <si>
    <t>Locality/Zoning type as per Master Plan</t>
  </si>
  <si>
    <t>Property Usage</t>
  </si>
  <si>
    <t>Property Identifiable</t>
  </si>
  <si>
    <t xml:space="preserve">Property Demarcated separately </t>
  </si>
  <si>
    <t>Identified Through</t>
  </si>
  <si>
    <t>Roof Construction</t>
  </si>
  <si>
    <t>Type of Structure</t>
  </si>
  <si>
    <t>No. of Floors in the building</t>
  </si>
  <si>
    <t xml:space="preserve">Located on Floor No. </t>
  </si>
  <si>
    <t>Total No. of Flats / Floor</t>
  </si>
  <si>
    <t>Internal Quality of construction</t>
  </si>
  <si>
    <t>External Quality of construction</t>
  </si>
  <si>
    <t>Type of Flooring</t>
  </si>
  <si>
    <t>Present Age of the Property in Yrs</t>
  </si>
  <si>
    <t>Residual Age of Property in Yrs</t>
  </si>
  <si>
    <t>Latitude</t>
  </si>
  <si>
    <t>Longitude</t>
  </si>
  <si>
    <t>Extra Amenities available</t>
  </si>
  <si>
    <t>Zone/Locality/Surrounding/Civic Amenities</t>
  </si>
  <si>
    <t>Infrastructure in the area</t>
  </si>
  <si>
    <t>Class of Locality</t>
  </si>
  <si>
    <t>Type of Road</t>
  </si>
  <si>
    <t>Width of the Road in ft.</t>
  </si>
  <si>
    <t>Electrification/Electric poles observed</t>
  </si>
  <si>
    <t>NDMA Guidelines</t>
  </si>
  <si>
    <t>Property falls under Seismic Zone</t>
  </si>
  <si>
    <t>Property Falls under Flood Zone</t>
  </si>
  <si>
    <t>Property Falls in Cyclone Zone</t>
  </si>
  <si>
    <t>Property Falls in CR Zone</t>
  </si>
  <si>
    <t>Degree of Risk Associated</t>
  </si>
  <si>
    <t>Any risk of Demolition with details</t>
  </si>
  <si>
    <t>Boundaries</t>
  </si>
  <si>
    <t>North</t>
  </si>
  <si>
    <t>South</t>
  </si>
  <si>
    <t>East</t>
  </si>
  <si>
    <t>West</t>
  </si>
  <si>
    <t>As per Documents</t>
  </si>
  <si>
    <t>As per Site / Actual</t>
  </si>
  <si>
    <t>Boundaries Matching</t>
  </si>
  <si>
    <t>If No, then reason thereon</t>
  </si>
  <si>
    <t>Setbacks  / Margin (in Ft)</t>
  </si>
  <si>
    <t>Setbacks  / Margin in the Building (in Ft)</t>
  </si>
  <si>
    <t>Front</t>
  </si>
  <si>
    <t>Rear</t>
  </si>
  <si>
    <t>Left Side</t>
  </si>
  <si>
    <t>Right Side</t>
  </si>
  <si>
    <t>As per sanctioned/ permissible byelaws</t>
  </si>
  <si>
    <t>Height/Storeys</t>
  </si>
  <si>
    <t>As per Sanctioned Plan/ Permissible Byelaws</t>
  </si>
  <si>
    <t xml:space="preserve"> Area &amp; Accommodation Details</t>
  </si>
  <si>
    <t>Land Area (In Sqft) - measured</t>
  </si>
  <si>
    <t>Land Area (In Sqft) - as per title</t>
  </si>
  <si>
    <t>Floor (Pl mention floor wise)</t>
  </si>
  <si>
    <t>Carpet Area (sqft)</t>
  </si>
  <si>
    <t>Adopted Area (sqft)</t>
  </si>
  <si>
    <t>Basement / Stilt</t>
  </si>
  <si>
    <t>Third Floor/Above</t>
  </si>
  <si>
    <t>Other Floor</t>
  </si>
  <si>
    <t>Total</t>
  </si>
  <si>
    <t>Building Approvals &amp; Related Documents</t>
  </si>
  <si>
    <t>Construction as per approved/ sanctioned plans</t>
  </si>
  <si>
    <t>Details of Approved Plan with approval no and date</t>
  </si>
  <si>
    <t>Property construction status</t>
  </si>
  <si>
    <t>If plans not available whether the structure confirming to the local byelaws.</t>
  </si>
  <si>
    <t>Violations Observed if Any</t>
  </si>
  <si>
    <t>RERA Number for Builder Project</t>
  </si>
  <si>
    <t>Estimate Analysis (Applicable only in Self Construction Cases)</t>
  </si>
  <si>
    <t>Submitted Estimated Cost (In Rs per Sqft on BUA)</t>
  </si>
  <si>
    <t>Total Estimate submitted (in Rs)</t>
  </si>
  <si>
    <t>Justified Estimated Cost (in Rs per Sqft on BUA)</t>
  </si>
  <si>
    <t>Adoptable / Justified Estimated Cost (In Rs on BUA)</t>
  </si>
  <si>
    <t xml:space="preserve">Property  Valuation </t>
  </si>
  <si>
    <t>Valuation of Independent House/Bunglow/Commerical/Industrial Building/Land</t>
  </si>
  <si>
    <t>Land Area (In Sqft)</t>
  </si>
  <si>
    <t>Adoptable Built-up Area (in Sqft)</t>
  </si>
  <si>
    <t>Rate Range of land in the locality (Rs Per Sqft)</t>
  </si>
  <si>
    <t>Construction Cost (Rs per sft)</t>
  </si>
  <si>
    <t>Recommended Rate of Land (Rs per sqft)</t>
  </si>
  <si>
    <t xml:space="preserve">Total Construction Value for 100% complete building (in Rs) </t>
  </si>
  <si>
    <t>Pls specify if any special amenities provided</t>
  </si>
  <si>
    <t>Addl Cost incurred for amenities (in Rs)</t>
  </si>
  <si>
    <t>Total Land Value (in Rs)</t>
  </si>
  <si>
    <t xml:space="preserve">Total Construction Value at present construction stage (in Rs) </t>
  </si>
  <si>
    <t>Market Value of Land &amp; Building for 100% complete property (in Rs)</t>
  </si>
  <si>
    <t>Market Value of Land &amp; Building at present stage of completion (in Rs)</t>
  </si>
  <si>
    <t>Valuation of  Flat / Shop / Office / Industrial / Other unit etc</t>
  </si>
  <si>
    <t>Rate Range in the locality (Rs per sqft)</t>
  </si>
  <si>
    <t>Amenities and other costs if any (in Rs)</t>
  </si>
  <si>
    <t>Rate considered (Rs per sqft)</t>
  </si>
  <si>
    <t>Total Market Value of Flat / Shop / Flat / Office on present completion stage (in Rs)</t>
  </si>
  <si>
    <t>Stage of Construction</t>
  </si>
  <si>
    <t>% Completion</t>
  </si>
  <si>
    <t>% Recommendation</t>
  </si>
  <si>
    <t>Guideline &amp; Distress Value</t>
  </si>
  <si>
    <t>Government Guideline/ Circle rate for Land (Rs per sqft)</t>
  </si>
  <si>
    <t>Land Value as per Government Rate (Rs)</t>
  </si>
  <si>
    <t>Flat / Unit/Built up Value as per Government Rate (Rs)</t>
  </si>
  <si>
    <t>Distress Value (in Rs)</t>
  </si>
  <si>
    <t>Approx Monthly Rental per sqft (in Rs) on Carpet/BUA/SBUA</t>
  </si>
  <si>
    <t>Remarks / Observation</t>
  </si>
  <si>
    <t>References of Transactions Available</t>
  </si>
  <si>
    <t>Ref 2</t>
  </si>
  <si>
    <t>Property Photographs</t>
  </si>
  <si>
    <t>Valuer Certification/Disclaimer</t>
  </si>
  <si>
    <t>We hereby declare that:</t>
  </si>
  <si>
    <t>We have no direct or indirect interest in the property valued.</t>
  </si>
  <si>
    <t xml:space="preserve">The information furnished in the report is true and correct to the best of our knowledge and belief. </t>
  </si>
  <si>
    <t>The fair market value indicated in the report is an opinion of the value prevailing on the date of the said report and is based on market feedback on values of similar properties. The client is free to obtain other independent opinions on the same. The fair, market value of such properties/localities may increase or decrease, depending on the future market conditions and scenarios. This report does not certify or confirm any ownership or title of the property that has been valued.</t>
  </si>
  <si>
    <t>Name of Engineer Visited the property</t>
  </si>
  <si>
    <t>Authorized Signatory Name &amp; Signature</t>
  </si>
  <si>
    <t>Street on Property is located</t>
  </si>
  <si>
    <t>FMV given in above report is synonymous to realizable value.</t>
  </si>
  <si>
    <t>Office No. J-1031, Akshar Business Park, Plot No. 03 Sector 25, Near APMC Market, 
Vashi, Navi Mumbai, Maharashtra 400703 TEL: 022-46090378/79/80 
Email: vsjcvaluer@gmail.com. Web site: www.vsjadon.com</t>
  </si>
  <si>
    <t xml:space="preserve">1) Index II/Sale agreement Details                                                 </t>
  </si>
  <si>
    <t>Date:</t>
  </si>
  <si>
    <t xml:space="preserve">Market Value:   </t>
  </si>
  <si>
    <t>Government value:</t>
  </si>
  <si>
    <t>Market Research Data</t>
  </si>
  <si>
    <t>Source</t>
  </si>
  <si>
    <t>Plot area</t>
  </si>
  <si>
    <t>Net Carpet</t>
  </si>
  <si>
    <t>FB Area</t>
  </si>
  <si>
    <t>ter</t>
  </si>
  <si>
    <t>Gross Carpet</t>
  </si>
  <si>
    <t>Net Builtup Area</t>
  </si>
  <si>
    <t>Gross Builtup</t>
  </si>
  <si>
    <t>Saleable</t>
  </si>
  <si>
    <t>Builder Saleable Area</t>
  </si>
  <si>
    <t>Rate on Carpet  Area</t>
  </si>
  <si>
    <t>Equivalent Rate on Salebale</t>
  </si>
  <si>
    <t>Market Value</t>
  </si>
  <si>
    <t>Realizable Value</t>
  </si>
  <si>
    <t>Rate enquired</t>
  </si>
  <si>
    <t>99 acres</t>
  </si>
  <si>
    <t>Average</t>
  </si>
  <si>
    <t xml:space="preserve">Valuation Adopted </t>
  </si>
  <si>
    <t>Car parking &amp; Amenities</t>
  </si>
  <si>
    <t>Final Market Value</t>
  </si>
  <si>
    <t>Revised Valuation 1</t>
  </si>
  <si>
    <t>Revised Valuation 2</t>
  </si>
  <si>
    <t xml:space="preserve">VALUER Name :-  </t>
  </si>
  <si>
    <t>Broker ref :</t>
  </si>
  <si>
    <t xml:space="preserve">Name </t>
  </si>
  <si>
    <t>Contact No.</t>
  </si>
  <si>
    <t>Vlaue</t>
  </si>
  <si>
    <t>1)</t>
  </si>
  <si>
    <t>2)</t>
  </si>
  <si>
    <t>3)</t>
  </si>
  <si>
    <t>Sr</t>
  </si>
  <si>
    <t>Item</t>
  </si>
  <si>
    <t>L</t>
  </si>
  <si>
    <t>W</t>
  </si>
  <si>
    <t>Actual W</t>
  </si>
  <si>
    <t>Actual L</t>
  </si>
  <si>
    <t>Area</t>
  </si>
  <si>
    <t>Feet</t>
  </si>
  <si>
    <t>Inch</t>
  </si>
  <si>
    <t>Hall</t>
  </si>
  <si>
    <t>DiNING</t>
  </si>
  <si>
    <t>Kitchen</t>
  </si>
  <si>
    <t>Bed Room 2</t>
  </si>
  <si>
    <t>Bed Room 3</t>
  </si>
  <si>
    <t>Covered Balcony 3</t>
  </si>
  <si>
    <t>Covered Balcony 4</t>
  </si>
  <si>
    <t>Open Balcony 1</t>
  </si>
  <si>
    <t>Open Balcony 2</t>
  </si>
  <si>
    <t>Open Balcony 3</t>
  </si>
  <si>
    <t>Flower Bed 1</t>
  </si>
  <si>
    <t>Flower Bed 2</t>
  </si>
  <si>
    <t>Flower Bed 3</t>
  </si>
  <si>
    <t>Terrace 1</t>
  </si>
  <si>
    <t>Terrace 2</t>
  </si>
  <si>
    <t>Terrace 3</t>
  </si>
  <si>
    <t>Any Other Area</t>
  </si>
  <si>
    <t>Net Carpet Area</t>
  </si>
  <si>
    <t>fungi.</t>
  </si>
  <si>
    <t>Terrace  Area</t>
  </si>
  <si>
    <t>Other Area</t>
  </si>
  <si>
    <t>Gross Carpet Area</t>
  </si>
  <si>
    <t>Particulars</t>
  </si>
  <si>
    <t xml:space="preserve">totla floor </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</si>
  <si>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</si>
  <si>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</si>
  <si>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</si>
  <si>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</si>
  <si>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</si>
  <si>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</si>
  <si>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</si>
  <si>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</si>
  <si>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</si>
  <si>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</si>
  <si>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</si>
  <si>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</si>
  <si>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</si>
  <si>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</si>
  <si>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</si>
  <si>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</si>
  <si>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</si>
  <si>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</si>
  <si>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</si>
  <si>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</si>
  <si>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 xml:space="preserve"> </t>
  </si>
  <si>
    <t>Plinth</t>
  </si>
  <si>
    <t>RCC</t>
  </si>
  <si>
    <t>total</t>
  </si>
  <si>
    <t>1] Market phenomenon regarding market value has been changing .In recent times properties are sold for a lump sum price. Because of the statutory restriction on built up or carpet area in documents .So the market rate is derivatives of market value &amp; area in document.</t>
  </si>
  <si>
    <t>Market rate given in report is not comparable to open enquiry in market.</t>
  </si>
  <si>
    <t>2] Flat is on Rent. / Shop is on rent.</t>
  </si>
  <si>
    <t>3] Property identified by Mr./Mrs./miss</t>
  </si>
  <si>
    <t>4] There is area difference between measured 1476.00 sq.ft. carpet area &amp; provided documented 539.00 sq.ft carpet area And 131.00 Sq. Ft Terrace area.</t>
  </si>
  <si>
    <t>5] Internal inspection i.e photos &amp; measurement not allowed.</t>
  </si>
  <si>
    <t>6] As per Kokan Mhada (Pradhanmantri Awas Yojana)Act, Property Locking period is 07 Years, Owner couldn’t sale property  upto 7 years. Hence property valuation is as per provide Provisional Offer Letter value.</t>
  </si>
  <si>
    <t>7] We have received IndexII, Sale agreement, approved plan, OC &amp; CC.</t>
  </si>
  <si>
    <t>8] IndexII, Sale agreement, approved plan, OC &amp; CC not provided to us.</t>
  </si>
  <si>
    <t>9] Approach road to subjected property is kaccha road.</t>
  </si>
  <si>
    <t>10] lack of property maintenance.</t>
  </si>
  <si>
    <t>11] FLat no. &amp; Flat No. are internally merged &amp; having one/two entrance.</t>
  </si>
  <si>
    <t>12] We have given valuation on physical measurement</t>
  </si>
  <si>
    <t xml:space="preserve">13] We have given construction percentage details as per provided </t>
  </si>
  <si>
    <t>14] Plinth completed, Slab completed upto -floors, Brick work completed upto -Floors, Palster completed upto -Floors, Paiting completed upto -Floors, Flooring completed upto -Floors,</t>
  </si>
  <si>
    <t xml:space="preserve">      &amp; Other remaining work is in process.</t>
  </si>
  <si>
    <t>15] All work completed &amp; Fininshing work is in process../ All work completed &amp; Waiting for OC.</t>
  </si>
  <si>
    <t xml:space="preserve">16] MAHARERA No. </t>
  </si>
  <si>
    <t>17] As per CIDCO Housing Scheme, Property Locking period is 03 Years, Owner couldn’t sale property upto 03</t>
  </si>
  <si>
    <t>years and Property value remains same upto 03 years. Hence we have given property valuation as per Provided</t>
  </si>
  <si>
    <t>CIDCO Allotment letter.</t>
  </si>
  <si>
    <t>Copy of NOC is of Grampanchayat and signed by sarpanch.</t>
  </si>
  <si>
    <t>18] Rs. 6,00,000/- Per Covered Car parking if Authentic documents available.</t>
  </si>
  <si>
    <t xml:space="preserve">18:22 04-03-2020 &amp; Market, School, Hospital etc. available there. </t>
  </si>
  <si>
    <t xml:space="preserve">19. The valuation is subjected to statutory permissions and compliance. </t>
  </si>
  <si>
    <t>20. Subject unit was vacant for last eight years.</t>
  </si>
  <si>
    <t>21. Flat is on rent from from last 01 year.</t>
  </si>
  <si>
    <t>22.  Internal roof plaster &amp; wall plaster was chipped off.</t>
  </si>
  <si>
    <t>23. Please find the below cases which is we have already sent query mail but not yet received any solution from your end hence we are send NIL Report.</t>
  </si>
  <si>
    <t>24.Documented area matches with measured super built up area, (SBU derived from 45% loading on Carpet area) hence we have considered SUB area is 495.00 Sq. Ft As per documents.</t>
  </si>
  <si>
    <t>8. As per Measurements Carpet area is 343.00 Sq. Ft. BUA is 412.00 Sq. Ft And super built up area is 515 (Loading 50% on Carpet area), &amp; As per Sale Agreement BUA is 510.00 Sq. ft.</t>
  </si>
  <si>
    <t>9. Measured Super built up area matches with Documented Built up area hence we have consider Documented built up area as a super built up area.</t>
  </si>
  <si>
    <t>The Subjected to Approval of Construction of Director Town Planning District Raigad</t>
  </si>
  <si>
    <r>
      <t>1)</t>
    </r>
    <r>
      <rPr>
        <sz val="7"/>
        <color theme="1"/>
        <rFont val="Times New Roman"/>
        <family val="1"/>
      </rPr>
      <t xml:space="preserve">                  </t>
    </r>
    <r>
      <rPr>
        <sz val="11"/>
        <color theme="1"/>
        <rFont val="Calibri"/>
        <family val="2"/>
        <scheme val="minor"/>
      </rPr>
      <t>The valuation is subjected to statutory permissions and compliance.</t>
    </r>
  </si>
  <si>
    <t>V.S.JADON &amp; CO VALUERS LLP</t>
  </si>
  <si>
    <t>-</t>
  </si>
  <si>
    <t>NA</t>
  </si>
  <si>
    <t>No</t>
  </si>
  <si>
    <t>None</t>
  </si>
  <si>
    <t>bed</t>
  </si>
  <si>
    <t>pass</t>
  </si>
  <si>
    <t>dining</t>
  </si>
  <si>
    <t>cb</t>
  </si>
  <si>
    <t>t</t>
  </si>
  <si>
    <t>Maharashtra</t>
  </si>
  <si>
    <t>RCC Framed Structure</t>
  </si>
  <si>
    <t>Yes</t>
  </si>
  <si>
    <t>Vitrified</t>
  </si>
  <si>
    <t>Middle Class</t>
  </si>
  <si>
    <t>Savita Ghadi</t>
  </si>
  <si>
    <t xml:space="preserve">Development Authority </t>
  </si>
  <si>
    <t>Developed</t>
  </si>
  <si>
    <t>Actual SBUA(sqft)</t>
  </si>
  <si>
    <t>Documented Carpet Area (sqft)</t>
  </si>
  <si>
    <t>Distance from civic amenities like hospital / bus stand/ railway station etc</t>
  </si>
  <si>
    <t>Mumbai</t>
  </si>
  <si>
    <t xml:space="preserve">Office No </t>
  </si>
  <si>
    <t xml:space="preserve">Mixed </t>
  </si>
  <si>
    <t>dry</t>
  </si>
  <si>
    <t>T</t>
  </si>
  <si>
    <t>Other</t>
  </si>
  <si>
    <t>Allotment letter</t>
  </si>
  <si>
    <t>CC Number and Date</t>
  </si>
  <si>
    <t>Bed Room 4</t>
  </si>
  <si>
    <t>OC Number &amp; Dated</t>
  </si>
  <si>
    <t xml:space="preserve">As per Draft Agreement </t>
  </si>
  <si>
    <t>shop No 5</t>
  </si>
  <si>
    <t>shop No 6</t>
  </si>
  <si>
    <t>shop No 7</t>
  </si>
  <si>
    <t>shop No 9</t>
  </si>
  <si>
    <t>Measurement Shop 5</t>
  </si>
  <si>
    <t>Measurement Shop 6</t>
  </si>
  <si>
    <t>Measurement Shop 7</t>
  </si>
  <si>
    <t>Measurement Shop 9</t>
  </si>
  <si>
    <t>Index II Shop No 06</t>
  </si>
  <si>
    <t>Index II Shop No 07</t>
  </si>
  <si>
    <t>Index II Shop No 09</t>
  </si>
  <si>
    <t>Index II Shop No 05,06, 07</t>
  </si>
  <si>
    <t xml:space="preserve">Mr. Gorakhnath Pandurang Kotkar </t>
  </si>
  <si>
    <t xml:space="preserve">Godrej Finance Limited
</t>
  </si>
  <si>
    <t>Mr. Pramod Shetty (9821511522)</t>
  </si>
  <si>
    <t>Lease hold</t>
  </si>
  <si>
    <t>Commercial</t>
  </si>
  <si>
    <t>Thane</t>
  </si>
  <si>
    <t>Airoli, Navi Mumbai</t>
  </si>
  <si>
    <t>Shani mandir Road</t>
  </si>
  <si>
    <t>Self Occupied</t>
  </si>
  <si>
    <t>Navi Mumbai Municipal Corporation</t>
  </si>
  <si>
    <t>Ground Floor</t>
  </si>
  <si>
    <t>15 Shops</t>
  </si>
  <si>
    <t>Good</t>
  </si>
  <si>
    <t>Bitumen</t>
  </si>
  <si>
    <t>Road</t>
  </si>
  <si>
    <t>Building</t>
  </si>
  <si>
    <t>Copy of Index II Verified For Shop No 5,6,7</t>
  </si>
  <si>
    <t>No: 11013/2016
Dated:08/09/2016</t>
  </si>
  <si>
    <t>Completed</t>
  </si>
  <si>
    <t>No:JK/NRV/BP/PKB/4584/2599/2008
Dated: 27/08/2008</t>
  </si>
  <si>
    <t>Mr. Anish vishwakarma (With details) has personally inspected the property and the report was prepared by ………..</t>
  </si>
  <si>
    <t xml:space="preserve">Copy of Index, Gift Deed sale plan and OC </t>
  </si>
  <si>
    <t>Not proivde to us</t>
  </si>
  <si>
    <t>sale Plan Shop 5</t>
  </si>
  <si>
    <t>sale Plan Shop 6</t>
  </si>
  <si>
    <t>sale Plan Shop 7</t>
  </si>
  <si>
    <t>Any Other Area Shop 5</t>
  </si>
  <si>
    <t>Any Other Area Shop 6</t>
  </si>
  <si>
    <t>Any Other Area Shop 7</t>
  </si>
  <si>
    <t>Any Other Area Shop 9</t>
  </si>
  <si>
    <t>Shop No. 8</t>
  </si>
  <si>
    <t>Shop No. 9</t>
  </si>
  <si>
    <t>CA</t>
  </si>
  <si>
    <t>Shop No. 5, 6 and 7</t>
  </si>
  <si>
    <t>BUA</t>
  </si>
  <si>
    <t>Gorakhanath Pandurang Kotkar</t>
  </si>
  <si>
    <t xml:space="preserve">Near SVC Bank and Shani Mandir </t>
  </si>
  <si>
    <t>G to 3+ 4th (part) Floor</t>
  </si>
  <si>
    <t xml:space="preserve"> 20 Feet Approx</t>
  </si>
  <si>
    <t xml:space="preserve"> 2 Km Distance From Airoli Railway Station</t>
  </si>
  <si>
    <t>Zone III</t>
  </si>
  <si>
    <t>Copy of Index II shop no. 9</t>
  </si>
  <si>
    <t>No: 14118/2017
Dated: 13/10/2017</t>
  </si>
  <si>
    <t>Shop on adopted Area (in Sqft)</t>
  </si>
  <si>
    <t>Total Market Value of Shop on 100% complete (in Rs)</t>
  </si>
  <si>
    <t>Aryan Real Estate</t>
  </si>
  <si>
    <t>DT real Estate</t>
  </si>
  <si>
    <t>Shreedham Real Estate</t>
  </si>
  <si>
    <t>150-73lac 120sft CA-40 to 45lac</t>
  </si>
  <si>
    <t>150sft CA-50lac- rent for same 15K per month</t>
  </si>
  <si>
    <t>will call</t>
  </si>
  <si>
    <t>150sft CA-73lac with water connectionand- rent fro same 25K 120sft CA-40 to lac without wter connection-rent for same- 10 to 12K</t>
  </si>
  <si>
    <t>same vicinity</t>
  </si>
  <si>
    <t>Documented (sale plan) SBUA(sqft)</t>
  </si>
  <si>
    <t>Government Guideline/ Circle rate for Shop Built up (Rs per sqft)</t>
  </si>
  <si>
    <t>.</t>
  </si>
  <si>
    <t>Not proivded to us</t>
  </si>
  <si>
    <t>Shop No 05,06,07 Ground Floor, Yamuna Krupa CHSL, Plot No D7, Sector 20D, Airoli, navi Mumbai,400708</t>
  </si>
  <si>
    <t>Shop Nos. 05,06,07, Ground Floor, Yamuna Krupa CHSL, Plot No D7, Sector 20D, Airoli, navi Mumbai, thane,400708</t>
  </si>
  <si>
    <t>Shop Nos. 05,06,07, Ground Floor, Yamuna Krupa CHSL, Plot No D7, Sector 20D, Airoli, navi Mumbai,400708</t>
  </si>
  <si>
    <t>Shop No 5,6,7</t>
  </si>
  <si>
    <r>
      <t xml:space="preserve">1.Deals are happening on lump sum basis
2.We have no direct or indirect interest in the property valued
3.The information furnished in the report is true and correct to the best of my knowledge and belief
4.Our report does not cover check of ownership title clearance or legality of deal and structure.                                                                                                                                             5. Following are the Area Details : 
</t>
    </r>
    <r>
      <rPr>
        <b/>
        <sz val="11"/>
        <rFont val="Times New Roman"/>
        <family val="1"/>
      </rPr>
      <t>i.</t>
    </r>
    <r>
      <rPr>
        <sz val="11"/>
        <rFont val="Times New Roman"/>
        <family val="1"/>
      </rPr>
      <t xml:space="preserve"> As per Measured Carpet Area 439.00 Sq. Ft. (combined area of shop nos. 5, 6, 7 ). Built Up area 527.00 Sq. Ft. derived from 20% loading on measured carpet area and Super Built up area 659.00 Sq. Ft. derived from 50% loading on measured carpet area.
</t>
    </r>
    <r>
      <rPr>
        <b/>
        <sz val="11"/>
        <rFont val="Times New Roman"/>
        <family val="1"/>
      </rPr>
      <t>ii.</t>
    </r>
    <r>
      <rPr>
        <sz val="11"/>
        <rFont val="Times New Roman"/>
        <family val="1"/>
      </rPr>
      <t xml:space="preserve"> As per documented Built up Area 525.00 Sq. Ft. (combined area of shop nos. 5, 6, 7 ). Carpet Area 630.00 Sq. Ft. derived from Built up Area. And super built up area 788.00 Sq. Ft. derived from 50% loading on carpet area. 
</t>
    </r>
    <r>
      <rPr>
        <b/>
        <sz val="11"/>
        <rFont val="Times New Roman"/>
        <family val="1"/>
      </rPr>
      <t xml:space="preserve">iii. </t>
    </r>
    <r>
      <rPr>
        <sz val="11"/>
        <rFont val="Times New Roman"/>
        <family val="1"/>
      </rPr>
      <t xml:space="preserve">As per sale plan area 346.00 Sq. Ft. (combined area of shop nos. 5, 6, 7 ). Built Up area 415.00 Sq. ft. derived from 20% loading on carpet area. And Super Built Up area 632.00 Sq. Ft.  Derived from 50% loading on Carpet area with balcony area 113.00 Sq. Ft.
5. As per site inspection we observed that the Shop Nos. 5,6,7,8 and 9 are internally merged having two entry door (i.e. from Shop No 07 and 09). Hence, as per initiation we have given valuation report for the Shop Nos. 5,6,7 only.
6. It may noted that there is an area dfferenc between measured area and documented area. Hence, we release the report on sale plan area as per institute request. 
7.We have received Copy of Gift Deed, Index II, Sale plan and OC.
</t>
    </r>
  </si>
  <si>
    <t>GFL3001LT0094429</t>
  </si>
  <si>
    <t xml:space="preserve"> Top up</t>
  </si>
  <si>
    <t xml:space="preserve">
17 Years(As per OC)</t>
  </si>
  <si>
    <t xml:space="preserve"> 43 Years (Subjected to periodic
Maintenance)</t>
  </si>
  <si>
    <t>Tushar Mohite</t>
  </si>
  <si>
    <t xml:space="preserve">store </t>
  </si>
  <si>
    <t>extra</t>
  </si>
  <si>
    <t>passage</t>
  </si>
  <si>
    <t>Om Shiv Sai real estate</t>
  </si>
  <si>
    <t>450 to 500 ca - 1.5 cr</t>
  </si>
  <si>
    <t>Rs. 29,000/- to 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</si>
</sst>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8" x14ac:knownFonts="1">
    <font>
      <sz val="11"/>
      <color theme="1"/>
      <name val="Calibri"/>
      <family val="2"/>
      <scheme val="minor"/>
    </font>
    <font>
      <b/>
      <sz val="12"/>
      <name val="Times New Roman"/>
      <family val="1"/>
    </font>
    <font>
      <sz val="11"/>
      <color theme="1"/>
      <name val="Times New Roman"/>
      <family val="1"/>
    </font>
    <font>
      <sz val="11"/>
      <name val="Times New Roman"/>
      <family val="1"/>
    </font>
    <font>
      <b/>
      <sz val="11"/>
      <name val="Times New Roman"/>
      <family val="1"/>
    </font>
    <font>
      <b/>
      <sz val="11"/>
      <color theme="1"/>
      <name val="Times New Roman"/>
      <family val="1"/>
    </font>
    <font>
      <b/>
      <sz val="11"/>
      <color theme="1"/>
      <name val="Calibri"/>
      <family val="2"/>
      <scheme val="minor"/>
    </font>
    <font>
      <b/>
      <sz val="14"/>
      <color theme="1"/>
      <name val="Calibri"/>
      <family val="2"/>
      <scheme val="minor"/>
    </font>
    <font>
      <b/>
      <sz val="12"/>
      <color theme="1"/>
      <name val="Calibri"/>
      <family val="2"/>
      <scheme val="minor"/>
    </font>
    <font>
      <sz val="11"/>
      <color indexed="8"/>
      <name val="Calibri"/>
      <family val="2"/>
    </font>
    <font>
      <sz val="14"/>
      <color theme="1"/>
      <name val="Calibri"/>
      <family val="2"/>
      <scheme val="minor"/>
    </font>
    <font>
      <sz val="11"/>
      <color rgb="FF000000"/>
      <name val="Calibri"/>
      <family val="2"/>
    </font>
    <font>
      <sz val="11"/>
      <color theme="1"/>
      <name val="Calibri"/>
      <family val="2"/>
    </font>
    <font>
      <sz val="12"/>
      <color rgb="FF222222"/>
      <name val="Arial"/>
      <family val="2"/>
    </font>
    <font>
      <sz val="10"/>
      <name val="Arial"/>
      <family val="2"/>
    </font>
    <font>
      <sz val="7"/>
      <color theme="1"/>
      <name val="Times New Roman"/>
      <family val="1"/>
    </font>
    <font>
      <sz val="10"/>
      <color rgb="FF000000"/>
      <name val="Arial"/>
      <family val="2"/>
    </font>
    <font>
      <sz val="8"/>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40">
    <border>
      <left/>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9" fillId="0" borderId="0"/>
    <xf numFmtId="0" fontId="14" fillId="0" borderId="0"/>
    <xf numFmtId="0" fontId="16" fillId="0" borderId="0"/>
  </cellStyleXfs>
  <cellXfs count="189">
    <xf numFmtId="0" fontId="0" fillId="0" borderId="0" xfId="0"/>
    <xf numFmtId="0" fontId="2" fillId="0" borderId="0" xfId="0" applyFont="1" applyAlignment="1">
      <alignment vertical="top"/>
    </xf>
    <xf numFmtId="0" fontId="3" fillId="0" borderId="6" xfId="0" applyFont="1" applyBorder="1" applyAlignment="1">
      <alignment horizontal="center" vertical="top" wrapText="1"/>
    </xf>
    <xf numFmtId="0" fontId="3" fillId="0" borderId="6" xfId="0" applyFont="1" applyBorder="1" applyAlignment="1">
      <alignment horizontal="left" vertical="top" wrapText="1"/>
    </xf>
    <xf numFmtId="0" fontId="4" fillId="0" borderId="6" xfId="0" applyFont="1" applyBorder="1" applyAlignment="1">
      <alignment horizontal="center" vertical="top"/>
    </xf>
    <xf numFmtId="0" fontId="4" fillId="0" borderId="6" xfId="0" applyFont="1" applyBorder="1" applyAlignment="1">
      <alignment horizontal="center" vertical="top" wrapText="1"/>
    </xf>
    <xf numFmtId="0" fontId="2" fillId="0" borderId="6" xfId="0" applyFont="1" applyBorder="1" applyAlignment="1">
      <alignment horizontal="left" vertical="top" wrapText="1"/>
    </xf>
    <xf numFmtId="0" fontId="2" fillId="0" borderId="6" xfId="0" applyFont="1" applyBorder="1" applyAlignment="1">
      <alignment horizontal="center" vertical="top" wrapText="1"/>
    </xf>
    <xf numFmtId="0" fontId="4" fillId="0" borderId="6" xfId="0" applyFont="1" applyBorder="1" applyAlignment="1">
      <alignment horizontal="left" vertical="top" wrapText="1"/>
    </xf>
    <xf numFmtId="0" fontId="3" fillId="0" borderId="6" xfId="0" applyFont="1" applyBorder="1" applyAlignment="1">
      <alignment horizontal="center" vertical="top"/>
    </xf>
    <xf numFmtId="0" fontId="4" fillId="0" borderId="19" xfId="0" applyFont="1" applyBorder="1" applyAlignment="1">
      <alignment horizontal="left" vertical="top" wrapText="1"/>
    </xf>
    <xf numFmtId="0" fontId="3" fillId="0" borderId="19" xfId="0" applyFont="1" applyBorder="1" applyAlignment="1">
      <alignment horizontal="center" vertical="top" wrapText="1"/>
    </xf>
    <xf numFmtId="0" fontId="3" fillId="0" borderId="19" xfId="0" applyFont="1"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center" vertical="top"/>
    </xf>
    <xf numFmtId="0" fontId="3" fillId="0" borderId="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0" fillId="0" borderId="7" xfId="0" applyBorder="1" applyAlignment="1">
      <alignment vertical="top" wrapText="1"/>
    </xf>
    <xf numFmtId="0" fontId="0" fillId="0" borderId="6" xfId="0" applyBorder="1" applyAlignment="1">
      <alignment vertical="top" wrapText="1"/>
    </xf>
    <xf numFmtId="0" fontId="0" fillId="0" borderId="5" xfId="0" applyBorder="1" applyAlignment="1">
      <alignment vertical="top" wrapText="1"/>
    </xf>
    <xf numFmtId="0" fontId="0" fillId="0" borderId="32" xfId="0" applyBorder="1"/>
    <xf numFmtId="1" fontId="0" fillId="0" borderId="32" xfId="0" applyNumberFormat="1" applyBorder="1"/>
    <xf numFmtId="0" fontId="0" fillId="0" borderId="7" xfId="0" applyBorder="1"/>
    <xf numFmtId="0" fontId="0" fillId="0" borderId="6" xfId="0" applyBorder="1"/>
    <xf numFmtId="0" fontId="0" fillId="0" borderId="6" xfId="0" applyBorder="1" applyAlignment="1">
      <alignment wrapText="1"/>
    </xf>
    <xf numFmtId="0" fontId="0" fillId="0" borderId="9" xfId="0" applyBorder="1"/>
    <xf numFmtId="0" fontId="0" fillId="0" borderId="36" xfId="0" applyBorder="1"/>
    <xf numFmtId="0" fontId="0" fillId="0" borderId="10" xfId="0" applyBorder="1"/>
    <xf numFmtId="0" fontId="6" fillId="0" borderId="31" xfId="0" applyFont="1" applyBorder="1"/>
    <xf numFmtId="0" fontId="6" fillId="0" borderId="7" xfId="0" applyFont="1" applyBorder="1"/>
    <xf numFmtId="0" fontId="6" fillId="0" borderId="5" xfId="0" applyFont="1" applyBorder="1"/>
    <xf numFmtId="0" fontId="9" fillId="0" borderId="6" xfId="1" applyBorder="1"/>
    <xf numFmtId="0" fontId="6" fillId="0" borderId="6" xfId="0" applyFont="1" applyBorder="1"/>
    <xf numFmtId="0" fontId="6" fillId="0" borderId="38" xfId="0" applyFont="1" applyBorder="1"/>
    <xf numFmtId="0" fontId="6" fillId="0" borderId="10" xfId="0" applyFont="1" applyBorder="1"/>
    <xf numFmtId="0" fontId="7" fillId="0" borderId="36" xfId="0" applyFont="1" applyBorder="1"/>
    <xf numFmtId="0" fontId="11" fillId="0" borderId="0" xfId="0" applyFont="1"/>
    <xf numFmtId="14" fontId="11" fillId="0" borderId="0" xfId="0" applyNumberFormat="1" applyFont="1" applyAlignment="1">
      <alignment horizontal="right" vertical="top"/>
    </xf>
    <xf numFmtId="14" fontId="12" fillId="0" borderId="0" xfId="0" applyNumberFormat="1" applyFont="1" applyAlignment="1">
      <alignment vertical="top"/>
    </xf>
    <xf numFmtId="0" fontId="11" fillId="0" borderId="0" xfId="0" applyFont="1" applyAlignment="1">
      <alignment vertical="top"/>
    </xf>
    <xf numFmtId="0" fontId="13" fillId="0" borderId="0" xfId="0" applyFont="1" applyAlignment="1">
      <alignment vertical="center" wrapText="1"/>
    </xf>
    <xf numFmtId="0" fontId="2" fillId="0" borderId="0" xfId="0" applyFont="1"/>
    <xf numFmtId="0" fontId="5" fillId="0" borderId="6" xfId="0" applyFont="1" applyBorder="1"/>
    <xf numFmtId="0" fontId="2" fillId="0" borderId="6" xfId="0" applyFont="1" applyBorder="1"/>
    <xf numFmtId="0" fontId="2" fillId="0" borderId="6" xfId="0" applyFont="1" applyBorder="1" applyAlignment="1">
      <alignment horizontal="center"/>
    </xf>
    <xf numFmtId="0" fontId="2" fillId="0" borderId="4" xfId="0" applyFont="1" applyBorder="1"/>
    <xf numFmtId="0" fontId="9" fillId="0" borderId="6" xfId="1" applyBorder="1" applyAlignment="1">
      <alignment horizontal="center" vertical="center"/>
    </xf>
    <xf numFmtId="0" fontId="6" fillId="2" borderId="6" xfId="0" applyFont="1" applyFill="1" applyBorder="1"/>
    <xf numFmtId="0" fontId="0" fillId="0" borderId="0" xfId="0" applyAlignment="1">
      <alignment wrapText="1"/>
    </xf>
    <xf numFmtId="0" fontId="0" fillId="0" borderId="0" xfId="0" applyAlignment="1">
      <alignment horizontal="left" vertical="center" indent="8"/>
    </xf>
    <xf numFmtId="1" fontId="3" fillId="0" borderId="6" xfId="0" applyNumberFormat="1" applyFont="1" applyBorder="1" applyAlignment="1">
      <alignment horizontal="center" vertical="top" wrapText="1"/>
    </xf>
    <xf numFmtId="1" fontId="3" fillId="0" borderId="6" xfId="0" applyNumberFormat="1" applyFont="1" applyBorder="1" applyAlignment="1">
      <alignment horizontal="center" vertical="center" wrapText="1"/>
    </xf>
    <xf numFmtId="1" fontId="0" fillId="0" borderId="6" xfId="0" applyNumberFormat="1" applyBorder="1"/>
    <xf numFmtId="0" fontId="0" fillId="0" borderId="5" xfId="0" applyBorder="1"/>
    <xf numFmtId="1" fontId="0" fillId="0" borderId="36" xfId="0" applyNumberFormat="1" applyBorder="1"/>
    <xf numFmtId="0" fontId="0" fillId="0" borderId="37" xfId="0" applyBorder="1"/>
    <xf numFmtId="1" fontId="0" fillId="0" borderId="10" xfId="0" applyNumberFormat="1" applyBorder="1"/>
    <xf numFmtId="0" fontId="0" fillId="0" borderId="11" xfId="0" applyBorder="1"/>
    <xf numFmtId="0" fontId="6" fillId="0" borderId="33" xfId="0" applyFont="1" applyBorder="1"/>
    <xf numFmtId="0" fontId="9" fillId="0" borderId="10" xfId="1" applyBorder="1"/>
    <xf numFmtId="14" fontId="3" fillId="0" borderId="6" xfId="0" applyNumberFormat="1" applyFont="1" applyBorder="1" applyAlignment="1">
      <alignment horizontal="center" vertical="center" wrapText="1"/>
    </xf>
    <xf numFmtId="164" fontId="3" fillId="0" borderId="6" xfId="0" applyNumberFormat="1" applyFont="1" applyBorder="1" applyAlignment="1">
      <alignment horizontal="left" vertical="top" wrapText="1"/>
    </xf>
    <xf numFmtId="1" fontId="4" fillId="0" borderId="6" xfId="0" applyNumberFormat="1" applyFont="1" applyBorder="1" applyAlignment="1">
      <alignment horizontal="center" vertical="top"/>
    </xf>
    <xf numFmtId="0" fontId="0" fillId="0" borderId="31" xfId="0" applyBorder="1"/>
    <xf numFmtId="1" fontId="9" fillId="0" borderId="32" xfId="1" applyNumberFormat="1" applyBorder="1"/>
    <xf numFmtId="0" fontId="0" fillId="0" borderId="33" xfId="0" applyBorder="1"/>
    <xf numFmtId="2" fontId="0" fillId="0" borderId="6" xfId="0" applyNumberFormat="1" applyBorder="1"/>
    <xf numFmtId="1" fontId="0" fillId="0" borderId="34" xfId="0" applyNumberFormat="1" applyBorder="1"/>
    <xf numFmtId="0" fontId="0" fillId="0" borderId="34" xfId="0" applyBorder="1"/>
    <xf numFmtId="0" fontId="0" fillId="0" borderId="35" xfId="0" applyBorder="1"/>
    <xf numFmtId="0" fontId="6" fillId="0" borderId="20" xfId="0" applyFont="1" applyBorder="1"/>
    <xf numFmtId="0" fontId="0" fillId="0" borderId="21" xfId="0" applyBorder="1"/>
    <xf numFmtId="0" fontId="0" fillId="0" borderId="22" xfId="0" applyBorder="1"/>
    <xf numFmtId="2" fontId="0" fillId="0" borderId="32" xfId="0" applyNumberFormat="1" applyBorder="1"/>
    <xf numFmtId="0" fontId="9" fillId="0" borderId="32" xfId="1" applyBorder="1"/>
    <xf numFmtId="0" fontId="0" fillId="0" borderId="39" xfId="0" applyBorder="1"/>
    <xf numFmtId="1" fontId="9" fillId="0" borderId="34" xfId="1" applyNumberFormat="1" applyBorder="1"/>
    <xf numFmtId="1" fontId="9" fillId="0" borderId="6" xfId="1" applyNumberFormat="1" applyBorder="1"/>
    <xf numFmtId="1" fontId="0" fillId="0" borderId="21" xfId="0" applyNumberFormat="1" applyBorder="1"/>
    <xf numFmtId="0" fontId="11" fillId="0" borderId="0" xfId="0" applyFont="1" applyAlignment="1">
      <alignment horizontal="right" vertical="top"/>
    </xf>
    <xf numFmtId="14" fontId="12" fillId="0" borderId="0" xfId="0" applyNumberFormat="1" applyFont="1" applyAlignment="1">
      <alignment horizontal="right" vertical="top"/>
    </xf>
    <xf numFmtId="0" fontId="12" fillId="0" borderId="0" xfId="0" applyFont="1" applyAlignment="1">
      <alignment vertical="top"/>
    </xf>
    <xf numFmtId="0" fontId="11" fillId="0" borderId="0" xfId="0" applyFont="1" applyAlignment="1">
      <alignment vertical="top" wrapText="1"/>
    </xf>
    <xf numFmtId="0" fontId="0" fillId="0" borderId="7" xfId="0" applyBorder="1" applyAlignment="1">
      <alignment wrapText="1"/>
    </xf>
    <xf numFmtId="1" fontId="9" fillId="0" borderId="36" xfId="1" applyNumberFormat="1" applyBorder="1"/>
    <xf numFmtId="2" fontId="0" fillId="0" borderId="36" xfId="0" applyNumberFormat="1" applyBorder="1"/>
    <xf numFmtId="0" fontId="9" fillId="0" borderId="36" xfId="1" applyBorder="1"/>
    <xf numFmtId="0" fontId="0" fillId="2" borderId="9" xfId="0" applyFill="1" applyBorder="1"/>
    <xf numFmtId="0" fontId="0" fillId="2" borderId="36" xfId="0" applyFill="1" applyBorder="1"/>
    <xf numFmtId="1" fontId="9" fillId="2" borderId="36" xfId="1" applyNumberFormat="1" applyFill="1" applyBorder="1"/>
    <xf numFmtId="2" fontId="0" fillId="2" borderId="36" xfId="0" applyNumberFormat="1" applyFill="1" applyBorder="1"/>
    <xf numFmtId="0" fontId="9" fillId="2" borderId="36" xfId="1" applyFill="1" applyBorder="1"/>
    <xf numFmtId="0" fontId="0" fillId="2" borderId="37" xfId="0" applyFill="1" applyBorder="1"/>
    <xf numFmtId="0" fontId="0" fillId="2" borderId="0" xfId="0" applyFill="1"/>
    <xf numFmtId="2" fontId="0" fillId="0" borderId="10" xfId="0" applyNumberFormat="1" applyBorder="1"/>
    <xf numFmtId="0" fontId="0" fillId="2" borderId="8" xfId="0" applyFill="1" applyBorder="1"/>
    <xf numFmtId="0" fontId="0" fillId="2" borderId="10" xfId="0" applyFill="1" applyBorder="1"/>
    <xf numFmtId="1" fontId="0" fillId="2" borderId="10" xfId="0" applyNumberFormat="1" applyFill="1" applyBorder="1"/>
    <xf numFmtId="0" fontId="0" fillId="2" borderId="11" xfId="0" applyFill="1" applyBorder="1"/>
    <xf numFmtId="0" fontId="0" fillId="2" borderId="7" xfId="0" applyFill="1" applyBorder="1"/>
    <xf numFmtId="0" fontId="0" fillId="2" borderId="6" xfId="0" applyFill="1" applyBorder="1"/>
    <xf numFmtId="1" fontId="0" fillId="2" borderId="6" xfId="0" applyNumberFormat="1" applyFill="1" applyBorder="1"/>
    <xf numFmtId="2" fontId="0" fillId="2" borderId="6" xfId="0" applyNumberFormat="1" applyFill="1" applyBorder="1"/>
    <xf numFmtId="0" fontId="0" fillId="2" borderId="5" xfId="0" applyFill="1" applyBorder="1"/>
    <xf numFmtId="1" fontId="0" fillId="0" borderId="0" xfId="0" applyNumberFormat="1"/>
    <xf numFmtId="0" fontId="6" fillId="2" borderId="10" xfId="0" applyFont="1" applyFill="1" applyBorder="1"/>
    <xf numFmtId="0" fontId="6" fillId="0" borderId="15" xfId="0" applyFont="1" applyBorder="1"/>
    <xf numFmtId="0" fontId="9" fillId="0" borderId="0" xfId="1"/>
    <xf numFmtId="0" fontId="6" fillId="0" borderId="16" xfId="0" applyFont="1" applyBorder="1"/>
    <xf numFmtId="0" fontId="6" fillId="3" borderId="6" xfId="0" applyFont="1" applyFill="1" applyBorder="1"/>
    <xf numFmtId="0" fontId="4" fillId="0" borderId="9"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3" fillId="0" borderId="15" xfId="0" applyFont="1" applyBorder="1" applyAlignment="1">
      <alignment horizontal="left" vertical="top" wrapText="1"/>
    </xf>
    <xf numFmtId="0" fontId="3" fillId="0" borderId="0" xfId="0" applyFont="1" applyAlignment="1">
      <alignment horizontal="left" vertical="top" wrapText="1"/>
    </xf>
    <xf numFmtId="0" fontId="3" fillId="0" borderId="16" xfId="0" applyFont="1" applyBorder="1" applyAlignment="1">
      <alignment horizontal="left" vertical="top" wrapText="1"/>
    </xf>
    <xf numFmtId="0" fontId="3" fillId="0" borderId="18"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4" fillId="0" borderId="19" xfId="0" applyFont="1" applyBorder="1" applyAlignment="1">
      <alignment horizontal="left" vertical="top" wrapText="1"/>
    </xf>
    <xf numFmtId="0" fontId="3" fillId="0" borderId="19" xfId="0" applyFont="1" applyBorder="1" applyAlignment="1">
      <alignment horizontal="left" vertical="top" wrapText="1"/>
    </xf>
    <xf numFmtId="0" fontId="4" fillId="0" borderId="8" xfId="0" applyFont="1" applyBorder="1" applyAlignment="1">
      <alignment horizontal="center" vertical="top"/>
    </xf>
    <xf numFmtId="0" fontId="4" fillId="0" borderId="10" xfId="0" applyFont="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left" vertical="top" wrapText="1"/>
    </xf>
    <xf numFmtId="0" fontId="3" fillId="0" borderId="14" xfId="0" applyFont="1" applyBorder="1" applyAlignment="1">
      <alignment horizontal="left" vertical="top" wrapText="1"/>
    </xf>
    <xf numFmtId="0" fontId="3" fillId="0" borderId="13" xfId="0" applyFont="1" applyBorder="1" applyAlignment="1">
      <alignment horizontal="left" vertical="top" wrapText="1"/>
    </xf>
    <xf numFmtId="0" fontId="4" fillId="0" borderId="6" xfId="0" applyFont="1" applyBorder="1" applyAlignment="1">
      <alignment horizontal="center" vertical="top"/>
    </xf>
    <xf numFmtId="0" fontId="3"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6" xfId="0" applyFont="1" applyBorder="1" applyAlignment="1">
      <alignment horizontal="center" vertical="top" wrapText="1"/>
    </xf>
    <xf numFmtId="0" fontId="3" fillId="0" borderId="6" xfId="0" applyFont="1" applyBorder="1" applyAlignment="1">
      <alignment horizontal="center" vertical="center" wrapText="1"/>
    </xf>
    <xf numFmtId="2" fontId="4" fillId="0" borderId="6" xfId="0" applyNumberFormat="1" applyFont="1" applyBorder="1" applyAlignment="1">
      <alignment horizontal="right" vertical="center" wrapText="1"/>
    </xf>
    <xf numFmtId="0" fontId="3" fillId="0" borderId="6" xfId="0" applyFont="1" applyBorder="1" applyAlignment="1">
      <alignment horizontal="right" vertical="center" wrapText="1"/>
    </xf>
    <xf numFmtId="2" fontId="3" fillId="0" borderId="6" xfId="0" applyNumberFormat="1" applyFont="1" applyBorder="1" applyAlignment="1">
      <alignment horizontal="right" vertical="center"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1" fontId="3" fillId="0" borderId="6" xfId="0" applyNumberFormat="1" applyFont="1" applyBorder="1" applyAlignment="1">
      <alignment horizontal="center" vertical="top" wrapText="1"/>
    </xf>
    <xf numFmtId="0" fontId="3" fillId="0" borderId="6"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1" fontId="3" fillId="0" borderId="4" xfId="0" applyNumberFormat="1" applyFont="1" applyBorder="1" applyAlignment="1">
      <alignment horizontal="center" vertical="top"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6" xfId="0" applyFont="1" applyBorder="1" applyAlignment="1">
      <alignment horizontal="left" vertical="top"/>
    </xf>
    <xf numFmtId="0" fontId="2" fillId="0" borderId="6" xfId="0" applyFont="1" applyBorder="1" applyAlignment="1">
      <alignment horizontal="left" vertical="top" wrapText="1"/>
    </xf>
    <xf numFmtId="164" fontId="3" fillId="0" borderId="6" xfId="0" applyNumberFormat="1" applyFont="1" applyBorder="1" applyAlignment="1">
      <alignment horizontal="left" vertical="top" wrapText="1"/>
    </xf>
    <xf numFmtId="0" fontId="2" fillId="0" borderId="6" xfId="0" applyFont="1" applyBorder="1" applyAlignment="1">
      <alignment horizontal="left" vertical="top"/>
    </xf>
    <xf numFmtId="0" fontId="5" fillId="0" borderId="4"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 fillId="0" borderId="6" xfId="0" applyFont="1" applyBorder="1" applyAlignment="1">
      <alignment horizontal="center" vertical="top"/>
    </xf>
    <xf numFmtId="0" fontId="3" fillId="0" borderId="6" xfId="0" applyFont="1" applyBorder="1" applyAlignment="1">
      <alignment vertical="top" wrapText="1"/>
    </xf>
    <xf numFmtId="0" fontId="3" fillId="0" borderId="6" xfId="0" applyFont="1" applyBorder="1" applyAlignment="1">
      <alignment horizontal="left" vertical="center" wrapText="1"/>
    </xf>
    <xf numFmtId="0" fontId="0" fillId="0" borderId="0" xfId="0" applyAlignment="1">
      <alignment horizontal="center"/>
    </xf>
    <xf numFmtId="0" fontId="0" fillId="0" borderId="6" xfId="0" applyBorder="1" applyAlignment="1">
      <alignment horizontal="center"/>
    </xf>
    <xf numFmtId="0" fontId="11" fillId="0" borderId="6" xfId="0" applyFont="1" applyBorder="1" applyAlignment="1">
      <alignment horizontal="center"/>
    </xf>
    <xf numFmtId="0" fontId="11" fillId="0" borderId="0" xfId="0" applyFont="1" applyAlignment="1">
      <alignment horizontal="right" vertical="top"/>
    </xf>
    <xf numFmtId="14" fontId="12" fillId="0" borderId="0" xfId="0" applyNumberFormat="1" applyFont="1" applyAlignment="1">
      <alignment horizontal="right" vertical="top"/>
    </xf>
    <xf numFmtId="0" fontId="12" fillId="0" borderId="0" xfId="0" applyFont="1" applyAlignment="1">
      <alignment vertical="top"/>
    </xf>
    <xf numFmtId="0" fontId="11" fillId="0" borderId="0" xfId="0" applyFont="1" applyAlignment="1">
      <alignment vertical="top" wrapText="1"/>
    </xf>
    <xf numFmtId="0" fontId="0" fillId="0" borderId="8"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7" fillId="0" borderId="26" xfId="0" applyFont="1" applyBorder="1" applyAlignment="1">
      <alignment horizontal="center" vertical="center"/>
    </xf>
    <xf numFmtId="0" fontId="8" fillId="0" borderId="27"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6" fillId="0" borderId="29" xfId="0" applyFont="1" applyBorder="1" applyAlignment="1">
      <alignment horizontal="left"/>
    </xf>
    <xf numFmtId="0" fontId="6" fillId="0" borderId="2" xfId="0" applyFont="1" applyBorder="1" applyAlignment="1">
      <alignment horizontal="left"/>
    </xf>
    <xf numFmtId="0" fontId="6" fillId="0" borderId="30" xfId="0" applyFont="1" applyBorder="1" applyAlignment="1">
      <alignment horizontal="left"/>
    </xf>
    <xf numFmtId="0" fontId="6" fillId="0" borderId="18" xfId="0" applyFont="1" applyBorder="1" applyAlignment="1">
      <alignment horizontal="left"/>
    </xf>
    <xf numFmtId="0" fontId="6" fillId="0" borderId="1" xfId="0" applyFont="1" applyBorder="1" applyAlignment="1">
      <alignment horizontal="left"/>
    </xf>
    <xf numFmtId="0" fontId="6" fillId="0" borderId="17" xfId="0" applyFont="1" applyBorder="1" applyAlignment="1">
      <alignment horizontal="left"/>
    </xf>
    <xf numFmtId="0" fontId="7" fillId="0" borderId="36" xfId="0" applyFont="1" applyBorder="1" applyAlignment="1">
      <alignment horizontal="center"/>
    </xf>
    <xf numFmtId="0" fontId="10" fillId="0" borderId="36" xfId="0" applyFont="1" applyBorder="1" applyAlignment="1">
      <alignment horizontal="center"/>
    </xf>
    <xf numFmtId="0" fontId="0" fillId="0" borderId="6" xfId="0" applyBorder="1" applyAlignment="1">
      <alignment horizontal="left" vertical="top" wrapText="1"/>
    </xf>
    <xf numFmtId="0" fontId="0" fillId="0" borderId="6" xfId="0" applyBorder="1" applyAlignment="1">
      <alignment horizontal="left" vertical="top"/>
    </xf>
    <xf numFmtId="0" fontId="5" fillId="0" borderId="6" xfId="0" applyFont="1" applyBorder="1" applyAlignment="1">
      <alignment horizontal="center"/>
    </xf>
  </cellXfs>
  <cellStyles count="4">
    <cellStyle name="Excel Built-in Normal" xfId="1" xr:uid="{00000000-0005-0000-0000-000000000000}"/>
    <cellStyle name="Normal" xfId="0" builtinId="0"/>
    <cellStyle name="Normal 2" xfId="3"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14118</xdr:colOff>
      <xdr:row>0</xdr:row>
      <xdr:rowOff>572197</xdr:rowOff>
    </xdr:from>
    <xdr:to>
      <xdr:col>40</xdr:col>
      <xdr:colOff>25831</xdr:colOff>
      <xdr:row>35</xdr:row>
      <xdr:rowOff>193933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3994881" y="572197"/>
          <a:ext cx="14638239" cy="7391271"/>
        </a:xfrm>
        <a:prstGeom prst="rect">
          <a:avLst/>
        </a:prstGeom>
      </xdr:spPr>
    </xdr:pic>
    <xdr:clientData/>
  </xdr:twoCellAnchor>
  <xdr:twoCellAnchor editAs="oneCell">
    <xdr:from>
      <xdr:col>1</xdr:col>
      <xdr:colOff>0</xdr:colOff>
      <xdr:row>42</xdr:row>
      <xdr:rowOff>0</xdr:rowOff>
    </xdr:from>
    <xdr:to>
      <xdr:col>20</xdr:col>
      <xdr:colOff>413357</xdr:colOff>
      <xdr:row>85</xdr:row>
      <xdr:rowOff>75286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313765" y="8886265"/>
          <a:ext cx="13009524" cy="7314286"/>
        </a:xfrm>
        <a:prstGeom prst="rect">
          <a:avLst/>
        </a:prstGeom>
      </xdr:spPr>
    </xdr:pic>
    <xdr:clientData/>
  </xdr:twoCellAnchor>
  <xdr:twoCellAnchor editAs="oneCell">
    <xdr:from>
      <xdr:col>1</xdr:col>
      <xdr:colOff>0</xdr:colOff>
      <xdr:row>87</xdr:row>
      <xdr:rowOff>0</xdr:rowOff>
    </xdr:from>
    <xdr:to>
      <xdr:col>20</xdr:col>
      <xdr:colOff>413357</xdr:colOff>
      <xdr:row>125</xdr:row>
      <xdr:rowOff>75286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313765" y="16506265"/>
          <a:ext cx="13009524" cy="73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276225</xdr:colOff>
      <xdr:row>3</xdr:row>
      <xdr:rowOff>9525</xdr:rowOff>
    </xdr:from>
    <xdr:to>
      <xdr:col>17</xdr:col>
      <xdr:colOff>76853</xdr:colOff>
      <xdr:row>21</xdr:row>
      <xdr:rowOff>152899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229225" y="581025"/>
          <a:ext cx="4677428" cy="357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SJC\Desktop\Akshita\Akshita\BHFL\OCT23\20763\207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easurement"/>
      <sheetName val="plan"/>
      <sheetName val="C%"/>
      <sheetName val="Sheet1"/>
    </sheetNames>
    <sheetDataSet>
      <sheetData sheetId="0"/>
      <sheetData sheetId="1">
        <row r="37">
          <cell r="I37">
            <v>0</v>
          </cell>
        </row>
        <row r="38">
          <cell r="I38">
            <v>0</v>
          </cell>
        </row>
        <row r="39">
          <cell r="I39">
            <v>0</v>
          </cell>
        </row>
      </sheetData>
      <sheetData sheetId="2">
        <row r="32">
          <cell r="I32">
            <v>0</v>
          </cell>
        </row>
      </sheetData>
      <sheetData sheetId="3"/>
      <sheetData sheetId="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9"/>
  <sheetViews>
    <sheetView tabSelected="1" view="pageLayout" zoomScale="115" zoomScaleNormal="100" zoomScaleSheetLayoutView="175" zoomScalePageLayoutView="115" workbookViewId="0">
      <selection activeCell="E23" sqref="E23"/>
    </sheetView>
  </sheetViews>
  <sheetFormatPr defaultColWidth="9.140625" defaultRowHeight="15" x14ac:dyDescent="0.25"/>
  <cols>
    <col min="1" max="1" width="15.85546875" style="13" customWidth="1"/>
    <col min="2" max="2" width="2.42578125" style="14" customWidth="1"/>
    <col min="3" max="3" width="11.42578125" style="13" customWidth="1"/>
    <col min="4" max="4" width="2.28515625" style="14" customWidth="1"/>
    <col min="5" max="5" width="14" style="13" customWidth="1"/>
    <col min="6" max="6" width="11.140625" style="13" customWidth="1"/>
    <col min="7" max="7" width="0.140625" style="14" customWidth="1"/>
    <col min="8" max="8" width="11.7109375" style="13" customWidth="1"/>
    <col min="9" max="9" width="20" style="13" customWidth="1"/>
    <col min="10" max="10" width="58.42578125" style="1" customWidth="1"/>
    <col min="11" max="11" width="26.140625" style="1" customWidth="1"/>
    <col min="12" max="12" width="21.28515625" style="1" customWidth="1"/>
    <col min="13" max="15" width="9.140625" style="1"/>
    <col min="16" max="16" width="9.140625" style="1" customWidth="1"/>
    <col min="17" max="16384" width="9.140625" style="1"/>
  </cols>
  <sheetData>
    <row r="1" spans="1:12" ht="50.25" customHeight="1" x14ac:dyDescent="0.25">
      <c r="A1" s="153" t="s">
        <v>142</v>
      </c>
      <c r="B1" s="154"/>
      <c r="C1" s="154"/>
      <c r="D1" s="154"/>
      <c r="E1" s="154"/>
      <c r="F1" s="154"/>
      <c r="G1" s="154"/>
      <c r="H1" s="154"/>
      <c r="I1" s="155"/>
    </row>
    <row r="2" spans="1:12" ht="15.75" x14ac:dyDescent="0.25">
      <c r="A2" s="156" t="s">
        <v>0</v>
      </c>
      <c r="B2" s="156"/>
      <c r="C2" s="156"/>
      <c r="D2" s="156"/>
      <c r="E2" s="156"/>
      <c r="F2" s="156"/>
      <c r="G2" s="156"/>
      <c r="H2" s="156"/>
      <c r="I2" s="156"/>
    </row>
    <row r="3" spans="1:12" ht="45" x14ac:dyDescent="0.25">
      <c r="A3" s="157" t="s">
        <v>1</v>
      </c>
      <c r="B3" s="157"/>
      <c r="C3" s="157"/>
      <c r="D3" s="2" t="s">
        <v>2</v>
      </c>
      <c r="E3" s="158" t="s">
        <v>269</v>
      </c>
      <c r="F3" s="158"/>
      <c r="G3" s="2" t="s">
        <v>2</v>
      </c>
      <c r="H3" s="3" t="s">
        <v>3</v>
      </c>
      <c r="I3" s="61">
        <v>45892</v>
      </c>
    </row>
    <row r="4" spans="1:12" ht="32.25" customHeight="1" x14ac:dyDescent="0.25">
      <c r="A4" s="129" t="s">
        <v>4</v>
      </c>
      <c r="B4" s="129"/>
      <c r="C4" s="129"/>
      <c r="D4" s="2" t="s">
        <v>2</v>
      </c>
      <c r="E4" s="129" t="s">
        <v>313</v>
      </c>
      <c r="F4" s="129"/>
      <c r="G4" s="2" t="s">
        <v>2</v>
      </c>
      <c r="H4" s="3" t="s">
        <v>5</v>
      </c>
      <c r="I4" s="61">
        <v>45896</v>
      </c>
    </row>
    <row r="5" spans="1:12" ht="45" x14ac:dyDescent="0.25">
      <c r="A5" s="129" t="s">
        <v>6</v>
      </c>
      <c r="B5" s="129"/>
      <c r="C5" s="129"/>
      <c r="D5" s="2" t="s">
        <v>2</v>
      </c>
      <c r="E5" s="129" t="s">
        <v>314</v>
      </c>
      <c r="F5" s="129"/>
      <c r="G5" s="2" t="s">
        <v>2</v>
      </c>
      <c r="H5" s="3" t="s">
        <v>7</v>
      </c>
      <c r="I5" s="61">
        <v>45897</v>
      </c>
    </row>
    <row r="6" spans="1:12" x14ac:dyDescent="0.25">
      <c r="A6" s="128" t="s">
        <v>8</v>
      </c>
      <c r="B6" s="128"/>
      <c r="C6" s="128"/>
      <c r="D6" s="128"/>
      <c r="E6" s="128"/>
      <c r="F6" s="128"/>
      <c r="G6" s="128"/>
      <c r="H6" s="128"/>
      <c r="I6" s="128"/>
    </row>
    <row r="7" spans="1:12" ht="30.75" customHeight="1" x14ac:dyDescent="0.25">
      <c r="A7" s="157" t="s">
        <v>9</v>
      </c>
      <c r="B7" s="157"/>
      <c r="C7" s="157"/>
      <c r="D7" s="2" t="s">
        <v>2</v>
      </c>
      <c r="E7" s="3" t="s">
        <v>375</v>
      </c>
      <c r="F7" s="3" t="s">
        <v>10</v>
      </c>
      <c r="G7" s="2" t="s">
        <v>2</v>
      </c>
      <c r="H7" s="129" t="s">
        <v>376</v>
      </c>
      <c r="I7" s="129"/>
    </row>
    <row r="8" spans="1:12" ht="45" x14ac:dyDescent="0.25">
      <c r="A8" s="157" t="s">
        <v>11</v>
      </c>
      <c r="B8" s="157"/>
      <c r="C8" s="157"/>
      <c r="D8" s="2" t="s">
        <v>2</v>
      </c>
      <c r="E8" s="3" t="s">
        <v>290</v>
      </c>
      <c r="F8" s="3" t="s">
        <v>12</v>
      </c>
      <c r="G8" s="2" t="s">
        <v>2</v>
      </c>
      <c r="H8" s="129" t="s">
        <v>284</v>
      </c>
      <c r="I8" s="129"/>
      <c r="L8" s="1">
        <f>500*13000</f>
        <v>6500000</v>
      </c>
    </row>
    <row r="9" spans="1:12" ht="30" customHeight="1" x14ac:dyDescent="0.25">
      <c r="A9" s="129" t="s">
        <v>13</v>
      </c>
      <c r="B9" s="129"/>
      <c r="C9" s="129"/>
      <c r="D9" s="2" t="s">
        <v>2</v>
      </c>
      <c r="E9" s="129" t="s">
        <v>313</v>
      </c>
      <c r="F9" s="129"/>
      <c r="G9" s="129"/>
      <c r="H9" s="129"/>
      <c r="I9" s="129"/>
    </row>
    <row r="10" spans="1:12" ht="30.75" customHeight="1" x14ac:dyDescent="0.25">
      <c r="A10" s="157" t="s">
        <v>14</v>
      </c>
      <c r="B10" s="157"/>
      <c r="C10" s="157"/>
      <c r="D10" s="2" t="s">
        <v>2</v>
      </c>
      <c r="E10" s="157" t="s">
        <v>315</v>
      </c>
      <c r="F10" s="157"/>
      <c r="G10" s="157"/>
      <c r="H10" s="157"/>
      <c r="I10" s="157"/>
    </row>
    <row r="11" spans="1:12" x14ac:dyDescent="0.25">
      <c r="A11" s="129" t="s">
        <v>15</v>
      </c>
      <c r="B11" s="2" t="s">
        <v>2</v>
      </c>
      <c r="C11" s="3"/>
      <c r="D11" s="2"/>
      <c r="E11" s="131" t="s">
        <v>16</v>
      </c>
      <c r="F11" s="131"/>
      <c r="G11" s="131"/>
      <c r="H11" s="131"/>
      <c r="I11" s="131"/>
    </row>
    <row r="12" spans="1:12" ht="30" customHeight="1" x14ac:dyDescent="0.25">
      <c r="A12" s="129"/>
      <c r="B12" s="2" t="s">
        <v>2</v>
      </c>
      <c r="C12" s="3" t="s">
        <v>17</v>
      </c>
      <c r="D12" s="2" t="s">
        <v>2</v>
      </c>
      <c r="E12" s="129" t="s">
        <v>370</v>
      </c>
      <c r="F12" s="129"/>
      <c r="G12" s="129"/>
      <c r="H12" s="129"/>
      <c r="I12" s="129"/>
    </row>
    <row r="13" spans="1:12" ht="44.25" customHeight="1" x14ac:dyDescent="0.25">
      <c r="A13" s="129"/>
      <c r="B13" s="2" t="s">
        <v>2</v>
      </c>
      <c r="C13" s="3" t="s">
        <v>18</v>
      </c>
      <c r="D13" s="2" t="s">
        <v>2</v>
      </c>
      <c r="E13" s="129" t="s">
        <v>371</v>
      </c>
      <c r="F13" s="129"/>
      <c r="G13" s="129"/>
      <c r="H13" s="129"/>
      <c r="I13" s="129"/>
    </row>
    <row r="14" spans="1:12" ht="43.5" customHeight="1" x14ac:dyDescent="0.25">
      <c r="A14" s="129"/>
      <c r="B14" s="2" t="s">
        <v>291</v>
      </c>
      <c r="C14" s="3" t="s">
        <v>19</v>
      </c>
      <c r="D14" s="2" t="s">
        <v>2</v>
      </c>
      <c r="E14" s="129" t="s">
        <v>372</v>
      </c>
      <c r="F14" s="129"/>
      <c r="G14" s="129"/>
      <c r="H14" s="129"/>
      <c r="I14" s="129"/>
    </row>
    <row r="15" spans="1:12" x14ac:dyDescent="0.25">
      <c r="A15" s="129" t="s">
        <v>20</v>
      </c>
      <c r="B15" s="129"/>
      <c r="C15" s="129"/>
      <c r="D15" s="2" t="s">
        <v>2</v>
      </c>
      <c r="E15" s="129" t="s">
        <v>334</v>
      </c>
      <c r="F15" s="129"/>
      <c r="G15" s="129"/>
      <c r="H15" s="129"/>
      <c r="I15" s="129"/>
    </row>
    <row r="16" spans="1:12" x14ac:dyDescent="0.25">
      <c r="A16" s="128" t="s">
        <v>21</v>
      </c>
      <c r="B16" s="128"/>
      <c r="C16" s="128"/>
      <c r="D16" s="128"/>
      <c r="E16" s="128"/>
      <c r="F16" s="128"/>
      <c r="G16" s="128"/>
      <c r="H16" s="128"/>
      <c r="I16" s="128"/>
    </row>
    <row r="17" spans="1:9" ht="14.45" customHeight="1" x14ac:dyDescent="0.25">
      <c r="A17" s="150" t="s">
        <v>22</v>
      </c>
      <c r="B17" s="150"/>
      <c r="C17" s="150"/>
      <c r="D17" s="7" t="s">
        <v>2</v>
      </c>
      <c r="E17" s="129" t="s">
        <v>316</v>
      </c>
      <c r="F17" s="129"/>
      <c r="G17" s="129"/>
      <c r="H17" s="129"/>
      <c r="I17" s="129"/>
    </row>
    <row r="18" spans="1:9" ht="30" x14ac:dyDescent="0.25">
      <c r="A18" s="150" t="s">
        <v>23</v>
      </c>
      <c r="B18" s="150"/>
      <c r="C18" s="150"/>
      <c r="D18" s="7" t="s">
        <v>2</v>
      </c>
      <c r="E18" s="6" t="s">
        <v>317</v>
      </c>
      <c r="F18" s="6" t="s">
        <v>24</v>
      </c>
      <c r="G18" s="7" t="s">
        <v>2</v>
      </c>
      <c r="H18" s="150" t="s">
        <v>279</v>
      </c>
      <c r="I18" s="150"/>
    </row>
    <row r="19" spans="1:9" ht="30" x14ac:dyDescent="0.25">
      <c r="A19" s="150" t="s">
        <v>25</v>
      </c>
      <c r="B19" s="150"/>
      <c r="C19" s="150"/>
      <c r="D19" s="7" t="s">
        <v>2</v>
      </c>
      <c r="E19" s="6" t="s">
        <v>318</v>
      </c>
      <c r="F19" s="6" t="s">
        <v>26</v>
      </c>
      <c r="G19" s="7" t="s">
        <v>2</v>
      </c>
      <c r="H19" s="150" t="s">
        <v>319</v>
      </c>
      <c r="I19" s="150"/>
    </row>
    <row r="20" spans="1:9" ht="30" x14ac:dyDescent="0.25">
      <c r="A20" s="152" t="s">
        <v>140</v>
      </c>
      <c r="B20" s="152"/>
      <c r="C20" s="152"/>
      <c r="D20" s="7" t="s">
        <v>2</v>
      </c>
      <c r="E20" s="6" t="s">
        <v>320</v>
      </c>
      <c r="F20" s="6" t="s">
        <v>27</v>
      </c>
      <c r="G20" s="7" t="s">
        <v>2</v>
      </c>
      <c r="H20" s="150" t="s">
        <v>349</v>
      </c>
      <c r="I20" s="150"/>
    </row>
    <row r="21" spans="1:9" ht="30" x14ac:dyDescent="0.25">
      <c r="A21" s="150" t="s">
        <v>28</v>
      </c>
      <c r="B21" s="150"/>
      <c r="C21" s="150"/>
      <c r="D21" s="7" t="s">
        <v>2</v>
      </c>
      <c r="E21" s="6">
        <v>400708</v>
      </c>
      <c r="F21" s="6" t="s">
        <v>29</v>
      </c>
      <c r="G21" s="7" t="s">
        <v>2</v>
      </c>
      <c r="H21" s="150" t="s">
        <v>321</v>
      </c>
      <c r="I21" s="150"/>
    </row>
    <row r="22" spans="1:9" ht="30" x14ac:dyDescent="0.25">
      <c r="A22" s="150" t="s">
        <v>30</v>
      </c>
      <c r="B22" s="150"/>
      <c r="C22" s="150"/>
      <c r="D22" s="7" t="s">
        <v>2</v>
      </c>
      <c r="E22" s="6" t="s">
        <v>292</v>
      </c>
      <c r="F22" s="6" t="s">
        <v>31</v>
      </c>
      <c r="G22" s="7" t="s">
        <v>2</v>
      </c>
      <c r="H22" s="150" t="s">
        <v>317</v>
      </c>
      <c r="I22" s="150"/>
    </row>
    <row r="23" spans="1:9" ht="45" x14ac:dyDescent="0.25">
      <c r="A23" s="150" t="s">
        <v>32</v>
      </c>
      <c r="B23" s="150"/>
      <c r="C23" s="150"/>
      <c r="D23" s="7" t="s">
        <v>2</v>
      </c>
      <c r="E23" s="6" t="s">
        <v>281</v>
      </c>
      <c r="F23" s="6" t="s">
        <v>33</v>
      </c>
      <c r="G23" s="7" t="s">
        <v>2</v>
      </c>
      <c r="H23" s="150" t="s">
        <v>281</v>
      </c>
      <c r="I23" s="150"/>
    </row>
    <row r="24" spans="1:9" ht="29.25" customHeight="1" x14ac:dyDescent="0.25">
      <c r="A24" s="150" t="s">
        <v>34</v>
      </c>
      <c r="B24" s="150"/>
      <c r="C24" s="150"/>
      <c r="D24" s="7" t="s">
        <v>2</v>
      </c>
      <c r="E24" s="6" t="str">
        <f>E10</f>
        <v>Mr. Pramod Shetty (9821511522)</v>
      </c>
      <c r="F24" s="6" t="s">
        <v>285</v>
      </c>
      <c r="G24" s="7" t="s">
        <v>2</v>
      </c>
      <c r="H24" s="150" t="s">
        <v>322</v>
      </c>
      <c r="I24" s="150"/>
    </row>
    <row r="25" spans="1:9" ht="30" x14ac:dyDescent="0.25">
      <c r="A25" s="150" t="s">
        <v>35</v>
      </c>
      <c r="B25" s="150"/>
      <c r="C25" s="150"/>
      <c r="D25" s="7" t="s">
        <v>2</v>
      </c>
      <c r="E25" s="6" t="s">
        <v>233</v>
      </c>
      <c r="F25" s="6" t="s">
        <v>36</v>
      </c>
      <c r="G25" s="7" t="s">
        <v>2</v>
      </c>
      <c r="H25" s="150" t="s">
        <v>280</v>
      </c>
      <c r="I25" s="150"/>
    </row>
    <row r="26" spans="1:9" ht="30" x14ac:dyDescent="0.25">
      <c r="A26" s="150" t="s">
        <v>37</v>
      </c>
      <c r="B26" s="150"/>
      <c r="C26" s="150"/>
      <c r="D26" s="7" t="s">
        <v>2</v>
      </c>
      <c r="E26" s="6" t="s">
        <v>350</v>
      </c>
      <c r="F26" s="6" t="s">
        <v>38</v>
      </c>
      <c r="G26" s="7" t="s">
        <v>2</v>
      </c>
      <c r="H26" s="150" t="s">
        <v>323</v>
      </c>
      <c r="I26" s="150"/>
    </row>
    <row r="27" spans="1:9" ht="45" x14ac:dyDescent="0.25">
      <c r="A27" s="150" t="s">
        <v>39</v>
      </c>
      <c r="B27" s="150"/>
      <c r="C27" s="150"/>
      <c r="D27" s="7" t="s">
        <v>2</v>
      </c>
      <c r="E27" s="6" t="s">
        <v>324</v>
      </c>
      <c r="F27" s="6" t="s">
        <v>40</v>
      </c>
      <c r="G27" s="7" t="s">
        <v>2</v>
      </c>
      <c r="H27" s="150" t="s">
        <v>325</v>
      </c>
      <c r="I27" s="150"/>
    </row>
    <row r="28" spans="1:9" ht="30" x14ac:dyDescent="0.25">
      <c r="A28" s="150" t="s">
        <v>41</v>
      </c>
      <c r="B28" s="150"/>
      <c r="C28" s="150"/>
      <c r="D28" s="7" t="s">
        <v>2</v>
      </c>
      <c r="E28" s="6" t="s">
        <v>325</v>
      </c>
      <c r="F28" s="6" t="s">
        <v>42</v>
      </c>
      <c r="G28" s="7" t="s">
        <v>2</v>
      </c>
      <c r="H28" s="150" t="s">
        <v>282</v>
      </c>
      <c r="I28" s="150"/>
    </row>
    <row r="29" spans="1:9" ht="63" customHeight="1" x14ac:dyDescent="0.25">
      <c r="A29" s="150" t="s">
        <v>43</v>
      </c>
      <c r="B29" s="150"/>
      <c r="C29" s="150"/>
      <c r="D29" s="7" t="s">
        <v>2</v>
      </c>
      <c r="E29" s="6" t="s">
        <v>377</v>
      </c>
      <c r="F29" s="6" t="s">
        <v>44</v>
      </c>
      <c r="G29" s="7" t="s">
        <v>2</v>
      </c>
      <c r="H29" s="150" t="s">
        <v>378</v>
      </c>
      <c r="I29" s="150"/>
    </row>
    <row r="30" spans="1:9" ht="15.75" customHeight="1" x14ac:dyDescent="0.25">
      <c r="A30" s="129" t="s">
        <v>45</v>
      </c>
      <c r="B30" s="129"/>
      <c r="C30" s="129"/>
      <c r="D30" s="2" t="s">
        <v>2</v>
      </c>
      <c r="E30" s="62">
        <v>19.162516897782101</v>
      </c>
      <c r="F30" s="3" t="s">
        <v>46</v>
      </c>
      <c r="G30" s="2" t="s">
        <v>2</v>
      </c>
      <c r="H30" s="151">
        <v>72.991006210345205</v>
      </c>
      <c r="I30" s="151"/>
    </row>
    <row r="31" spans="1:9" x14ac:dyDescent="0.25">
      <c r="A31" s="129" t="s">
        <v>47</v>
      </c>
      <c r="B31" s="129"/>
      <c r="C31" s="129"/>
      <c r="D31" s="2" t="s">
        <v>2</v>
      </c>
      <c r="E31" s="129" t="s">
        <v>271</v>
      </c>
      <c r="F31" s="129"/>
      <c r="G31" s="129"/>
      <c r="H31" s="129"/>
      <c r="I31" s="129"/>
    </row>
    <row r="32" spans="1:9" x14ac:dyDescent="0.25">
      <c r="A32" s="128" t="s">
        <v>48</v>
      </c>
      <c r="B32" s="128"/>
      <c r="C32" s="128"/>
      <c r="D32" s="128"/>
      <c r="E32" s="128"/>
      <c r="F32" s="128"/>
      <c r="G32" s="128"/>
      <c r="H32" s="128"/>
      <c r="I32" s="128"/>
    </row>
    <row r="33" spans="1:9" ht="30" x14ac:dyDescent="0.25">
      <c r="A33" s="129" t="s">
        <v>49</v>
      </c>
      <c r="B33" s="129"/>
      <c r="C33" s="129"/>
      <c r="D33" s="2" t="s">
        <v>2</v>
      </c>
      <c r="E33" s="3" t="s">
        <v>286</v>
      </c>
      <c r="F33" s="3" t="s">
        <v>50</v>
      </c>
      <c r="G33" s="2" t="s">
        <v>2</v>
      </c>
      <c r="H33" s="129" t="s">
        <v>283</v>
      </c>
      <c r="I33" s="129"/>
    </row>
    <row r="34" spans="1:9" ht="45" x14ac:dyDescent="0.25">
      <c r="A34" s="129" t="s">
        <v>51</v>
      </c>
      <c r="B34" s="129"/>
      <c r="C34" s="129"/>
      <c r="D34" s="2" t="s">
        <v>2</v>
      </c>
      <c r="E34" s="3" t="s">
        <v>326</v>
      </c>
      <c r="F34" s="3" t="s">
        <v>52</v>
      </c>
      <c r="G34" s="2" t="s">
        <v>2</v>
      </c>
      <c r="H34" s="129" t="s">
        <v>351</v>
      </c>
      <c r="I34" s="129"/>
    </row>
    <row r="35" spans="1:9" ht="48.75" customHeight="1" x14ac:dyDescent="0.25">
      <c r="A35" s="149" t="s">
        <v>53</v>
      </c>
      <c r="B35" s="149"/>
      <c r="C35" s="149"/>
      <c r="D35" s="2" t="s">
        <v>2</v>
      </c>
      <c r="E35" s="3" t="s">
        <v>281</v>
      </c>
      <c r="F35" s="3" t="s">
        <v>289</v>
      </c>
      <c r="G35" s="2" t="s">
        <v>2</v>
      </c>
      <c r="H35" s="129" t="s">
        <v>352</v>
      </c>
      <c r="I35" s="129"/>
    </row>
    <row r="36" spans="1:9" x14ac:dyDescent="0.25">
      <c r="A36" s="131" t="s">
        <v>54</v>
      </c>
      <c r="B36" s="131"/>
      <c r="C36" s="131"/>
      <c r="D36" s="131"/>
      <c r="E36" s="131"/>
      <c r="F36" s="131"/>
      <c r="G36" s="131"/>
      <c r="H36" s="131"/>
      <c r="I36" s="131"/>
    </row>
    <row r="37" spans="1:9" ht="33.6" customHeight="1" x14ac:dyDescent="0.25">
      <c r="A37" s="129" t="s">
        <v>55</v>
      </c>
      <c r="B37" s="129"/>
      <c r="C37" s="129"/>
      <c r="D37" s="2" t="s">
        <v>2</v>
      </c>
      <c r="E37" s="3" t="s">
        <v>353</v>
      </c>
      <c r="F37" s="3" t="s">
        <v>56</v>
      </c>
      <c r="G37" s="2" t="s">
        <v>2</v>
      </c>
      <c r="H37" s="129" t="s">
        <v>272</v>
      </c>
      <c r="I37" s="129"/>
    </row>
    <row r="38" spans="1:9" ht="34.5" customHeight="1" x14ac:dyDescent="0.25">
      <c r="A38" s="129" t="s">
        <v>57</v>
      </c>
      <c r="B38" s="129"/>
      <c r="C38" s="129"/>
      <c r="D38" s="2" t="s">
        <v>2</v>
      </c>
      <c r="E38" s="3" t="s">
        <v>272</v>
      </c>
      <c r="F38" s="3" t="s">
        <v>58</v>
      </c>
      <c r="G38" s="2" t="s">
        <v>2</v>
      </c>
      <c r="H38" s="129" t="s">
        <v>272</v>
      </c>
      <c r="I38" s="129"/>
    </row>
    <row r="39" spans="1:9" ht="45" x14ac:dyDescent="0.25">
      <c r="A39" s="129" t="s">
        <v>59</v>
      </c>
      <c r="B39" s="129"/>
      <c r="C39" s="129"/>
      <c r="D39" s="2" t="s">
        <v>2</v>
      </c>
      <c r="E39" s="3" t="s">
        <v>273</v>
      </c>
      <c r="F39" s="3" t="s">
        <v>60</v>
      </c>
      <c r="G39" s="2" t="s">
        <v>2</v>
      </c>
      <c r="H39" s="129" t="s">
        <v>273</v>
      </c>
      <c r="I39" s="129"/>
    </row>
    <row r="40" spans="1:9" x14ac:dyDescent="0.25">
      <c r="A40" s="128" t="s">
        <v>61</v>
      </c>
      <c r="B40" s="128"/>
      <c r="C40" s="128"/>
      <c r="D40" s="128"/>
      <c r="E40" s="128"/>
      <c r="F40" s="128"/>
      <c r="G40" s="128"/>
      <c r="H40" s="128"/>
      <c r="I40" s="128"/>
    </row>
    <row r="41" spans="1:9" x14ac:dyDescent="0.25">
      <c r="A41" s="131" t="s">
        <v>61</v>
      </c>
      <c r="B41" s="131"/>
      <c r="C41" s="131"/>
      <c r="D41" s="2" t="s">
        <v>2</v>
      </c>
      <c r="E41" s="8" t="s">
        <v>62</v>
      </c>
      <c r="F41" s="8" t="s">
        <v>63</v>
      </c>
      <c r="G41" s="131" t="s">
        <v>64</v>
      </c>
      <c r="H41" s="131"/>
      <c r="I41" s="8" t="s">
        <v>65</v>
      </c>
    </row>
    <row r="42" spans="1:9" ht="30.75" customHeight="1" x14ac:dyDescent="0.25">
      <c r="A42" s="129" t="s">
        <v>66</v>
      </c>
      <c r="B42" s="129"/>
      <c r="C42" s="129"/>
      <c r="D42" s="2" t="s">
        <v>2</v>
      </c>
      <c r="E42" s="15" t="s">
        <v>271</v>
      </c>
      <c r="F42" s="15" t="s">
        <v>271</v>
      </c>
      <c r="G42" s="132" t="s">
        <v>271</v>
      </c>
      <c r="H42" s="132"/>
      <c r="I42" s="15" t="s">
        <v>271</v>
      </c>
    </row>
    <row r="43" spans="1:9" x14ac:dyDescent="0.25">
      <c r="A43" s="129" t="s">
        <v>67</v>
      </c>
      <c r="B43" s="129"/>
      <c r="C43" s="129"/>
      <c r="D43" s="2" t="s">
        <v>2</v>
      </c>
      <c r="E43" s="15" t="s">
        <v>327</v>
      </c>
      <c r="F43" s="15" t="s">
        <v>327</v>
      </c>
      <c r="G43" s="132" t="s">
        <v>328</v>
      </c>
      <c r="H43" s="132"/>
      <c r="I43" s="15" t="s">
        <v>327</v>
      </c>
    </row>
    <row r="44" spans="1:9" ht="45" x14ac:dyDescent="0.25">
      <c r="A44" s="129" t="s">
        <v>68</v>
      </c>
      <c r="B44" s="129"/>
      <c r="C44" s="129"/>
      <c r="D44" s="2" t="s">
        <v>2</v>
      </c>
      <c r="E44" s="3" t="s">
        <v>271</v>
      </c>
      <c r="F44" s="3" t="s">
        <v>69</v>
      </c>
      <c r="G44" s="2" t="s">
        <v>2</v>
      </c>
      <c r="H44" s="129" t="s">
        <v>271</v>
      </c>
      <c r="I44" s="129"/>
    </row>
    <row r="45" spans="1:9" x14ac:dyDescent="0.25">
      <c r="A45" s="128" t="s">
        <v>70</v>
      </c>
      <c r="B45" s="128"/>
      <c r="C45" s="128"/>
      <c r="D45" s="128"/>
      <c r="E45" s="128"/>
      <c r="F45" s="128"/>
      <c r="G45" s="128"/>
      <c r="H45" s="128"/>
      <c r="I45" s="128"/>
    </row>
    <row r="46" spans="1:9" x14ac:dyDescent="0.25">
      <c r="A46" s="129" t="s">
        <v>71</v>
      </c>
      <c r="B46" s="129"/>
      <c r="C46" s="129"/>
      <c r="D46" s="2" t="s">
        <v>2</v>
      </c>
      <c r="E46" s="5" t="s">
        <v>72</v>
      </c>
      <c r="F46" s="5" t="s">
        <v>73</v>
      </c>
      <c r="G46" s="131" t="s">
        <v>74</v>
      </c>
      <c r="H46" s="131"/>
      <c r="I46" s="5" t="s">
        <v>75</v>
      </c>
    </row>
    <row r="47" spans="1:9" x14ac:dyDescent="0.25">
      <c r="A47" s="129" t="s">
        <v>76</v>
      </c>
      <c r="B47" s="129"/>
      <c r="C47" s="129"/>
      <c r="D47" s="2" t="s">
        <v>2</v>
      </c>
      <c r="E47" s="2" t="s">
        <v>270</v>
      </c>
      <c r="F47" s="2" t="s">
        <v>270</v>
      </c>
      <c r="G47" s="140" t="s">
        <v>270</v>
      </c>
      <c r="H47" s="140"/>
      <c r="I47" s="2" t="s">
        <v>270</v>
      </c>
    </row>
    <row r="48" spans="1:9" x14ac:dyDescent="0.25">
      <c r="A48" s="129" t="s">
        <v>67</v>
      </c>
      <c r="B48" s="129"/>
      <c r="C48" s="129"/>
      <c r="D48" s="2" t="s">
        <v>2</v>
      </c>
      <c r="E48" s="2" t="s">
        <v>270</v>
      </c>
      <c r="F48" s="2" t="s">
        <v>270</v>
      </c>
      <c r="G48" s="140" t="s">
        <v>270</v>
      </c>
      <c r="H48" s="140"/>
      <c r="I48" s="2" t="s">
        <v>270</v>
      </c>
    </row>
    <row r="49" spans="1:9" x14ac:dyDescent="0.25">
      <c r="A49" s="128" t="s">
        <v>77</v>
      </c>
      <c r="B49" s="128"/>
      <c r="C49" s="128"/>
      <c r="D49" s="128"/>
      <c r="E49" s="128"/>
      <c r="F49" s="128"/>
      <c r="G49" s="128"/>
      <c r="H49" s="128"/>
      <c r="I49" s="128"/>
    </row>
    <row r="50" spans="1:9" x14ac:dyDescent="0.25">
      <c r="A50" s="129" t="s">
        <v>78</v>
      </c>
      <c r="B50" s="129"/>
      <c r="C50" s="129"/>
      <c r="D50" s="2" t="s">
        <v>2</v>
      </c>
      <c r="E50" s="140" t="s">
        <v>271</v>
      </c>
      <c r="F50" s="140"/>
      <c r="G50" s="140"/>
      <c r="H50" s="140"/>
      <c r="I50" s="140"/>
    </row>
    <row r="51" spans="1:9" x14ac:dyDescent="0.25">
      <c r="A51" s="129" t="s">
        <v>67</v>
      </c>
      <c r="B51" s="129"/>
      <c r="C51" s="129"/>
      <c r="D51" s="2" t="s">
        <v>2</v>
      </c>
      <c r="E51" s="140" t="s">
        <v>271</v>
      </c>
      <c r="F51" s="140"/>
      <c r="G51" s="140"/>
      <c r="H51" s="140"/>
      <c r="I51" s="140"/>
    </row>
    <row r="52" spans="1:9" x14ac:dyDescent="0.25">
      <c r="A52" s="128" t="s">
        <v>79</v>
      </c>
      <c r="B52" s="128"/>
      <c r="C52" s="128"/>
      <c r="D52" s="128"/>
      <c r="E52" s="128"/>
      <c r="F52" s="128"/>
      <c r="G52" s="128"/>
      <c r="H52" s="128"/>
      <c r="I52" s="128"/>
    </row>
    <row r="53" spans="1:9" ht="42.75" x14ac:dyDescent="0.25">
      <c r="A53" s="8" t="s">
        <v>80</v>
      </c>
      <c r="B53" s="2"/>
      <c r="C53" s="8" t="s">
        <v>81</v>
      </c>
      <c r="D53" s="4"/>
      <c r="E53" s="146" t="s">
        <v>271</v>
      </c>
      <c r="F53" s="147"/>
      <c r="G53" s="147"/>
      <c r="H53" s="147"/>
      <c r="I53" s="148"/>
    </row>
    <row r="54" spans="1:9" ht="46.5" customHeight="1" x14ac:dyDescent="0.25">
      <c r="A54" s="3" t="s">
        <v>82</v>
      </c>
      <c r="B54" s="2" t="s">
        <v>2</v>
      </c>
      <c r="C54" s="141" t="s">
        <v>83</v>
      </c>
      <c r="D54" s="142"/>
      <c r="E54" s="2" t="s">
        <v>287</v>
      </c>
      <c r="F54" s="2" t="s">
        <v>288</v>
      </c>
      <c r="G54" s="141" t="s">
        <v>366</v>
      </c>
      <c r="H54" s="142"/>
      <c r="I54" s="2" t="s">
        <v>84</v>
      </c>
    </row>
    <row r="55" spans="1:9" x14ac:dyDescent="0.25">
      <c r="A55" s="3" t="s">
        <v>85</v>
      </c>
      <c r="B55" s="2" t="s">
        <v>2</v>
      </c>
      <c r="C55" s="141" t="s">
        <v>270</v>
      </c>
      <c r="D55" s="142"/>
      <c r="E55" s="2" t="s">
        <v>270</v>
      </c>
      <c r="F55" s="2" t="s">
        <v>270</v>
      </c>
      <c r="G55" s="143" t="s">
        <v>270</v>
      </c>
      <c r="H55" s="144"/>
      <c r="I55" s="9" t="s">
        <v>270</v>
      </c>
    </row>
    <row r="56" spans="1:9" x14ac:dyDescent="0.25">
      <c r="A56" s="3" t="s">
        <v>373</v>
      </c>
      <c r="B56" s="2" t="s">
        <v>2</v>
      </c>
      <c r="C56" s="139">
        <f>Summary!I9</f>
        <v>439.48</v>
      </c>
      <c r="D56" s="140"/>
      <c r="E56" s="51">
        <f>Summary!L9</f>
        <v>659.22</v>
      </c>
      <c r="F56" s="51">
        <f>Summary!I14</f>
        <v>345.80695499999996</v>
      </c>
      <c r="G56" s="145">
        <f>Summary!L14</f>
        <v>632.05535250000003</v>
      </c>
      <c r="H56" s="142"/>
      <c r="I56" s="63" t="s">
        <v>270</v>
      </c>
    </row>
    <row r="57" spans="1:9" ht="30" x14ac:dyDescent="0.25">
      <c r="A57" s="3" t="s">
        <v>86</v>
      </c>
      <c r="B57" s="2" t="s">
        <v>2</v>
      </c>
      <c r="C57" s="140" t="s">
        <v>270</v>
      </c>
      <c r="D57" s="140"/>
      <c r="E57" s="2" t="s">
        <v>270</v>
      </c>
      <c r="F57" s="13" t="s">
        <v>270</v>
      </c>
      <c r="G57" s="143" t="s">
        <v>270</v>
      </c>
      <c r="H57" s="144"/>
      <c r="I57" s="9" t="s">
        <v>270</v>
      </c>
    </row>
    <row r="58" spans="1:9" x14ac:dyDescent="0.25">
      <c r="A58" s="3" t="s">
        <v>87</v>
      </c>
      <c r="B58" s="2"/>
      <c r="C58" s="140" t="s">
        <v>270</v>
      </c>
      <c r="D58" s="140"/>
      <c r="E58" s="2" t="s">
        <v>270</v>
      </c>
      <c r="F58" s="2" t="s">
        <v>270</v>
      </c>
      <c r="G58" s="143" t="s">
        <v>270</v>
      </c>
      <c r="H58" s="144"/>
      <c r="I58" s="9" t="s">
        <v>270</v>
      </c>
    </row>
    <row r="59" spans="1:9" x14ac:dyDescent="0.25">
      <c r="A59" s="3" t="s">
        <v>88</v>
      </c>
      <c r="B59" s="2" t="s">
        <v>2</v>
      </c>
      <c r="C59" s="139">
        <f>C56</f>
        <v>439.48</v>
      </c>
      <c r="D59" s="140"/>
      <c r="E59" s="51">
        <f>E56</f>
        <v>659.22</v>
      </c>
      <c r="F59" s="51">
        <f>F56</f>
        <v>345.80695499999996</v>
      </c>
      <c r="G59" s="145">
        <f>G56</f>
        <v>632.05535250000003</v>
      </c>
      <c r="H59" s="142"/>
      <c r="I59" s="4">
        <v>632</v>
      </c>
    </row>
    <row r="60" spans="1:9" x14ac:dyDescent="0.25">
      <c r="A60" s="128" t="s">
        <v>89</v>
      </c>
      <c r="B60" s="128"/>
      <c r="C60" s="128"/>
      <c r="D60" s="128"/>
      <c r="E60" s="128"/>
      <c r="F60" s="128"/>
      <c r="G60" s="128"/>
      <c r="H60" s="128"/>
      <c r="I60" s="128"/>
    </row>
    <row r="61" spans="1:9" ht="44.25" customHeight="1" x14ac:dyDescent="0.25">
      <c r="A61" s="129" t="s">
        <v>90</v>
      </c>
      <c r="B61" s="129"/>
      <c r="C61" s="129"/>
      <c r="D61" s="2" t="s">
        <v>2</v>
      </c>
      <c r="E61" s="3" t="s">
        <v>271</v>
      </c>
      <c r="F61" s="3" t="s">
        <v>91</v>
      </c>
      <c r="G61" s="2" t="s">
        <v>2</v>
      </c>
      <c r="H61" s="129" t="s">
        <v>335</v>
      </c>
      <c r="I61" s="129"/>
    </row>
    <row r="62" spans="1:9" ht="45.75" customHeight="1" x14ac:dyDescent="0.25">
      <c r="A62" s="136" t="s">
        <v>329</v>
      </c>
      <c r="B62" s="137"/>
      <c r="C62" s="138"/>
      <c r="D62" s="2"/>
      <c r="E62" s="3" t="s">
        <v>330</v>
      </c>
      <c r="F62" s="3" t="s">
        <v>354</v>
      </c>
      <c r="G62" s="2"/>
      <c r="H62" s="136" t="s">
        <v>355</v>
      </c>
      <c r="I62" s="138"/>
    </row>
    <row r="63" spans="1:9" ht="45.75" customHeight="1" x14ac:dyDescent="0.25">
      <c r="A63" s="136" t="s">
        <v>297</v>
      </c>
      <c r="B63" s="137"/>
      <c r="C63" s="138"/>
      <c r="D63" s="2" t="s">
        <v>2</v>
      </c>
      <c r="E63" s="3" t="s">
        <v>369</v>
      </c>
      <c r="F63" s="3" t="s">
        <v>92</v>
      </c>
      <c r="G63" s="2" t="s">
        <v>2</v>
      </c>
      <c r="H63" s="129" t="s">
        <v>331</v>
      </c>
      <c r="I63" s="129"/>
    </row>
    <row r="64" spans="1:9" ht="46.5" customHeight="1" x14ac:dyDescent="0.25">
      <c r="A64" s="129" t="s">
        <v>93</v>
      </c>
      <c r="B64" s="129"/>
      <c r="C64" s="129"/>
      <c r="D64" s="2" t="s">
        <v>2</v>
      </c>
      <c r="E64" s="3" t="s">
        <v>281</v>
      </c>
      <c r="F64" s="3" t="s">
        <v>94</v>
      </c>
      <c r="G64" s="2" t="s">
        <v>2</v>
      </c>
      <c r="H64" s="129" t="s">
        <v>273</v>
      </c>
      <c r="I64" s="129"/>
    </row>
    <row r="65" spans="1:9" ht="75" customHeight="1" x14ac:dyDescent="0.25">
      <c r="A65" s="129" t="s">
        <v>299</v>
      </c>
      <c r="B65" s="129"/>
      <c r="C65" s="129"/>
      <c r="D65" s="2" t="s">
        <v>2</v>
      </c>
      <c r="E65" s="3" t="s">
        <v>332</v>
      </c>
      <c r="F65" s="3" t="s">
        <v>95</v>
      </c>
      <c r="G65" s="2" t="s">
        <v>2</v>
      </c>
      <c r="H65" s="129" t="s">
        <v>271</v>
      </c>
      <c r="I65" s="129"/>
    </row>
    <row r="66" spans="1:9" x14ac:dyDescent="0.25">
      <c r="A66" s="128" t="s">
        <v>96</v>
      </c>
      <c r="B66" s="128"/>
      <c r="C66" s="128"/>
      <c r="D66" s="128"/>
      <c r="E66" s="128"/>
      <c r="F66" s="128"/>
      <c r="G66" s="128"/>
      <c r="H66" s="128"/>
      <c r="I66" s="128"/>
    </row>
    <row r="67" spans="1:9" ht="60" x14ac:dyDescent="0.25">
      <c r="A67" s="129" t="s">
        <v>97</v>
      </c>
      <c r="B67" s="129"/>
      <c r="C67" s="129"/>
      <c r="D67" s="2" t="s">
        <v>2</v>
      </c>
      <c r="E67" s="3"/>
      <c r="F67" s="3" t="s">
        <v>98</v>
      </c>
      <c r="G67" s="2" t="s">
        <v>2</v>
      </c>
      <c r="H67" s="129"/>
      <c r="I67" s="129"/>
    </row>
    <row r="68" spans="1:9" ht="75" x14ac:dyDescent="0.25">
      <c r="A68" s="129" t="s">
        <v>99</v>
      </c>
      <c r="B68" s="129"/>
      <c r="C68" s="129"/>
      <c r="D68" s="2" t="s">
        <v>2</v>
      </c>
      <c r="E68" s="3"/>
      <c r="F68" s="3" t="s">
        <v>100</v>
      </c>
      <c r="G68" s="2" t="s">
        <v>2</v>
      </c>
      <c r="H68" s="129"/>
      <c r="I68" s="129"/>
    </row>
    <row r="69" spans="1:9" x14ac:dyDescent="0.25">
      <c r="A69" s="128" t="s">
        <v>101</v>
      </c>
      <c r="B69" s="128"/>
      <c r="C69" s="128"/>
      <c r="D69" s="128"/>
      <c r="E69" s="128"/>
      <c r="F69" s="128"/>
      <c r="G69" s="128"/>
      <c r="H69" s="128"/>
      <c r="I69" s="128"/>
    </row>
    <row r="70" spans="1:9" x14ac:dyDescent="0.25">
      <c r="A70" s="112" t="s">
        <v>102</v>
      </c>
      <c r="B70" s="112"/>
      <c r="C70" s="112"/>
      <c r="D70" s="112"/>
      <c r="E70" s="112"/>
      <c r="F70" s="112"/>
      <c r="G70" s="112"/>
      <c r="H70" s="112"/>
      <c r="I70" s="112"/>
    </row>
    <row r="71" spans="1:9" ht="60" x14ac:dyDescent="0.25">
      <c r="A71" s="129" t="s">
        <v>103</v>
      </c>
      <c r="B71" s="129"/>
      <c r="C71" s="129"/>
      <c r="D71" s="2" t="s">
        <v>2</v>
      </c>
      <c r="E71" s="15" t="s">
        <v>270</v>
      </c>
      <c r="F71" s="3" t="s">
        <v>104</v>
      </c>
      <c r="G71" s="2" t="s">
        <v>2</v>
      </c>
      <c r="H71" s="132" t="s">
        <v>270</v>
      </c>
      <c r="I71" s="132"/>
    </row>
    <row r="72" spans="1:9" ht="45" x14ac:dyDescent="0.25">
      <c r="A72" s="129" t="s">
        <v>105</v>
      </c>
      <c r="B72" s="129"/>
      <c r="C72" s="129"/>
      <c r="D72" s="2" t="s">
        <v>2</v>
      </c>
      <c r="E72" s="15" t="s">
        <v>270</v>
      </c>
      <c r="F72" s="3" t="s">
        <v>106</v>
      </c>
      <c r="G72" s="2" t="s">
        <v>2</v>
      </c>
      <c r="H72" s="132" t="s">
        <v>270</v>
      </c>
      <c r="I72" s="132"/>
    </row>
    <row r="73" spans="1:9" ht="105" x14ac:dyDescent="0.25">
      <c r="A73" s="129" t="s">
        <v>107</v>
      </c>
      <c r="B73" s="129"/>
      <c r="C73" s="129"/>
      <c r="D73" s="2" t="s">
        <v>2</v>
      </c>
      <c r="E73" s="15" t="s">
        <v>270</v>
      </c>
      <c r="F73" s="3" t="s">
        <v>108</v>
      </c>
      <c r="G73" s="2" t="s">
        <v>2</v>
      </c>
      <c r="H73" s="132" t="s">
        <v>270</v>
      </c>
      <c r="I73" s="132"/>
    </row>
    <row r="74" spans="1:9" ht="60" x14ac:dyDescent="0.25">
      <c r="A74" s="129" t="s">
        <v>109</v>
      </c>
      <c r="B74" s="129"/>
      <c r="C74" s="129"/>
      <c r="D74" s="2"/>
      <c r="E74" s="15" t="s">
        <v>270</v>
      </c>
      <c r="F74" s="3" t="s">
        <v>110</v>
      </c>
      <c r="G74" s="2"/>
      <c r="H74" s="132" t="s">
        <v>270</v>
      </c>
      <c r="I74" s="132"/>
    </row>
    <row r="75" spans="1:9" ht="105" x14ac:dyDescent="0.25">
      <c r="A75" s="129" t="s">
        <v>111</v>
      </c>
      <c r="B75" s="129"/>
      <c r="C75" s="129"/>
      <c r="D75" s="2" t="s">
        <v>2</v>
      </c>
      <c r="E75" s="15" t="s">
        <v>270</v>
      </c>
      <c r="F75" s="3" t="s">
        <v>112</v>
      </c>
      <c r="G75" s="2" t="s">
        <v>2</v>
      </c>
      <c r="H75" s="132" t="s">
        <v>270</v>
      </c>
      <c r="I75" s="132"/>
    </row>
    <row r="76" spans="1:9" ht="120" x14ac:dyDescent="0.25">
      <c r="A76" s="129" t="s">
        <v>113</v>
      </c>
      <c r="B76" s="129"/>
      <c r="C76" s="129"/>
      <c r="D76" s="2" t="s">
        <v>2</v>
      </c>
      <c r="E76" s="15" t="s">
        <v>270</v>
      </c>
      <c r="F76" s="3" t="s">
        <v>114</v>
      </c>
      <c r="G76" s="2" t="s">
        <v>2</v>
      </c>
      <c r="H76" s="132" t="s">
        <v>270</v>
      </c>
      <c r="I76" s="132"/>
    </row>
    <row r="77" spans="1:9" x14ac:dyDescent="0.25">
      <c r="A77" s="112" t="s">
        <v>115</v>
      </c>
      <c r="B77" s="112"/>
      <c r="C77" s="112"/>
      <c r="D77" s="112"/>
      <c r="E77" s="112"/>
      <c r="F77" s="112"/>
      <c r="G77" s="112"/>
      <c r="H77" s="112"/>
      <c r="I77" s="112"/>
    </row>
    <row r="78" spans="1:9" ht="60" x14ac:dyDescent="0.25">
      <c r="A78" s="129" t="s">
        <v>356</v>
      </c>
      <c r="B78" s="129"/>
      <c r="C78" s="129"/>
      <c r="D78" s="2" t="s">
        <v>2</v>
      </c>
      <c r="E78" s="52">
        <v>632</v>
      </c>
      <c r="F78" s="3" t="s">
        <v>116</v>
      </c>
      <c r="G78" s="2" t="s">
        <v>2</v>
      </c>
      <c r="H78" s="134" t="s">
        <v>385</v>
      </c>
      <c r="I78" s="134"/>
    </row>
    <row r="79" spans="1:9" ht="60" x14ac:dyDescent="0.25">
      <c r="A79" s="129" t="s">
        <v>117</v>
      </c>
      <c r="B79" s="129"/>
      <c r="C79" s="129"/>
      <c r="D79" s="2" t="s">
        <v>2</v>
      </c>
      <c r="E79" s="15" t="s">
        <v>270</v>
      </c>
      <c r="F79" s="3" t="s">
        <v>118</v>
      </c>
      <c r="G79" s="2" t="s">
        <v>2</v>
      </c>
      <c r="H79" s="135">
        <v>30000</v>
      </c>
      <c r="I79" s="135"/>
    </row>
    <row r="80" spans="1:9" ht="150" x14ac:dyDescent="0.25">
      <c r="A80" s="129" t="s">
        <v>357</v>
      </c>
      <c r="B80" s="129"/>
      <c r="C80" s="129"/>
      <c r="D80" s="2" t="s">
        <v>2</v>
      </c>
      <c r="E80" s="15">
        <f>E78*H79</f>
        <v>18960000</v>
      </c>
      <c r="F80" s="3" t="s">
        <v>119</v>
      </c>
      <c r="G80" s="2" t="s">
        <v>2</v>
      </c>
      <c r="H80" s="133">
        <f>E80</f>
        <v>18960000</v>
      </c>
      <c r="I80" s="133"/>
    </row>
    <row r="81" spans="1:9" x14ac:dyDescent="0.25">
      <c r="A81" s="112" t="s">
        <v>120</v>
      </c>
      <c r="B81" s="112"/>
      <c r="C81" s="112"/>
      <c r="D81" s="112"/>
      <c r="E81" s="112"/>
      <c r="F81" s="112"/>
      <c r="G81" s="112"/>
      <c r="H81" s="112"/>
      <c r="I81" s="112"/>
    </row>
    <row r="82" spans="1:9" ht="42.75" x14ac:dyDescent="0.25">
      <c r="A82" s="130" t="s">
        <v>121</v>
      </c>
      <c r="B82" s="130"/>
      <c r="C82" s="130"/>
      <c r="D82" s="2" t="s">
        <v>2</v>
      </c>
      <c r="E82" s="3">
        <v>100</v>
      </c>
      <c r="F82" s="8" t="s">
        <v>122</v>
      </c>
      <c r="G82" s="2" t="s">
        <v>2</v>
      </c>
      <c r="H82" s="129">
        <v>100</v>
      </c>
      <c r="I82" s="129"/>
    </row>
    <row r="83" spans="1:9" x14ac:dyDescent="0.25">
      <c r="A83" s="112" t="s">
        <v>123</v>
      </c>
      <c r="B83" s="112"/>
      <c r="C83" s="112"/>
      <c r="D83" s="112"/>
      <c r="E83" s="112"/>
      <c r="F83" s="112"/>
      <c r="G83" s="112"/>
      <c r="H83" s="112"/>
      <c r="I83" s="112"/>
    </row>
    <row r="84" spans="1:9" ht="60" x14ac:dyDescent="0.25">
      <c r="A84" s="129" t="s">
        <v>124</v>
      </c>
      <c r="B84" s="129"/>
      <c r="C84" s="129"/>
      <c r="D84" s="2" t="s">
        <v>2</v>
      </c>
      <c r="E84" s="52">
        <v>4200</v>
      </c>
      <c r="F84" s="3" t="s">
        <v>125</v>
      </c>
      <c r="G84" s="2" t="s">
        <v>2</v>
      </c>
      <c r="H84" s="132" t="s">
        <v>271</v>
      </c>
      <c r="I84" s="132"/>
    </row>
    <row r="85" spans="1:9" ht="90" x14ac:dyDescent="0.25">
      <c r="A85" s="129" t="s">
        <v>367</v>
      </c>
      <c r="B85" s="129"/>
      <c r="C85" s="129"/>
      <c r="D85" s="2" t="s">
        <v>2</v>
      </c>
      <c r="E85" s="52">
        <v>13500</v>
      </c>
      <c r="F85" s="3" t="s">
        <v>126</v>
      </c>
      <c r="G85" s="2" t="s">
        <v>2</v>
      </c>
      <c r="H85" s="132">
        <f>E85*581</f>
        <v>7843500</v>
      </c>
      <c r="I85" s="132"/>
    </row>
    <row r="86" spans="1:9" ht="105" x14ac:dyDescent="0.25">
      <c r="A86" s="129" t="s">
        <v>127</v>
      </c>
      <c r="B86" s="129"/>
      <c r="C86" s="129"/>
      <c r="D86" s="2" t="s">
        <v>2</v>
      </c>
      <c r="E86" s="15">
        <f>H80*0.8</f>
        <v>15168000</v>
      </c>
      <c r="F86" s="3" t="s">
        <v>128</v>
      </c>
      <c r="G86" s="2" t="s">
        <v>2</v>
      </c>
      <c r="H86" s="132" t="s">
        <v>271</v>
      </c>
      <c r="I86" s="132"/>
    </row>
    <row r="87" spans="1:9" x14ac:dyDescent="0.25">
      <c r="A87" s="128"/>
      <c r="B87" s="128"/>
      <c r="C87" s="128"/>
      <c r="D87" s="128"/>
      <c r="E87" s="128"/>
      <c r="F87" s="128"/>
      <c r="G87" s="128"/>
      <c r="H87" s="128"/>
      <c r="I87" s="128"/>
    </row>
    <row r="88" spans="1:9" ht="409.5" customHeight="1" x14ac:dyDescent="0.25">
      <c r="A88" s="8" t="s">
        <v>129</v>
      </c>
      <c r="B88" s="9" t="s">
        <v>2</v>
      </c>
      <c r="C88" s="129" t="s">
        <v>374</v>
      </c>
      <c r="D88" s="129"/>
      <c r="E88" s="129"/>
      <c r="F88" s="129"/>
      <c r="G88" s="129"/>
      <c r="H88" s="129"/>
      <c r="I88" s="129"/>
    </row>
    <row r="89" spans="1:9" ht="14.45" customHeight="1" x14ac:dyDescent="0.25">
      <c r="A89" s="130" t="s">
        <v>130</v>
      </c>
      <c r="B89" s="9" t="s">
        <v>2</v>
      </c>
      <c r="C89" s="131" t="s">
        <v>368</v>
      </c>
      <c r="D89" s="131"/>
      <c r="E89" s="131"/>
      <c r="F89" s="131" t="s">
        <v>131</v>
      </c>
      <c r="G89" s="131"/>
      <c r="H89" s="131"/>
      <c r="I89" s="130"/>
    </row>
    <row r="90" spans="1:9" x14ac:dyDescent="0.25">
      <c r="A90" s="130"/>
      <c r="B90" s="9" t="s">
        <v>2</v>
      </c>
      <c r="C90" s="131"/>
      <c r="D90" s="131"/>
      <c r="E90" s="131"/>
      <c r="F90" s="131"/>
      <c r="G90" s="131"/>
      <c r="H90" s="131"/>
      <c r="I90" s="130"/>
    </row>
    <row r="91" spans="1:9" x14ac:dyDescent="0.25">
      <c r="A91" s="111" t="s">
        <v>132</v>
      </c>
      <c r="B91" s="112"/>
      <c r="C91" s="112"/>
      <c r="D91" s="112"/>
      <c r="E91" s="112"/>
      <c r="F91" s="112"/>
      <c r="G91" s="112"/>
      <c r="H91" s="112"/>
      <c r="I91" s="113"/>
    </row>
    <row r="92" spans="1:9" ht="15.75" thickBot="1" x14ac:dyDescent="0.3">
      <c r="A92" s="122" t="s">
        <v>133</v>
      </c>
      <c r="B92" s="123"/>
      <c r="C92" s="123"/>
      <c r="D92" s="123"/>
      <c r="E92" s="123"/>
      <c r="F92" s="123"/>
      <c r="G92" s="123"/>
      <c r="H92" s="123"/>
      <c r="I92" s="124"/>
    </row>
    <row r="93" spans="1:9" x14ac:dyDescent="0.25">
      <c r="A93" s="125" t="s">
        <v>134</v>
      </c>
      <c r="B93" s="126"/>
      <c r="C93" s="126"/>
      <c r="D93" s="126"/>
      <c r="E93" s="126"/>
      <c r="F93" s="126"/>
      <c r="G93" s="126"/>
      <c r="H93" s="126"/>
      <c r="I93" s="127"/>
    </row>
    <row r="94" spans="1:9" x14ac:dyDescent="0.25">
      <c r="A94" s="114" t="s">
        <v>333</v>
      </c>
      <c r="B94" s="115"/>
      <c r="C94" s="115"/>
      <c r="D94" s="115"/>
      <c r="E94" s="115"/>
      <c r="F94" s="115"/>
      <c r="G94" s="115"/>
      <c r="H94" s="115"/>
      <c r="I94" s="116"/>
    </row>
    <row r="95" spans="1:9" x14ac:dyDescent="0.25">
      <c r="A95" s="114" t="s">
        <v>135</v>
      </c>
      <c r="B95" s="115"/>
      <c r="C95" s="115"/>
      <c r="D95" s="115"/>
      <c r="E95" s="115"/>
      <c r="F95" s="115"/>
      <c r="G95" s="115"/>
      <c r="H95" s="115"/>
      <c r="I95" s="116"/>
    </row>
    <row r="96" spans="1:9" x14ac:dyDescent="0.25">
      <c r="A96" s="114" t="s">
        <v>141</v>
      </c>
      <c r="B96" s="115"/>
      <c r="C96" s="115"/>
      <c r="D96" s="115"/>
      <c r="E96" s="115"/>
      <c r="F96" s="115"/>
      <c r="G96" s="115"/>
      <c r="H96" s="115"/>
      <c r="I96" s="116"/>
    </row>
    <row r="97" spans="1:9" x14ac:dyDescent="0.25">
      <c r="A97" s="114" t="s">
        <v>136</v>
      </c>
      <c r="B97" s="115"/>
      <c r="C97" s="115"/>
      <c r="D97" s="115"/>
      <c r="E97" s="115"/>
      <c r="F97" s="115"/>
      <c r="G97" s="115"/>
      <c r="H97" s="115"/>
      <c r="I97" s="116"/>
    </row>
    <row r="98" spans="1:9" ht="31.5" customHeight="1" thickBot="1" x14ac:dyDescent="0.3">
      <c r="A98" s="117" t="s">
        <v>137</v>
      </c>
      <c r="B98" s="118"/>
      <c r="C98" s="118"/>
      <c r="D98" s="118"/>
      <c r="E98" s="118"/>
      <c r="F98" s="118"/>
      <c r="G98" s="118"/>
      <c r="H98" s="118"/>
      <c r="I98" s="119"/>
    </row>
    <row r="99" spans="1:9" ht="72" thickBot="1" x14ac:dyDescent="0.3">
      <c r="A99" s="120" t="s">
        <v>138</v>
      </c>
      <c r="B99" s="120"/>
      <c r="C99" s="120"/>
      <c r="D99" s="11" t="s">
        <v>2</v>
      </c>
      <c r="E99" s="12" t="s">
        <v>379</v>
      </c>
      <c r="F99" s="10" t="s">
        <v>139</v>
      </c>
      <c r="G99" s="11" t="s">
        <v>2</v>
      </c>
      <c r="H99" s="121"/>
      <c r="I99" s="121"/>
    </row>
  </sheetData>
  <mergeCells count="169">
    <mergeCell ref="A11:A14"/>
    <mergeCell ref="E11:I11"/>
    <mergeCell ref="E12:I12"/>
    <mergeCell ref="E13:I13"/>
    <mergeCell ref="E14:I14"/>
    <mergeCell ref="A1:I1"/>
    <mergeCell ref="A2:I2"/>
    <mergeCell ref="A3:C3"/>
    <mergeCell ref="E3:F3"/>
    <mergeCell ref="A4:C4"/>
    <mergeCell ref="E4:F4"/>
    <mergeCell ref="A5:C5"/>
    <mergeCell ref="E5:F5"/>
    <mergeCell ref="A10:C10"/>
    <mergeCell ref="E10:I10"/>
    <mergeCell ref="A6:I6"/>
    <mergeCell ref="A7:C7"/>
    <mergeCell ref="H7:I7"/>
    <mergeCell ref="A8:C8"/>
    <mergeCell ref="H8:I8"/>
    <mergeCell ref="A9:C9"/>
    <mergeCell ref="E9:I9"/>
    <mergeCell ref="A27:C27"/>
    <mergeCell ref="H27:I27"/>
    <mergeCell ref="A22:C22"/>
    <mergeCell ref="H22:I22"/>
    <mergeCell ref="A23:C23"/>
    <mergeCell ref="H23:I23"/>
    <mergeCell ref="A24:C24"/>
    <mergeCell ref="H24:I24"/>
    <mergeCell ref="A19:C19"/>
    <mergeCell ref="H19:I19"/>
    <mergeCell ref="A20:C20"/>
    <mergeCell ref="H20:I20"/>
    <mergeCell ref="A21:C21"/>
    <mergeCell ref="H21:I21"/>
    <mergeCell ref="A18:C18"/>
    <mergeCell ref="H18:I18"/>
    <mergeCell ref="A25:C25"/>
    <mergeCell ref="H25:I25"/>
    <mergeCell ref="A26:C26"/>
    <mergeCell ref="H26:I26"/>
    <mergeCell ref="E17:I17"/>
    <mergeCell ref="A17:C17"/>
    <mergeCell ref="A15:C15"/>
    <mergeCell ref="E15:I15"/>
    <mergeCell ref="A16:I16"/>
    <mergeCell ref="A31:C31"/>
    <mergeCell ref="E31:I31"/>
    <mergeCell ref="A32:I32"/>
    <mergeCell ref="A33:C33"/>
    <mergeCell ref="H33:I33"/>
    <mergeCell ref="A34:C34"/>
    <mergeCell ref="H34:I34"/>
    <mergeCell ref="A28:C28"/>
    <mergeCell ref="H28:I28"/>
    <mergeCell ref="A29:C29"/>
    <mergeCell ref="H29:I29"/>
    <mergeCell ref="A30:C30"/>
    <mergeCell ref="H30:I30"/>
    <mergeCell ref="A39:C39"/>
    <mergeCell ref="H39:I39"/>
    <mergeCell ref="A40:I40"/>
    <mergeCell ref="A41:C41"/>
    <mergeCell ref="G41:H41"/>
    <mergeCell ref="A42:C42"/>
    <mergeCell ref="G42:H42"/>
    <mergeCell ref="A35:C35"/>
    <mergeCell ref="H35:I35"/>
    <mergeCell ref="A36:I36"/>
    <mergeCell ref="A37:C37"/>
    <mergeCell ref="H37:I37"/>
    <mergeCell ref="A38:C38"/>
    <mergeCell ref="H38:I38"/>
    <mergeCell ref="A47:C47"/>
    <mergeCell ref="G47:H47"/>
    <mergeCell ref="A48:C48"/>
    <mergeCell ref="G48:H48"/>
    <mergeCell ref="A49:I49"/>
    <mergeCell ref="A50:C50"/>
    <mergeCell ref="E50:I50"/>
    <mergeCell ref="A43:C43"/>
    <mergeCell ref="G43:H43"/>
    <mergeCell ref="A44:C44"/>
    <mergeCell ref="H44:I44"/>
    <mergeCell ref="A45:I45"/>
    <mergeCell ref="A46:C46"/>
    <mergeCell ref="G46:H46"/>
    <mergeCell ref="C56:D56"/>
    <mergeCell ref="C57:D57"/>
    <mergeCell ref="C58:D58"/>
    <mergeCell ref="C59:D59"/>
    <mergeCell ref="A51:C51"/>
    <mergeCell ref="E51:I51"/>
    <mergeCell ref="A52:I52"/>
    <mergeCell ref="C54:D54"/>
    <mergeCell ref="C55:D55"/>
    <mergeCell ref="G54:H54"/>
    <mergeCell ref="G55:H55"/>
    <mergeCell ref="G56:H56"/>
    <mergeCell ref="G57:H57"/>
    <mergeCell ref="G58:H58"/>
    <mergeCell ref="G59:H59"/>
    <mergeCell ref="E53:I53"/>
    <mergeCell ref="A65:C65"/>
    <mergeCell ref="H65:I65"/>
    <mergeCell ref="A66:I66"/>
    <mergeCell ref="A67:C67"/>
    <mergeCell ref="H67:I67"/>
    <mergeCell ref="A68:C68"/>
    <mergeCell ref="H68:I68"/>
    <mergeCell ref="A60:I60"/>
    <mergeCell ref="A61:C61"/>
    <mergeCell ref="H61:I61"/>
    <mergeCell ref="A63:C63"/>
    <mergeCell ref="H63:I63"/>
    <mergeCell ref="A64:C64"/>
    <mergeCell ref="H64:I64"/>
    <mergeCell ref="A62:C62"/>
    <mergeCell ref="H62:I62"/>
    <mergeCell ref="A73:C73"/>
    <mergeCell ref="H73:I73"/>
    <mergeCell ref="A74:C74"/>
    <mergeCell ref="H74:I74"/>
    <mergeCell ref="A75:C75"/>
    <mergeCell ref="H75:I75"/>
    <mergeCell ref="A69:I69"/>
    <mergeCell ref="A70:I70"/>
    <mergeCell ref="A71:C71"/>
    <mergeCell ref="H71:I71"/>
    <mergeCell ref="A72:C72"/>
    <mergeCell ref="H72:I72"/>
    <mergeCell ref="A80:C80"/>
    <mergeCell ref="H80:I80"/>
    <mergeCell ref="A81:I81"/>
    <mergeCell ref="A82:C82"/>
    <mergeCell ref="H82:I82"/>
    <mergeCell ref="A76:C76"/>
    <mergeCell ref="H76:I76"/>
    <mergeCell ref="A77:I77"/>
    <mergeCell ref="A78:C78"/>
    <mergeCell ref="H78:I78"/>
    <mergeCell ref="A79:C79"/>
    <mergeCell ref="H79:I79"/>
    <mergeCell ref="A87:I87"/>
    <mergeCell ref="C88:I88"/>
    <mergeCell ref="A89:A90"/>
    <mergeCell ref="C89:E89"/>
    <mergeCell ref="F89:H89"/>
    <mergeCell ref="I89:I90"/>
    <mergeCell ref="C90:E90"/>
    <mergeCell ref="F90:H90"/>
    <mergeCell ref="A83:I83"/>
    <mergeCell ref="A84:C84"/>
    <mergeCell ref="H84:I84"/>
    <mergeCell ref="A85:C85"/>
    <mergeCell ref="H85:I85"/>
    <mergeCell ref="A86:C86"/>
    <mergeCell ref="H86:I86"/>
    <mergeCell ref="A91:I91"/>
    <mergeCell ref="A97:I97"/>
    <mergeCell ref="A98:I98"/>
    <mergeCell ref="A99:C99"/>
    <mergeCell ref="H99:I99"/>
    <mergeCell ref="A92:I92"/>
    <mergeCell ref="A93:I93"/>
    <mergeCell ref="A94:I94"/>
    <mergeCell ref="A95:I95"/>
    <mergeCell ref="A96:I96"/>
  </mergeCells>
  <phoneticPr fontId="17" type="noConversion"/>
  <printOptions horizontalCentered="1"/>
  <pageMargins left="0.39370078740157483" right="0.39370078740157483" top="0.82677165354330717" bottom="0.51181102362204722" header="0.19685039370078741" footer="0.19685039370078741"/>
  <pageSetup paperSize="9" orientation="portrait" r:id="rId1"/>
  <headerFooter>
    <oddHeader>&amp;C&amp;G</oddHeader>
    <oddFooter>&amp;L&amp;"Times New Roman,Regular"Ref No: VSJCVNM-GODREJ-RTL-AUG-25-18860&amp;R&amp;"Times New Roman,Regular"&amp;P</oddFooter>
  </headerFooter>
  <rowBreaks count="1" manualBreakCount="1">
    <brk id="9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9"/>
  <sheetViews>
    <sheetView topLeftCell="A22" zoomScale="80" zoomScaleNormal="80" workbookViewId="0">
      <selection activeCell="J35" sqref="J35"/>
    </sheetView>
  </sheetViews>
  <sheetFormatPr defaultColWidth="8.85546875" defaultRowHeight="15" x14ac:dyDescent="0.25"/>
  <cols>
    <col min="1" max="1" width="4.7109375" customWidth="1"/>
    <col min="2" max="2" width="23.85546875" bestFit="1" customWidth="1"/>
    <col min="3" max="3" width="16.7109375" hidden="1" customWidth="1"/>
    <col min="4" max="4" width="15.42578125" hidden="1" customWidth="1"/>
    <col min="5" max="5" width="9.7109375" customWidth="1"/>
    <col min="6" max="6" width="13.42578125" customWidth="1"/>
    <col min="7" max="7" width="10.85546875" customWidth="1"/>
    <col min="8" max="8" width="12.28515625" customWidth="1"/>
    <col min="9" max="9" width="14.140625" customWidth="1"/>
    <col min="10" max="10" width="9.28515625" customWidth="1"/>
    <col min="11" max="13" width="8.7109375" customWidth="1"/>
    <col min="14" max="14" width="8.28515625" customWidth="1"/>
    <col min="15" max="15" width="10.140625" customWidth="1"/>
    <col min="16" max="16" width="10.7109375" customWidth="1"/>
    <col min="17" max="17" width="9.140625" customWidth="1"/>
    <col min="19" max="19" width="9.140625" bestFit="1" customWidth="1"/>
    <col min="20" max="20" width="11.7109375" bestFit="1" customWidth="1"/>
    <col min="21" max="21" width="11.140625" bestFit="1" customWidth="1"/>
  </cols>
  <sheetData>
    <row r="1" spans="2:19" ht="69" customHeight="1" x14ac:dyDescent="0.25">
      <c r="B1" s="16" t="s">
        <v>143</v>
      </c>
      <c r="C1" s="17" t="s">
        <v>144</v>
      </c>
      <c r="D1" s="17"/>
      <c r="E1" s="169" t="s">
        <v>145</v>
      </c>
      <c r="F1" s="170"/>
      <c r="G1" s="171"/>
      <c r="H1" s="172"/>
      <c r="I1" s="173"/>
      <c r="J1" s="169" t="s">
        <v>146</v>
      </c>
      <c r="K1" s="174"/>
      <c r="L1" s="170"/>
      <c r="M1" s="175">
        <v>135800</v>
      </c>
      <c r="N1" s="176"/>
      <c r="O1" s="176"/>
      <c r="P1" s="176"/>
      <c r="Q1" s="177"/>
    </row>
    <row r="2" spans="2:19" x14ac:dyDescent="0.25">
      <c r="B2" s="178" t="s">
        <v>147</v>
      </c>
      <c r="C2" s="179"/>
      <c r="D2" s="179"/>
      <c r="E2" s="179"/>
      <c r="F2" s="179"/>
      <c r="G2" s="179"/>
      <c r="H2" s="179"/>
      <c r="I2" s="179"/>
      <c r="J2" s="179"/>
      <c r="K2" s="179"/>
      <c r="L2" s="179"/>
      <c r="M2" s="179"/>
      <c r="N2" s="179"/>
      <c r="O2" s="179"/>
      <c r="P2" s="179"/>
      <c r="Q2" s="180"/>
    </row>
    <row r="3" spans="2:19" ht="78" customHeight="1" thickBot="1" x14ac:dyDescent="0.3">
      <c r="B3" s="18" t="s">
        <v>148</v>
      </c>
      <c r="C3" s="19" t="s">
        <v>148</v>
      </c>
      <c r="D3" s="19" t="s">
        <v>149</v>
      </c>
      <c r="E3" s="19" t="s">
        <v>150</v>
      </c>
      <c r="F3" s="19" t="s">
        <v>151</v>
      </c>
      <c r="G3" s="19" t="s">
        <v>152</v>
      </c>
      <c r="H3" s="19" t="s">
        <v>295</v>
      </c>
      <c r="I3" s="19" t="s">
        <v>153</v>
      </c>
      <c r="J3" s="19" t="s">
        <v>154</v>
      </c>
      <c r="K3" s="19" t="s">
        <v>155</v>
      </c>
      <c r="L3" s="19" t="s">
        <v>156</v>
      </c>
      <c r="M3" s="19" t="s">
        <v>157</v>
      </c>
      <c r="N3" s="19" t="s">
        <v>158</v>
      </c>
      <c r="O3" s="19" t="s">
        <v>159</v>
      </c>
      <c r="P3" s="19" t="s">
        <v>160</v>
      </c>
      <c r="Q3" s="20" t="s">
        <v>161</v>
      </c>
    </row>
    <row r="4" spans="2:19" ht="42.75" hidden="1" customHeight="1" thickBot="1" x14ac:dyDescent="0.3">
      <c r="B4" s="166"/>
      <c r="C4" s="167"/>
      <c r="D4" s="167"/>
      <c r="E4" s="167"/>
      <c r="F4" s="167"/>
      <c r="G4" s="167"/>
      <c r="H4" s="167"/>
      <c r="I4" s="167"/>
      <c r="J4" s="167"/>
      <c r="K4" s="167"/>
      <c r="L4" s="167"/>
      <c r="M4" s="167"/>
      <c r="N4" s="167"/>
      <c r="O4" s="167"/>
      <c r="P4" s="167"/>
      <c r="Q4" s="168"/>
    </row>
    <row r="5" spans="2:19" ht="15.75" thickBot="1" x14ac:dyDescent="0.3">
      <c r="B5" s="64" t="s">
        <v>305</v>
      </c>
      <c r="C5" s="21"/>
      <c r="D5" s="21"/>
      <c r="E5" s="65">
        <f>Measurements!I4</f>
        <v>166.88</v>
      </c>
      <c r="F5" s="65">
        <f>[1]Measurement!I37</f>
        <v>0</v>
      </c>
      <c r="G5" s="22">
        <f>[1]Measurement!I38</f>
        <v>0</v>
      </c>
      <c r="H5" s="22">
        <f>[1]Measurement!I39</f>
        <v>0</v>
      </c>
      <c r="I5" s="65">
        <f>E5+F5</f>
        <v>166.88</v>
      </c>
      <c r="J5" s="22">
        <f>E5*1.2</f>
        <v>200.256</v>
      </c>
      <c r="K5" s="22">
        <f>I5*1.2</f>
        <v>200.256</v>
      </c>
      <c r="L5" s="22">
        <f>I5*1.5+G5</f>
        <v>250.32</v>
      </c>
      <c r="M5" s="74"/>
      <c r="N5" s="75"/>
      <c r="O5" s="21">
        <f>39500/10.764</f>
        <v>3669.6395392047566</v>
      </c>
      <c r="P5" s="21"/>
      <c r="Q5" s="66"/>
    </row>
    <row r="6" spans="2:19" ht="15.75" thickBot="1" x14ac:dyDescent="0.3">
      <c r="B6" s="64" t="s">
        <v>306</v>
      </c>
      <c r="C6" s="27"/>
      <c r="D6" s="27"/>
      <c r="E6" s="85">
        <f>Measurements!I12</f>
        <v>129.05000000000001</v>
      </c>
      <c r="F6" s="85"/>
      <c r="G6" s="55"/>
      <c r="H6" s="55"/>
      <c r="I6" s="65">
        <f t="shared" ref="I6:I7" si="0">E6+F6</f>
        <v>129.05000000000001</v>
      </c>
      <c r="J6" s="22">
        <f t="shared" ref="J6:J7" si="1">E6*1.2</f>
        <v>154.86000000000001</v>
      </c>
      <c r="K6" s="22">
        <f t="shared" ref="K6:K7" si="2">I6*1.2</f>
        <v>154.86000000000001</v>
      </c>
      <c r="L6" s="22">
        <f t="shared" ref="L6:L7" si="3">I6*1.5+G6</f>
        <v>193.57500000000002</v>
      </c>
      <c r="M6" s="86"/>
      <c r="N6" s="87"/>
      <c r="O6" s="27"/>
      <c r="P6" s="27"/>
      <c r="Q6" s="56"/>
    </row>
    <row r="7" spans="2:19" ht="15.75" thickBot="1" x14ac:dyDescent="0.3">
      <c r="B7" s="64" t="s">
        <v>307</v>
      </c>
      <c r="C7" s="27"/>
      <c r="D7" s="27"/>
      <c r="E7" s="85">
        <f>Measurements!I19</f>
        <v>143.55000000000001</v>
      </c>
      <c r="F7" s="85"/>
      <c r="G7" s="55"/>
      <c r="H7" s="55"/>
      <c r="I7" s="65">
        <f t="shared" si="0"/>
        <v>143.55000000000001</v>
      </c>
      <c r="J7" s="22">
        <f t="shared" si="1"/>
        <v>172.26000000000002</v>
      </c>
      <c r="K7" s="22">
        <f t="shared" si="2"/>
        <v>172.26000000000002</v>
      </c>
      <c r="L7" s="22">
        <f t="shared" si="3"/>
        <v>215.32500000000002</v>
      </c>
      <c r="M7" s="86"/>
      <c r="N7" s="87"/>
      <c r="O7" s="27">
        <f>135800/10.764*581</f>
        <v>7329970.2712746197</v>
      </c>
      <c r="P7" s="27">
        <f>135800/10.764</f>
        <v>12616.127833519138</v>
      </c>
      <c r="Q7" s="56"/>
    </row>
    <row r="8" spans="2:19" x14ac:dyDescent="0.25">
      <c r="B8" s="64" t="s">
        <v>308</v>
      </c>
      <c r="C8" s="27"/>
      <c r="D8" s="27"/>
      <c r="E8" s="85"/>
      <c r="F8" s="85"/>
      <c r="G8" s="55"/>
      <c r="H8" s="55"/>
      <c r="I8" s="65"/>
      <c r="J8" s="22"/>
      <c r="K8" s="22"/>
      <c r="L8" s="22"/>
      <c r="M8" s="86"/>
      <c r="N8" s="87"/>
      <c r="O8" s="27"/>
      <c r="P8" s="27"/>
      <c r="Q8" s="56"/>
    </row>
    <row r="9" spans="2:19" s="94" customFormat="1" ht="15.75" thickBot="1" x14ac:dyDescent="0.3">
      <c r="B9" s="88" t="s">
        <v>88</v>
      </c>
      <c r="C9" s="89"/>
      <c r="D9" s="89"/>
      <c r="E9" s="90">
        <f>E5+E6+E7+E8</f>
        <v>439.48</v>
      </c>
      <c r="F9" s="90">
        <f t="shared" ref="F9:L9" si="4">F5+F6+F7+F8</f>
        <v>0</v>
      </c>
      <c r="G9" s="90">
        <f t="shared" si="4"/>
        <v>0</v>
      </c>
      <c r="H9" s="90">
        <f t="shared" si="4"/>
        <v>0</v>
      </c>
      <c r="I9" s="90">
        <f t="shared" si="4"/>
        <v>439.48</v>
      </c>
      <c r="J9" s="90">
        <f t="shared" si="4"/>
        <v>527.37599999999998</v>
      </c>
      <c r="K9" s="90">
        <f t="shared" si="4"/>
        <v>527.37599999999998</v>
      </c>
      <c r="L9" s="90">
        <f t="shared" si="4"/>
        <v>659.22</v>
      </c>
      <c r="M9" s="91"/>
      <c r="N9" s="92"/>
      <c r="O9" s="89"/>
      <c r="P9" s="89"/>
      <c r="Q9" s="93"/>
    </row>
    <row r="10" spans="2:19" ht="15.75" thickBot="1" x14ac:dyDescent="0.3">
      <c r="B10" s="23" t="s">
        <v>336</v>
      </c>
      <c r="C10" s="24"/>
      <c r="D10" s="24"/>
      <c r="E10" s="53">
        <f>Plan!J4</f>
        <v>124.13582999999998</v>
      </c>
      <c r="F10" s="53"/>
      <c r="G10" s="53">
        <f>Plan!J32</f>
        <v>40.687919999999998</v>
      </c>
      <c r="H10" s="53">
        <f>Plan!J36</f>
        <v>0</v>
      </c>
      <c r="I10" s="65">
        <f t="shared" ref="I10:I19" si="5">E10+F10</f>
        <v>124.13582999999998</v>
      </c>
      <c r="J10" s="22">
        <f t="shared" ref="J10:J15" si="6">E10*1.2</f>
        <v>148.96299599999998</v>
      </c>
      <c r="K10" s="22">
        <f t="shared" ref="K10:K19" si="7">I10*1.2</f>
        <v>148.96299599999998</v>
      </c>
      <c r="L10" s="22">
        <f>I10*1.5+G10</f>
        <v>226.89166499999996</v>
      </c>
      <c r="M10" s="67"/>
      <c r="N10" s="24"/>
      <c r="O10" s="24"/>
      <c r="P10" s="24"/>
      <c r="Q10" s="54"/>
    </row>
    <row r="11" spans="2:19" ht="15.75" thickBot="1" x14ac:dyDescent="0.3">
      <c r="B11" s="23" t="s">
        <v>337</v>
      </c>
      <c r="C11" s="24"/>
      <c r="D11" s="24"/>
      <c r="E11" s="53">
        <f>Plan!J12</f>
        <v>106.40213999999999</v>
      </c>
      <c r="F11" s="53"/>
      <c r="G11" s="53">
        <f>Plan!J33</f>
        <v>34.875360000000001</v>
      </c>
      <c r="H11" s="53">
        <f>Plan!J37</f>
        <v>0</v>
      </c>
      <c r="I11" s="65">
        <f t="shared" si="5"/>
        <v>106.40213999999999</v>
      </c>
      <c r="J11" s="22">
        <f t="shared" si="6"/>
        <v>127.68256799999997</v>
      </c>
      <c r="K11" s="22">
        <f t="shared" si="7"/>
        <v>127.68256799999997</v>
      </c>
      <c r="L11" s="22">
        <f>I11*1.5+G11</f>
        <v>194.47856999999999</v>
      </c>
      <c r="M11" s="67"/>
      <c r="N11" s="53">
        <f>E10+E11+E12</f>
        <v>345.80695499999996</v>
      </c>
      <c r="O11" s="53">
        <f>N11+(G10+G11+G12)/2</f>
        <v>402.47941499999996</v>
      </c>
      <c r="P11" s="53">
        <f>N11+G10+G11+G12</f>
        <v>459.15187499999996</v>
      </c>
      <c r="Q11" s="54"/>
      <c r="R11">
        <v>32000</v>
      </c>
      <c r="S11">
        <f>R11*P11</f>
        <v>14692859.999999998</v>
      </c>
    </row>
    <row r="12" spans="2:19" ht="15.75" thickBot="1" x14ac:dyDescent="0.3">
      <c r="B12" s="23" t="s">
        <v>338</v>
      </c>
      <c r="C12" s="24"/>
      <c r="D12" s="24"/>
      <c r="E12" s="53">
        <f>Plan!J19</f>
        <v>115.268985</v>
      </c>
      <c r="F12" s="53"/>
      <c r="G12" s="53">
        <f>Plan!J34</f>
        <v>37.781640000000003</v>
      </c>
      <c r="H12" s="53">
        <f>Plan!J38</f>
        <v>0</v>
      </c>
      <c r="I12" s="65">
        <f>E12+F12</f>
        <v>115.268985</v>
      </c>
      <c r="J12" s="22">
        <f t="shared" si="6"/>
        <v>138.32278199999999</v>
      </c>
      <c r="K12" s="22">
        <f t="shared" si="7"/>
        <v>138.32278199999999</v>
      </c>
      <c r="L12" s="22">
        <f>I12*1.5+G12</f>
        <v>210.68511750000002</v>
      </c>
      <c r="M12" s="67"/>
      <c r="N12" s="53">
        <f>L10+L11+L12</f>
        <v>632.05535250000003</v>
      </c>
      <c r="O12" s="24"/>
      <c r="P12" s="24"/>
      <c r="Q12" s="54"/>
    </row>
    <row r="13" spans="2:19" x14ac:dyDescent="0.25">
      <c r="B13" s="23"/>
      <c r="C13" s="24"/>
      <c r="D13" s="24"/>
      <c r="E13" s="53"/>
      <c r="F13" s="53"/>
      <c r="G13" s="53"/>
      <c r="H13" s="53"/>
      <c r="I13" s="65"/>
      <c r="J13" s="22"/>
      <c r="K13" s="22"/>
      <c r="L13" s="22"/>
      <c r="M13" s="67"/>
      <c r="N13" s="24"/>
      <c r="O13" s="24"/>
      <c r="P13" s="24"/>
      <c r="Q13" s="54"/>
    </row>
    <row r="14" spans="2:19" s="94" customFormat="1" ht="15.75" thickBot="1" x14ac:dyDescent="0.3">
      <c r="B14" s="100" t="s">
        <v>88</v>
      </c>
      <c r="C14" s="101"/>
      <c r="D14" s="101"/>
      <c r="E14" s="102">
        <f>E10+E11+E12+E13</f>
        <v>345.80695499999996</v>
      </c>
      <c r="F14" s="102">
        <f t="shared" ref="F14:K14" si="8">F10+F11+F12+F13</f>
        <v>0</v>
      </c>
      <c r="G14" s="102">
        <f t="shared" si="8"/>
        <v>113.34492</v>
      </c>
      <c r="H14" s="102">
        <f t="shared" si="8"/>
        <v>0</v>
      </c>
      <c r="I14" s="102">
        <f t="shared" si="8"/>
        <v>345.80695499999996</v>
      </c>
      <c r="J14" s="102">
        <f t="shared" si="8"/>
        <v>414.96834599999988</v>
      </c>
      <c r="K14" s="102">
        <f t="shared" si="8"/>
        <v>414.96834599999988</v>
      </c>
      <c r="L14" s="102">
        <f>L10+L11+L12+L13</f>
        <v>632.05535250000003</v>
      </c>
      <c r="M14" s="103"/>
      <c r="N14" s="101"/>
      <c r="O14" s="101"/>
      <c r="P14" s="101"/>
      <c r="Q14" s="104"/>
    </row>
    <row r="15" spans="2:19" ht="13.5" customHeight="1" thickBot="1" x14ac:dyDescent="0.3">
      <c r="B15" s="84" t="s">
        <v>300</v>
      </c>
      <c r="C15" s="25"/>
      <c r="D15" s="25"/>
      <c r="E15" s="78">
        <f>L15/1.45</f>
        <v>0</v>
      </c>
      <c r="F15" s="53"/>
      <c r="G15" s="53"/>
      <c r="H15" s="53"/>
      <c r="I15" s="65">
        <f t="shared" si="5"/>
        <v>0</v>
      </c>
      <c r="J15" s="22">
        <f t="shared" si="6"/>
        <v>0</v>
      </c>
      <c r="K15" s="22">
        <f t="shared" si="7"/>
        <v>0</v>
      </c>
      <c r="L15" s="22"/>
      <c r="M15" s="67"/>
      <c r="N15" s="24"/>
      <c r="O15" s="24"/>
      <c r="P15" s="24"/>
      <c r="Q15" s="54"/>
    </row>
    <row r="16" spans="2:19" ht="15.75" thickBot="1" x14ac:dyDescent="0.3">
      <c r="B16" s="23" t="s">
        <v>312</v>
      </c>
      <c r="C16" s="24"/>
      <c r="D16" s="24"/>
      <c r="E16" s="53">
        <f>J16/1.2</f>
        <v>525</v>
      </c>
      <c r="F16" s="53"/>
      <c r="G16" s="53"/>
      <c r="H16" s="53"/>
      <c r="I16" s="65">
        <f>E16+F16</f>
        <v>525</v>
      </c>
      <c r="J16" s="53">
        <f>630</f>
        <v>630</v>
      </c>
      <c r="K16" s="22">
        <f t="shared" si="7"/>
        <v>630</v>
      </c>
      <c r="L16" s="22">
        <f>I16*1.5+G16</f>
        <v>787.5</v>
      </c>
      <c r="M16" s="67"/>
      <c r="N16" s="24"/>
      <c r="O16" s="24"/>
      <c r="P16" s="24"/>
      <c r="Q16" s="54"/>
    </row>
    <row r="17" spans="2:17" ht="15.75" hidden="1" thickBot="1" x14ac:dyDescent="0.3">
      <c r="B17" s="23" t="s">
        <v>309</v>
      </c>
      <c r="C17" s="28"/>
      <c r="D17" s="28"/>
      <c r="E17" s="57"/>
      <c r="F17" s="57"/>
      <c r="G17" s="57"/>
      <c r="H17" s="57"/>
      <c r="I17" s="65">
        <f t="shared" si="5"/>
        <v>0</v>
      </c>
      <c r="J17" s="57"/>
      <c r="K17" s="22">
        <f t="shared" si="7"/>
        <v>0</v>
      </c>
      <c r="L17" s="22">
        <f t="shared" ref="L17:L19" si="9">I17*1.5+G17</f>
        <v>0</v>
      </c>
      <c r="M17" s="95"/>
      <c r="N17" s="28"/>
      <c r="O17" s="28"/>
      <c r="P17" s="28"/>
      <c r="Q17" s="58"/>
    </row>
    <row r="18" spans="2:17" ht="15.75" hidden="1" thickBot="1" x14ac:dyDescent="0.3">
      <c r="B18" s="23" t="s">
        <v>310</v>
      </c>
      <c r="C18" s="28"/>
      <c r="D18" s="28"/>
      <c r="E18" s="57"/>
      <c r="F18" s="57"/>
      <c r="G18" s="57"/>
      <c r="H18" s="57"/>
      <c r="I18" s="65">
        <f t="shared" si="5"/>
        <v>0</v>
      </c>
      <c r="J18" s="57"/>
      <c r="K18" s="22">
        <f t="shared" si="7"/>
        <v>0</v>
      </c>
      <c r="L18" s="22">
        <f t="shared" si="9"/>
        <v>0</v>
      </c>
      <c r="M18" s="95"/>
      <c r="N18" s="28"/>
      <c r="O18" s="28"/>
      <c r="P18" s="28"/>
      <c r="Q18" s="58"/>
    </row>
    <row r="19" spans="2:17" x14ac:dyDescent="0.25">
      <c r="B19" s="23" t="s">
        <v>311</v>
      </c>
      <c r="C19" s="28"/>
      <c r="D19" s="28"/>
      <c r="E19" s="57"/>
      <c r="F19" s="57"/>
      <c r="G19" s="57"/>
      <c r="H19" s="57"/>
      <c r="I19" s="65">
        <f t="shared" si="5"/>
        <v>0</v>
      </c>
      <c r="J19" s="57"/>
      <c r="K19" s="22">
        <f t="shared" si="7"/>
        <v>0</v>
      </c>
      <c r="L19" s="22">
        <f t="shared" si="9"/>
        <v>0</v>
      </c>
      <c r="M19" s="95"/>
      <c r="N19" s="28"/>
      <c r="O19" s="28"/>
      <c r="P19" s="28"/>
      <c r="Q19" s="58"/>
    </row>
    <row r="20" spans="2:17" s="94" customFormat="1" x14ac:dyDescent="0.25">
      <c r="B20" s="96" t="s">
        <v>88</v>
      </c>
      <c r="C20" s="97"/>
      <c r="D20" s="97"/>
      <c r="E20" s="98">
        <f t="shared" ref="E20:M20" si="10">E16+E19</f>
        <v>525</v>
      </c>
      <c r="F20" s="98">
        <f t="shared" si="10"/>
        <v>0</v>
      </c>
      <c r="G20" s="98">
        <f t="shared" si="10"/>
        <v>0</v>
      </c>
      <c r="H20" s="98">
        <f t="shared" si="10"/>
        <v>0</v>
      </c>
      <c r="I20" s="98">
        <f t="shared" si="10"/>
        <v>525</v>
      </c>
      <c r="J20" s="98">
        <f t="shared" si="10"/>
        <v>630</v>
      </c>
      <c r="K20" s="98">
        <f t="shared" si="10"/>
        <v>630</v>
      </c>
      <c r="L20" s="98">
        <f t="shared" si="10"/>
        <v>787.5</v>
      </c>
      <c r="M20" s="98">
        <f t="shared" si="10"/>
        <v>0</v>
      </c>
      <c r="N20" s="97"/>
      <c r="O20" s="97"/>
      <c r="P20" s="97"/>
      <c r="Q20" s="99"/>
    </row>
    <row r="21" spans="2:17" ht="15.75" thickBot="1" x14ac:dyDescent="0.3">
      <c r="B21" s="76" t="s">
        <v>296</v>
      </c>
      <c r="C21" s="69"/>
      <c r="D21" s="69"/>
      <c r="E21" s="69"/>
      <c r="F21" s="68"/>
      <c r="G21" s="68"/>
      <c r="H21" s="68"/>
      <c r="I21" s="77"/>
      <c r="J21" s="68"/>
      <c r="K21" s="68"/>
      <c r="L21" s="68"/>
      <c r="M21" s="69"/>
      <c r="N21" s="69"/>
      <c r="O21" s="69"/>
      <c r="P21" s="69"/>
      <c r="Q21" s="70"/>
    </row>
    <row r="22" spans="2:17" ht="15.75" thickBot="1" x14ac:dyDescent="0.3">
      <c r="B22" s="71" t="s">
        <v>162</v>
      </c>
      <c r="C22" s="72"/>
      <c r="D22" s="72"/>
      <c r="E22" s="72"/>
      <c r="F22" s="72"/>
      <c r="G22" s="72"/>
      <c r="H22" s="72"/>
      <c r="I22" s="79"/>
      <c r="J22" s="79"/>
      <c r="K22" s="79"/>
      <c r="L22" s="79"/>
      <c r="M22" s="72"/>
      <c r="N22" s="72"/>
      <c r="O22" s="72"/>
      <c r="P22" s="72"/>
      <c r="Q22" s="73"/>
    </row>
    <row r="23" spans="2:17" x14ac:dyDescent="0.25">
      <c r="B23" s="26" t="s">
        <v>171</v>
      </c>
      <c r="C23" s="27"/>
      <c r="D23" s="27"/>
      <c r="E23" s="27" t="s">
        <v>365</v>
      </c>
      <c r="F23" s="27"/>
      <c r="G23" s="27"/>
      <c r="H23" s="27"/>
      <c r="I23" s="55">
        <v>120</v>
      </c>
      <c r="J23" s="27"/>
      <c r="K23" s="55"/>
      <c r="L23" s="55">
        <f>I23*1.5</f>
        <v>180</v>
      </c>
      <c r="M23" s="27"/>
      <c r="N23" s="55"/>
      <c r="O23" s="55">
        <f>P23/L23</f>
        <v>22222.222222222223</v>
      </c>
      <c r="P23" s="27">
        <v>4000000</v>
      </c>
      <c r="Q23" s="56"/>
    </row>
    <row r="24" spans="2:17" x14ac:dyDescent="0.25">
      <c r="B24" s="23" t="s">
        <v>171</v>
      </c>
      <c r="C24" s="27"/>
      <c r="D24" s="24"/>
      <c r="E24" s="27" t="s">
        <v>365</v>
      </c>
      <c r="F24" s="24"/>
      <c r="G24" s="24"/>
      <c r="H24" s="24"/>
      <c r="I24" s="53">
        <v>120</v>
      </c>
      <c r="J24" s="24"/>
      <c r="K24" s="53"/>
      <c r="L24" s="55">
        <f t="shared" ref="L24:L25" si="11">I24*1.5</f>
        <v>180</v>
      </c>
      <c r="M24" s="24"/>
      <c r="N24" s="53"/>
      <c r="O24" s="55">
        <f t="shared" ref="O24:O27" si="12">P24/L24</f>
        <v>25000</v>
      </c>
      <c r="P24" s="24">
        <v>4500000</v>
      </c>
      <c r="Q24" s="54"/>
    </row>
    <row r="25" spans="2:17" x14ac:dyDescent="0.25">
      <c r="B25" s="23" t="s">
        <v>171</v>
      </c>
      <c r="C25" s="27"/>
      <c r="D25" s="24"/>
      <c r="E25" s="27" t="s">
        <v>365</v>
      </c>
      <c r="F25" s="24"/>
      <c r="G25" s="24"/>
      <c r="H25" s="24"/>
      <c r="I25" s="53">
        <v>150</v>
      </c>
      <c r="J25" s="24"/>
      <c r="K25" s="53"/>
      <c r="L25" s="55">
        <f t="shared" si="11"/>
        <v>225</v>
      </c>
      <c r="M25" s="24"/>
      <c r="N25" s="53"/>
      <c r="O25" s="55">
        <f t="shared" si="12"/>
        <v>22222.222222222223</v>
      </c>
      <c r="P25" s="24">
        <v>5000000</v>
      </c>
      <c r="Q25" s="54"/>
    </row>
    <row r="26" spans="2:17" x14ac:dyDescent="0.25">
      <c r="B26" s="23" t="s">
        <v>163</v>
      </c>
      <c r="C26" s="27"/>
      <c r="D26" s="24"/>
      <c r="E26" s="27" t="s">
        <v>365</v>
      </c>
      <c r="F26" s="24"/>
      <c r="G26" s="24"/>
      <c r="H26" s="24"/>
      <c r="I26" s="53"/>
      <c r="J26" s="24"/>
      <c r="K26" s="53"/>
      <c r="L26" s="24">
        <v>300</v>
      </c>
      <c r="M26" s="24"/>
      <c r="N26" s="53"/>
      <c r="O26" s="55">
        <f t="shared" si="12"/>
        <v>14400</v>
      </c>
      <c r="P26" s="24">
        <v>4320000</v>
      </c>
      <c r="Q26" s="54"/>
    </row>
    <row r="27" spans="2:17" x14ac:dyDescent="0.25">
      <c r="B27" s="23" t="s">
        <v>163</v>
      </c>
      <c r="C27" s="27"/>
      <c r="D27" s="24"/>
      <c r="E27" s="27" t="s">
        <v>365</v>
      </c>
      <c r="F27" s="24"/>
      <c r="G27" s="24"/>
      <c r="H27" s="24"/>
      <c r="I27" s="53"/>
      <c r="J27" s="24"/>
      <c r="K27" s="53"/>
      <c r="L27" s="24">
        <v>130</v>
      </c>
      <c r="M27" s="24"/>
      <c r="N27" s="53"/>
      <c r="O27" s="55">
        <f t="shared" si="12"/>
        <v>50000</v>
      </c>
      <c r="P27" s="24">
        <v>6500000</v>
      </c>
      <c r="Q27" s="54"/>
    </row>
    <row r="28" spans="2:17" ht="15.75" thickBot="1" x14ac:dyDescent="0.3">
      <c r="B28" s="23" t="s">
        <v>163</v>
      </c>
      <c r="C28" s="28"/>
      <c r="D28" s="28"/>
      <c r="E28" s="28"/>
      <c r="F28" s="28"/>
      <c r="G28" s="28"/>
      <c r="H28" s="28"/>
      <c r="I28" s="57"/>
      <c r="J28" s="28"/>
      <c r="K28" s="57"/>
      <c r="L28" s="28"/>
      <c r="M28" s="28"/>
      <c r="N28" s="57"/>
      <c r="O28" s="57"/>
      <c r="P28" s="28"/>
      <c r="Q28" s="58"/>
    </row>
    <row r="29" spans="2:17" x14ac:dyDescent="0.25">
      <c r="B29" s="29" t="s">
        <v>164</v>
      </c>
      <c r="C29" s="21"/>
      <c r="D29" s="21"/>
      <c r="E29" s="21"/>
      <c r="F29" s="21"/>
      <c r="G29" s="21"/>
      <c r="H29" s="21"/>
      <c r="I29" s="21"/>
      <c r="J29" s="21"/>
      <c r="K29" s="21"/>
      <c r="L29" s="21"/>
      <c r="M29" s="21"/>
      <c r="N29" s="22"/>
      <c r="O29" s="22">
        <f>AVERAGE(O23:O28)</f>
        <v>26768.888888888887</v>
      </c>
      <c r="P29" s="21"/>
      <c r="Q29" s="59"/>
    </row>
    <row r="30" spans="2:17" x14ac:dyDescent="0.25">
      <c r="B30" s="30" t="s">
        <v>165</v>
      </c>
      <c r="C30" s="24"/>
      <c r="D30" s="24"/>
      <c r="E30" s="24"/>
      <c r="F30" s="24"/>
      <c r="G30" s="24"/>
      <c r="H30" s="24"/>
      <c r="I30" s="24"/>
      <c r="J30" s="24"/>
      <c r="K30" s="24"/>
      <c r="L30" s="24">
        <v>874</v>
      </c>
      <c r="M30" s="24"/>
      <c r="N30" s="53"/>
      <c r="O30" s="53">
        <v>21500</v>
      </c>
      <c r="P30" s="24">
        <f>O30*L30</f>
        <v>18791000</v>
      </c>
      <c r="Q30" s="31"/>
    </row>
    <row r="31" spans="2:17" x14ac:dyDescent="0.25">
      <c r="B31" s="30" t="s">
        <v>166</v>
      </c>
      <c r="C31" s="24"/>
      <c r="D31" s="24"/>
      <c r="E31" s="32"/>
      <c r="F31" s="32"/>
      <c r="G31" s="24"/>
      <c r="H31" s="24"/>
      <c r="I31" s="32"/>
      <c r="J31" s="24"/>
      <c r="K31" s="24"/>
      <c r="L31" s="33"/>
      <c r="M31" s="33"/>
      <c r="N31" s="33"/>
      <c r="O31" s="33"/>
      <c r="P31" s="33"/>
      <c r="Q31" s="31"/>
    </row>
    <row r="32" spans="2:17" x14ac:dyDescent="0.25">
      <c r="B32" s="34" t="s">
        <v>167</v>
      </c>
      <c r="C32" s="28"/>
      <c r="D32" s="28"/>
      <c r="E32" s="60"/>
      <c r="F32" s="60"/>
      <c r="G32" s="28"/>
      <c r="H32" s="28"/>
      <c r="I32" s="60"/>
      <c r="J32" s="28"/>
      <c r="K32" s="28"/>
      <c r="L32" s="35">
        <v>632</v>
      </c>
      <c r="M32" s="35"/>
      <c r="N32" s="35"/>
      <c r="O32" s="35">
        <v>21500</v>
      </c>
      <c r="P32" s="35">
        <f>O32*L32</f>
        <v>13588000</v>
      </c>
      <c r="Q32" s="31"/>
    </row>
    <row r="33" spans="2:21" x14ac:dyDescent="0.25">
      <c r="B33" s="30" t="s">
        <v>168</v>
      </c>
      <c r="C33" s="24"/>
      <c r="D33" s="24"/>
      <c r="E33" s="32"/>
      <c r="F33" s="32"/>
      <c r="G33" s="24"/>
      <c r="H33" s="24"/>
      <c r="I33" s="32"/>
      <c r="J33" s="24"/>
      <c r="K33" s="24"/>
      <c r="L33" s="33"/>
      <c r="M33" s="33"/>
      <c r="N33" s="33"/>
      <c r="O33" s="33"/>
      <c r="P33" s="35"/>
      <c r="Q33" s="31"/>
    </row>
    <row r="34" spans="2:21" x14ac:dyDescent="0.25">
      <c r="B34" s="30" t="s">
        <v>169</v>
      </c>
      <c r="C34" s="24"/>
      <c r="D34" s="24"/>
      <c r="E34" s="32"/>
      <c r="F34" s="32"/>
      <c r="G34" s="24"/>
      <c r="H34" s="24"/>
      <c r="I34" s="32"/>
      <c r="J34" s="24"/>
      <c r="K34" s="28"/>
      <c r="L34" s="106">
        <v>632</v>
      </c>
      <c r="M34" s="106"/>
      <c r="N34" s="106"/>
      <c r="O34" s="106">
        <v>24000</v>
      </c>
      <c r="P34" s="106">
        <f>O34*L34</f>
        <v>15168000</v>
      </c>
      <c r="Q34" s="31"/>
      <c r="R34">
        <f>O32*1.5</f>
        <v>32250</v>
      </c>
    </row>
    <row r="35" spans="2:21" x14ac:dyDescent="0.25">
      <c r="B35" s="107"/>
      <c r="E35" s="108"/>
      <c r="F35" s="108"/>
      <c r="I35" s="108"/>
      <c r="K35" s="24"/>
      <c r="L35" s="110">
        <v>632</v>
      </c>
      <c r="M35" s="110"/>
      <c r="N35" s="110"/>
      <c r="O35" s="110">
        <v>30000</v>
      </c>
      <c r="P35" s="110">
        <f>L35*O35</f>
        <v>18960000</v>
      </c>
      <c r="Q35" s="109"/>
    </row>
    <row r="36" spans="2:21" ht="15.75" thickBot="1" x14ac:dyDescent="0.3">
      <c r="B36" s="181" t="s">
        <v>170</v>
      </c>
      <c r="C36" s="182"/>
      <c r="D36" s="182"/>
      <c r="E36" s="182"/>
      <c r="F36" s="182"/>
      <c r="G36" s="182"/>
      <c r="H36" s="182"/>
      <c r="I36" s="182"/>
      <c r="J36" s="182"/>
      <c r="K36" s="182"/>
      <c r="L36" s="182"/>
      <c r="M36" s="182"/>
      <c r="N36" s="182"/>
      <c r="O36" s="182"/>
      <c r="P36" s="182"/>
      <c r="Q36" s="183"/>
    </row>
    <row r="37" spans="2:21" ht="18.75" x14ac:dyDescent="0.3">
      <c r="B37" s="36" t="s">
        <v>171</v>
      </c>
      <c r="C37" s="184" t="s">
        <v>172</v>
      </c>
      <c r="D37" s="184"/>
      <c r="E37" s="184"/>
      <c r="F37" s="184"/>
      <c r="G37" s="184" t="s">
        <v>173</v>
      </c>
      <c r="H37" s="185"/>
      <c r="I37" s="185"/>
      <c r="J37" s="184" t="s">
        <v>174</v>
      </c>
      <c r="K37" s="185"/>
      <c r="L37" s="185"/>
      <c r="M37" s="185"/>
      <c r="N37" s="185"/>
      <c r="O37" s="185"/>
    </row>
    <row r="38" spans="2:21" ht="57" customHeight="1" x14ac:dyDescent="0.25">
      <c r="B38" s="33" t="s">
        <v>175</v>
      </c>
      <c r="C38" s="160" t="s">
        <v>358</v>
      </c>
      <c r="D38" s="160"/>
      <c r="E38" s="160"/>
      <c r="F38" s="160"/>
      <c r="G38" s="160">
        <v>8454099113</v>
      </c>
      <c r="H38" s="160"/>
      <c r="I38" s="160"/>
      <c r="J38" s="186" t="s">
        <v>364</v>
      </c>
      <c r="K38" s="186"/>
      <c r="L38" s="186"/>
      <c r="M38" s="186"/>
      <c r="N38" s="186"/>
      <c r="O38" s="186"/>
    </row>
    <row r="39" spans="2:21" x14ac:dyDescent="0.25">
      <c r="B39" s="24" t="s">
        <v>176</v>
      </c>
      <c r="C39" s="160" t="s">
        <v>359</v>
      </c>
      <c r="D39" s="160"/>
      <c r="E39" s="160"/>
      <c r="F39" s="160"/>
      <c r="G39" s="160">
        <v>9324189153</v>
      </c>
      <c r="H39" s="160"/>
      <c r="I39" s="160"/>
      <c r="J39" s="160" t="s">
        <v>363</v>
      </c>
      <c r="K39" s="160"/>
      <c r="L39" s="160"/>
      <c r="M39" s="160"/>
      <c r="N39" s="160"/>
      <c r="O39" s="160"/>
    </row>
    <row r="40" spans="2:21" x14ac:dyDescent="0.25">
      <c r="B40" s="24" t="s">
        <v>177</v>
      </c>
      <c r="C40" s="160" t="s">
        <v>360</v>
      </c>
      <c r="D40" s="160"/>
      <c r="E40" s="160"/>
      <c r="F40" s="160"/>
      <c r="G40" s="160">
        <v>9819279577</v>
      </c>
      <c r="H40" s="160"/>
      <c r="I40" s="160"/>
      <c r="J40" s="187" t="s">
        <v>362</v>
      </c>
      <c r="K40" s="187"/>
      <c r="L40" s="187"/>
      <c r="M40" s="187"/>
      <c r="N40" s="187"/>
      <c r="O40" s="187"/>
      <c r="P40" t="s">
        <v>361</v>
      </c>
      <c r="S40">
        <f>4000000/120</f>
        <v>33333.333333333336</v>
      </c>
      <c r="T40" s="105">
        <f>S40*P11</f>
        <v>15305062.5</v>
      </c>
      <c r="U40">
        <f>S40*O11</f>
        <v>13415980.5</v>
      </c>
    </row>
    <row r="41" spans="2:21" x14ac:dyDescent="0.25">
      <c r="B41" s="24">
        <v>2025</v>
      </c>
      <c r="C41" s="160" t="s">
        <v>383</v>
      </c>
      <c r="D41" s="160"/>
      <c r="E41" s="160"/>
      <c r="F41" s="160"/>
      <c r="G41" s="161">
        <v>9699944319</v>
      </c>
      <c r="H41" s="161"/>
      <c r="I41" s="161"/>
      <c r="J41" s="160" t="s">
        <v>384</v>
      </c>
      <c r="K41" s="160"/>
      <c r="L41" s="160"/>
      <c r="M41" s="160"/>
      <c r="N41" s="160"/>
      <c r="O41" s="160"/>
      <c r="P41">
        <f>15000000/450</f>
        <v>33333.333333333336</v>
      </c>
      <c r="Q41">
        <f>15000000/500</f>
        <v>30000</v>
      </c>
    </row>
    <row r="42" spans="2:21" x14ac:dyDescent="0.25">
      <c r="C42" s="159"/>
      <c r="D42" s="159"/>
      <c r="E42" s="159"/>
      <c r="F42" s="159"/>
      <c r="G42" s="37"/>
      <c r="H42" s="37"/>
      <c r="I42" s="37"/>
    </row>
    <row r="43" spans="2:21" x14ac:dyDescent="0.25">
      <c r="C43" s="159"/>
      <c r="D43" s="159"/>
      <c r="E43" s="159"/>
      <c r="F43" s="38"/>
      <c r="G43" s="82"/>
      <c r="H43" s="39"/>
      <c r="I43" s="40"/>
    </row>
    <row r="44" spans="2:21" hidden="1" x14ac:dyDescent="0.25">
      <c r="E44" s="80"/>
      <c r="F44" s="81"/>
      <c r="G44" s="82"/>
      <c r="H44" s="81"/>
      <c r="I44" s="83"/>
    </row>
    <row r="45" spans="2:21" hidden="1" x14ac:dyDescent="0.25">
      <c r="E45" s="80"/>
      <c r="F45" s="81"/>
      <c r="G45" s="82"/>
      <c r="H45" s="82"/>
      <c r="I45" s="83"/>
    </row>
    <row r="46" spans="2:21" ht="15" hidden="1" customHeight="1" x14ac:dyDescent="0.25">
      <c r="E46" s="162"/>
      <c r="F46" s="163"/>
      <c r="G46" s="164"/>
      <c r="H46" s="164"/>
      <c r="I46" s="165"/>
    </row>
    <row r="47" spans="2:21" ht="135" hidden="1" customHeight="1" x14ac:dyDescent="0.25">
      <c r="E47" s="162"/>
      <c r="F47" s="163"/>
      <c r="G47" s="164"/>
      <c r="H47" s="164"/>
      <c r="I47" s="165"/>
    </row>
    <row r="48" spans="2:21" ht="15" hidden="1" customHeight="1" x14ac:dyDescent="0.25">
      <c r="E48" s="41"/>
    </row>
    <row r="49" spans="5:22" x14ac:dyDescent="0.25">
      <c r="E49" s="41"/>
      <c r="V49">
        <f>21500*1.5</f>
        <v>32250</v>
      </c>
    </row>
  </sheetData>
  <mergeCells count="29">
    <mergeCell ref="B36:Q36"/>
    <mergeCell ref="C37:F37"/>
    <mergeCell ref="G37:I37"/>
    <mergeCell ref="J37:O37"/>
    <mergeCell ref="C40:F40"/>
    <mergeCell ref="G40:I40"/>
    <mergeCell ref="C38:F38"/>
    <mergeCell ref="G38:I38"/>
    <mergeCell ref="J38:O38"/>
    <mergeCell ref="C39:F39"/>
    <mergeCell ref="G39:I39"/>
    <mergeCell ref="J39:O39"/>
    <mergeCell ref="J40:O40"/>
    <mergeCell ref="B4:Q4"/>
    <mergeCell ref="E1:F1"/>
    <mergeCell ref="G1:I1"/>
    <mergeCell ref="J1:L1"/>
    <mergeCell ref="M1:Q1"/>
    <mergeCell ref="B2:Q2"/>
    <mergeCell ref="E46:E47"/>
    <mergeCell ref="F46:F47"/>
    <mergeCell ref="G46:G47"/>
    <mergeCell ref="H46:H47"/>
    <mergeCell ref="I46:I47"/>
    <mergeCell ref="C43:E43"/>
    <mergeCell ref="C41:F41"/>
    <mergeCell ref="G41:I41"/>
    <mergeCell ref="J41:O41"/>
    <mergeCell ref="C42:F4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42"/>
  <sheetViews>
    <sheetView topLeftCell="A28" zoomScaleNormal="100" workbookViewId="0">
      <selection activeCell="E16" sqref="E16"/>
    </sheetView>
  </sheetViews>
  <sheetFormatPr defaultColWidth="9.140625" defaultRowHeight="15" x14ac:dyDescent="0.25"/>
  <cols>
    <col min="1" max="1" width="9.140625" style="42"/>
    <col min="2" max="2" width="19.42578125" style="42" customWidth="1"/>
    <col min="3" max="3" width="9.140625" style="42"/>
    <col min="4" max="4" width="0" style="42" hidden="1" customWidth="1"/>
    <col min="5" max="5" width="9.140625" style="42"/>
    <col min="6" max="6" width="0" style="42" hidden="1" customWidth="1"/>
    <col min="7" max="16384" width="9.140625" style="42"/>
  </cols>
  <sheetData>
    <row r="2" spans="1:9" x14ac:dyDescent="0.25">
      <c r="A2" s="188" t="s">
        <v>178</v>
      </c>
      <c r="B2" s="188" t="s">
        <v>179</v>
      </c>
      <c r="C2" s="188" t="s">
        <v>180</v>
      </c>
      <c r="D2" s="188"/>
      <c r="E2" s="188" t="s">
        <v>181</v>
      </c>
      <c r="F2" s="188"/>
      <c r="G2" s="188" t="s">
        <v>182</v>
      </c>
      <c r="H2" s="188" t="s">
        <v>183</v>
      </c>
      <c r="I2" s="188" t="s">
        <v>184</v>
      </c>
    </row>
    <row r="3" spans="1:9" x14ac:dyDescent="0.25">
      <c r="A3" s="188"/>
      <c r="B3" s="188"/>
      <c r="C3" s="43" t="s">
        <v>185</v>
      </c>
      <c r="D3" s="43" t="s">
        <v>186</v>
      </c>
      <c r="E3" s="43" t="s">
        <v>185</v>
      </c>
      <c r="F3" s="43" t="s">
        <v>186</v>
      </c>
      <c r="G3" s="188"/>
      <c r="H3" s="188"/>
      <c r="I3" s="188"/>
    </row>
    <row r="4" spans="1:9" x14ac:dyDescent="0.25">
      <c r="A4" s="44">
        <v>1</v>
      </c>
      <c r="B4" s="44" t="s">
        <v>301</v>
      </c>
      <c r="C4" s="44">
        <v>31.8</v>
      </c>
      <c r="D4" s="44"/>
      <c r="E4" s="44">
        <v>14.8</v>
      </c>
      <c r="F4" s="44"/>
      <c r="G4" s="45">
        <f t="shared" ref="G4:G22" si="0">(E4+F4/10)</f>
        <v>14.8</v>
      </c>
      <c r="H4" s="45">
        <f t="shared" ref="H4:H22" si="1">(C4+D4/10)</f>
        <v>31.8</v>
      </c>
      <c r="I4" s="45">
        <f t="shared" ref="I4:I35" si="2">G4*H4</f>
        <v>470.64000000000004</v>
      </c>
    </row>
    <row r="5" spans="1:9" x14ac:dyDescent="0.25">
      <c r="A5" s="44"/>
      <c r="B5" s="44" t="s">
        <v>188</v>
      </c>
      <c r="C5" s="44"/>
      <c r="D5" s="44"/>
      <c r="E5" s="44"/>
      <c r="F5" s="44"/>
      <c r="G5" s="45">
        <f t="shared" si="0"/>
        <v>0</v>
      </c>
      <c r="H5" s="45">
        <f t="shared" si="1"/>
        <v>0</v>
      </c>
      <c r="I5" s="45">
        <f t="shared" si="2"/>
        <v>0</v>
      </c>
    </row>
    <row r="6" spans="1:9" x14ac:dyDescent="0.25">
      <c r="A6" s="44">
        <v>2</v>
      </c>
      <c r="B6" s="44" t="s">
        <v>189</v>
      </c>
      <c r="C6" s="44">
        <v>13.8</v>
      </c>
      <c r="D6" s="44"/>
      <c r="E6" s="44">
        <v>4.8</v>
      </c>
      <c r="F6" s="44"/>
      <c r="G6" s="45">
        <f t="shared" si="0"/>
        <v>4.8</v>
      </c>
      <c r="H6" s="45">
        <f t="shared" si="1"/>
        <v>13.8</v>
      </c>
      <c r="I6" s="45">
        <f t="shared" si="2"/>
        <v>66.239999999999995</v>
      </c>
    </row>
    <row r="7" spans="1:9" x14ac:dyDescent="0.25">
      <c r="A7" s="44">
        <v>3</v>
      </c>
      <c r="B7" s="44" t="s">
        <v>294</v>
      </c>
      <c r="C7" s="44">
        <v>4.9000000000000004</v>
      </c>
      <c r="D7" s="44"/>
      <c r="E7" s="44">
        <v>3.8</v>
      </c>
      <c r="F7" s="44"/>
      <c r="G7" s="45">
        <f t="shared" si="0"/>
        <v>3.8</v>
      </c>
      <c r="H7" s="45">
        <f t="shared" si="1"/>
        <v>4.9000000000000004</v>
      </c>
      <c r="I7" s="45">
        <f t="shared" si="2"/>
        <v>18.62</v>
      </c>
    </row>
    <row r="8" spans="1:9" x14ac:dyDescent="0.25">
      <c r="A8" s="44"/>
      <c r="B8" s="44" t="s">
        <v>380</v>
      </c>
      <c r="C8" s="44">
        <v>5.8</v>
      </c>
      <c r="D8" s="44"/>
      <c r="E8" s="44">
        <v>4.8</v>
      </c>
      <c r="F8" s="44"/>
      <c r="G8" s="45">
        <f t="shared" si="0"/>
        <v>4.8</v>
      </c>
      <c r="H8" s="45">
        <f t="shared" si="1"/>
        <v>5.8</v>
      </c>
      <c r="I8" s="45">
        <f t="shared" si="2"/>
        <v>27.84</v>
      </c>
    </row>
    <row r="9" spans="1:9" x14ac:dyDescent="0.25">
      <c r="A9" s="44"/>
      <c r="B9" s="44" t="s">
        <v>274</v>
      </c>
      <c r="C9" s="44"/>
      <c r="D9" s="44"/>
      <c r="E9" s="44"/>
      <c r="F9" s="44"/>
      <c r="G9" s="45">
        <f t="shared" si="0"/>
        <v>0</v>
      </c>
      <c r="H9" s="45">
        <f t="shared" si="1"/>
        <v>0</v>
      </c>
      <c r="I9" s="45">
        <f t="shared" si="2"/>
        <v>0</v>
      </c>
    </row>
    <row r="10" spans="1:9" x14ac:dyDescent="0.25">
      <c r="A10" s="44"/>
      <c r="B10" s="44" t="s">
        <v>274</v>
      </c>
      <c r="C10" s="44"/>
      <c r="D10" s="44"/>
      <c r="E10" s="44"/>
      <c r="F10" s="44"/>
      <c r="G10" s="45">
        <f t="shared" si="0"/>
        <v>0</v>
      </c>
      <c r="H10" s="45">
        <f t="shared" si="1"/>
        <v>0</v>
      </c>
      <c r="I10" s="45">
        <f t="shared" si="2"/>
        <v>0</v>
      </c>
    </row>
    <row r="11" spans="1:9" x14ac:dyDescent="0.25">
      <c r="A11" s="44">
        <v>4</v>
      </c>
      <c r="B11" s="44" t="s">
        <v>381</v>
      </c>
      <c r="C11" s="44">
        <v>15</v>
      </c>
      <c r="D11" s="44"/>
      <c r="E11" s="44">
        <v>3.8</v>
      </c>
      <c r="F11" s="44"/>
      <c r="G11" s="45">
        <f t="shared" si="0"/>
        <v>3.8</v>
      </c>
      <c r="H11" s="45">
        <f t="shared" si="1"/>
        <v>15</v>
      </c>
      <c r="I11" s="45">
        <f t="shared" si="2"/>
        <v>57</v>
      </c>
    </row>
    <row r="12" spans="1:9" x14ac:dyDescent="0.25">
      <c r="A12" s="44"/>
      <c r="B12" s="44" t="s">
        <v>382</v>
      </c>
      <c r="C12" s="44">
        <v>4.8</v>
      </c>
      <c r="D12" s="44"/>
      <c r="E12" s="44">
        <v>4</v>
      </c>
      <c r="F12" s="44"/>
      <c r="G12" s="45">
        <f t="shared" si="0"/>
        <v>4</v>
      </c>
      <c r="H12" s="45">
        <f t="shared" si="1"/>
        <v>4.8</v>
      </c>
      <c r="I12" s="45">
        <f t="shared" si="2"/>
        <v>19.2</v>
      </c>
    </row>
    <row r="13" spans="1:9" x14ac:dyDescent="0.25">
      <c r="A13" s="44"/>
      <c r="B13" s="44" t="s">
        <v>382</v>
      </c>
      <c r="C13" s="44">
        <v>8</v>
      </c>
      <c r="D13" s="44"/>
      <c r="E13" s="44">
        <v>7.5</v>
      </c>
      <c r="F13" s="44"/>
      <c r="G13" s="45">
        <f t="shared" si="0"/>
        <v>7.5</v>
      </c>
      <c r="H13" s="45">
        <f t="shared" si="1"/>
        <v>8</v>
      </c>
      <c r="I13" s="45">
        <f t="shared" si="2"/>
        <v>60</v>
      </c>
    </row>
    <row r="14" spans="1:9" x14ac:dyDescent="0.25">
      <c r="A14" s="44"/>
      <c r="B14" s="44" t="s">
        <v>298</v>
      </c>
      <c r="C14" s="44"/>
      <c r="D14" s="44"/>
      <c r="E14" s="44"/>
      <c r="F14" s="44"/>
      <c r="G14" s="45">
        <f t="shared" si="0"/>
        <v>0</v>
      </c>
      <c r="H14" s="45">
        <f t="shared" si="1"/>
        <v>0</v>
      </c>
      <c r="I14" s="45">
        <f t="shared" si="2"/>
        <v>0</v>
      </c>
    </row>
    <row r="15" spans="1:9" x14ac:dyDescent="0.25">
      <c r="A15" s="44"/>
      <c r="B15" s="44" t="s">
        <v>275</v>
      </c>
      <c r="C15" s="44"/>
      <c r="D15" s="44"/>
      <c r="E15" s="44"/>
      <c r="F15" s="44"/>
      <c r="G15" s="45">
        <f t="shared" si="0"/>
        <v>0</v>
      </c>
      <c r="H15" s="45">
        <f t="shared" si="1"/>
        <v>0</v>
      </c>
      <c r="I15" s="45">
        <f t="shared" si="2"/>
        <v>0</v>
      </c>
    </row>
    <row r="16" spans="1:9" x14ac:dyDescent="0.25">
      <c r="A16" s="44"/>
      <c r="B16" s="44" t="s">
        <v>275</v>
      </c>
      <c r="C16" s="44"/>
      <c r="D16" s="44"/>
      <c r="E16" s="44"/>
      <c r="F16" s="44"/>
      <c r="G16" s="45">
        <f t="shared" si="0"/>
        <v>0</v>
      </c>
      <c r="H16" s="45">
        <f t="shared" si="1"/>
        <v>0</v>
      </c>
      <c r="I16" s="45">
        <f t="shared" si="2"/>
        <v>0</v>
      </c>
    </row>
    <row r="17" spans="1:9" x14ac:dyDescent="0.25">
      <c r="A17" s="44">
        <v>5</v>
      </c>
      <c r="B17" s="44" t="s">
        <v>275</v>
      </c>
      <c r="C17" s="44"/>
      <c r="D17" s="44"/>
      <c r="E17" s="44"/>
      <c r="F17" s="44"/>
      <c r="G17" s="45">
        <f t="shared" si="0"/>
        <v>0</v>
      </c>
      <c r="H17" s="45">
        <f t="shared" si="1"/>
        <v>0</v>
      </c>
      <c r="I17" s="45">
        <f t="shared" si="2"/>
        <v>0</v>
      </c>
    </row>
    <row r="18" spans="1:9" x14ac:dyDescent="0.25">
      <c r="A18" s="44"/>
      <c r="B18" s="44" t="s">
        <v>275</v>
      </c>
      <c r="C18" s="32"/>
      <c r="D18" s="32"/>
      <c r="E18" s="32"/>
      <c r="F18" s="32"/>
      <c r="G18" s="45">
        <f t="shared" si="0"/>
        <v>0</v>
      </c>
      <c r="H18" s="45">
        <f t="shared" si="1"/>
        <v>0</v>
      </c>
      <c r="I18" s="45">
        <f t="shared" si="2"/>
        <v>0</v>
      </c>
    </row>
    <row r="19" spans="1:9" x14ac:dyDescent="0.25">
      <c r="A19" s="44"/>
      <c r="B19" s="44" t="s">
        <v>303</v>
      </c>
      <c r="C19" s="44"/>
      <c r="D19" s="44"/>
      <c r="E19" s="44"/>
      <c r="F19" s="46"/>
      <c r="G19" s="45">
        <f t="shared" si="0"/>
        <v>0</v>
      </c>
      <c r="H19" s="45">
        <f t="shared" si="1"/>
        <v>0</v>
      </c>
      <c r="I19" s="45">
        <f t="shared" si="2"/>
        <v>0</v>
      </c>
    </row>
    <row r="20" spans="1:9" x14ac:dyDescent="0.25">
      <c r="A20" s="44">
        <v>6</v>
      </c>
      <c r="B20" s="44" t="s">
        <v>277</v>
      </c>
      <c r="C20" s="44"/>
      <c r="D20" s="44"/>
      <c r="E20" s="44"/>
      <c r="F20" s="46"/>
      <c r="G20" s="45">
        <f t="shared" si="0"/>
        <v>0</v>
      </c>
      <c r="H20" s="45">
        <f t="shared" si="1"/>
        <v>0</v>
      </c>
      <c r="I20" s="45">
        <f t="shared" si="2"/>
        <v>0</v>
      </c>
    </row>
    <row r="21" spans="1:9" x14ac:dyDescent="0.25">
      <c r="A21" s="44"/>
      <c r="B21" s="44" t="s">
        <v>277</v>
      </c>
      <c r="C21" s="44"/>
      <c r="D21" s="44"/>
      <c r="E21" s="44"/>
      <c r="F21" s="46"/>
      <c r="G21" s="45">
        <f t="shared" si="0"/>
        <v>0</v>
      </c>
      <c r="H21" s="45">
        <f t="shared" si="1"/>
        <v>0</v>
      </c>
      <c r="I21" s="45">
        <f t="shared" si="2"/>
        <v>0</v>
      </c>
    </row>
    <row r="22" spans="1:9" x14ac:dyDescent="0.25">
      <c r="A22" s="44"/>
      <c r="B22" s="44" t="s">
        <v>304</v>
      </c>
      <c r="C22" s="44"/>
      <c r="D22" s="44"/>
      <c r="E22" s="44"/>
      <c r="F22" s="46"/>
      <c r="G22" s="45">
        <f t="shared" si="0"/>
        <v>0</v>
      </c>
      <c r="H22" s="45">
        <f t="shared" si="1"/>
        <v>0</v>
      </c>
      <c r="I22" s="45">
        <f t="shared" si="2"/>
        <v>0</v>
      </c>
    </row>
    <row r="23" spans="1:9" x14ac:dyDescent="0.25">
      <c r="A23" s="44"/>
      <c r="B23" s="44" t="s">
        <v>277</v>
      </c>
      <c r="C23" s="44"/>
      <c r="D23" s="44"/>
      <c r="E23" s="44"/>
      <c r="F23" s="46"/>
      <c r="G23" s="45">
        <f t="shared" ref="G23:G35" si="3">(E23+F23/10)</f>
        <v>0</v>
      </c>
      <c r="H23" s="45">
        <f t="shared" ref="H23:H37" si="4">(C23+D23/10)</f>
        <v>0</v>
      </c>
      <c r="I23" s="45">
        <f t="shared" si="2"/>
        <v>0</v>
      </c>
    </row>
    <row r="24" spans="1:9" x14ac:dyDescent="0.25">
      <c r="A24" s="44">
        <v>7</v>
      </c>
      <c r="B24" s="44" t="s">
        <v>293</v>
      </c>
      <c r="C24" s="44"/>
      <c r="D24" s="44"/>
      <c r="E24" s="44"/>
      <c r="F24" s="46"/>
      <c r="G24" s="45">
        <f t="shared" si="3"/>
        <v>0</v>
      </c>
      <c r="H24" s="45">
        <f t="shared" si="4"/>
        <v>0</v>
      </c>
      <c r="I24" s="45">
        <f t="shared" si="2"/>
        <v>0</v>
      </c>
    </row>
    <row r="25" spans="1:9" x14ac:dyDescent="0.25">
      <c r="A25" s="44"/>
      <c r="B25" s="44" t="s">
        <v>193</v>
      </c>
      <c r="C25" s="44"/>
      <c r="D25" s="44"/>
      <c r="E25" s="44"/>
      <c r="F25" s="46"/>
      <c r="G25" s="45">
        <f t="shared" si="3"/>
        <v>0</v>
      </c>
      <c r="H25" s="45">
        <f t="shared" si="4"/>
        <v>0</v>
      </c>
      <c r="I25" s="45">
        <f t="shared" si="2"/>
        <v>0</v>
      </c>
    </row>
    <row r="26" spans="1:9" x14ac:dyDescent="0.25">
      <c r="A26" s="44"/>
      <c r="B26" s="44" t="s">
        <v>194</v>
      </c>
      <c r="C26" s="44"/>
      <c r="D26" s="44"/>
      <c r="E26" s="44"/>
      <c r="F26" s="46"/>
      <c r="G26" s="45">
        <f t="shared" si="3"/>
        <v>0</v>
      </c>
      <c r="H26" s="45">
        <f t="shared" si="4"/>
        <v>0</v>
      </c>
      <c r="I26" s="45">
        <f t="shared" si="2"/>
        <v>0</v>
      </c>
    </row>
    <row r="27" spans="1:9" x14ac:dyDescent="0.25">
      <c r="A27" s="44"/>
      <c r="B27" s="44" t="s">
        <v>195</v>
      </c>
      <c r="C27" s="44"/>
      <c r="D27" s="44"/>
      <c r="E27" s="44"/>
      <c r="F27" s="46"/>
      <c r="G27" s="45">
        <f t="shared" si="3"/>
        <v>0</v>
      </c>
      <c r="H27" s="45">
        <f t="shared" si="4"/>
        <v>0</v>
      </c>
      <c r="I27" s="45">
        <f t="shared" si="2"/>
        <v>0</v>
      </c>
    </row>
    <row r="28" spans="1:9" x14ac:dyDescent="0.25">
      <c r="A28" s="44"/>
      <c r="B28" s="44" t="s">
        <v>196</v>
      </c>
      <c r="C28" s="44"/>
      <c r="D28" s="44"/>
      <c r="E28" s="44"/>
      <c r="F28" s="46"/>
      <c r="G28" s="45">
        <f t="shared" si="3"/>
        <v>0</v>
      </c>
      <c r="H28" s="45">
        <f t="shared" si="4"/>
        <v>0</v>
      </c>
      <c r="I28" s="45">
        <f t="shared" si="2"/>
        <v>0</v>
      </c>
    </row>
    <row r="29" spans="1:9" x14ac:dyDescent="0.25">
      <c r="A29" s="44">
        <v>8</v>
      </c>
      <c r="B29" s="44" t="s">
        <v>197</v>
      </c>
      <c r="C29" s="44"/>
      <c r="D29" s="44"/>
      <c r="E29" s="44"/>
      <c r="F29" s="46"/>
      <c r="G29" s="45">
        <f t="shared" si="3"/>
        <v>0</v>
      </c>
      <c r="H29" s="45">
        <f t="shared" si="4"/>
        <v>0</v>
      </c>
      <c r="I29" s="45">
        <f t="shared" si="2"/>
        <v>0</v>
      </c>
    </row>
    <row r="30" spans="1:9" x14ac:dyDescent="0.25">
      <c r="A30" s="44"/>
      <c r="B30" s="44" t="s">
        <v>198</v>
      </c>
      <c r="C30" s="44"/>
      <c r="D30" s="44"/>
      <c r="E30" s="44"/>
      <c r="F30" s="46"/>
      <c r="G30" s="45">
        <f t="shared" si="3"/>
        <v>0</v>
      </c>
      <c r="H30" s="45">
        <f t="shared" si="4"/>
        <v>0</v>
      </c>
      <c r="I30" s="45">
        <f t="shared" si="2"/>
        <v>0</v>
      </c>
    </row>
    <row r="31" spans="1:9" x14ac:dyDescent="0.25">
      <c r="A31" s="44"/>
      <c r="B31" s="44" t="s">
        <v>199</v>
      </c>
      <c r="C31" s="44"/>
      <c r="D31" s="44"/>
      <c r="E31" s="44"/>
      <c r="F31" s="46"/>
      <c r="G31" s="45">
        <f t="shared" si="3"/>
        <v>0</v>
      </c>
      <c r="H31" s="45">
        <f t="shared" si="4"/>
        <v>0</v>
      </c>
      <c r="I31" s="45">
        <f t="shared" si="2"/>
        <v>0</v>
      </c>
    </row>
    <row r="32" spans="1:9" x14ac:dyDescent="0.25">
      <c r="A32" s="44">
        <v>9</v>
      </c>
      <c r="B32" s="44" t="s">
        <v>200</v>
      </c>
      <c r="C32" s="44"/>
      <c r="D32" s="44"/>
      <c r="E32" s="44"/>
      <c r="F32" s="46"/>
      <c r="G32" s="45">
        <f t="shared" si="3"/>
        <v>0</v>
      </c>
      <c r="H32" s="45">
        <f t="shared" si="4"/>
        <v>0</v>
      </c>
      <c r="I32" s="45">
        <f t="shared" si="2"/>
        <v>0</v>
      </c>
    </row>
    <row r="33" spans="1:9" x14ac:dyDescent="0.25">
      <c r="A33" s="44"/>
      <c r="B33" s="44" t="s">
        <v>201</v>
      </c>
      <c r="C33" s="44"/>
      <c r="D33" s="44"/>
      <c r="E33" s="44"/>
      <c r="F33" s="46"/>
      <c r="G33" s="45">
        <f t="shared" si="3"/>
        <v>0</v>
      </c>
      <c r="H33" s="45">
        <f t="shared" si="4"/>
        <v>0</v>
      </c>
      <c r="I33" s="45">
        <f t="shared" si="2"/>
        <v>0</v>
      </c>
    </row>
    <row r="34" spans="1:9" x14ac:dyDescent="0.25">
      <c r="A34" s="44"/>
      <c r="B34" s="44" t="s">
        <v>202</v>
      </c>
      <c r="C34" s="44"/>
      <c r="D34" s="44"/>
      <c r="E34" s="44"/>
      <c r="F34" s="46"/>
      <c r="G34" s="45">
        <f t="shared" si="3"/>
        <v>0</v>
      </c>
      <c r="H34" s="45">
        <f t="shared" si="4"/>
        <v>0</v>
      </c>
      <c r="I34" s="45">
        <f t="shared" si="2"/>
        <v>0</v>
      </c>
    </row>
    <row r="35" spans="1:9" x14ac:dyDescent="0.25">
      <c r="A35" s="44">
        <v>10</v>
      </c>
      <c r="B35" s="44" t="s">
        <v>203</v>
      </c>
      <c r="C35" s="44"/>
      <c r="D35" s="44"/>
      <c r="E35" s="44"/>
      <c r="F35" s="46"/>
      <c r="G35" s="45">
        <f t="shared" si="3"/>
        <v>0</v>
      </c>
      <c r="H35" s="45">
        <f t="shared" si="4"/>
        <v>0</v>
      </c>
      <c r="I35" s="45">
        <f t="shared" si="2"/>
        <v>0</v>
      </c>
    </row>
    <row r="36" spans="1:9" x14ac:dyDescent="0.25">
      <c r="A36" s="44"/>
      <c r="B36" s="44" t="s">
        <v>203</v>
      </c>
      <c r="C36" s="44"/>
      <c r="D36" s="44"/>
      <c r="E36" s="44"/>
      <c r="F36" s="46"/>
      <c r="G36" s="45"/>
      <c r="H36" s="45">
        <f t="shared" si="4"/>
        <v>0</v>
      </c>
      <c r="I36" s="44"/>
    </row>
    <row r="37" spans="1:9" x14ac:dyDescent="0.25">
      <c r="A37" s="44"/>
      <c r="B37" s="44" t="s">
        <v>203</v>
      </c>
      <c r="C37" s="44"/>
      <c r="D37" s="44"/>
      <c r="E37" s="44"/>
      <c r="F37" s="46"/>
      <c r="G37" s="45"/>
      <c r="H37" s="45">
        <f t="shared" si="4"/>
        <v>0</v>
      </c>
      <c r="I37" s="44"/>
    </row>
    <row r="38" spans="1:9" x14ac:dyDescent="0.25">
      <c r="A38" s="44"/>
      <c r="B38" s="43" t="s">
        <v>204</v>
      </c>
      <c r="C38" s="44"/>
      <c r="D38" s="44"/>
      <c r="E38" s="44"/>
      <c r="F38" s="46"/>
      <c r="G38" s="44"/>
      <c r="H38" s="32"/>
      <c r="I38" s="45">
        <f>SUM(I4:I25)</f>
        <v>719.54000000000008</v>
      </c>
    </row>
    <row r="39" spans="1:9" x14ac:dyDescent="0.25">
      <c r="A39" s="44"/>
      <c r="B39" s="43" t="s">
        <v>205</v>
      </c>
      <c r="C39" s="44"/>
      <c r="D39" s="44"/>
      <c r="E39" s="44"/>
      <c r="F39" s="46"/>
      <c r="G39" s="44"/>
      <c r="H39" s="32"/>
      <c r="I39" s="45">
        <f>SUM(I26:I31)</f>
        <v>0</v>
      </c>
    </row>
    <row r="40" spans="1:9" x14ac:dyDescent="0.25">
      <c r="A40" s="44"/>
      <c r="B40" s="43" t="s">
        <v>206</v>
      </c>
      <c r="C40" s="44"/>
      <c r="D40" s="44"/>
      <c r="E40" s="44"/>
      <c r="F40" s="46"/>
      <c r="G40" s="44"/>
      <c r="H40" s="32"/>
      <c r="I40" s="47">
        <f>SUM(I32:I34)</f>
        <v>0</v>
      </c>
    </row>
    <row r="41" spans="1:9" x14ac:dyDescent="0.25">
      <c r="A41" s="44"/>
      <c r="B41" s="43" t="s">
        <v>207</v>
      </c>
      <c r="C41" s="44"/>
      <c r="D41" s="44"/>
      <c r="E41" s="44"/>
      <c r="F41" s="46"/>
      <c r="G41" s="44"/>
      <c r="H41" s="32"/>
      <c r="I41" s="47">
        <f>I35+I36+I37</f>
        <v>0</v>
      </c>
    </row>
    <row r="42" spans="1:9" x14ac:dyDescent="0.25">
      <c r="A42" s="44"/>
      <c r="B42" s="43" t="s">
        <v>208</v>
      </c>
      <c r="C42" s="44"/>
      <c r="D42" s="44"/>
      <c r="E42" s="44"/>
      <c r="F42" s="46"/>
      <c r="G42" s="44"/>
      <c r="H42" s="32"/>
      <c r="I42" s="45">
        <f>SUM(I4:I31)</f>
        <v>719.54000000000008</v>
      </c>
    </row>
  </sheetData>
  <mergeCells count="7">
    <mergeCell ref="I2:I3"/>
    <mergeCell ref="A2:A3"/>
    <mergeCell ref="B2:B3"/>
    <mergeCell ref="C2:D2"/>
    <mergeCell ref="E2:F2"/>
    <mergeCell ref="G2:G3"/>
    <mergeCell ref="H2:H3"/>
  </mergeCells>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42"/>
  <sheetViews>
    <sheetView zoomScaleNormal="100" workbookViewId="0">
      <selection activeCell="C17" sqref="C17"/>
    </sheetView>
  </sheetViews>
  <sheetFormatPr defaultColWidth="9.140625" defaultRowHeight="15" x14ac:dyDescent="0.25"/>
  <cols>
    <col min="1" max="1" width="9.140625" style="42"/>
    <col min="2" max="2" width="19.42578125" style="42" customWidth="1"/>
    <col min="3" max="3" width="9.140625" style="42"/>
    <col min="4" max="4" width="0" style="42" hidden="1" customWidth="1"/>
    <col min="5" max="5" width="9.140625" style="42"/>
    <col min="6" max="6" width="0" style="42" hidden="1" customWidth="1"/>
    <col min="7" max="16384" width="9.140625" style="42"/>
  </cols>
  <sheetData>
    <row r="2" spans="1:9" x14ac:dyDescent="0.25">
      <c r="A2" s="188" t="s">
        <v>178</v>
      </c>
      <c r="B2" s="188" t="s">
        <v>179</v>
      </c>
      <c r="C2" s="188" t="s">
        <v>180</v>
      </c>
      <c r="D2" s="188"/>
      <c r="E2" s="188" t="s">
        <v>181</v>
      </c>
      <c r="F2" s="188"/>
      <c r="G2" s="188" t="s">
        <v>182</v>
      </c>
      <c r="H2" s="188" t="s">
        <v>183</v>
      </c>
      <c r="I2" s="188" t="s">
        <v>184</v>
      </c>
    </row>
    <row r="3" spans="1:9" x14ac:dyDescent="0.25">
      <c r="A3" s="188"/>
      <c r="B3" s="188"/>
      <c r="C3" s="43" t="s">
        <v>185</v>
      </c>
      <c r="D3" s="43" t="s">
        <v>186</v>
      </c>
      <c r="E3" s="43" t="s">
        <v>185</v>
      </c>
      <c r="F3" s="43" t="s">
        <v>186</v>
      </c>
      <c r="G3" s="188"/>
      <c r="H3" s="188"/>
      <c r="I3" s="188"/>
    </row>
    <row r="4" spans="1:9" x14ac:dyDescent="0.25">
      <c r="A4" s="44">
        <v>1</v>
      </c>
      <c r="B4" s="44" t="s">
        <v>301</v>
      </c>
      <c r="C4" s="44">
        <v>11.2</v>
      </c>
      <c r="D4" s="44"/>
      <c r="E4" s="44">
        <v>14.9</v>
      </c>
      <c r="F4" s="44"/>
      <c r="G4" s="45">
        <f>(E4+F4/10)</f>
        <v>14.9</v>
      </c>
      <c r="H4" s="45">
        <f>(C4+D4/10)</f>
        <v>11.2</v>
      </c>
      <c r="I4" s="45">
        <f>G4*H4</f>
        <v>166.88</v>
      </c>
    </row>
    <row r="5" spans="1:9" x14ac:dyDescent="0.25">
      <c r="A5" s="44"/>
      <c r="B5" s="44" t="s">
        <v>188</v>
      </c>
      <c r="C5" s="44"/>
      <c r="D5" s="44"/>
      <c r="E5" s="44"/>
      <c r="F5" s="44"/>
      <c r="G5" s="45">
        <f t="shared" ref="G5:G35" si="0">(E5+F5/10)</f>
        <v>0</v>
      </c>
      <c r="H5" s="45">
        <f t="shared" ref="H5:H37" si="1">(C5+D5/10)</f>
        <v>0</v>
      </c>
      <c r="I5" s="45">
        <f>G5*H5</f>
        <v>0</v>
      </c>
    </row>
    <row r="6" spans="1:9" x14ac:dyDescent="0.25">
      <c r="A6" s="44">
        <v>2</v>
      </c>
      <c r="B6" s="44" t="s">
        <v>189</v>
      </c>
      <c r="C6" s="44"/>
      <c r="D6" s="44"/>
      <c r="E6" s="44"/>
      <c r="F6" s="44"/>
      <c r="G6" s="45">
        <f t="shared" si="0"/>
        <v>0</v>
      </c>
      <c r="H6" s="45">
        <f t="shared" si="1"/>
        <v>0</v>
      </c>
      <c r="I6" s="45">
        <f t="shared" ref="I6:I35" si="2">G6*H6</f>
        <v>0</v>
      </c>
    </row>
    <row r="7" spans="1:9" x14ac:dyDescent="0.25">
      <c r="A7" s="44">
        <v>3</v>
      </c>
      <c r="B7" s="44" t="s">
        <v>294</v>
      </c>
      <c r="C7" s="44"/>
      <c r="D7" s="44"/>
      <c r="E7" s="44"/>
      <c r="F7" s="44"/>
      <c r="G7" s="45">
        <f t="shared" si="0"/>
        <v>0</v>
      </c>
      <c r="H7" s="45">
        <f t="shared" si="1"/>
        <v>0</v>
      </c>
      <c r="I7" s="45">
        <f t="shared" si="2"/>
        <v>0</v>
      </c>
    </row>
    <row r="8" spans="1:9" x14ac:dyDescent="0.25">
      <c r="A8" s="44"/>
      <c r="B8" s="44" t="s">
        <v>294</v>
      </c>
      <c r="C8" s="44"/>
      <c r="D8" s="44"/>
      <c r="E8" s="44"/>
      <c r="F8" s="44"/>
      <c r="G8" s="45">
        <f t="shared" si="0"/>
        <v>0</v>
      </c>
      <c r="H8" s="45">
        <f t="shared" si="1"/>
        <v>0</v>
      </c>
      <c r="I8" s="45">
        <f t="shared" si="2"/>
        <v>0</v>
      </c>
    </row>
    <row r="9" spans="1:9" x14ac:dyDescent="0.25">
      <c r="A9" s="44"/>
      <c r="B9" s="44" t="s">
        <v>274</v>
      </c>
      <c r="C9" s="44"/>
      <c r="D9" s="44"/>
      <c r="E9" s="44"/>
      <c r="F9" s="44"/>
      <c r="G9" s="45">
        <f t="shared" si="0"/>
        <v>0</v>
      </c>
      <c r="H9" s="45">
        <f t="shared" si="1"/>
        <v>0</v>
      </c>
      <c r="I9" s="45">
        <f t="shared" si="2"/>
        <v>0</v>
      </c>
    </row>
    <row r="10" spans="1:9" x14ac:dyDescent="0.25">
      <c r="A10" s="44"/>
      <c r="B10" s="44" t="s">
        <v>274</v>
      </c>
      <c r="C10" s="44"/>
      <c r="D10" s="44"/>
      <c r="E10" s="44"/>
      <c r="F10" s="44"/>
      <c r="G10" s="45">
        <f t="shared" si="0"/>
        <v>0</v>
      </c>
      <c r="H10" s="45">
        <f t="shared" si="1"/>
        <v>0</v>
      </c>
      <c r="I10" s="45">
        <f t="shared" si="2"/>
        <v>0</v>
      </c>
    </row>
    <row r="11" spans="1:9" x14ac:dyDescent="0.25">
      <c r="A11" s="44">
        <v>4</v>
      </c>
      <c r="B11" s="44" t="s">
        <v>275</v>
      </c>
      <c r="C11" s="44"/>
      <c r="D11" s="44"/>
      <c r="E11" s="44"/>
      <c r="F11" s="44"/>
      <c r="G11" s="45">
        <f t="shared" si="0"/>
        <v>0</v>
      </c>
      <c r="H11" s="45">
        <f t="shared" si="1"/>
        <v>0</v>
      </c>
      <c r="I11" s="45">
        <f t="shared" si="2"/>
        <v>0</v>
      </c>
    </row>
    <row r="12" spans="1:9" x14ac:dyDescent="0.25">
      <c r="A12" s="44"/>
      <c r="B12" s="44" t="s">
        <v>302</v>
      </c>
      <c r="C12" s="44">
        <v>14.5</v>
      </c>
      <c r="D12" s="44"/>
      <c r="E12" s="44">
        <v>8.9</v>
      </c>
      <c r="F12" s="44"/>
      <c r="G12" s="45">
        <f t="shared" si="0"/>
        <v>8.9</v>
      </c>
      <c r="H12" s="45">
        <f t="shared" si="1"/>
        <v>14.5</v>
      </c>
      <c r="I12" s="45">
        <f t="shared" si="2"/>
        <v>129.05000000000001</v>
      </c>
    </row>
    <row r="13" spans="1:9" x14ac:dyDescent="0.25">
      <c r="A13" s="44"/>
      <c r="B13" s="44" t="s">
        <v>191</v>
      </c>
      <c r="C13" s="44"/>
      <c r="D13" s="44"/>
      <c r="E13" s="44"/>
      <c r="F13" s="44"/>
      <c r="G13" s="45">
        <f t="shared" si="0"/>
        <v>0</v>
      </c>
      <c r="H13" s="45">
        <f t="shared" si="1"/>
        <v>0</v>
      </c>
      <c r="I13" s="45">
        <f t="shared" si="2"/>
        <v>0</v>
      </c>
    </row>
    <row r="14" spans="1:9" x14ac:dyDescent="0.25">
      <c r="A14" s="44"/>
      <c r="B14" s="44" t="s">
        <v>298</v>
      </c>
      <c r="C14" s="44"/>
      <c r="D14" s="44"/>
      <c r="E14" s="44"/>
      <c r="F14" s="44"/>
      <c r="G14" s="45">
        <f t="shared" si="0"/>
        <v>0</v>
      </c>
      <c r="H14" s="45">
        <f t="shared" si="1"/>
        <v>0</v>
      </c>
      <c r="I14" s="45">
        <f t="shared" si="2"/>
        <v>0</v>
      </c>
    </row>
    <row r="15" spans="1:9" x14ac:dyDescent="0.25">
      <c r="A15" s="44"/>
      <c r="B15" s="44" t="s">
        <v>275</v>
      </c>
      <c r="C15" s="44"/>
      <c r="D15" s="44"/>
      <c r="E15" s="44"/>
      <c r="F15" s="44"/>
      <c r="G15" s="45">
        <f t="shared" si="0"/>
        <v>0</v>
      </c>
      <c r="H15" s="45">
        <f t="shared" si="1"/>
        <v>0</v>
      </c>
      <c r="I15" s="45">
        <f t="shared" si="2"/>
        <v>0</v>
      </c>
    </row>
    <row r="16" spans="1:9" x14ac:dyDescent="0.25">
      <c r="A16" s="44"/>
      <c r="B16" s="44" t="s">
        <v>275</v>
      </c>
      <c r="C16" s="44"/>
      <c r="D16" s="44"/>
      <c r="E16" s="44"/>
      <c r="F16" s="44"/>
      <c r="G16" s="45">
        <f t="shared" si="0"/>
        <v>0</v>
      </c>
      <c r="H16" s="45">
        <f t="shared" si="1"/>
        <v>0</v>
      </c>
      <c r="I16" s="45">
        <f t="shared" si="2"/>
        <v>0</v>
      </c>
    </row>
    <row r="17" spans="1:9" x14ac:dyDescent="0.25">
      <c r="A17" s="44">
        <v>5</v>
      </c>
      <c r="B17" s="44" t="s">
        <v>275</v>
      </c>
      <c r="C17" s="44"/>
      <c r="D17" s="44"/>
      <c r="E17" s="44"/>
      <c r="F17" s="44"/>
      <c r="G17" s="45">
        <f t="shared" si="0"/>
        <v>0</v>
      </c>
      <c r="H17" s="45">
        <f t="shared" si="1"/>
        <v>0</v>
      </c>
      <c r="I17" s="45">
        <f t="shared" si="2"/>
        <v>0</v>
      </c>
    </row>
    <row r="18" spans="1:9" x14ac:dyDescent="0.25">
      <c r="A18" s="44"/>
      <c r="B18" s="44" t="s">
        <v>275</v>
      </c>
      <c r="C18" s="32"/>
      <c r="D18" s="32"/>
      <c r="E18" s="32"/>
      <c r="F18" s="32"/>
      <c r="G18" s="45">
        <f t="shared" si="0"/>
        <v>0</v>
      </c>
      <c r="H18" s="45">
        <f t="shared" si="1"/>
        <v>0</v>
      </c>
      <c r="I18" s="45">
        <f t="shared" si="2"/>
        <v>0</v>
      </c>
    </row>
    <row r="19" spans="1:9" x14ac:dyDescent="0.25">
      <c r="A19" s="44"/>
      <c r="B19" s="44" t="s">
        <v>303</v>
      </c>
      <c r="C19" s="44">
        <v>14.5</v>
      </c>
      <c r="D19" s="44"/>
      <c r="E19" s="44">
        <v>9.9</v>
      </c>
      <c r="F19" s="46"/>
      <c r="G19" s="45">
        <f t="shared" si="0"/>
        <v>9.9</v>
      </c>
      <c r="H19" s="45">
        <f t="shared" si="1"/>
        <v>14.5</v>
      </c>
      <c r="I19" s="45">
        <f t="shared" si="2"/>
        <v>143.55000000000001</v>
      </c>
    </row>
    <row r="20" spans="1:9" x14ac:dyDescent="0.25">
      <c r="A20" s="44">
        <v>6</v>
      </c>
      <c r="B20" s="44" t="s">
        <v>277</v>
      </c>
      <c r="C20" s="44"/>
      <c r="D20" s="44"/>
      <c r="E20" s="44"/>
      <c r="F20" s="46"/>
      <c r="G20" s="45">
        <f t="shared" si="0"/>
        <v>0</v>
      </c>
      <c r="H20" s="45">
        <f t="shared" si="1"/>
        <v>0</v>
      </c>
      <c r="I20" s="45">
        <f t="shared" si="2"/>
        <v>0</v>
      </c>
    </row>
    <row r="21" spans="1:9" x14ac:dyDescent="0.25">
      <c r="A21" s="44"/>
      <c r="B21" s="44" t="s">
        <v>277</v>
      </c>
      <c r="C21" s="44"/>
      <c r="D21" s="44"/>
      <c r="E21" s="44"/>
      <c r="F21" s="46"/>
      <c r="G21" s="45">
        <f t="shared" si="0"/>
        <v>0</v>
      </c>
      <c r="H21" s="45">
        <f t="shared" si="1"/>
        <v>0</v>
      </c>
      <c r="I21" s="45">
        <f t="shared" si="2"/>
        <v>0</v>
      </c>
    </row>
    <row r="22" spans="1:9" x14ac:dyDescent="0.25">
      <c r="A22" s="44"/>
      <c r="B22" s="44" t="s">
        <v>304</v>
      </c>
      <c r="C22" s="44">
        <v>18.399999999999999</v>
      </c>
      <c r="D22" s="44"/>
      <c r="E22" s="44">
        <v>9.9</v>
      </c>
      <c r="F22" s="46"/>
      <c r="G22" s="45">
        <f t="shared" si="0"/>
        <v>9.9</v>
      </c>
      <c r="H22" s="45">
        <f t="shared" si="1"/>
        <v>18.399999999999999</v>
      </c>
      <c r="I22" s="45">
        <f t="shared" si="2"/>
        <v>182.16</v>
      </c>
    </row>
    <row r="23" spans="1:9" x14ac:dyDescent="0.25">
      <c r="A23" s="44"/>
      <c r="B23" s="44" t="s">
        <v>277</v>
      </c>
      <c r="C23" s="44"/>
      <c r="D23" s="44"/>
      <c r="E23" s="44"/>
      <c r="F23" s="46"/>
      <c r="G23" s="45">
        <f t="shared" si="0"/>
        <v>0</v>
      </c>
      <c r="H23" s="45">
        <f t="shared" si="1"/>
        <v>0</v>
      </c>
      <c r="I23" s="45">
        <f t="shared" si="2"/>
        <v>0</v>
      </c>
    </row>
    <row r="24" spans="1:9" x14ac:dyDescent="0.25">
      <c r="A24" s="44">
        <v>7</v>
      </c>
      <c r="B24" s="44" t="s">
        <v>293</v>
      </c>
      <c r="C24" s="44"/>
      <c r="D24" s="44"/>
      <c r="E24" s="44"/>
      <c r="F24" s="46"/>
      <c r="G24" s="45">
        <f t="shared" si="0"/>
        <v>0</v>
      </c>
      <c r="H24" s="45">
        <f t="shared" si="1"/>
        <v>0</v>
      </c>
      <c r="I24" s="45">
        <f t="shared" si="2"/>
        <v>0</v>
      </c>
    </row>
    <row r="25" spans="1:9" x14ac:dyDescent="0.25">
      <c r="A25" s="44"/>
      <c r="B25" s="44" t="s">
        <v>193</v>
      </c>
      <c r="C25" s="44"/>
      <c r="D25" s="44"/>
      <c r="E25" s="44"/>
      <c r="F25" s="46"/>
      <c r="G25" s="45">
        <f t="shared" si="0"/>
        <v>0</v>
      </c>
      <c r="H25" s="45">
        <f t="shared" si="1"/>
        <v>0</v>
      </c>
      <c r="I25" s="45">
        <f t="shared" si="2"/>
        <v>0</v>
      </c>
    </row>
    <row r="26" spans="1:9" x14ac:dyDescent="0.25">
      <c r="A26" s="44"/>
      <c r="B26" s="44" t="s">
        <v>194</v>
      </c>
      <c r="C26" s="44"/>
      <c r="D26" s="44"/>
      <c r="E26" s="44"/>
      <c r="F26" s="46"/>
      <c r="G26" s="45">
        <f t="shared" si="0"/>
        <v>0</v>
      </c>
      <c r="H26" s="45">
        <f t="shared" si="1"/>
        <v>0</v>
      </c>
      <c r="I26" s="45">
        <f t="shared" si="2"/>
        <v>0</v>
      </c>
    </row>
    <row r="27" spans="1:9" x14ac:dyDescent="0.25">
      <c r="A27" s="44"/>
      <c r="B27" s="44" t="s">
        <v>195</v>
      </c>
      <c r="C27" s="44"/>
      <c r="D27" s="44"/>
      <c r="E27" s="44"/>
      <c r="F27" s="46"/>
      <c r="G27" s="45">
        <f t="shared" si="0"/>
        <v>0</v>
      </c>
      <c r="H27" s="45">
        <f t="shared" si="1"/>
        <v>0</v>
      </c>
      <c r="I27" s="45">
        <f t="shared" si="2"/>
        <v>0</v>
      </c>
    </row>
    <row r="28" spans="1:9" x14ac:dyDescent="0.25">
      <c r="A28" s="44"/>
      <c r="B28" s="44" t="s">
        <v>196</v>
      </c>
      <c r="C28" s="44"/>
      <c r="D28" s="44"/>
      <c r="E28" s="44"/>
      <c r="F28" s="46"/>
      <c r="G28" s="45">
        <f t="shared" si="0"/>
        <v>0</v>
      </c>
      <c r="H28" s="45">
        <f t="shared" si="1"/>
        <v>0</v>
      </c>
      <c r="I28" s="45">
        <f t="shared" si="2"/>
        <v>0</v>
      </c>
    </row>
    <row r="29" spans="1:9" x14ac:dyDescent="0.25">
      <c r="A29" s="44">
        <v>8</v>
      </c>
      <c r="B29" s="44" t="s">
        <v>197</v>
      </c>
      <c r="C29" s="44"/>
      <c r="D29" s="44"/>
      <c r="E29" s="44"/>
      <c r="F29" s="46"/>
      <c r="G29" s="45">
        <f t="shared" si="0"/>
        <v>0</v>
      </c>
      <c r="H29" s="45">
        <f t="shared" si="1"/>
        <v>0</v>
      </c>
      <c r="I29" s="45">
        <f t="shared" si="2"/>
        <v>0</v>
      </c>
    </row>
    <row r="30" spans="1:9" x14ac:dyDescent="0.25">
      <c r="A30" s="44"/>
      <c r="B30" s="44" t="s">
        <v>198</v>
      </c>
      <c r="C30" s="44"/>
      <c r="D30" s="44"/>
      <c r="E30" s="44"/>
      <c r="F30" s="46"/>
      <c r="G30" s="45">
        <f t="shared" si="0"/>
        <v>0</v>
      </c>
      <c r="H30" s="45">
        <f t="shared" si="1"/>
        <v>0</v>
      </c>
      <c r="I30" s="45">
        <f t="shared" si="2"/>
        <v>0</v>
      </c>
    </row>
    <row r="31" spans="1:9" x14ac:dyDescent="0.25">
      <c r="A31" s="44"/>
      <c r="B31" s="44" t="s">
        <v>199</v>
      </c>
      <c r="C31" s="44"/>
      <c r="D31" s="44"/>
      <c r="E31" s="44"/>
      <c r="F31" s="46"/>
      <c r="G31" s="45">
        <f t="shared" si="0"/>
        <v>0</v>
      </c>
      <c r="H31" s="45">
        <f t="shared" si="1"/>
        <v>0</v>
      </c>
      <c r="I31" s="45">
        <f t="shared" si="2"/>
        <v>0</v>
      </c>
    </row>
    <row r="32" spans="1:9" x14ac:dyDescent="0.25">
      <c r="A32" s="44">
        <v>9</v>
      </c>
      <c r="B32" s="44" t="s">
        <v>200</v>
      </c>
      <c r="C32" s="44"/>
      <c r="D32" s="44"/>
      <c r="E32" s="44"/>
      <c r="F32" s="46"/>
      <c r="G32" s="45">
        <f t="shared" si="0"/>
        <v>0</v>
      </c>
      <c r="H32" s="45">
        <f t="shared" si="1"/>
        <v>0</v>
      </c>
      <c r="I32" s="45">
        <f t="shared" si="2"/>
        <v>0</v>
      </c>
    </row>
    <row r="33" spans="1:9" x14ac:dyDescent="0.25">
      <c r="A33" s="44"/>
      <c r="B33" s="44" t="s">
        <v>201</v>
      </c>
      <c r="C33" s="44"/>
      <c r="D33" s="44"/>
      <c r="E33" s="44"/>
      <c r="F33" s="46"/>
      <c r="G33" s="45">
        <f t="shared" si="0"/>
        <v>0</v>
      </c>
      <c r="H33" s="45">
        <f t="shared" si="1"/>
        <v>0</v>
      </c>
      <c r="I33" s="45">
        <f t="shared" si="2"/>
        <v>0</v>
      </c>
    </row>
    <row r="34" spans="1:9" x14ac:dyDescent="0.25">
      <c r="A34" s="44"/>
      <c r="B34" s="44" t="s">
        <v>202</v>
      </c>
      <c r="C34" s="44"/>
      <c r="D34" s="44"/>
      <c r="E34" s="44"/>
      <c r="F34" s="46"/>
      <c r="G34" s="45">
        <f t="shared" si="0"/>
        <v>0</v>
      </c>
      <c r="H34" s="45">
        <f t="shared" si="1"/>
        <v>0</v>
      </c>
      <c r="I34" s="45">
        <f t="shared" si="2"/>
        <v>0</v>
      </c>
    </row>
    <row r="35" spans="1:9" x14ac:dyDescent="0.25">
      <c r="A35" s="44">
        <v>10</v>
      </c>
      <c r="B35" s="44" t="s">
        <v>203</v>
      </c>
      <c r="C35" s="44"/>
      <c r="D35" s="44"/>
      <c r="E35" s="44"/>
      <c r="F35" s="46"/>
      <c r="G35" s="45">
        <f t="shared" si="0"/>
        <v>0</v>
      </c>
      <c r="H35" s="45">
        <f t="shared" si="1"/>
        <v>0</v>
      </c>
      <c r="I35" s="45">
        <f t="shared" si="2"/>
        <v>0</v>
      </c>
    </row>
    <row r="36" spans="1:9" x14ac:dyDescent="0.25">
      <c r="A36" s="44"/>
      <c r="B36" s="44" t="s">
        <v>203</v>
      </c>
      <c r="C36" s="44"/>
      <c r="D36" s="44"/>
      <c r="E36" s="44"/>
      <c r="F36" s="46"/>
      <c r="G36" s="45"/>
      <c r="H36" s="45">
        <f t="shared" si="1"/>
        <v>0</v>
      </c>
      <c r="I36" s="44"/>
    </row>
    <row r="37" spans="1:9" x14ac:dyDescent="0.25">
      <c r="A37" s="44"/>
      <c r="B37" s="44" t="s">
        <v>203</v>
      </c>
      <c r="C37" s="44"/>
      <c r="D37" s="44"/>
      <c r="E37" s="44"/>
      <c r="F37" s="46"/>
      <c r="G37" s="45"/>
      <c r="H37" s="45">
        <f t="shared" si="1"/>
        <v>0</v>
      </c>
      <c r="I37" s="44"/>
    </row>
    <row r="38" spans="1:9" x14ac:dyDescent="0.25">
      <c r="A38" s="44"/>
      <c r="B38" s="43" t="s">
        <v>204</v>
      </c>
      <c r="C38" s="44"/>
      <c r="D38" s="44"/>
      <c r="E38" s="44"/>
      <c r="F38" s="46"/>
      <c r="G38" s="44"/>
      <c r="H38" s="32"/>
      <c r="I38" s="45">
        <f>SUM(I4:I25)</f>
        <v>621.64</v>
      </c>
    </row>
    <row r="39" spans="1:9" x14ac:dyDescent="0.25">
      <c r="A39" s="44"/>
      <c r="B39" s="43" t="s">
        <v>205</v>
      </c>
      <c r="C39" s="44"/>
      <c r="D39" s="44"/>
      <c r="E39" s="44"/>
      <c r="F39" s="46"/>
      <c r="G39" s="44"/>
      <c r="H39" s="32"/>
      <c r="I39" s="45">
        <f>SUM(I26:I31)</f>
        <v>0</v>
      </c>
    </row>
    <row r="40" spans="1:9" x14ac:dyDescent="0.25">
      <c r="A40" s="44"/>
      <c r="B40" s="43" t="s">
        <v>206</v>
      </c>
      <c r="C40" s="44"/>
      <c r="D40" s="44"/>
      <c r="E40" s="44"/>
      <c r="F40" s="46"/>
      <c r="G40" s="44"/>
      <c r="H40" s="32"/>
      <c r="I40" s="47">
        <f>SUM(I32:I34)</f>
        <v>0</v>
      </c>
    </row>
    <row r="41" spans="1:9" x14ac:dyDescent="0.25">
      <c r="A41" s="44"/>
      <c r="B41" s="43" t="s">
        <v>207</v>
      </c>
      <c r="C41" s="44"/>
      <c r="D41" s="44"/>
      <c r="E41" s="44"/>
      <c r="F41" s="46"/>
      <c r="G41" s="44"/>
      <c r="H41" s="32"/>
      <c r="I41" s="47">
        <f>I35+I36+I37</f>
        <v>0</v>
      </c>
    </row>
    <row r="42" spans="1:9" x14ac:dyDescent="0.25">
      <c r="A42" s="44"/>
      <c r="B42" s="43" t="s">
        <v>208</v>
      </c>
      <c r="C42" s="44"/>
      <c r="D42" s="44"/>
      <c r="E42" s="44"/>
      <c r="F42" s="46"/>
      <c r="G42" s="44"/>
      <c r="H42" s="32"/>
      <c r="I42" s="45">
        <f>SUM(I4:I31)</f>
        <v>621.64</v>
      </c>
    </row>
  </sheetData>
  <mergeCells count="7">
    <mergeCell ref="I2:I3"/>
    <mergeCell ref="A2:A3"/>
    <mergeCell ref="B2:B3"/>
    <mergeCell ref="C2:D2"/>
    <mergeCell ref="E2:F2"/>
    <mergeCell ref="G2:G3"/>
    <mergeCell ref="H2:H3"/>
  </mergeCells>
  <phoneticPr fontId="17"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42"/>
  <sheetViews>
    <sheetView workbookViewId="0">
      <selection activeCell="E6" sqref="E6"/>
    </sheetView>
  </sheetViews>
  <sheetFormatPr defaultColWidth="9.140625" defaultRowHeight="15" x14ac:dyDescent="0.25"/>
  <cols>
    <col min="1" max="1" width="9.140625" style="42"/>
    <col min="2" max="2" width="19.42578125" style="42" customWidth="1"/>
    <col min="3" max="3" width="9.140625" style="42"/>
    <col min="4" max="4" width="0" style="42" hidden="1" customWidth="1"/>
    <col min="5" max="5" width="9.140625" style="42"/>
    <col min="6" max="6" width="0" style="42" hidden="1" customWidth="1"/>
    <col min="7" max="16384" width="9.140625" style="42"/>
  </cols>
  <sheetData>
    <row r="2" spans="1:9" x14ac:dyDescent="0.25">
      <c r="A2" s="188" t="s">
        <v>178</v>
      </c>
      <c r="B2" s="188" t="s">
        <v>179</v>
      </c>
      <c r="C2" s="188" t="s">
        <v>180</v>
      </c>
      <c r="D2" s="188"/>
      <c r="E2" s="188" t="s">
        <v>181</v>
      </c>
      <c r="F2" s="188"/>
      <c r="G2" s="188" t="s">
        <v>182</v>
      </c>
      <c r="H2" s="188" t="s">
        <v>183</v>
      </c>
      <c r="I2" s="188" t="s">
        <v>184</v>
      </c>
    </row>
    <row r="3" spans="1:9" x14ac:dyDescent="0.25">
      <c r="A3" s="188"/>
      <c r="B3" s="188"/>
      <c r="C3" s="43" t="s">
        <v>185</v>
      </c>
      <c r="D3" s="43" t="s">
        <v>186</v>
      </c>
      <c r="E3" s="43" t="s">
        <v>185</v>
      </c>
      <c r="F3" s="43" t="s">
        <v>186</v>
      </c>
      <c r="G3" s="188"/>
      <c r="H3" s="188"/>
      <c r="I3" s="188"/>
    </row>
    <row r="4" spans="1:9" x14ac:dyDescent="0.25">
      <c r="A4" s="44">
        <v>1</v>
      </c>
      <c r="B4" s="44" t="s">
        <v>187</v>
      </c>
      <c r="C4" s="44">
        <v>35.799999999999997</v>
      </c>
      <c r="D4" s="44"/>
      <c r="E4" s="44">
        <v>9</v>
      </c>
      <c r="F4" s="44"/>
      <c r="G4" s="45">
        <f>(E4+F4/10)</f>
        <v>9</v>
      </c>
      <c r="H4" s="45">
        <f>(C4+D4/10)</f>
        <v>35.799999999999997</v>
      </c>
      <c r="I4" s="45">
        <f>G4*H4</f>
        <v>322.2</v>
      </c>
    </row>
    <row r="5" spans="1:9" x14ac:dyDescent="0.25">
      <c r="A5" s="44"/>
      <c r="B5" s="44" t="s">
        <v>188</v>
      </c>
      <c r="C5" s="44">
        <v>4.5</v>
      </c>
      <c r="D5" s="44"/>
      <c r="E5" s="44">
        <v>3.6</v>
      </c>
      <c r="F5" s="44"/>
      <c r="G5" s="45">
        <f t="shared" ref="G5:G35" si="0">(E5+F5/10)</f>
        <v>3.6</v>
      </c>
      <c r="H5" s="45">
        <f t="shared" ref="H5:H37" si="1">(C5+D5/10)</f>
        <v>4.5</v>
      </c>
      <c r="I5" s="45">
        <f>G5*H5</f>
        <v>16.2</v>
      </c>
    </row>
    <row r="6" spans="1:9" x14ac:dyDescent="0.25">
      <c r="A6" s="44">
        <v>2</v>
      </c>
      <c r="B6" s="44" t="s">
        <v>189</v>
      </c>
      <c r="C6" s="44">
        <v>4.2</v>
      </c>
      <c r="D6" s="44"/>
      <c r="E6" s="44">
        <v>2.9</v>
      </c>
      <c r="F6" s="44"/>
      <c r="G6" s="45">
        <f t="shared" si="0"/>
        <v>2.9</v>
      </c>
      <c r="H6" s="45">
        <f t="shared" si="1"/>
        <v>4.2</v>
      </c>
      <c r="I6" s="45">
        <f t="shared" ref="I6:I35" si="2">G6*H6</f>
        <v>12.18</v>
      </c>
    </row>
    <row r="7" spans="1:9" x14ac:dyDescent="0.25">
      <c r="A7" s="44">
        <v>3</v>
      </c>
      <c r="B7" s="44" t="s">
        <v>274</v>
      </c>
      <c r="C7" s="44"/>
      <c r="D7" s="44"/>
      <c r="E7" s="44"/>
      <c r="F7" s="44"/>
      <c r="G7" s="45">
        <f t="shared" si="0"/>
        <v>0</v>
      </c>
      <c r="H7" s="45">
        <f t="shared" si="1"/>
        <v>0</v>
      </c>
      <c r="I7" s="45">
        <f t="shared" si="2"/>
        <v>0</v>
      </c>
    </row>
    <row r="8" spans="1:9" x14ac:dyDescent="0.25">
      <c r="A8" s="44"/>
      <c r="B8" s="44" t="s">
        <v>274</v>
      </c>
      <c r="C8" s="44"/>
      <c r="D8" s="44"/>
      <c r="E8" s="44"/>
      <c r="F8" s="44"/>
      <c r="G8" s="45">
        <f t="shared" si="0"/>
        <v>0</v>
      </c>
      <c r="H8" s="45">
        <f t="shared" si="1"/>
        <v>0</v>
      </c>
      <c r="I8" s="45">
        <f t="shared" si="2"/>
        <v>0</v>
      </c>
    </row>
    <row r="9" spans="1:9" x14ac:dyDescent="0.25">
      <c r="A9" s="44"/>
      <c r="B9" s="44" t="s">
        <v>274</v>
      </c>
      <c r="C9" s="44"/>
      <c r="D9" s="44"/>
      <c r="E9" s="44"/>
      <c r="F9" s="44"/>
      <c r="G9" s="45">
        <f t="shared" si="0"/>
        <v>0</v>
      </c>
      <c r="H9" s="45">
        <f t="shared" si="1"/>
        <v>0</v>
      </c>
      <c r="I9" s="45">
        <f t="shared" si="2"/>
        <v>0</v>
      </c>
    </row>
    <row r="10" spans="1:9" x14ac:dyDescent="0.25">
      <c r="A10" s="44"/>
      <c r="B10" s="44" t="s">
        <v>274</v>
      </c>
      <c r="C10" s="44"/>
      <c r="D10" s="44"/>
      <c r="E10" s="44"/>
      <c r="F10" s="44"/>
      <c r="G10" s="45">
        <f t="shared" si="0"/>
        <v>0</v>
      </c>
      <c r="H10" s="45">
        <f t="shared" si="1"/>
        <v>0</v>
      </c>
      <c r="I10" s="45">
        <f t="shared" si="2"/>
        <v>0</v>
      </c>
    </row>
    <row r="11" spans="1:9" x14ac:dyDescent="0.25">
      <c r="A11" s="44">
        <v>4</v>
      </c>
      <c r="B11" s="44" t="s">
        <v>275</v>
      </c>
      <c r="C11" s="44"/>
      <c r="D11" s="44"/>
      <c r="E11" s="44"/>
      <c r="F11" s="44"/>
      <c r="G11" s="45">
        <f t="shared" si="0"/>
        <v>0</v>
      </c>
      <c r="H11" s="45">
        <f t="shared" si="1"/>
        <v>0</v>
      </c>
      <c r="I11" s="45">
        <f t="shared" si="2"/>
        <v>0</v>
      </c>
    </row>
    <row r="12" spans="1:9" x14ac:dyDescent="0.25">
      <c r="A12" s="44"/>
      <c r="B12" s="44" t="s">
        <v>190</v>
      </c>
      <c r="C12" s="44"/>
      <c r="D12" s="44"/>
      <c r="E12" s="44"/>
      <c r="F12" s="44"/>
      <c r="G12" s="45">
        <f t="shared" si="0"/>
        <v>0</v>
      </c>
      <c r="H12" s="45">
        <f t="shared" si="1"/>
        <v>0</v>
      </c>
      <c r="I12" s="45">
        <f t="shared" si="2"/>
        <v>0</v>
      </c>
    </row>
    <row r="13" spans="1:9" x14ac:dyDescent="0.25">
      <c r="A13" s="44"/>
      <c r="B13" s="44" t="s">
        <v>191</v>
      </c>
      <c r="C13" s="44"/>
      <c r="D13" s="44"/>
      <c r="E13" s="44"/>
      <c r="F13" s="44"/>
      <c r="G13" s="45">
        <f t="shared" si="0"/>
        <v>0</v>
      </c>
      <c r="H13" s="45">
        <f t="shared" si="1"/>
        <v>0</v>
      </c>
      <c r="I13" s="45">
        <f t="shared" si="2"/>
        <v>0</v>
      </c>
    </row>
    <row r="14" spans="1:9" x14ac:dyDescent="0.25">
      <c r="A14" s="44"/>
      <c r="B14" s="44" t="s">
        <v>276</v>
      </c>
      <c r="C14" s="44"/>
      <c r="D14" s="44"/>
      <c r="E14" s="44"/>
      <c r="F14" s="44"/>
      <c r="G14" s="45">
        <f t="shared" si="0"/>
        <v>0</v>
      </c>
      <c r="H14" s="45">
        <f t="shared" si="1"/>
        <v>0</v>
      </c>
      <c r="I14" s="45">
        <f t="shared" si="2"/>
        <v>0</v>
      </c>
    </row>
    <row r="15" spans="1:9" x14ac:dyDescent="0.25">
      <c r="A15" s="44"/>
      <c r="B15" s="44" t="s">
        <v>277</v>
      </c>
      <c r="C15" s="44"/>
      <c r="D15" s="44"/>
      <c r="E15" s="44"/>
      <c r="F15" s="44"/>
      <c r="G15" s="45">
        <f t="shared" si="0"/>
        <v>0</v>
      </c>
      <c r="H15" s="45">
        <f t="shared" si="1"/>
        <v>0</v>
      </c>
      <c r="I15" s="45">
        <f t="shared" si="2"/>
        <v>0</v>
      </c>
    </row>
    <row r="16" spans="1:9" x14ac:dyDescent="0.25">
      <c r="A16" s="44"/>
      <c r="B16" s="44" t="s">
        <v>274</v>
      </c>
      <c r="C16" s="44"/>
      <c r="D16" s="44"/>
      <c r="E16" s="44"/>
      <c r="F16" s="44"/>
      <c r="G16" s="45">
        <f t="shared" si="0"/>
        <v>0</v>
      </c>
      <c r="H16" s="45">
        <f t="shared" si="1"/>
        <v>0</v>
      </c>
      <c r="I16" s="45">
        <f t="shared" si="2"/>
        <v>0</v>
      </c>
    </row>
    <row r="17" spans="1:9" x14ac:dyDescent="0.25">
      <c r="A17" s="44">
        <v>5</v>
      </c>
      <c r="B17" s="44" t="s">
        <v>277</v>
      </c>
      <c r="C17" s="44"/>
      <c r="D17" s="44"/>
      <c r="E17" s="44"/>
      <c r="F17" s="44"/>
      <c r="G17" s="45">
        <f t="shared" si="0"/>
        <v>0</v>
      </c>
      <c r="H17" s="45">
        <f t="shared" si="1"/>
        <v>0</v>
      </c>
      <c r="I17" s="45">
        <f t="shared" si="2"/>
        <v>0</v>
      </c>
    </row>
    <row r="18" spans="1:9" x14ac:dyDescent="0.25">
      <c r="A18" s="44"/>
      <c r="B18" s="44" t="s">
        <v>277</v>
      </c>
      <c r="C18" s="32"/>
      <c r="D18" s="32"/>
      <c r="E18" s="32"/>
      <c r="F18" s="32"/>
      <c r="G18" s="45">
        <f t="shared" si="0"/>
        <v>0</v>
      </c>
      <c r="H18" s="45">
        <f t="shared" si="1"/>
        <v>0</v>
      </c>
      <c r="I18" s="45">
        <f t="shared" si="2"/>
        <v>0</v>
      </c>
    </row>
    <row r="19" spans="1:9" x14ac:dyDescent="0.25">
      <c r="A19" s="44"/>
      <c r="B19" s="44" t="s">
        <v>277</v>
      </c>
      <c r="C19" s="44"/>
      <c r="D19" s="44"/>
      <c r="E19" s="44"/>
      <c r="F19" s="46"/>
      <c r="G19" s="45">
        <f t="shared" si="0"/>
        <v>0</v>
      </c>
      <c r="H19" s="45">
        <f t="shared" si="1"/>
        <v>0</v>
      </c>
      <c r="I19" s="45">
        <f t="shared" si="2"/>
        <v>0</v>
      </c>
    </row>
    <row r="20" spans="1:9" x14ac:dyDescent="0.25">
      <c r="A20" s="44">
        <v>6</v>
      </c>
      <c r="B20" s="44" t="s">
        <v>277</v>
      </c>
      <c r="C20" s="44"/>
      <c r="D20" s="44"/>
      <c r="E20" s="44"/>
      <c r="F20" s="46"/>
      <c r="G20" s="45">
        <f t="shared" si="0"/>
        <v>0</v>
      </c>
      <c r="H20" s="45">
        <f t="shared" si="1"/>
        <v>0</v>
      </c>
      <c r="I20" s="45">
        <f t="shared" si="2"/>
        <v>0</v>
      </c>
    </row>
    <row r="21" spans="1:9" x14ac:dyDescent="0.25">
      <c r="A21" s="44"/>
      <c r="B21" s="44" t="s">
        <v>278</v>
      </c>
      <c r="C21" s="44"/>
      <c r="D21" s="44"/>
      <c r="E21" s="44"/>
      <c r="F21" s="46"/>
      <c r="G21" s="45">
        <f t="shared" si="0"/>
        <v>0</v>
      </c>
      <c r="H21" s="45">
        <f t="shared" si="1"/>
        <v>0</v>
      </c>
      <c r="I21" s="45">
        <f t="shared" si="2"/>
        <v>0</v>
      </c>
    </row>
    <row r="22" spans="1:9" x14ac:dyDescent="0.25">
      <c r="A22" s="44"/>
      <c r="B22" s="44" t="s">
        <v>277</v>
      </c>
      <c r="C22" s="44"/>
      <c r="D22" s="44"/>
      <c r="E22" s="44"/>
      <c r="F22" s="46"/>
      <c r="G22" s="45">
        <f t="shared" si="0"/>
        <v>0</v>
      </c>
      <c r="H22" s="45">
        <f t="shared" si="1"/>
        <v>0</v>
      </c>
      <c r="I22" s="45">
        <f t="shared" si="2"/>
        <v>0</v>
      </c>
    </row>
    <row r="23" spans="1:9" x14ac:dyDescent="0.25">
      <c r="A23" s="44"/>
      <c r="B23" s="44" t="s">
        <v>277</v>
      </c>
      <c r="C23" s="44"/>
      <c r="D23" s="44"/>
      <c r="E23" s="44"/>
      <c r="F23" s="46"/>
      <c r="G23" s="45">
        <f t="shared" si="0"/>
        <v>0</v>
      </c>
      <c r="H23" s="45">
        <f t="shared" si="1"/>
        <v>0</v>
      </c>
      <c r="I23" s="45">
        <f t="shared" si="2"/>
        <v>0</v>
      </c>
    </row>
    <row r="24" spans="1:9" x14ac:dyDescent="0.25">
      <c r="A24" s="44">
        <v>7</v>
      </c>
      <c r="B24" s="44" t="s">
        <v>192</v>
      </c>
      <c r="C24" s="44"/>
      <c r="D24" s="44"/>
      <c r="E24" s="44"/>
      <c r="F24" s="46"/>
      <c r="G24" s="45">
        <f t="shared" si="0"/>
        <v>0</v>
      </c>
      <c r="H24" s="45">
        <f t="shared" si="1"/>
        <v>0</v>
      </c>
      <c r="I24" s="45">
        <f t="shared" si="2"/>
        <v>0</v>
      </c>
    </row>
    <row r="25" spans="1:9" x14ac:dyDescent="0.25">
      <c r="A25" s="44"/>
      <c r="B25" s="44" t="s">
        <v>193</v>
      </c>
      <c r="C25" s="44"/>
      <c r="D25" s="44"/>
      <c r="E25" s="44"/>
      <c r="F25" s="46"/>
      <c r="G25" s="45">
        <f t="shared" si="0"/>
        <v>0</v>
      </c>
      <c r="H25" s="45">
        <f t="shared" si="1"/>
        <v>0</v>
      </c>
      <c r="I25" s="45">
        <f t="shared" si="2"/>
        <v>0</v>
      </c>
    </row>
    <row r="26" spans="1:9" x14ac:dyDescent="0.25">
      <c r="A26" s="44"/>
      <c r="B26" s="44" t="s">
        <v>194</v>
      </c>
      <c r="C26" s="44"/>
      <c r="D26" s="44"/>
      <c r="E26" s="44"/>
      <c r="F26" s="46"/>
      <c r="G26" s="45">
        <f t="shared" si="0"/>
        <v>0</v>
      </c>
      <c r="H26" s="45">
        <f t="shared" si="1"/>
        <v>0</v>
      </c>
      <c r="I26" s="45">
        <f t="shared" si="2"/>
        <v>0</v>
      </c>
    </row>
    <row r="27" spans="1:9" x14ac:dyDescent="0.25">
      <c r="A27" s="44"/>
      <c r="B27" s="44" t="s">
        <v>195</v>
      </c>
      <c r="C27" s="44"/>
      <c r="D27" s="44"/>
      <c r="E27" s="44"/>
      <c r="F27" s="46"/>
      <c r="G27" s="45">
        <f t="shared" si="0"/>
        <v>0</v>
      </c>
      <c r="H27" s="45">
        <f t="shared" si="1"/>
        <v>0</v>
      </c>
      <c r="I27" s="45">
        <f t="shared" si="2"/>
        <v>0</v>
      </c>
    </row>
    <row r="28" spans="1:9" x14ac:dyDescent="0.25">
      <c r="A28" s="44"/>
      <c r="B28" s="44" t="s">
        <v>196</v>
      </c>
      <c r="C28" s="44"/>
      <c r="D28" s="44"/>
      <c r="E28" s="44"/>
      <c r="F28" s="46"/>
      <c r="G28" s="45">
        <f t="shared" si="0"/>
        <v>0</v>
      </c>
      <c r="H28" s="45">
        <f t="shared" si="1"/>
        <v>0</v>
      </c>
      <c r="I28" s="45">
        <f t="shared" si="2"/>
        <v>0</v>
      </c>
    </row>
    <row r="29" spans="1:9" x14ac:dyDescent="0.25">
      <c r="A29" s="44">
        <v>8</v>
      </c>
      <c r="B29" s="44" t="s">
        <v>197</v>
      </c>
      <c r="C29" s="44"/>
      <c r="D29" s="44"/>
      <c r="E29" s="44"/>
      <c r="F29" s="46"/>
      <c r="G29" s="45">
        <f t="shared" si="0"/>
        <v>0</v>
      </c>
      <c r="H29" s="45">
        <f t="shared" si="1"/>
        <v>0</v>
      </c>
      <c r="I29" s="45">
        <f t="shared" si="2"/>
        <v>0</v>
      </c>
    </row>
    <row r="30" spans="1:9" x14ac:dyDescent="0.25">
      <c r="A30" s="44"/>
      <c r="B30" s="44" t="s">
        <v>198</v>
      </c>
      <c r="C30" s="44"/>
      <c r="D30" s="44"/>
      <c r="E30" s="44"/>
      <c r="F30" s="46"/>
      <c r="G30" s="45">
        <f t="shared" si="0"/>
        <v>0</v>
      </c>
      <c r="H30" s="45">
        <f t="shared" si="1"/>
        <v>0</v>
      </c>
      <c r="I30" s="45">
        <f t="shared" si="2"/>
        <v>0</v>
      </c>
    </row>
    <row r="31" spans="1:9" x14ac:dyDescent="0.25">
      <c r="A31" s="44"/>
      <c r="B31" s="44" t="s">
        <v>199</v>
      </c>
      <c r="C31" s="44"/>
      <c r="D31" s="44"/>
      <c r="E31" s="44"/>
      <c r="F31" s="46"/>
      <c r="G31" s="45">
        <f t="shared" si="0"/>
        <v>0</v>
      </c>
      <c r="H31" s="45">
        <f t="shared" si="1"/>
        <v>0</v>
      </c>
      <c r="I31" s="45">
        <f t="shared" si="2"/>
        <v>0</v>
      </c>
    </row>
    <row r="32" spans="1:9" x14ac:dyDescent="0.25">
      <c r="A32" s="44">
        <v>9</v>
      </c>
      <c r="B32" s="44" t="s">
        <v>200</v>
      </c>
      <c r="C32" s="44"/>
      <c r="D32" s="44"/>
      <c r="E32" s="44"/>
      <c r="F32" s="46"/>
      <c r="G32" s="45">
        <f t="shared" si="0"/>
        <v>0</v>
      </c>
      <c r="H32" s="45">
        <f t="shared" si="1"/>
        <v>0</v>
      </c>
      <c r="I32" s="45">
        <f t="shared" si="2"/>
        <v>0</v>
      </c>
    </row>
    <row r="33" spans="1:9" x14ac:dyDescent="0.25">
      <c r="A33" s="44"/>
      <c r="B33" s="44" t="s">
        <v>201</v>
      </c>
      <c r="C33" s="44"/>
      <c r="D33" s="44"/>
      <c r="E33" s="44"/>
      <c r="F33" s="46"/>
      <c r="G33" s="45">
        <f t="shared" si="0"/>
        <v>0</v>
      </c>
      <c r="H33" s="45">
        <f t="shared" si="1"/>
        <v>0</v>
      </c>
      <c r="I33" s="45">
        <f t="shared" si="2"/>
        <v>0</v>
      </c>
    </row>
    <row r="34" spans="1:9" x14ac:dyDescent="0.25">
      <c r="A34" s="44"/>
      <c r="B34" s="44" t="s">
        <v>202</v>
      </c>
      <c r="C34" s="44"/>
      <c r="D34" s="44"/>
      <c r="E34" s="44"/>
      <c r="F34" s="46"/>
      <c r="G34" s="45">
        <f t="shared" si="0"/>
        <v>0</v>
      </c>
      <c r="H34" s="45">
        <f t="shared" si="1"/>
        <v>0</v>
      </c>
      <c r="I34" s="45">
        <f t="shared" si="2"/>
        <v>0</v>
      </c>
    </row>
    <row r="35" spans="1:9" x14ac:dyDescent="0.25">
      <c r="A35" s="44">
        <v>10</v>
      </c>
      <c r="B35" s="44" t="s">
        <v>203</v>
      </c>
      <c r="C35" s="44"/>
      <c r="D35" s="44"/>
      <c r="E35" s="44"/>
      <c r="F35" s="46"/>
      <c r="G35" s="45">
        <f t="shared" si="0"/>
        <v>0</v>
      </c>
      <c r="H35" s="45">
        <f t="shared" si="1"/>
        <v>0</v>
      </c>
      <c r="I35" s="45">
        <f t="shared" si="2"/>
        <v>0</v>
      </c>
    </row>
    <row r="36" spans="1:9" x14ac:dyDescent="0.25">
      <c r="A36" s="44"/>
      <c r="B36" s="44" t="s">
        <v>203</v>
      </c>
      <c r="C36" s="44"/>
      <c r="D36" s="44"/>
      <c r="E36" s="44"/>
      <c r="F36" s="46"/>
      <c r="G36" s="45"/>
      <c r="H36" s="45">
        <f t="shared" si="1"/>
        <v>0</v>
      </c>
      <c r="I36" s="44"/>
    </row>
    <row r="37" spans="1:9" x14ac:dyDescent="0.25">
      <c r="A37" s="44"/>
      <c r="B37" s="44" t="s">
        <v>203</v>
      </c>
      <c r="C37" s="44"/>
      <c r="D37" s="44"/>
      <c r="E37" s="44"/>
      <c r="F37" s="46"/>
      <c r="G37" s="45"/>
      <c r="H37" s="45">
        <f t="shared" si="1"/>
        <v>0</v>
      </c>
      <c r="I37" s="44"/>
    </row>
    <row r="38" spans="1:9" x14ac:dyDescent="0.25">
      <c r="A38" s="44"/>
      <c r="B38" s="43" t="s">
        <v>204</v>
      </c>
      <c r="C38" s="44"/>
      <c r="D38" s="44"/>
      <c r="E38" s="44"/>
      <c r="F38" s="46"/>
      <c r="G38" s="44"/>
      <c r="H38" s="32"/>
      <c r="I38" s="45">
        <f>SUM(I4:I25)</f>
        <v>350.58</v>
      </c>
    </row>
    <row r="39" spans="1:9" x14ac:dyDescent="0.25">
      <c r="A39" s="44"/>
      <c r="B39" s="43" t="s">
        <v>205</v>
      </c>
      <c r="C39" s="44"/>
      <c r="D39" s="44"/>
      <c r="E39" s="44"/>
      <c r="F39" s="46"/>
      <c r="G39" s="44"/>
      <c r="H39" s="32"/>
      <c r="I39" s="45">
        <f>SUM(I26:I31)</f>
        <v>0</v>
      </c>
    </row>
    <row r="40" spans="1:9" x14ac:dyDescent="0.25">
      <c r="A40" s="44"/>
      <c r="B40" s="43" t="s">
        <v>206</v>
      </c>
      <c r="C40" s="44"/>
      <c r="D40" s="44"/>
      <c r="E40" s="44"/>
      <c r="F40" s="46"/>
      <c r="G40" s="44"/>
      <c r="H40" s="32"/>
      <c r="I40" s="47">
        <f>SUM(I32:I34)</f>
        <v>0</v>
      </c>
    </row>
    <row r="41" spans="1:9" x14ac:dyDescent="0.25">
      <c r="A41" s="44"/>
      <c r="B41" s="43" t="s">
        <v>207</v>
      </c>
      <c r="C41" s="44"/>
      <c r="D41" s="44"/>
      <c r="E41" s="44"/>
      <c r="F41" s="46"/>
      <c r="G41" s="44"/>
      <c r="H41" s="32"/>
      <c r="I41" s="47">
        <f>I35+I36+I37</f>
        <v>0</v>
      </c>
    </row>
    <row r="42" spans="1:9" x14ac:dyDescent="0.25">
      <c r="A42" s="44"/>
      <c r="B42" s="43" t="s">
        <v>208</v>
      </c>
      <c r="C42" s="44"/>
      <c r="D42" s="44"/>
      <c r="E42" s="44"/>
      <c r="F42" s="46"/>
      <c r="G42" s="44"/>
      <c r="H42" s="32"/>
      <c r="I42" s="45">
        <f>SUM(I4:I31)</f>
        <v>350.58</v>
      </c>
    </row>
  </sheetData>
  <mergeCells count="7">
    <mergeCell ref="I2:I3"/>
    <mergeCell ref="A2:A3"/>
    <mergeCell ref="B2:B3"/>
    <mergeCell ref="C2:D2"/>
    <mergeCell ref="E2:F2"/>
    <mergeCell ref="G2:G3"/>
    <mergeCell ref="H2:H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45"/>
  <sheetViews>
    <sheetView topLeftCell="A25" zoomScale="115" zoomScaleNormal="115" workbookViewId="0">
      <selection activeCell="G42" sqref="G42"/>
    </sheetView>
  </sheetViews>
  <sheetFormatPr defaultColWidth="9.140625" defaultRowHeight="15" x14ac:dyDescent="0.25"/>
  <cols>
    <col min="1" max="1" width="9.140625" style="42"/>
    <col min="2" max="2" width="22.42578125" style="42" customWidth="1"/>
    <col min="3" max="3" width="9.140625" style="42"/>
    <col min="4" max="4" width="0" style="42" hidden="1" customWidth="1"/>
    <col min="5" max="5" width="9.140625" style="42"/>
    <col min="6" max="6" width="0" style="42" hidden="1" customWidth="1"/>
    <col min="7" max="16384" width="9.140625" style="42"/>
  </cols>
  <sheetData>
    <row r="2" spans="1:10" x14ac:dyDescent="0.25">
      <c r="A2" s="188" t="s">
        <v>178</v>
      </c>
      <c r="B2" s="188" t="s">
        <v>179</v>
      </c>
      <c r="C2" s="188" t="s">
        <v>180</v>
      </c>
      <c r="D2" s="188"/>
      <c r="E2" s="188" t="s">
        <v>181</v>
      </c>
      <c r="F2" s="188"/>
      <c r="G2" s="188" t="s">
        <v>182</v>
      </c>
      <c r="H2" s="188" t="s">
        <v>183</v>
      </c>
      <c r="I2" s="188" t="s">
        <v>184</v>
      </c>
    </row>
    <row r="3" spans="1:10" x14ac:dyDescent="0.25">
      <c r="A3" s="188"/>
      <c r="B3" s="188"/>
      <c r="C3" s="43" t="s">
        <v>185</v>
      </c>
      <c r="D3" s="43" t="s">
        <v>186</v>
      </c>
      <c r="E3" s="43" t="s">
        <v>185</v>
      </c>
      <c r="F3" s="43" t="s">
        <v>186</v>
      </c>
      <c r="G3" s="188"/>
      <c r="H3" s="188"/>
      <c r="I3" s="188"/>
    </row>
    <row r="4" spans="1:10" x14ac:dyDescent="0.25">
      <c r="A4" s="44">
        <v>1</v>
      </c>
      <c r="B4" s="44" t="s">
        <v>301</v>
      </c>
      <c r="C4" s="44">
        <v>3.5</v>
      </c>
      <c r="D4" s="44"/>
      <c r="E4" s="44">
        <v>3.2949999999999999</v>
      </c>
      <c r="F4" s="44"/>
      <c r="G4" s="45">
        <f>(E4+F4/10)</f>
        <v>3.2949999999999999</v>
      </c>
      <c r="H4" s="45">
        <f>(C4+D4/10)</f>
        <v>3.5</v>
      </c>
      <c r="I4" s="45">
        <f>G4*H4</f>
        <v>11.532499999999999</v>
      </c>
      <c r="J4" s="42">
        <f>I4*10.764</f>
        <v>124.13582999999998</v>
      </c>
    </row>
    <row r="5" spans="1:10" x14ac:dyDescent="0.25">
      <c r="A5" s="44"/>
      <c r="B5" s="44" t="s">
        <v>188</v>
      </c>
      <c r="C5" s="44"/>
      <c r="D5" s="44"/>
      <c r="E5" s="44"/>
      <c r="F5" s="44"/>
      <c r="G5" s="45">
        <f t="shared" ref="G5:G39" si="0">(E5+F5/10)</f>
        <v>0</v>
      </c>
      <c r="H5" s="45">
        <f t="shared" ref="H5:H39" si="1">(C5+D5/10)</f>
        <v>0</v>
      </c>
      <c r="I5" s="45">
        <f>G5*H5</f>
        <v>0</v>
      </c>
    </row>
    <row r="6" spans="1:10" x14ac:dyDescent="0.25">
      <c r="A6" s="44">
        <v>2</v>
      </c>
      <c r="B6" s="44" t="s">
        <v>189</v>
      </c>
      <c r="C6" s="44"/>
      <c r="D6" s="44"/>
      <c r="E6" s="44"/>
      <c r="F6" s="44"/>
      <c r="G6" s="45">
        <f t="shared" si="0"/>
        <v>0</v>
      </c>
      <c r="H6" s="45">
        <f t="shared" si="1"/>
        <v>0</v>
      </c>
      <c r="I6" s="45">
        <f t="shared" ref="I6:I39" si="2">G6*H6</f>
        <v>0</v>
      </c>
    </row>
    <row r="7" spans="1:10" x14ac:dyDescent="0.25">
      <c r="A7" s="44">
        <v>3</v>
      </c>
      <c r="B7" s="44" t="s">
        <v>294</v>
      </c>
      <c r="C7" s="44"/>
      <c r="D7" s="44"/>
      <c r="E7" s="44"/>
      <c r="F7" s="44"/>
      <c r="G7" s="45">
        <f t="shared" si="0"/>
        <v>0</v>
      </c>
      <c r="H7" s="45">
        <f t="shared" si="1"/>
        <v>0</v>
      </c>
      <c r="I7" s="45">
        <f t="shared" si="2"/>
        <v>0</v>
      </c>
    </row>
    <row r="8" spans="1:10" x14ac:dyDescent="0.25">
      <c r="A8" s="44"/>
      <c r="B8" s="44" t="s">
        <v>294</v>
      </c>
      <c r="C8" s="44"/>
      <c r="D8" s="44"/>
      <c r="E8" s="44"/>
      <c r="F8" s="44"/>
      <c r="G8" s="45">
        <f t="shared" si="0"/>
        <v>0</v>
      </c>
      <c r="H8" s="45">
        <f t="shared" si="1"/>
        <v>0</v>
      </c>
      <c r="I8" s="45">
        <f t="shared" si="2"/>
        <v>0</v>
      </c>
    </row>
    <row r="9" spans="1:10" x14ac:dyDescent="0.25">
      <c r="A9" s="44"/>
      <c r="B9" s="44" t="s">
        <v>274</v>
      </c>
      <c r="C9" s="44"/>
      <c r="D9" s="44"/>
      <c r="E9" s="44"/>
      <c r="F9" s="44"/>
      <c r="G9" s="45">
        <f t="shared" si="0"/>
        <v>0</v>
      </c>
      <c r="H9" s="45">
        <f t="shared" si="1"/>
        <v>0</v>
      </c>
      <c r="I9" s="45">
        <f t="shared" si="2"/>
        <v>0</v>
      </c>
    </row>
    <row r="10" spans="1:10" x14ac:dyDescent="0.25">
      <c r="A10" s="44"/>
      <c r="B10" s="44" t="s">
        <v>274</v>
      </c>
      <c r="C10" s="44"/>
      <c r="D10" s="44"/>
      <c r="E10" s="44"/>
      <c r="F10" s="44"/>
      <c r="G10" s="45">
        <f t="shared" si="0"/>
        <v>0</v>
      </c>
      <c r="H10" s="45">
        <f t="shared" si="1"/>
        <v>0</v>
      </c>
      <c r="I10" s="45">
        <f t="shared" si="2"/>
        <v>0</v>
      </c>
    </row>
    <row r="11" spans="1:10" x14ac:dyDescent="0.25">
      <c r="A11" s="44">
        <v>4</v>
      </c>
      <c r="B11" s="44" t="s">
        <v>275</v>
      </c>
      <c r="C11" s="44"/>
      <c r="D11" s="44"/>
      <c r="E11" s="44"/>
      <c r="F11" s="44"/>
      <c r="G11" s="45">
        <f t="shared" si="0"/>
        <v>0</v>
      </c>
      <c r="H11" s="45">
        <f t="shared" si="1"/>
        <v>0</v>
      </c>
      <c r="I11" s="45">
        <f t="shared" si="2"/>
        <v>0</v>
      </c>
    </row>
    <row r="12" spans="1:10" x14ac:dyDescent="0.25">
      <c r="A12" s="44"/>
      <c r="B12" s="44" t="s">
        <v>302</v>
      </c>
      <c r="C12" s="44">
        <v>3</v>
      </c>
      <c r="D12" s="44"/>
      <c r="E12" s="44">
        <v>3.2949999999999999</v>
      </c>
      <c r="F12" s="44"/>
      <c r="G12" s="45">
        <f t="shared" si="0"/>
        <v>3.2949999999999999</v>
      </c>
      <c r="H12" s="45">
        <f t="shared" si="1"/>
        <v>3</v>
      </c>
      <c r="I12" s="45">
        <f t="shared" si="2"/>
        <v>9.8849999999999998</v>
      </c>
      <c r="J12" s="42">
        <f>I12*10.764</f>
        <v>106.40213999999999</v>
      </c>
    </row>
    <row r="13" spans="1:10" x14ac:dyDescent="0.25">
      <c r="A13" s="44"/>
      <c r="B13" s="44" t="s">
        <v>191</v>
      </c>
      <c r="C13" s="44"/>
      <c r="D13" s="44"/>
      <c r="E13" s="44"/>
      <c r="F13" s="44"/>
      <c r="G13" s="45">
        <f t="shared" si="0"/>
        <v>0</v>
      </c>
      <c r="H13" s="45">
        <f t="shared" si="1"/>
        <v>0</v>
      </c>
      <c r="I13" s="45">
        <f t="shared" si="2"/>
        <v>0</v>
      </c>
    </row>
    <row r="14" spans="1:10" x14ac:dyDescent="0.25">
      <c r="A14" s="44"/>
      <c r="B14" s="44" t="s">
        <v>298</v>
      </c>
      <c r="C14" s="44"/>
      <c r="D14" s="44"/>
      <c r="E14" s="44"/>
      <c r="F14" s="44"/>
      <c r="G14" s="45">
        <f t="shared" si="0"/>
        <v>0</v>
      </c>
      <c r="H14" s="45">
        <f t="shared" si="1"/>
        <v>0</v>
      </c>
      <c r="I14" s="45">
        <f t="shared" si="2"/>
        <v>0</v>
      </c>
    </row>
    <row r="15" spans="1:10" x14ac:dyDescent="0.25">
      <c r="A15" s="44"/>
      <c r="B15" s="44" t="s">
        <v>275</v>
      </c>
      <c r="C15" s="44"/>
      <c r="D15" s="44"/>
      <c r="E15" s="44"/>
      <c r="F15" s="44"/>
      <c r="G15" s="45">
        <f t="shared" si="0"/>
        <v>0</v>
      </c>
      <c r="H15" s="45">
        <f t="shared" si="1"/>
        <v>0</v>
      </c>
      <c r="I15" s="45">
        <f t="shared" si="2"/>
        <v>0</v>
      </c>
    </row>
    <row r="16" spans="1:10" x14ac:dyDescent="0.25">
      <c r="A16" s="44"/>
      <c r="B16" s="44" t="s">
        <v>275</v>
      </c>
      <c r="C16" s="44"/>
      <c r="D16" s="44"/>
      <c r="E16" s="44"/>
      <c r="F16" s="44"/>
      <c r="G16" s="45">
        <f t="shared" si="0"/>
        <v>0</v>
      </c>
      <c r="H16" s="45">
        <f t="shared" si="1"/>
        <v>0</v>
      </c>
      <c r="I16" s="45">
        <f t="shared" si="2"/>
        <v>0</v>
      </c>
    </row>
    <row r="17" spans="1:10" x14ac:dyDescent="0.25">
      <c r="A17" s="44">
        <v>5</v>
      </c>
      <c r="B17" s="44" t="s">
        <v>275</v>
      </c>
      <c r="C17" s="44"/>
      <c r="D17" s="44"/>
      <c r="E17" s="44"/>
      <c r="F17" s="44"/>
      <c r="G17" s="45">
        <f t="shared" si="0"/>
        <v>0</v>
      </c>
      <c r="H17" s="45">
        <f t="shared" si="1"/>
        <v>0</v>
      </c>
      <c r="I17" s="45">
        <f t="shared" si="2"/>
        <v>0</v>
      </c>
    </row>
    <row r="18" spans="1:10" x14ac:dyDescent="0.25">
      <c r="A18" s="44"/>
      <c r="B18" s="44" t="s">
        <v>275</v>
      </c>
      <c r="C18" s="32"/>
      <c r="D18" s="32"/>
      <c r="E18" s="32"/>
      <c r="F18" s="32"/>
      <c r="G18" s="45">
        <f t="shared" si="0"/>
        <v>0</v>
      </c>
      <c r="H18" s="45">
        <f t="shared" si="1"/>
        <v>0</v>
      </c>
      <c r="I18" s="45">
        <f t="shared" si="2"/>
        <v>0</v>
      </c>
    </row>
    <row r="19" spans="1:10" x14ac:dyDescent="0.25">
      <c r="A19" s="44"/>
      <c r="B19" s="44" t="s">
        <v>303</v>
      </c>
      <c r="C19" s="44">
        <v>3.25</v>
      </c>
      <c r="D19" s="44"/>
      <c r="E19" s="44">
        <v>3.2949999999999999</v>
      </c>
      <c r="F19" s="46"/>
      <c r="G19" s="45">
        <f t="shared" si="0"/>
        <v>3.2949999999999999</v>
      </c>
      <c r="H19" s="45">
        <f t="shared" si="1"/>
        <v>3.25</v>
      </c>
      <c r="I19" s="45">
        <f t="shared" si="2"/>
        <v>10.70875</v>
      </c>
      <c r="J19" s="42">
        <f>I19*10.764</f>
        <v>115.268985</v>
      </c>
    </row>
    <row r="20" spans="1:10" x14ac:dyDescent="0.25">
      <c r="A20" s="44">
        <v>6</v>
      </c>
      <c r="B20" s="44" t="s">
        <v>277</v>
      </c>
      <c r="C20" s="44"/>
      <c r="D20" s="44"/>
      <c r="E20" s="44"/>
      <c r="F20" s="46"/>
      <c r="G20" s="45">
        <f t="shared" si="0"/>
        <v>0</v>
      </c>
      <c r="H20" s="45">
        <f t="shared" si="1"/>
        <v>0</v>
      </c>
      <c r="I20" s="45">
        <f t="shared" si="2"/>
        <v>0</v>
      </c>
    </row>
    <row r="21" spans="1:10" x14ac:dyDescent="0.25">
      <c r="A21" s="44"/>
      <c r="B21" s="44" t="s">
        <v>277</v>
      </c>
      <c r="C21" s="44"/>
      <c r="D21" s="44"/>
      <c r="E21" s="44"/>
      <c r="F21" s="46"/>
      <c r="G21" s="45">
        <f t="shared" si="0"/>
        <v>0</v>
      </c>
      <c r="H21" s="45">
        <f t="shared" si="1"/>
        <v>0</v>
      </c>
      <c r="I21" s="45">
        <f t="shared" si="2"/>
        <v>0</v>
      </c>
    </row>
    <row r="22" spans="1:10" x14ac:dyDescent="0.25">
      <c r="A22" s="44"/>
      <c r="B22" s="44" t="s">
        <v>304</v>
      </c>
      <c r="C22" s="44">
        <v>2.95</v>
      </c>
      <c r="D22" s="44"/>
      <c r="E22" s="44">
        <v>4.37</v>
      </c>
      <c r="F22" s="46"/>
      <c r="G22" s="45">
        <f t="shared" si="0"/>
        <v>4.37</v>
      </c>
      <c r="H22" s="45">
        <f t="shared" si="1"/>
        <v>2.95</v>
      </c>
      <c r="I22" s="45">
        <f t="shared" si="2"/>
        <v>12.891500000000001</v>
      </c>
      <c r="J22" s="42">
        <f>I22*10.764</f>
        <v>138.764106</v>
      </c>
    </row>
    <row r="23" spans="1:10" x14ac:dyDescent="0.25">
      <c r="A23" s="44"/>
      <c r="B23" s="44" t="s">
        <v>277</v>
      </c>
      <c r="C23" s="44"/>
      <c r="D23" s="44"/>
      <c r="E23" s="44"/>
      <c r="F23" s="46"/>
      <c r="G23" s="45">
        <f t="shared" si="0"/>
        <v>0</v>
      </c>
      <c r="H23" s="45">
        <f t="shared" si="1"/>
        <v>0</v>
      </c>
      <c r="I23" s="45">
        <f t="shared" si="2"/>
        <v>0</v>
      </c>
    </row>
    <row r="24" spans="1:10" x14ac:dyDescent="0.25">
      <c r="A24" s="44">
        <v>7</v>
      </c>
      <c r="B24" s="44" t="s">
        <v>293</v>
      </c>
      <c r="C24" s="44"/>
      <c r="D24" s="44"/>
      <c r="E24" s="44"/>
      <c r="F24" s="46"/>
      <c r="G24" s="45">
        <f t="shared" si="0"/>
        <v>0</v>
      </c>
      <c r="H24" s="45">
        <f t="shared" si="1"/>
        <v>0</v>
      </c>
      <c r="I24" s="45">
        <f t="shared" si="2"/>
        <v>0</v>
      </c>
    </row>
    <row r="25" spans="1:10" x14ac:dyDescent="0.25">
      <c r="A25" s="44"/>
      <c r="B25" s="44" t="s">
        <v>193</v>
      </c>
      <c r="C25" s="44"/>
      <c r="D25" s="44"/>
      <c r="E25" s="44"/>
      <c r="F25" s="46"/>
      <c r="G25" s="45">
        <f t="shared" si="0"/>
        <v>0</v>
      </c>
      <c r="H25" s="45">
        <f t="shared" si="1"/>
        <v>0</v>
      </c>
      <c r="I25" s="45">
        <f t="shared" si="2"/>
        <v>0</v>
      </c>
    </row>
    <row r="26" spans="1:10" x14ac:dyDescent="0.25">
      <c r="A26" s="44"/>
      <c r="B26" s="44" t="s">
        <v>194</v>
      </c>
      <c r="C26" s="44"/>
      <c r="D26" s="44"/>
      <c r="E26" s="44"/>
      <c r="F26" s="46"/>
      <c r="G26" s="45">
        <f t="shared" si="0"/>
        <v>0</v>
      </c>
      <c r="H26" s="45">
        <f t="shared" si="1"/>
        <v>0</v>
      </c>
      <c r="I26" s="45">
        <f t="shared" si="2"/>
        <v>0</v>
      </c>
    </row>
    <row r="27" spans="1:10" x14ac:dyDescent="0.25">
      <c r="A27" s="44"/>
      <c r="B27" s="44" t="s">
        <v>195</v>
      </c>
      <c r="C27" s="44"/>
      <c r="D27" s="44"/>
      <c r="E27" s="44"/>
      <c r="F27" s="46"/>
      <c r="G27" s="45">
        <f t="shared" si="0"/>
        <v>0</v>
      </c>
      <c r="H27" s="45">
        <f t="shared" si="1"/>
        <v>0</v>
      </c>
      <c r="I27" s="45">
        <f t="shared" si="2"/>
        <v>0</v>
      </c>
    </row>
    <row r="28" spans="1:10" x14ac:dyDescent="0.25">
      <c r="A28" s="44"/>
      <c r="B28" s="44" t="s">
        <v>196</v>
      </c>
      <c r="C28" s="44"/>
      <c r="D28" s="44"/>
      <c r="E28" s="44"/>
      <c r="F28" s="46"/>
      <c r="G28" s="45">
        <f t="shared" si="0"/>
        <v>0</v>
      </c>
      <c r="H28" s="45">
        <f t="shared" si="1"/>
        <v>0</v>
      </c>
      <c r="I28" s="45">
        <f t="shared" si="2"/>
        <v>0</v>
      </c>
    </row>
    <row r="29" spans="1:10" x14ac:dyDescent="0.25">
      <c r="A29" s="44">
        <v>8</v>
      </c>
      <c r="B29" s="44" t="s">
        <v>197</v>
      </c>
      <c r="C29" s="44"/>
      <c r="D29" s="44"/>
      <c r="E29" s="44"/>
      <c r="F29" s="46"/>
      <c r="G29" s="45">
        <f t="shared" si="0"/>
        <v>0</v>
      </c>
      <c r="H29" s="45">
        <f t="shared" si="1"/>
        <v>0</v>
      </c>
      <c r="I29" s="45">
        <f t="shared" si="2"/>
        <v>0</v>
      </c>
    </row>
    <row r="30" spans="1:10" x14ac:dyDescent="0.25">
      <c r="A30" s="44"/>
      <c r="B30" s="44" t="s">
        <v>198</v>
      </c>
      <c r="C30" s="44"/>
      <c r="D30" s="44"/>
      <c r="E30" s="44"/>
      <c r="F30" s="46"/>
      <c r="G30" s="45">
        <f t="shared" si="0"/>
        <v>0</v>
      </c>
      <c r="H30" s="45">
        <f t="shared" si="1"/>
        <v>0</v>
      </c>
      <c r="I30" s="45">
        <f t="shared" si="2"/>
        <v>0</v>
      </c>
    </row>
    <row r="31" spans="1:10" x14ac:dyDescent="0.25">
      <c r="A31" s="44"/>
      <c r="B31" s="44" t="s">
        <v>199</v>
      </c>
      <c r="C31" s="44"/>
      <c r="D31" s="44"/>
      <c r="E31" s="44"/>
      <c r="F31" s="46"/>
      <c r="G31" s="45">
        <f t="shared" si="0"/>
        <v>0</v>
      </c>
      <c r="H31" s="45">
        <f t="shared" si="1"/>
        <v>0</v>
      </c>
      <c r="I31" s="45">
        <f t="shared" si="2"/>
        <v>0</v>
      </c>
    </row>
    <row r="32" spans="1:10" x14ac:dyDescent="0.25">
      <c r="A32" s="44">
        <v>9</v>
      </c>
      <c r="B32" s="44" t="s">
        <v>339</v>
      </c>
      <c r="C32" s="44">
        <v>1.08</v>
      </c>
      <c r="D32" s="44"/>
      <c r="E32" s="44">
        <v>3.5</v>
      </c>
      <c r="F32" s="46"/>
      <c r="G32" s="45">
        <f t="shared" si="0"/>
        <v>3.5</v>
      </c>
      <c r="H32" s="45">
        <f t="shared" si="1"/>
        <v>1.08</v>
      </c>
      <c r="I32" s="45">
        <f t="shared" si="2"/>
        <v>3.7800000000000002</v>
      </c>
      <c r="J32" s="42">
        <f>I32*10.764</f>
        <v>40.687919999999998</v>
      </c>
    </row>
    <row r="33" spans="1:10" x14ac:dyDescent="0.25">
      <c r="A33" s="44"/>
      <c r="B33" s="44" t="s">
        <v>340</v>
      </c>
      <c r="C33" s="44">
        <v>1.08</v>
      </c>
      <c r="D33" s="44"/>
      <c r="E33" s="44">
        <v>3</v>
      </c>
      <c r="F33" s="46"/>
      <c r="G33" s="45">
        <f t="shared" si="0"/>
        <v>3</v>
      </c>
      <c r="H33" s="45">
        <f t="shared" si="1"/>
        <v>1.08</v>
      </c>
      <c r="I33" s="45">
        <f t="shared" si="2"/>
        <v>3.24</v>
      </c>
      <c r="J33" s="42">
        <f t="shared" ref="J33:J35" si="3">I33*10.764</f>
        <v>34.875360000000001</v>
      </c>
    </row>
    <row r="34" spans="1:10" x14ac:dyDescent="0.25">
      <c r="A34" s="44"/>
      <c r="B34" s="44" t="s">
        <v>341</v>
      </c>
      <c r="C34" s="44">
        <v>1.08</v>
      </c>
      <c r="D34" s="44"/>
      <c r="E34" s="44">
        <v>3.25</v>
      </c>
      <c r="F34" s="46"/>
      <c r="G34" s="45">
        <v>1.08</v>
      </c>
      <c r="H34" s="45">
        <v>3.25</v>
      </c>
      <c r="I34" s="45">
        <f t="shared" si="2"/>
        <v>3.5100000000000002</v>
      </c>
      <c r="J34" s="42">
        <f t="shared" si="3"/>
        <v>37.781640000000003</v>
      </c>
    </row>
    <row r="35" spans="1:10" x14ac:dyDescent="0.25">
      <c r="A35" s="44"/>
      <c r="B35" s="44" t="s">
        <v>342</v>
      </c>
      <c r="C35" s="44">
        <v>1.08</v>
      </c>
      <c r="D35" s="44"/>
      <c r="E35" s="44">
        <v>2.95</v>
      </c>
      <c r="F35" s="46"/>
      <c r="G35" s="45">
        <f t="shared" si="0"/>
        <v>2.95</v>
      </c>
      <c r="H35" s="45">
        <f t="shared" si="1"/>
        <v>1.08</v>
      </c>
      <c r="I35" s="45">
        <f t="shared" si="2"/>
        <v>3.1860000000000004</v>
      </c>
      <c r="J35" s="42">
        <f t="shared" si="3"/>
        <v>34.294104000000004</v>
      </c>
    </row>
    <row r="36" spans="1:10" x14ac:dyDescent="0.25">
      <c r="A36" s="44">
        <v>10</v>
      </c>
      <c r="B36" s="44" t="s">
        <v>339</v>
      </c>
      <c r="C36" s="44"/>
      <c r="D36" s="44"/>
      <c r="E36" s="44"/>
      <c r="F36" s="46"/>
      <c r="G36" s="45">
        <f t="shared" si="0"/>
        <v>0</v>
      </c>
      <c r="H36" s="45">
        <f t="shared" si="1"/>
        <v>0</v>
      </c>
      <c r="I36" s="45">
        <f t="shared" si="2"/>
        <v>0</v>
      </c>
      <c r="J36" s="45">
        <f>I36*10.764</f>
        <v>0</v>
      </c>
    </row>
    <row r="37" spans="1:10" x14ac:dyDescent="0.25">
      <c r="A37" s="44"/>
      <c r="B37" s="44" t="s">
        <v>340</v>
      </c>
      <c r="C37" s="44"/>
      <c r="D37" s="44"/>
      <c r="E37" s="44"/>
      <c r="F37" s="46"/>
      <c r="G37" s="45">
        <f t="shared" si="0"/>
        <v>0</v>
      </c>
      <c r="H37" s="45">
        <f t="shared" si="1"/>
        <v>0</v>
      </c>
      <c r="I37" s="45">
        <f t="shared" si="2"/>
        <v>0</v>
      </c>
      <c r="J37" s="45">
        <f t="shared" ref="J37:J39" si="4">I37*10.764</f>
        <v>0</v>
      </c>
    </row>
    <row r="38" spans="1:10" x14ac:dyDescent="0.25">
      <c r="A38" s="44"/>
      <c r="B38" s="44" t="s">
        <v>341</v>
      </c>
      <c r="C38" s="44"/>
      <c r="D38" s="44"/>
      <c r="E38" s="44"/>
      <c r="F38" s="46"/>
      <c r="G38" s="45">
        <f t="shared" si="0"/>
        <v>0</v>
      </c>
      <c r="H38" s="45">
        <f t="shared" si="1"/>
        <v>0</v>
      </c>
      <c r="I38" s="45">
        <f t="shared" si="2"/>
        <v>0</v>
      </c>
      <c r="J38" s="45">
        <f t="shared" si="4"/>
        <v>0</v>
      </c>
    </row>
    <row r="39" spans="1:10" x14ac:dyDescent="0.25">
      <c r="A39" s="44"/>
      <c r="B39" s="44" t="s">
        <v>342</v>
      </c>
      <c r="C39" s="44"/>
      <c r="D39" s="44"/>
      <c r="E39" s="44"/>
      <c r="F39" s="46"/>
      <c r="G39" s="45">
        <f t="shared" si="0"/>
        <v>0</v>
      </c>
      <c r="H39" s="45">
        <f t="shared" si="1"/>
        <v>0</v>
      </c>
      <c r="I39" s="45">
        <f t="shared" si="2"/>
        <v>0</v>
      </c>
      <c r="J39" s="45">
        <f t="shared" si="4"/>
        <v>0</v>
      </c>
    </row>
    <row r="40" spans="1:10" x14ac:dyDescent="0.25">
      <c r="A40" s="44"/>
      <c r="B40" s="44" t="s">
        <v>88</v>
      </c>
      <c r="C40" s="44"/>
      <c r="D40" s="44"/>
      <c r="E40" s="44"/>
      <c r="F40" s="46"/>
      <c r="G40" s="45"/>
      <c r="H40" s="45"/>
      <c r="I40" s="44"/>
    </row>
    <row r="41" spans="1:10" x14ac:dyDescent="0.25">
      <c r="A41" s="44"/>
      <c r="B41" s="43" t="s">
        <v>204</v>
      </c>
      <c r="C41" s="44"/>
      <c r="D41" s="44"/>
      <c r="E41" s="44"/>
      <c r="F41" s="46"/>
      <c r="G41" s="44"/>
      <c r="H41" s="32"/>
      <c r="I41" s="45">
        <f>SUM(I4:I25)</f>
        <v>45.017749999999999</v>
      </c>
    </row>
    <row r="42" spans="1:10" x14ac:dyDescent="0.25">
      <c r="A42" s="44"/>
      <c r="B42" s="43" t="s">
        <v>205</v>
      </c>
      <c r="C42" s="44"/>
      <c r="D42" s="44"/>
      <c r="E42" s="44"/>
      <c r="F42" s="46"/>
      <c r="G42" s="44"/>
      <c r="H42" s="32"/>
      <c r="I42" s="45">
        <f>SUM(I26:I31)</f>
        <v>0</v>
      </c>
    </row>
    <row r="43" spans="1:10" x14ac:dyDescent="0.25">
      <c r="A43" s="44"/>
      <c r="B43" s="43" t="s">
        <v>206</v>
      </c>
      <c r="C43" s="44"/>
      <c r="D43" s="44"/>
      <c r="E43" s="44"/>
      <c r="F43" s="46"/>
      <c r="G43" s="44"/>
      <c r="H43" s="32"/>
      <c r="I43" s="47">
        <f>SUM(I32:I35)</f>
        <v>13.716000000000001</v>
      </c>
    </row>
    <row r="44" spans="1:10" x14ac:dyDescent="0.25">
      <c r="A44" s="44"/>
      <c r="B44" s="43" t="s">
        <v>207</v>
      </c>
      <c r="C44" s="44"/>
      <c r="D44" s="44"/>
      <c r="E44" s="44"/>
      <c r="F44" s="46"/>
      <c r="G44" s="44"/>
      <c r="H44" s="32"/>
      <c r="I44" s="47">
        <f>I36+I37+I38</f>
        <v>0</v>
      </c>
    </row>
    <row r="45" spans="1:10" x14ac:dyDescent="0.25">
      <c r="A45" s="44"/>
      <c r="B45" s="43" t="s">
        <v>208</v>
      </c>
      <c r="C45" s="44"/>
      <c r="D45" s="44"/>
      <c r="E45" s="44"/>
      <c r="F45" s="46"/>
      <c r="G45" s="44"/>
      <c r="H45" s="32"/>
      <c r="I45" s="45">
        <f>SUM(I4:I31)</f>
        <v>45.017749999999999</v>
      </c>
    </row>
  </sheetData>
  <mergeCells count="7">
    <mergeCell ref="H2:H3"/>
    <mergeCell ref="I2:I3"/>
    <mergeCell ref="A2:A3"/>
    <mergeCell ref="B2:B3"/>
    <mergeCell ref="C2:D2"/>
    <mergeCell ref="E2:F2"/>
    <mergeCell ref="G2:G3"/>
  </mergeCells>
  <phoneticPr fontId="17" type="noConversion"/>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N20"/>
  <sheetViews>
    <sheetView workbookViewId="0">
      <selection sqref="A1:XFD1048576"/>
    </sheetView>
  </sheetViews>
  <sheetFormatPr defaultColWidth="8.85546875" defaultRowHeight="15" x14ac:dyDescent="0.25"/>
  <cols>
    <col min="1" max="1" width="11.28515625" customWidth="1"/>
    <col min="2" max="2" width="12" customWidth="1"/>
    <col min="3" max="3" width="14.42578125" customWidth="1"/>
    <col min="4" max="4" width="4" customWidth="1"/>
    <col min="5" max="5" width="15.140625" customWidth="1"/>
    <col min="6" max="7" width="9.140625" hidden="1" customWidth="1"/>
    <col min="9" max="9" width="12.7109375" customWidth="1"/>
    <col min="10" max="10" width="15.140625" customWidth="1"/>
    <col min="13" max="13" width="16.42578125" customWidth="1"/>
  </cols>
  <sheetData>
    <row r="2" spans="1:14" x14ac:dyDescent="0.25">
      <c r="A2" t="s">
        <v>209</v>
      </c>
      <c r="B2" s="48" t="s">
        <v>210</v>
      </c>
      <c r="C2" s="48">
        <v>12</v>
      </c>
    </row>
    <row r="3" spans="1:14" x14ac:dyDescent="0.25">
      <c r="B3" t="s">
        <v>211</v>
      </c>
      <c r="C3" t="s">
        <v>212</v>
      </c>
    </row>
    <row r="4" spans="1:14" x14ac:dyDescent="0.25">
      <c r="A4" t="s">
        <v>213</v>
      </c>
      <c r="B4" s="24">
        <v>10</v>
      </c>
      <c r="C4" s="24">
        <v>10</v>
      </c>
    </row>
    <row r="5" spans="1:14" x14ac:dyDescent="0.25">
      <c r="A5" t="s">
        <v>214</v>
      </c>
      <c r="B5" t="s">
        <v>215</v>
      </c>
      <c r="C5" t="s">
        <v>216</v>
      </c>
      <c r="H5" s="24" t="s">
        <v>217</v>
      </c>
      <c r="I5" s="24" t="s">
        <v>218</v>
      </c>
      <c r="J5" s="24" t="s">
        <v>219</v>
      </c>
      <c r="K5" s="24" t="s">
        <v>220</v>
      </c>
      <c r="L5" s="24" t="s">
        <v>221</v>
      </c>
      <c r="M5" s="24" t="s">
        <v>222</v>
      </c>
      <c r="N5" s="24" t="s">
        <v>223</v>
      </c>
    </row>
    <row r="6" spans="1:14" x14ac:dyDescent="0.25">
      <c r="B6" s="24">
        <f>C2+1</f>
        <v>13</v>
      </c>
      <c r="C6" s="24">
        <v>13</v>
      </c>
      <c r="E6" s="28" t="s">
        <v>224</v>
      </c>
      <c r="H6" s="28">
        <f>C4</f>
        <v>10</v>
      </c>
      <c r="I6" s="28">
        <f>40/B6*C6</f>
        <v>40</v>
      </c>
      <c r="J6" s="28">
        <f>15/B8*C8</f>
        <v>15</v>
      </c>
      <c r="K6" s="28">
        <f>10/B10*C10</f>
        <v>10</v>
      </c>
      <c r="L6" s="28">
        <f>10/B12*C12</f>
        <v>5.8333333333333339</v>
      </c>
      <c r="M6" s="28">
        <f>5/B14*C14</f>
        <v>1.25</v>
      </c>
      <c r="N6" s="28">
        <f>5/B16*C16</f>
        <v>0</v>
      </c>
    </row>
    <row r="7" spans="1:14" x14ac:dyDescent="0.25">
      <c r="A7" t="s">
        <v>225</v>
      </c>
      <c r="B7" t="s">
        <v>226</v>
      </c>
      <c r="C7" t="s">
        <v>227</v>
      </c>
      <c r="E7" s="24" t="s">
        <v>228</v>
      </c>
      <c r="F7" s="24"/>
      <c r="G7" s="24"/>
      <c r="H7" s="24">
        <f>H6+20</f>
        <v>30</v>
      </c>
      <c r="I7" s="24">
        <f>30/B6*C6</f>
        <v>29.999999999999996</v>
      </c>
      <c r="J7" s="24">
        <f>15/B8*C8</f>
        <v>15</v>
      </c>
      <c r="K7" s="24">
        <f>10/B10*C10</f>
        <v>10</v>
      </c>
      <c r="L7" s="24">
        <f>5/B12*C12</f>
        <v>2.916666666666667</v>
      </c>
      <c r="M7" s="24">
        <f>5/B14*C14</f>
        <v>1.25</v>
      </c>
      <c r="N7" s="24">
        <f>5/B16*C16</f>
        <v>0</v>
      </c>
    </row>
    <row r="8" spans="1:14" x14ac:dyDescent="0.25">
      <c r="B8" s="24">
        <f>C2</f>
        <v>12</v>
      </c>
      <c r="C8" s="24">
        <v>12</v>
      </c>
    </row>
    <row r="9" spans="1:14" x14ac:dyDescent="0.25">
      <c r="A9" t="s">
        <v>229</v>
      </c>
      <c r="B9" t="s">
        <v>226</v>
      </c>
      <c r="C9" t="s">
        <v>227</v>
      </c>
    </row>
    <row r="10" spans="1:14" x14ac:dyDescent="0.25">
      <c r="B10" s="24">
        <f>C2</f>
        <v>12</v>
      </c>
      <c r="C10" s="24">
        <v>12</v>
      </c>
    </row>
    <row r="11" spans="1:14" x14ac:dyDescent="0.25">
      <c r="A11" t="s">
        <v>221</v>
      </c>
      <c r="B11" t="s">
        <v>226</v>
      </c>
      <c r="C11" t="s">
        <v>227</v>
      </c>
    </row>
    <row r="12" spans="1:14" x14ac:dyDescent="0.25">
      <c r="B12" s="24">
        <f>C2</f>
        <v>12</v>
      </c>
      <c r="C12" s="24">
        <v>7</v>
      </c>
      <c r="H12" s="24"/>
      <c r="I12" s="24" t="s">
        <v>224</v>
      </c>
      <c r="J12" s="24" t="s">
        <v>230</v>
      </c>
      <c r="K12" t="s">
        <v>231</v>
      </c>
    </row>
    <row r="13" spans="1:14" ht="30" x14ac:dyDescent="0.25">
      <c r="A13" s="49" t="s">
        <v>222</v>
      </c>
      <c r="B13" t="s">
        <v>226</v>
      </c>
      <c r="C13" t="s">
        <v>227</v>
      </c>
      <c r="H13" s="24" t="s">
        <v>232</v>
      </c>
      <c r="I13" s="24">
        <f>H6</f>
        <v>10</v>
      </c>
      <c r="J13" s="24">
        <f>H7</f>
        <v>30</v>
      </c>
      <c r="K13" t="s">
        <v>231</v>
      </c>
    </row>
    <row r="14" spans="1:14" x14ac:dyDescent="0.25">
      <c r="B14" s="24">
        <f>C2</f>
        <v>12</v>
      </c>
      <c r="C14" s="24">
        <v>3</v>
      </c>
      <c r="H14" s="24" t="s">
        <v>233</v>
      </c>
      <c r="I14" s="24">
        <f>I6</f>
        <v>40</v>
      </c>
      <c r="J14" s="24">
        <f>I7</f>
        <v>29.999999999999996</v>
      </c>
    </row>
    <row r="15" spans="1:14" x14ac:dyDescent="0.25">
      <c r="A15" t="s">
        <v>223</v>
      </c>
      <c r="B15" t="s">
        <v>226</v>
      </c>
      <c r="C15" t="s">
        <v>227</v>
      </c>
      <c r="H15" s="24" t="s">
        <v>219</v>
      </c>
      <c r="I15" s="24">
        <f>J6</f>
        <v>15</v>
      </c>
      <c r="J15" s="24">
        <f>J7</f>
        <v>15</v>
      </c>
    </row>
    <row r="16" spans="1:14" x14ac:dyDescent="0.25">
      <c r="B16" s="24">
        <f>C2</f>
        <v>12</v>
      </c>
      <c r="C16" s="24">
        <v>0</v>
      </c>
      <c r="H16" s="24" t="s">
        <v>220</v>
      </c>
      <c r="I16" s="24">
        <f>K6</f>
        <v>10</v>
      </c>
      <c r="J16" s="24">
        <f>K7</f>
        <v>10</v>
      </c>
    </row>
    <row r="17" spans="8:10" x14ac:dyDescent="0.25">
      <c r="H17" s="24" t="s">
        <v>221</v>
      </c>
      <c r="I17" s="24">
        <f>L6</f>
        <v>5.8333333333333339</v>
      </c>
      <c r="J17" s="24">
        <f>L7</f>
        <v>2.916666666666667</v>
      </c>
    </row>
    <row r="18" spans="8:10" ht="30" x14ac:dyDescent="0.25">
      <c r="H18" s="25" t="s">
        <v>222</v>
      </c>
      <c r="I18" s="24">
        <f>M6</f>
        <v>1.25</v>
      </c>
      <c r="J18" s="24">
        <f>M7</f>
        <v>1.25</v>
      </c>
    </row>
    <row r="19" spans="8:10" x14ac:dyDescent="0.25">
      <c r="H19" s="24" t="s">
        <v>223</v>
      </c>
      <c r="I19" s="24">
        <f>N6</f>
        <v>0</v>
      </c>
      <c r="J19" s="24">
        <f>N7</f>
        <v>0</v>
      </c>
    </row>
    <row r="20" spans="8:10" x14ac:dyDescent="0.25">
      <c r="H20" s="24" t="s">
        <v>234</v>
      </c>
      <c r="I20" s="24">
        <f>I13+I14+I15+I16+I17+I18+I19</f>
        <v>82.083333333333329</v>
      </c>
      <c r="J20" s="24">
        <f>J13+J14+J15+J16+J17+J18+J19</f>
        <v>89.166666666666671</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57"/>
  <sheetViews>
    <sheetView workbookViewId="0">
      <selection activeCell="H17" sqref="H17"/>
    </sheetView>
  </sheetViews>
  <sheetFormatPr defaultColWidth="8.85546875" defaultRowHeight="15" x14ac:dyDescent="0.25"/>
  <sheetData>
    <row r="1" spans="1:1" x14ac:dyDescent="0.25">
      <c r="A1" t="s">
        <v>235</v>
      </c>
    </row>
    <row r="2" spans="1:1" x14ac:dyDescent="0.25">
      <c r="A2" t="s">
        <v>236</v>
      </c>
    </row>
    <row r="4" spans="1:1" x14ac:dyDescent="0.25">
      <c r="A4" t="s">
        <v>237</v>
      </c>
    </row>
    <row r="6" spans="1:1" x14ac:dyDescent="0.25">
      <c r="A6" t="s">
        <v>238</v>
      </c>
    </row>
    <row r="8" spans="1:1" x14ac:dyDescent="0.25">
      <c r="A8" t="s">
        <v>239</v>
      </c>
    </row>
    <row r="10" spans="1:1" x14ac:dyDescent="0.25">
      <c r="A10" t="s">
        <v>240</v>
      </c>
    </row>
    <row r="12" spans="1:1" x14ac:dyDescent="0.25">
      <c r="A12" t="s">
        <v>241</v>
      </c>
    </row>
    <row r="14" spans="1:1" x14ac:dyDescent="0.25">
      <c r="A14" t="s">
        <v>242</v>
      </c>
    </row>
    <row r="16" spans="1:1" x14ac:dyDescent="0.25">
      <c r="A16" t="s">
        <v>243</v>
      </c>
    </row>
    <row r="18" spans="1:1" x14ac:dyDescent="0.25">
      <c r="A18" t="s">
        <v>244</v>
      </c>
    </row>
    <row r="20" spans="1:1" x14ac:dyDescent="0.25">
      <c r="A20" t="s">
        <v>245</v>
      </c>
    </row>
    <row r="21" spans="1:1" x14ac:dyDescent="0.25">
      <c r="A21" t="s">
        <v>231</v>
      </c>
    </row>
    <row r="22" spans="1:1" x14ac:dyDescent="0.25">
      <c r="A22" t="s">
        <v>246</v>
      </c>
    </row>
    <row r="24" spans="1:1" x14ac:dyDescent="0.25">
      <c r="A24" t="s">
        <v>247</v>
      </c>
    </row>
    <row r="26" spans="1:1" x14ac:dyDescent="0.25">
      <c r="A26" t="s">
        <v>248</v>
      </c>
    </row>
    <row r="27" spans="1:1" x14ac:dyDescent="0.25">
      <c r="A27" t="s">
        <v>231</v>
      </c>
    </row>
    <row r="28" spans="1:1" x14ac:dyDescent="0.25">
      <c r="A28" t="s">
        <v>249</v>
      </c>
    </row>
    <row r="29" spans="1:1" x14ac:dyDescent="0.25">
      <c r="A29" t="s">
        <v>250</v>
      </c>
    </row>
    <row r="31" spans="1:1" x14ac:dyDescent="0.25">
      <c r="A31" t="s">
        <v>251</v>
      </c>
    </row>
    <row r="33" spans="1:1" x14ac:dyDescent="0.25">
      <c r="A33" t="s">
        <v>252</v>
      </c>
    </row>
    <row r="35" spans="1:1" x14ac:dyDescent="0.25">
      <c r="A35" t="s">
        <v>253</v>
      </c>
    </row>
    <row r="36" spans="1:1" x14ac:dyDescent="0.25">
      <c r="A36" t="s">
        <v>254</v>
      </c>
    </row>
    <row r="37" spans="1:1" x14ac:dyDescent="0.25">
      <c r="A37" t="s">
        <v>255</v>
      </c>
    </row>
    <row r="39" spans="1:1" x14ac:dyDescent="0.25">
      <c r="A39" t="s">
        <v>256</v>
      </c>
    </row>
    <row r="40" spans="1:1" x14ac:dyDescent="0.25">
      <c r="A40" t="s">
        <v>257</v>
      </c>
    </row>
    <row r="43" spans="1:1" x14ac:dyDescent="0.25">
      <c r="A43" t="s">
        <v>258</v>
      </c>
    </row>
    <row r="45" spans="1:1" x14ac:dyDescent="0.25">
      <c r="A45" t="s">
        <v>259</v>
      </c>
    </row>
    <row r="46" spans="1:1" x14ac:dyDescent="0.25">
      <c r="A46" t="s">
        <v>260</v>
      </c>
    </row>
    <row r="47" spans="1:1" x14ac:dyDescent="0.25">
      <c r="A47" t="s">
        <v>261</v>
      </c>
    </row>
    <row r="48" spans="1:1" x14ac:dyDescent="0.25">
      <c r="A48" t="s">
        <v>262</v>
      </c>
    </row>
    <row r="49" spans="1:1" x14ac:dyDescent="0.25">
      <c r="A49" t="s">
        <v>263</v>
      </c>
    </row>
    <row r="50" spans="1:1" x14ac:dyDescent="0.25">
      <c r="A50" t="s">
        <v>264</v>
      </c>
    </row>
    <row r="52" spans="1:1" x14ac:dyDescent="0.25">
      <c r="A52" t="s">
        <v>265</v>
      </c>
    </row>
    <row r="53" spans="1:1" x14ac:dyDescent="0.25">
      <c r="A53" t="s">
        <v>266</v>
      </c>
    </row>
    <row r="55" spans="1:1" x14ac:dyDescent="0.25">
      <c r="A55" t="s">
        <v>267</v>
      </c>
    </row>
    <row r="57" spans="1:1" x14ac:dyDescent="0.25">
      <c r="A57" s="50" t="s">
        <v>268</v>
      </c>
    </row>
  </sheetData>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D5"/>
  <sheetViews>
    <sheetView workbookViewId="0">
      <selection activeCell="C11" sqref="C11"/>
    </sheetView>
  </sheetViews>
  <sheetFormatPr defaultColWidth="8.85546875" defaultRowHeight="15" x14ac:dyDescent="0.25"/>
  <cols>
    <col min="1" max="1" width="21.85546875" customWidth="1"/>
    <col min="2" max="2" width="32.85546875" customWidth="1"/>
  </cols>
  <sheetData>
    <row r="2" spans="1:4" x14ac:dyDescent="0.25">
      <c r="B2" t="s">
        <v>172</v>
      </c>
      <c r="C2" t="s">
        <v>345</v>
      </c>
      <c r="D2" t="s">
        <v>347</v>
      </c>
    </row>
    <row r="3" spans="1:4" x14ac:dyDescent="0.25">
      <c r="A3" t="s">
        <v>346</v>
      </c>
      <c r="B3" t="s">
        <v>348</v>
      </c>
      <c r="C3">
        <f>D3/1.2</f>
        <v>525</v>
      </c>
      <c r="D3">
        <v>630</v>
      </c>
    </row>
    <row r="4" spans="1:4" x14ac:dyDescent="0.25">
      <c r="A4" t="s">
        <v>343</v>
      </c>
      <c r="C4">
        <f t="shared" ref="C4:C5" si="0">D4/1.2</f>
        <v>0</v>
      </c>
    </row>
    <row r="5" spans="1:4" x14ac:dyDescent="0.25">
      <c r="A5" t="s">
        <v>344</v>
      </c>
      <c r="B5" t="s">
        <v>348</v>
      </c>
      <c r="C5" s="105">
        <f t="shared" si="0"/>
        <v>166.66666666666669</v>
      </c>
      <c r="D5">
        <v>200</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REPORT</vt:lpstr>
      <vt:lpstr>Summary</vt:lpstr>
      <vt:lpstr>18860</vt:lpstr>
      <vt:lpstr>Measurements</vt:lpstr>
      <vt:lpstr>shop 4</vt:lpstr>
      <vt:lpstr>Plan</vt:lpstr>
      <vt:lpstr>C%</vt:lpstr>
      <vt:lpstr>Remark</vt:lpstr>
      <vt:lpstr>Sheet1</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Varun Thakur</dc:creator>
  <cp:lastModifiedBy>VS JADON</cp:lastModifiedBy>
  <cp:lastPrinted>2025-08-28T07:17:36Z</cp:lastPrinted>
  <dcterms:created xsi:type="dcterms:W3CDTF">2023-01-23T08:20:47Z</dcterms:created>
  <dcterms:modified xsi:type="dcterms:W3CDTF">2025-08-28T07:18:09Z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d23c7c-392a-47a2-bfd7-f4959e330879_Enabled">
    <vt:lpwstr>true</vt:lpwstr>
  </property>
  <property fmtid="{D5CDD505-2E9C-101B-9397-08002B2CF9AE}" pid="3" name="MSIP_Label_47d23c7c-392a-47a2-bfd7-f4959e330879_SetDate">
    <vt:lpwstr>2023-01-23T08:20:56Z</vt:lpwstr>
  </property>
  <property fmtid="{D5CDD505-2E9C-101B-9397-08002B2CF9AE}" pid="4" name="MSIP_Label_47d23c7c-392a-47a2-bfd7-f4959e330879_Method">
    <vt:lpwstr>Privileged</vt:lpwstr>
  </property>
  <property fmtid="{D5CDD505-2E9C-101B-9397-08002B2CF9AE}" pid="5" name="MSIP_Label_47d23c7c-392a-47a2-bfd7-f4959e330879_Name">
    <vt:lpwstr>GHF-General</vt:lpwstr>
  </property>
  <property fmtid="{D5CDD505-2E9C-101B-9397-08002B2CF9AE}" pid="6" name="MSIP_Label_47d23c7c-392a-47a2-bfd7-f4959e330879_SiteId">
    <vt:lpwstr>bfa3dfb0-91d5-4bf7-9a0c-fbf6ff337187</vt:lpwstr>
  </property>
  <property fmtid="{D5CDD505-2E9C-101B-9397-08002B2CF9AE}" pid="7" name="MSIP_Label_47d23c7c-392a-47a2-bfd7-f4959e330879_ActionId">
    <vt:lpwstr>a2109ed9-a744-4913-bae6-4ef824c5f7ac</vt:lpwstr>
  </property>
  <property fmtid="{D5CDD505-2E9C-101B-9397-08002B2CF9AE}" pid="8" name="MSIP_Label_47d23c7c-392a-47a2-bfd7-f4959e330879_ContentBits">
    <vt:lpwstr>0</vt:lpwstr>
  </property>
</Properties>
</file>