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Kunal\Aug 25\Axis\Old\New folder\"/>
    </mc:Choice>
  </mc:AlternateContent>
  <xr:revisionPtr revIDLastSave="0" documentId="13_ncr:1_{034E302C-5280-42EC-B6AC-36DE2A26412D}" xr6:coauthVersionLast="47" xr6:coauthVersionMax="47" xr10:uidLastSave="{00000000-0000-0000-0000-000000000000}"/>
  <bookViews>
    <workbookView xWindow="-108" yWindow="-108" windowWidth="23256" windowHeight="12456" xr2:uid="{00000000-000D-0000-FFFF-FFFF00000000}"/>
  </bookViews>
  <sheets>
    <sheet name="Sheet1" sheetId="1" r:id="rId1"/>
    <sheet name="B%" sheetId="14" r:id="rId2"/>
    <sheet name="Note" sheetId="17" r:id="rId3"/>
    <sheet name="Wing A" sheetId="11" r:id="rId4"/>
    <sheet name="Wing B" sheetId="12" r:id="rId5"/>
    <sheet name="Wing C" sheetId="13" r:id="rId6"/>
    <sheet name="Sheet1 (2)" sheetId="16" r:id="rId7"/>
  </sheets>
  <definedNames>
    <definedName name="_xlnm.Print_Area" localSheetId="0">Sheet1!$A$1:$J$328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1" l="1"/>
  <c r="C74" i="1" l="1"/>
  <c r="F3" i="1"/>
  <c r="H47" i="1" l="1"/>
  <c r="D238" i="1" l="1"/>
  <c r="G238" i="1" s="1"/>
  <c r="D237" i="1"/>
  <c r="G237" i="1" s="1"/>
  <c r="D234" i="1"/>
  <c r="G234" i="1" s="1"/>
  <c r="D233" i="1"/>
  <c r="G233" i="1" s="1"/>
  <c r="D240" i="1"/>
  <c r="G240" i="1" s="1"/>
  <c r="D239" i="1"/>
  <c r="G239" i="1" s="1"/>
  <c r="D236" i="1"/>
  <c r="G236" i="1" s="1"/>
  <c r="D235" i="1"/>
  <c r="G235" i="1" s="1"/>
  <c r="I233" i="1"/>
  <c r="D230" i="1"/>
  <c r="G230" i="1" s="1"/>
  <c r="D229" i="1"/>
  <c r="G229" i="1" s="1"/>
  <c r="D228" i="1"/>
  <c r="G228" i="1" s="1"/>
  <c r="D227" i="1"/>
  <c r="G227" i="1" s="1"/>
  <c r="D225" i="1"/>
  <c r="G225" i="1" s="1"/>
  <c r="I224" i="1"/>
  <c r="D224" i="1"/>
  <c r="G224" i="1" s="1"/>
  <c r="D197" i="1"/>
  <c r="D152" i="1"/>
  <c r="D153" i="1"/>
  <c r="C7" i="14" l="1"/>
  <c r="C8" i="14" s="1"/>
  <c r="L79" i="1"/>
  <c r="L78" i="1"/>
  <c r="L77" i="1"/>
  <c r="L76" i="1"/>
  <c r="I69" i="1"/>
  <c r="L74" i="1" l="1"/>
  <c r="L75" i="1" s="1"/>
  <c r="L80" i="1" s="1"/>
  <c r="L81" i="1" s="1"/>
  <c r="C73" i="1" s="1"/>
  <c r="D74" i="1"/>
  <c r="L72" i="1"/>
  <c r="D81" i="1"/>
  <c r="D80" i="1"/>
  <c r="D79" i="1"/>
  <c r="D78" i="1"/>
  <c r="D77" i="1"/>
  <c r="D76" i="1"/>
  <c r="D75" i="1"/>
  <c r="L73" i="1"/>
  <c r="C72" i="1" s="1"/>
  <c r="L71" i="1"/>
  <c r="F72" i="1" l="1"/>
  <c r="D73" i="1"/>
  <c r="H72" i="1"/>
  <c r="D72" i="1"/>
  <c r="K68" i="1" l="1"/>
  <c r="D8" i="14" l="1"/>
  <c r="C6" i="14"/>
  <c r="I1" i="14" s="1"/>
  <c r="C3" i="14" s="1"/>
  <c r="E5" i="14" s="1"/>
  <c r="D11" i="14"/>
  <c r="D10" i="14"/>
  <c r="D9" i="14"/>
  <c r="D7" i="14"/>
  <c r="D5" i="14"/>
  <c r="I215" i="1"/>
  <c r="I206" i="1"/>
  <c r="I197" i="1"/>
  <c r="I188" i="1"/>
  <c r="I179" i="1"/>
  <c r="I170" i="1"/>
  <c r="I161" i="1"/>
  <c r="I152" i="1"/>
  <c r="I143" i="1"/>
  <c r="I134" i="1"/>
  <c r="I125" i="1"/>
  <c r="I116" i="1"/>
  <c r="I107" i="1"/>
  <c r="D186" i="1"/>
  <c r="G186" i="1" s="1"/>
  <c r="D181" i="1"/>
  <c r="G181" i="1" s="1"/>
  <c r="D213" i="1"/>
  <c r="G213" i="1" s="1"/>
  <c r="D217" i="1"/>
  <c r="G217" i="1" s="1"/>
  <c r="D222" i="1"/>
  <c r="G222" i="1" s="1"/>
  <c r="D221" i="1"/>
  <c r="G221" i="1" s="1"/>
  <c r="D220" i="1"/>
  <c r="G220" i="1" s="1"/>
  <c r="D219" i="1"/>
  <c r="G219" i="1" s="1"/>
  <c r="D218" i="1"/>
  <c r="G218" i="1" s="1"/>
  <c r="D216" i="1"/>
  <c r="G216" i="1" s="1"/>
  <c r="D215" i="1"/>
  <c r="G215" i="1" s="1"/>
  <c r="D212" i="1"/>
  <c r="G212" i="1" s="1"/>
  <c r="D211" i="1"/>
  <c r="G211" i="1" s="1"/>
  <c r="D210" i="1"/>
  <c r="G210" i="1" s="1"/>
  <c r="D209" i="1"/>
  <c r="G209" i="1" s="1"/>
  <c r="D208" i="1"/>
  <c r="G208" i="1" s="1"/>
  <c r="D207" i="1"/>
  <c r="G207" i="1" s="1"/>
  <c r="D206" i="1"/>
  <c r="G206" i="1" s="1"/>
  <c r="D204" i="1"/>
  <c r="G204" i="1" s="1"/>
  <c r="D203" i="1"/>
  <c r="G203" i="1" s="1"/>
  <c r="D202" i="1"/>
  <c r="G202" i="1" s="1"/>
  <c r="D201" i="1"/>
  <c r="G201" i="1" s="1"/>
  <c r="D200" i="1"/>
  <c r="G200" i="1" s="1"/>
  <c r="D199" i="1"/>
  <c r="G199" i="1" s="1"/>
  <c r="D198" i="1"/>
  <c r="G198" i="1" s="1"/>
  <c r="G197" i="1"/>
  <c r="D194" i="1"/>
  <c r="G194" i="1" s="1"/>
  <c r="D193" i="1"/>
  <c r="G193" i="1" s="1"/>
  <c r="D192" i="1"/>
  <c r="G192" i="1" s="1"/>
  <c r="D191" i="1"/>
  <c r="G191" i="1" s="1"/>
  <c r="D188" i="1"/>
  <c r="G188" i="1" s="1"/>
  <c r="D189" i="1"/>
  <c r="G189" i="1" s="1"/>
  <c r="D185" i="1"/>
  <c r="G185" i="1" s="1"/>
  <c r="D184" i="1"/>
  <c r="G184" i="1" s="1"/>
  <c r="D183" i="1"/>
  <c r="G183" i="1" s="1"/>
  <c r="D182" i="1"/>
  <c r="G182" i="1" s="1"/>
  <c r="D180" i="1"/>
  <c r="G180" i="1" s="1"/>
  <c r="D179" i="1"/>
  <c r="G179" i="1" s="1"/>
  <c r="D177" i="1"/>
  <c r="G177" i="1" s="1"/>
  <c r="D176" i="1"/>
  <c r="G176" i="1" s="1"/>
  <c r="D175" i="1"/>
  <c r="G175" i="1" s="1"/>
  <c r="D174" i="1"/>
  <c r="G174" i="1" s="1"/>
  <c r="D173" i="1"/>
  <c r="G173" i="1" s="1"/>
  <c r="D172" i="1"/>
  <c r="G172" i="1" s="1"/>
  <c r="D171" i="1"/>
  <c r="G171" i="1" s="1"/>
  <c r="D170" i="1"/>
  <c r="G170" i="1" s="1"/>
  <c r="D168" i="1"/>
  <c r="G168" i="1" s="1"/>
  <c r="D167" i="1"/>
  <c r="G167" i="1" s="1"/>
  <c r="D166" i="1"/>
  <c r="G166" i="1" s="1"/>
  <c r="D165" i="1"/>
  <c r="G165" i="1" s="1"/>
  <c r="D164" i="1"/>
  <c r="G164" i="1" s="1"/>
  <c r="D163" i="1"/>
  <c r="G163" i="1" s="1"/>
  <c r="D162" i="1"/>
  <c r="G162" i="1" s="1"/>
  <c r="D161" i="1"/>
  <c r="G161" i="1" s="1"/>
  <c r="D158" i="1"/>
  <c r="G158" i="1" s="1"/>
  <c r="D157" i="1"/>
  <c r="G157" i="1" s="1"/>
  <c r="D156" i="1"/>
  <c r="G156" i="1" s="1"/>
  <c r="D155" i="1"/>
  <c r="G155" i="1" s="1"/>
  <c r="G153" i="1"/>
  <c r="G152" i="1"/>
  <c r="D150" i="1"/>
  <c r="G150" i="1" s="1"/>
  <c r="D149" i="1"/>
  <c r="G149" i="1" s="1"/>
  <c r="D148" i="1"/>
  <c r="G148" i="1" s="1"/>
  <c r="D147" i="1"/>
  <c r="G147" i="1" s="1"/>
  <c r="D146" i="1"/>
  <c r="G146" i="1" s="1"/>
  <c r="D145" i="1"/>
  <c r="G145" i="1" s="1"/>
  <c r="D144" i="1"/>
  <c r="G144" i="1" s="1"/>
  <c r="D143" i="1"/>
  <c r="G143" i="1" s="1"/>
  <c r="D140" i="1"/>
  <c r="G140" i="1" s="1"/>
  <c r="D139" i="1"/>
  <c r="G139" i="1" s="1"/>
  <c r="D138" i="1"/>
  <c r="G138" i="1" s="1"/>
  <c r="D137" i="1"/>
  <c r="G137" i="1" s="1"/>
  <c r="D135" i="1"/>
  <c r="G135" i="1" s="1"/>
  <c r="D134" i="1"/>
  <c r="G134" i="1" s="1"/>
  <c r="D132" i="1"/>
  <c r="G132" i="1" s="1"/>
  <c r="D131" i="1"/>
  <c r="G131" i="1" s="1"/>
  <c r="D130" i="1"/>
  <c r="G130" i="1" s="1"/>
  <c r="D129" i="1"/>
  <c r="G129" i="1" s="1"/>
  <c r="D128" i="1"/>
  <c r="G128" i="1" s="1"/>
  <c r="D127" i="1"/>
  <c r="G127" i="1" s="1"/>
  <c r="D126" i="1"/>
  <c r="G126" i="1" s="1"/>
  <c r="D125" i="1"/>
  <c r="G125" i="1" s="1"/>
  <c r="D123" i="1"/>
  <c r="G123" i="1" s="1"/>
  <c r="D122" i="1"/>
  <c r="G122" i="1" s="1"/>
  <c r="D121" i="1"/>
  <c r="G121" i="1" s="1"/>
  <c r="D120" i="1"/>
  <c r="G120" i="1" s="1"/>
  <c r="D119" i="1"/>
  <c r="G119" i="1" s="1"/>
  <c r="D118" i="1"/>
  <c r="G118" i="1" s="1"/>
  <c r="D117" i="1"/>
  <c r="G117" i="1"/>
  <c r="D116" i="1"/>
  <c r="G116" i="1" s="1"/>
  <c r="D114" i="1"/>
  <c r="G114" i="1" s="1"/>
  <c r="D112" i="1"/>
  <c r="G112" i="1" s="1"/>
  <c r="D111" i="1"/>
  <c r="G111" i="1" s="1"/>
  <c r="D110" i="1"/>
  <c r="G110" i="1" s="1"/>
  <c r="L110" i="1" s="1"/>
  <c r="D109" i="1"/>
  <c r="G109" i="1" s="1"/>
  <c r="D108" i="1"/>
  <c r="G108" i="1" s="1"/>
  <c r="D107" i="1"/>
  <c r="D254" i="1"/>
  <c r="D312" i="16"/>
  <c r="D275" i="16"/>
  <c r="G275" i="16" s="1"/>
  <c r="D274" i="16"/>
  <c r="G274" i="16" s="1"/>
  <c r="D273" i="16"/>
  <c r="G273" i="16" s="1"/>
  <c r="D272" i="16"/>
  <c r="G272" i="16" s="1"/>
  <c r="D271" i="16"/>
  <c r="G271" i="16" s="1"/>
  <c r="D270" i="16"/>
  <c r="G270" i="16" s="1"/>
  <c r="D269" i="16"/>
  <c r="G269" i="16" s="1"/>
  <c r="I268" i="16"/>
  <c r="D268" i="16"/>
  <c r="G268" i="16" s="1"/>
  <c r="D266" i="16"/>
  <c r="G266" i="16" s="1"/>
  <c r="D265" i="16"/>
  <c r="G265" i="16" s="1"/>
  <c r="D264" i="16"/>
  <c r="G264" i="16" s="1"/>
  <c r="D263" i="16"/>
  <c r="G263" i="16" s="1"/>
  <c r="D262" i="16"/>
  <c r="G262" i="16" s="1"/>
  <c r="D261" i="16"/>
  <c r="G261" i="16" s="1"/>
  <c r="D260" i="16"/>
  <c r="G260" i="16"/>
  <c r="I259" i="16"/>
  <c r="D259" i="16"/>
  <c r="G259" i="16" s="1"/>
  <c r="D256" i="16"/>
  <c r="G256" i="16" s="1"/>
  <c r="D255" i="16"/>
  <c r="G255" i="16" s="1"/>
  <c r="D254" i="16"/>
  <c r="G254" i="16" s="1"/>
  <c r="D253" i="16"/>
  <c r="G253" i="16" s="1"/>
  <c r="D251" i="16"/>
  <c r="G251" i="16" s="1"/>
  <c r="I250" i="16"/>
  <c r="D250" i="16"/>
  <c r="G250" i="16" s="1"/>
  <c r="D248" i="16"/>
  <c r="G248" i="16" s="1"/>
  <c r="D247" i="16"/>
  <c r="G247" i="16" s="1"/>
  <c r="D246" i="16"/>
  <c r="G246" i="16" s="1"/>
  <c r="D245" i="16"/>
  <c r="G245" i="16"/>
  <c r="D244" i="16"/>
  <c r="G244" i="16"/>
  <c r="D243" i="16"/>
  <c r="G243" i="16"/>
  <c r="D242" i="16"/>
  <c r="G242" i="16" s="1"/>
  <c r="I241" i="16"/>
  <c r="D241" i="16"/>
  <c r="G241" i="16" s="1"/>
  <c r="D239" i="16"/>
  <c r="G239" i="16" s="1"/>
  <c r="D238" i="16"/>
  <c r="G238" i="16" s="1"/>
  <c r="D237" i="16"/>
  <c r="G237" i="16" s="1"/>
  <c r="D236" i="16"/>
  <c r="G236" i="16" s="1"/>
  <c r="D235" i="16"/>
  <c r="G235" i="16" s="1"/>
  <c r="D234" i="16"/>
  <c r="G234" i="16" s="1"/>
  <c r="D233" i="16"/>
  <c r="G233" i="16" s="1"/>
  <c r="I232" i="16"/>
  <c r="D232" i="16"/>
  <c r="G232" i="16" s="1"/>
  <c r="D229" i="16"/>
  <c r="G229" i="16" s="1"/>
  <c r="D228" i="16"/>
  <c r="G228" i="16" s="1"/>
  <c r="D227" i="16"/>
  <c r="G227" i="16"/>
  <c r="D226" i="16"/>
  <c r="G226" i="16" s="1"/>
  <c r="D224" i="16"/>
  <c r="G224" i="16" s="1"/>
  <c r="I223" i="16"/>
  <c r="D223" i="16"/>
  <c r="G223" i="16" s="1"/>
  <c r="D221" i="16"/>
  <c r="G221" i="16" s="1"/>
  <c r="D220" i="16"/>
  <c r="G220" i="16" s="1"/>
  <c r="D219" i="16"/>
  <c r="G219" i="16" s="1"/>
  <c r="D218" i="16"/>
  <c r="G218" i="16" s="1"/>
  <c r="D217" i="16"/>
  <c r="G217" i="16" s="1"/>
  <c r="G216" i="16"/>
  <c r="D216" i="16"/>
  <c r="D215" i="16"/>
  <c r="G215" i="16" s="1"/>
  <c r="I214" i="16"/>
  <c r="D214" i="16"/>
  <c r="G214" i="16" s="1"/>
  <c r="D211" i="16"/>
  <c r="G211" i="16" s="1"/>
  <c r="D210" i="16"/>
  <c r="G210" i="16" s="1"/>
  <c r="D209" i="16"/>
  <c r="G209" i="16" s="1"/>
  <c r="D208" i="16"/>
  <c r="G208" i="16"/>
  <c r="D206" i="16"/>
  <c r="G206" i="16" s="1"/>
  <c r="I205" i="16"/>
  <c r="D205" i="16"/>
  <c r="G205" i="16" s="1"/>
  <c r="D203" i="16"/>
  <c r="G203" i="16" s="1"/>
  <c r="D202" i="16"/>
  <c r="G202" i="16" s="1"/>
  <c r="D201" i="16"/>
  <c r="G201" i="16" s="1"/>
  <c r="D200" i="16"/>
  <c r="G200" i="16" s="1"/>
  <c r="D199" i="16"/>
  <c r="G199" i="16" s="1"/>
  <c r="D198" i="16"/>
  <c r="G198" i="16" s="1"/>
  <c r="D197" i="16"/>
  <c r="G197" i="16" s="1"/>
  <c r="I196" i="16"/>
  <c r="D196" i="16"/>
  <c r="G196" i="16" s="1"/>
  <c r="D194" i="16"/>
  <c r="G194" i="16" s="1"/>
  <c r="D192" i="16"/>
  <c r="G192" i="16" s="1"/>
  <c r="D191" i="16"/>
  <c r="G191" i="16" s="1"/>
  <c r="D189" i="16"/>
  <c r="G189" i="16" s="1"/>
  <c r="D188" i="16"/>
  <c r="G188" i="16" s="1"/>
  <c r="D187" i="16"/>
  <c r="G187" i="16" s="1"/>
  <c r="D183" i="16"/>
  <c r="G183" i="16" s="1"/>
  <c r="D182" i="16"/>
  <c r="G182" i="16" s="1"/>
  <c r="D181" i="16"/>
  <c r="G181" i="16" s="1"/>
  <c r="D180" i="16"/>
  <c r="G180" i="16" s="1"/>
  <c r="D179" i="16"/>
  <c r="G179" i="16" s="1"/>
  <c r="D178" i="16"/>
  <c r="G178" i="16" s="1"/>
  <c r="D177" i="16"/>
  <c r="G177" i="16" s="1"/>
  <c r="I176" i="16"/>
  <c r="D176" i="16"/>
  <c r="G176" i="16" s="1"/>
  <c r="D174" i="16"/>
  <c r="G174" i="16" s="1"/>
  <c r="D173" i="16"/>
  <c r="G173" i="16" s="1"/>
  <c r="D172" i="16"/>
  <c r="G172" i="16" s="1"/>
  <c r="D171" i="16"/>
  <c r="G171" i="16" s="1"/>
  <c r="D169" i="16"/>
  <c r="G169" i="16" s="1"/>
  <c r="D168" i="16"/>
  <c r="G168" i="16" s="1"/>
  <c r="I167" i="16"/>
  <c r="D167" i="16"/>
  <c r="G167" i="16" s="1"/>
  <c r="D165" i="16"/>
  <c r="G165" i="16" s="1"/>
  <c r="D164" i="16"/>
  <c r="G164" i="16" s="1"/>
  <c r="D163" i="16"/>
  <c r="G163" i="16" s="1"/>
  <c r="D162" i="16"/>
  <c r="G162" i="16" s="1"/>
  <c r="D159" i="16"/>
  <c r="G159" i="16" s="1"/>
  <c r="I158" i="16"/>
  <c r="D158" i="16"/>
  <c r="G158" i="16" s="1"/>
  <c r="D156" i="16"/>
  <c r="G156" i="16" s="1"/>
  <c r="D155" i="16"/>
  <c r="G155" i="16" s="1"/>
  <c r="D154" i="16"/>
  <c r="G154" i="16" s="1"/>
  <c r="G153" i="16"/>
  <c r="D153" i="16"/>
  <c r="D151" i="16"/>
  <c r="G151" i="16" s="1"/>
  <c r="D150" i="16"/>
  <c r="G150" i="16" s="1"/>
  <c r="I149" i="16"/>
  <c r="D149" i="16"/>
  <c r="G149" i="16" s="1"/>
  <c r="D147" i="16"/>
  <c r="G147" i="16" s="1"/>
  <c r="D146" i="16"/>
  <c r="G146" i="16" s="1"/>
  <c r="D145" i="16"/>
  <c r="G145" i="16" s="1"/>
  <c r="D144" i="16"/>
  <c r="G144" i="16" s="1"/>
  <c r="D143" i="16"/>
  <c r="G143" i="16" s="1"/>
  <c r="D142" i="16"/>
  <c r="G142" i="16" s="1"/>
  <c r="D141" i="16"/>
  <c r="G141" i="16" s="1"/>
  <c r="I140" i="16"/>
  <c r="D140" i="16"/>
  <c r="G140" i="16" s="1"/>
  <c r="D138" i="16"/>
  <c r="G138" i="16" s="1"/>
  <c r="D137" i="16"/>
  <c r="G137" i="16" s="1"/>
  <c r="D136" i="16"/>
  <c r="G136" i="16" s="1"/>
  <c r="D135" i="16"/>
  <c r="G135" i="16" s="1"/>
  <c r="D132" i="16"/>
  <c r="G132" i="16" s="1"/>
  <c r="I131" i="16"/>
  <c r="D131" i="16"/>
  <c r="G131" i="16" s="1"/>
  <c r="D129" i="16"/>
  <c r="G129" i="16" s="1"/>
  <c r="D128" i="16"/>
  <c r="G128" i="16" s="1"/>
  <c r="D127" i="16"/>
  <c r="G127" i="16" s="1"/>
  <c r="D126" i="16"/>
  <c r="G126" i="16" s="1"/>
  <c r="D124" i="16"/>
  <c r="G124" i="16" s="1"/>
  <c r="D123" i="16"/>
  <c r="G123" i="16" s="1"/>
  <c r="I122" i="16"/>
  <c r="D122" i="16"/>
  <c r="G122" i="16" s="1"/>
  <c r="D120" i="16"/>
  <c r="G120" i="16" s="1"/>
  <c r="D119" i="16"/>
  <c r="G119" i="16" s="1"/>
  <c r="D118" i="16"/>
  <c r="G118" i="16" s="1"/>
  <c r="D117" i="16"/>
  <c r="G117" i="16" s="1"/>
  <c r="D114" i="16"/>
  <c r="G114" i="16" s="1"/>
  <c r="I113" i="16"/>
  <c r="D113" i="16"/>
  <c r="G113" i="16" s="1"/>
  <c r="D111" i="16"/>
  <c r="G111" i="16"/>
  <c r="D110" i="16"/>
  <c r="G110" i="16" s="1"/>
  <c r="D109" i="16"/>
  <c r="G109" i="16" s="1"/>
  <c r="D108" i="16"/>
  <c r="G108" i="16" s="1"/>
  <c r="D107" i="16"/>
  <c r="G107" i="16" s="1"/>
  <c r="D106" i="16"/>
  <c r="G106" i="16" s="1"/>
  <c r="D105" i="16"/>
  <c r="G105" i="16" s="1"/>
  <c r="I104" i="16"/>
  <c r="D104" i="16"/>
  <c r="G104" i="16" s="1"/>
  <c r="D102" i="16"/>
  <c r="G102" i="16" s="1"/>
  <c r="D101" i="16"/>
  <c r="G101" i="16" s="1"/>
  <c r="D100" i="16"/>
  <c r="G100" i="16" s="1"/>
  <c r="D99" i="16"/>
  <c r="G99" i="16" s="1"/>
  <c r="D97" i="16"/>
  <c r="G97" i="16" s="1"/>
  <c r="D96" i="16"/>
  <c r="G96" i="16" s="1"/>
  <c r="G95" i="16"/>
  <c r="D95" i="16"/>
  <c r="G87" i="16"/>
  <c r="F69" i="16"/>
  <c r="F66" i="16"/>
  <c r="F62" i="16"/>
  <c r="F61" i="16"/>
  <c r="F60" i="16"/>
  <c r="F59" i="16"/>
  <c r="F58" i="16"/>
  <c r="I49" i="16"/>
  <c r="D49" i="16"/>
  <c r="D47" i="16"/>
  <c r="H44" i="16"/>
  <c r="C44" i="16"/>
  <c r="F38" i="16"/>
  <c r="F39" i="16" s="1"/>
  <c r="F7" i="16"/>
  <c r="F60" i="1"/>
  <c r="F72" i="16"/>
  <c r="F63" i="1"/>
  <c r="F67" i="16"/>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F56" i="16"/>
  <c r="F7" i="1"/>
  <c r="F41" i="1"/>
  <c r="F42" i="1" s="1"/>
  <c r="C47" i="1"/>
  <c r="D50" i="1"/>
  <c r="D52" i="1"/>
  <c r="G96" i="1"/>
  <c r="D63" i="16"/>
  <c r="G5" i="14"/>
  <c r="G13" i="14" s="1"/>
  <c r="D6" i="14"/>
  <c r="F65" i="1"/>
  <c r="F71" i="16"/>
  <c r="F61" i="1"/>
  <c r="F66" i="1"/>
  <c r="D73" i="16"/>
  <c r="D67" i="1"/>
  <c r="F68" i="16"/>
  <c r="F62" i="1"/>
  <c r="F64" i="1"/>
  <c r="F70" i="16"/>
  <c r="J34" i="11" l="1"/>
  <c r="I34" i="11" s="1"/>
  <c r="F34" i="11"/>
  <c r="E34" i="11" s="1"/>
  <c r="M35" i="12"/>
  <c r="L35" i="12" s="1"/>
  <c r="F35" i="12"/>
  <c r="E35" i="12" s="1"/>
  <c r="N35" i="13"/>
  <c r="M35" i="13" s="1"/>
  <c r="K35" i="13"/>
  <c r="J35" i="13" s="1"/>
  <c r="G35" i="13"/>
  <c r="F35" i="13" s="1"/>
  <c r="M34" i="11"/>
  <c r="L34" i="11" s="1"/>
  <c r="J35" i="12"/>
  <c r="I35" i="12" s="1"/>
  <c r="C99" i="1"/>
  <c r="E99" i="1"/>
  <c r="G107" i="1"/>
  <c r="H99" i="1" s="1"/>
  <c r="F57" i="16"/>
  <c r="E13" i="14"/>
  <c r="L100" i="1"/>
</calcChain>
</file>

<file path=xl/sharedStrings.xml><?xml version="1.0" encoding="utf-8"?>
<sst xmlns="http://schemas.openxmlformats.org/spreadsheetml/2006/main" count="1134" uniqueCount="285">
  <si>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</si>
  <si>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</si>
  <si>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</si>
  <si>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</si>
  <si>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</si>
  <si>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</si>
  <si>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</si>
  <si>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</si>
  <si>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</si>
  <si>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</si>
  <si>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</si>
  <si>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</si>
  <si>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</si>
  <si>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</si>
  <si>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</si>
  <si>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</si>
  <si>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</si>
  <si>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</si>
  <si>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</si>
  <si>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</si>
  <si>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</si>
  <si>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</si>
  <si>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</si>
  <si>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</si>
  <si>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</si>
  <si>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</si>
  <si>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</si>
  <si>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</si>
  <si>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</si>
  <si>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</si>
  <si>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</si>
  <si>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</si>
  <si>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</si>
  <si>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</si>
  <si>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</si>
  <si>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 Progress</t>
  </si>
  <si>
    <t xml:space="preserve">% Disbursement </t>
  </si>
  <si>
    <t>1302-ELLORA FIESTA, PLOT NO. 8, SECTOR 11, OPP. JUINAGAR RAILWAY STATION, SANPADA, NAVI MUMBAI 400 706. TEL: 022-27758396/95. FAX :022-27758394.                                                                       E mail : axisbank@vsjadon.com. vsjcvaluer@gmail.com. Web site : www.vsjadon.com</t>
  </si>
  <si>
    <t>Type of Work</t>
  </si>
  <si>
    <t>% Complition</t>
  </si>
  <si>
    <t>Plinth</t>
  </si>
  <si>
    <t>RCC</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</si>
  <si>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</si>
  <si>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</si>
  <si>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</si>
  <si>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</si>
  <si>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</si>
  <si>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</si>
  <si>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</si>
  <si>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</si>
  <si>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</si>
  <si>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</si>
  <si>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Painting &amp; Wooden Work</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</si>
  <si>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</si>
  <si>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</si>
  <si>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</si>
  <si>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</si>
  <si>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</si>
  <si>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</si>
  <si>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</si>
  <si>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</si>
  <si>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</si>
  <si>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</si>
  <si>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</si>
  <si>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</si>
  <si>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</si>
  <si>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</si>
  <si>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</si>
  <si>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</si>
  <si>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</si>
  <si>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</si>
  <si>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</si>
  <si>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</si>
  <si>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</si>
  <si>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</si>
  <si>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</si>
  <si>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</si>
  <si>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</si>
  <si>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</si>
  <si>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</si>
  <si>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</si>
  <si>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</si>
  <si>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</si>
  <si>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</si>
  <si>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Floor rise rate  Per Sq. Ft.</t>
  </si>
  <si>
    <t>Development charges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</si>
  <si>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</si>
  <si>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</si>
  <si>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</si>
  <si>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</si>
  <si>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</si>
  <si>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</si>
  <si>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</si>
  <si>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</si>
  <si>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</si>
  <si>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</si>
  <si>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</si>
  <si>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</si>
  <si>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</si>
  <si>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</si>
  <si>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</si>
  <si>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</si>
  <si>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</si>
  <si>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</si>
  <si>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</si>
  <si>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</si>
  <si>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</si>
  <si>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</si>
  <si>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</si>
  <si>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</si>
  <si>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</si>
  <si>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</si>
  <si>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</si>
  <si>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</si>
  <si>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</si>
  <si>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</si>
  <si>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</si>
  <si>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Does property have Electricity / Water / Drainage Connection</t>
  </si>
  <si>
    <t>PLC charges</t>
  </si>
  <si>
    <t>Club Charges</t>
  </si>
  <si>
    <t>Any Other amenities</t>
  </si>
  <si>
    <t>Distressed valuation of the Property</t>
  </si>
  <si>
    <t>Building details Floor Wise</t>
  </si>
  <si>
    <t>Floor</t>
  </si>
  <si>
    <t>Type of Structure : RCC Frame Structure</t>
  </si>
  <si>
    <t>Approved no of units</t>
  </si>
  <si>
    <t>Google Map :</t>
  </si>
  <si>
    <t>Approved Layout, Approved Building Plan, CC</t>
  </si>
  <si>
    <t>RERA No.</t>
  </si>
  <si>
    <t>Recommended rate of the flat Per Sq. Ft. ( on Saleable area)</t>
  </si>
  <si>
    <t>Gross Carpet area</t>
  </si>
  <si>
    <t>Commencement Certificate No.</t>
  </si>
  <si>
    <t xml:space="preserve">Approved Floor plan No.  </t>
  </si>
  <si>
    <t>Accessibility to the Project from the City:
(Proximity to civic amenities like school, hospital, market)</t>
  </si>
  <si>
    <t>Name / No of the Building</t>
  </si>
  <si>
    <t xml:space="preserve">PHOTOGRAPHS OF PROPERTY : 
</t>
  </si>
  <si>
    <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</si>
  <si>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Saleable area</t>
  </si>
  <si>
    <t>04/04/2019.</t>
  </si>
  <si>
    <t>Axis Kalina</t>
  </si>
  <si>
    <t>M/s.Kanakia Spaces Realty Private Limited</t>
  </si>
  <si>
    <t>Codename Future By kanakia</t>
  </si>
  <si>
    <t>Codename Future = A &amp; B Wing</t>
  </si>
  <si>
    <t>Codename Future</t>
  </si>
  <si>
    <t>Name of the Building</t>
  </si>
  <si>
    <t>Mumbai</t>
  </si>
  <si>
    <t>Powai</t>
  </si>
  <si>
    <t>CTS No. 101</t>
  </si>
  <si>
    <t>Tirandaz</t>
  </si>
  <si>
    <t>CTS No.</t>
  </si>
  <si>
    <t>S.No.</t>
  </si>
  <si>
    <t>38(Pt.)</t>
  </si>
  <si>
    <t>Hiranandani hospital Road</t>
  </si>
  <si>
    <t>Sri Ayyappa Vishnu Temple</t>
  </si>
  <si>
    <t>About 3.4 Km from kanjur Marg Railway Station</t>
  </si>
  <si>
    <t>Upper Class</t>
  </si>
  <si>
    <t>Developed</t>
  </si>
  <si>
    <t>Codename Future by Kanakia, Building no.2 - Wing A &amp; B, CTS No. 101, S.No.38(Pt.) of village-Tirandaz, Behind Dr L.H. Hiranandani Hospital, Ramabai Ambedkar Nagar, Powai, Mumbai.</t>
  </si>
  <si>
    <t>Open</t>
  </si>
  <si>
    <t>CE/1193/BPES/AS/FCC/1/Amend
Valid Up to: B + 2 Podium + top of 3rd P of Wing A &amp; B</t>
  </si>
  <si>
    <t>30/03/2019.</t>
  </si>
  <si>
    <t>26/02/2019.</t>
  </si>
  <si>
    <t>Valid upto date: 31/01/2019.</t>
  </si>
  <si>
    <t>30/06/2024.</t>
  </si>
  <si>
    <t>CE/1193/BPES/AS</t>
  </si>
  <si>
    <t>01 Building (02 Wings)</t>
  </si>
  <si>
    <t xml:space="preserve">Approved usage of the Property: Residential
(Restrictive Covenants in regard to Land Use, if any)                                                                                                                                                </t>
  </si>
  <si>
    <t>A &amp; B Wing = B + 1st to 3rd Podium + Stilt + 1st to 23rd Floors</t>
  </si>
  <si>
    <t>Building no.2</t>
  </si>
  <si>
    <t>A Wing</t>
  </si>
  <si>
    <t>Ground Floor</t>
  </si>
  <si>
    <t>N</t>
  </si>
  <si>
    <t>Ground</t>
  </si>
  <si>
    <t>1st, 2nd, 4th to 8th Floor</t>
  </si>
  <si>
    <t>3rd Floor</t>
  </si>
  <si>
    <t>9th, 11th Floor</t>
  </si>
  <si>
    <t>10th Floor</t>
  </si>
  <si>
    <t>Refuge Area</t>
  </si>
  <si>
    <t>12th, 13th, 14th, 15th Floor</t>
  </si>
  <si>
    <t>16th Floor</t>
  </si>
  <si>
    <t>17th Floor</t>
  </si>
  <si>
    <t>18th, 23rd Floor</t>
  </si>
  <si>
    <t>19th to 22nd Floor</t>
  </si>
  <si>
    <t>Basement, 1st to 3rd Podium Floor for Parking</t>
  </si>
  <si>
    <t>3 BHK</t>
  </si>
  <si>
    <t>2 BHK</t>
  </si>
  <si>
    <t>bal</t>
  </si>
  <si>
    <t>Entrance Lobby</t>
  </si>
  <si>
    <t>B Wing</t>
  </si>
  <si>
    <t>1 BHK</t>
  </si>
  <si>
    <t>800000/-</t>
  </si>
  <si>
    <t>Remarks:  
1. Construction work was in process at the time of visit.
2. We considered Saleable area as per our calculation.
3. We considered Carpet area as per Approved Plan.
4. We considered rate as per market inquire.
5. On some floors of Wing A Flat no.3 &amp; 4 are merged and numbered it as Flat no.3.</t>
  </si>
  <si>
    <t>Stage of construction Wing A &amp; B : Excavation &amp; PCC completed.  Fotting work are in progress………</t>
  </si>
  <si>
    <t>Stage of construction Wing C : Excavation work are in progress……………</t>
  </si>
  <si>
    <t>05/04/2019.</t>
  </si>
  <si>
    <t xml:space="preserve">01 Building </t>
  </si>
  <si>
    <t>Codename Future A = P51800018007
Codename Future B = P51800018113</t>
  </si>
  <si>
    <t>Codename Future B Wing</t>
  </si>
  <si>
    <t>Podium</t>
  </si>
  <si>
    <t>Excavation in process</t>
  </si>
  <si>
    <t>Excavation Completed</t>
  </si>
  <si>
    <t>Footing in Process</t>
  </si>
  <si>
    <t>Footing Completed</t>
  </si>
  <si>
    <t>Plinth in process</t>
  </si>
  <si>
    <t>Plinth completed</t>
  </si>
  <si>
    <t>17/03/2020.</t>
  </si>
  <si>
    <t>Asmita</t>
  </si>
  <si>
    <t>OLD APF</t>
  </si>
  <si>
    <t>1st Floor</t>
  </si>
  <si>
    <t>2nd, 4th to 8th Floor</t>
  </si>
  <si>
    <t>12th &amp; 14th Floor</t>
  </si>
  <si>
    <t>13th &amp; 15th Floor</t>
  </si>
  <si>
    <t>18th Floor</t>
  </si>
  <si>
    <t>9th &amp; 11th Floor</t>
  </si>
  <si>
    <t>Proposed no of Floors</t>
  </si>
  <si>
    <t>Floors</t>
  </si>
  <si>
    <t>All work Completed. Wait For OC.</t>
  </si>
  <si>
    <t xml:space="preserve">Stage of construction: </t>
  </si>
  <si>
    <t>All work Completed. Provide OC.</t>
  </si>
  <si>
    <t>Completed Slab/Floor</t>
  </si>
  <si>
    <t>Complition %</t>
  </si>
  <si>
    <t>Progress %</t>
  </si>
  <si>
    <t>Disbursement %</t>
  </si>
  <si>
    <t>All work Completed. OC Received.</t>
  </si>
  <si>
    <t>RCC Slab</t>
  </si>
  <si>
    <r>
      <t xml:space="preserve">Construction details: </t>
    </r>
    <r>
      <rPr>
        <b/>
        <sz val="12"/>
        <color indexed="10"/>
        <rFont val="Times New Roman"/>
        <family val="1"/>
      </rPr>
      <t>Building No.  =</t>
    </r>
    <r>
      <rPr>
        <b/>
        <sz val="12"/>
        <color indexed="8"/>
        <rFont val="Times New Roman"/>
        <family val="1"/>
      </rPr>
      <t xml:space="preserve"> B</t>
    </r>
  </si>
  <si>
    <t>Electricity &amp; Water Connection</t>
  </si>
  <si>
    <t>50,000/-</t>
  </si>
  <si>
    <t>5000/-</t>
  </si>
  <si>
    <t>Saleable area
(60%)</t>
  </si>
  <si>
    <t>Construction details:</t>
  </si>
  <si>
    <t>Basement</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</si>
  <si>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</si>
  <si>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</si>
  <si>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</si>
  <si>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</si>
  <si>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</si>
  <si>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</si>
  <si>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</si>
  <si>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</si>
  <si>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</si>
  <si>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</si>
  <si>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</si>
  <si>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</si>
  <si>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</si>
  <si>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</si>
  <si>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</si>
  <si>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</si>
  <si>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</si>
  <si>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Construction details:                                                                  </t>
  </si>
  <si>
    <t>Kanakia Future City B = P51800018113</t>
  </si>
  <si>
    <t>RERA No. &amp; Name</t>
  </si>
  <si>
    <t>19th to 22nd, 26th to 28th Floor</t>
  </si>
  <si>
    <t>23rd &amp; 25th Floor</t>
  </si>
  <si>
    <t>24th Floor</t>
  </si>
  <si>
    <t>29th Floor (Duplex with 30th Floor)</t>
  </si>
  <si>
    <t>3 BHK (Duplex with 30th Floor)</t>
  </si>
  <si>
    <t>Residential Area Details :</t>
  </si>
  <si>
    <t>Building &amp; Wing</t>
  </si>
  <si>
    <t>No. of Units</t>
  </si>
  <si>
    <t>Total Carpet Area</t>
  </si>
  <si>
    <t>Total Saleable Area</t>
  </si>
  <si>
    <t>Wing B</t>
  </si>
  <si>
    <t>Legal Charges incl. Scanning &amp; Documentation</t>
  </si>
  <si>
    <t>Valid upto date: 
31/01/2023</t>
  </si>
  <si>
    <t xml:space="preserve">Office No. 1031, Wing J, Akshar Business Park, Plot No. 03 Sector 25, Near APMC Market, Vashi, Navi Mumbai, Maharashtra 400703 TEL: 022-46090378/79/80                                                                                                     Email : vsjcapf@gmail.com. Web site : www.vsjadon.com
</t>
  </si>
  <si>
    <t>19.1190233,72.9199069</t>
  </si>
  <si>
    <t xml:space="preserve">Location Link </t>
  </si>
  <si>
    <t>https://goo.gl/maps/S1wteK37Br2cRYQv8</t>
  </si>
  <si>
    <t>B Wing = B + 1st to 3rd Podium + Stilt + 1st to 24th Floor</t>
  </si>
  <si>
    <t>Wheather the construction is as per approved Building plan : Yes</t>
  </si>
  <si>
    <t>CE/1193/BPES/AS/OCC/1/New
Valid Upto : Part occupation of building No.2 .e.full occupation of wing A, B &amp; C.
B Wing = B + 1st to 3rd Podium + Stilt + 1st to 24th Floor</t>
  </si>
  <si>
    <t>Material laying at Site: :Nothing</t>
  </si>
  <si>
    <t>Contact Details ( Name &amp; Contact No.)</t>
  </si>
  <si>
    <t xml:space="preserve">Remarks:  
1. All work Completed. OC Received.
2. We considered Saleable area as per our calculation.
3. We considered Carpet area as per Approved Plan.
4. We have considered rate by verifying it from market inquire.
5. Recommended rate should be considered as all inclusive rate if other charges are not mentioned. (Excluding GST &amp; other government Taxes)
6. We have considered Other charges from cost sheet.
7. Car parking is subjected to authentic documentation.
8. We update revised Approved plans (on 29/10/2021)
9. We have updated OC on (08/08/2023)
10. Provide revised Plan as the proposed no of floors have changed.
</t>
  </si>
  <si>
    <t>Site Meet Person Contact Details ( Name &amp; Contact No.)</t>
  </si>
  <si>
    <t>Completed</t>
  </si>
  <si>
    <t xml:space="preserve">CE/1193/BPES/AS/FCC/5/Amend
Valid Up to: Further C.C. is granted for wing ‘D’ from 13th floor to 24th upper floors as per last approved amended plan dated 27.10.2021. Re-endorsement of further C.C. for wing A, B &amp; C upto 24th upper floors and wing E &amp; F upto plinth
i.e. basement + 3 level podium + top of stilt / ground slab and re-endorsement of full C.C. of Club House I and plinth C.C. of Club House II as per last approved amended plan dated 27.10.2021.
</t>
  </si>
  <si>
    <t>Codename Future by Kanakia, Building no.2 - Wing C &amp; D, CTS No. 101, S.No.38(Pt.) of village-Tirandaz, Behind Dr L.H. Hiranandani Hospital, Ramabai Ambedkar Nagar, Powai, Mumbai - 400076</t>
  </si>
  <si>
    <t>CTS No. 101, S.No. 38(Pt.)</t>
  </si>
  <si>
    <t>Codename Future Wing B</t>
  </si>
  <si>
    <t>Name of the Project as per RERA</t>
  </si>
  <si>
    <t>Kanakia Future City B</t>
  </si>
  <si>
    <t>Projected life of the structure: 59 Years</t>
  </si>
  <si>
    <t>Mr. Shaikh : 9967715516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</si>
</sst>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24"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2"/>
      <color indexed="10"/>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2"/>
      <color rgb="FFFF0000"/>
      <name val="Times New Roman"/>
      <family val="1"/>
    </font>
    <font>
      <sz val="11"/>
      <color rgb="FF000000"/>
      <name val="Times New Roman"/>
      <family val="1"/>
    </font>
    <font>
      <b/>
      <sz val="12"/>
      <color theme="1"/>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0" fontId="1" fillId="0" borderId="0"/>
    <xf numFmtId="0" fontId="15" fillId="0" borderId="0"/>
    <xf numFmtId="0" fontId="23" fillId="0" borderId="0" applyNumberFormat="0" applyFill="0" applyBorder="0" applyAlignment="0" applyProtection="0"/>
    <xf numFmtId="43" fontId="1" fillId="0" borderId="0" applyFont="0" applyFill="0" applyBorder="0" applyAlignment="0" applyProtection="0"/>
    <xf numFmtId="0" fontId="1" fillId="0" borderId="0"/>
    <xf numFmtId="0" fontId="15" fillId="0" borderId="0"/>
    <xf numFmtId="9" fontId="1" fillId="0" borderId="0" applyFont="0" applyFill="0" applyBorder="0" applyAlignment="0" applyProtection="0"/>
  </cellStyleXfs>
  <cellXfs count="323">
    <xf numFmtId="0" fontId="0" fillId="0" borderId="0" xfId="0"/>
    <xf numFmtId="0" fontId="1" fillId="0" borderId="0" xfId="1"/>
    <xf numFmtId="0" fontId="4"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2" xfId="0" applyFont="1" applyFill="1" applyBorder="1" applyAlignment="1">
      <alignment vertical="top"/>
    </xf>
    <xf numFmtId="1" fontId="5"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3" borderId="2" xfId="0" applyFill="1" applyBorder="1"/>
    <xf numFmtId="0" fontId="16" fillId="0" borderId="2" xfId="0" applyFont="1" applyBorder="1" applyAlignment="1">
      <alignment horizontal="center"/>
    </xf>
    <xf numFmtId="1" fontId="9" fillId="0" borderId="2" xfId="0" applyNumberFormat="1" applyFont="1" applyBorder="1" applyAlignment="1">
      <alignment horizontal="center" vertical="center" wrapText="1"/>
    </xf>
    <xf numFmtId="1" fontId="11" fillId="0" borderId="2" xfId="0" applyNumberFormat="1" applyFont="1" applyBorder="1" applyAlignment="1">
      <alignment horizontal="center" vertical="top" wrapText="1"/>
    </xf>
    <xf numFmtId="0" fontId="2" fillId="0" borderId="0" xfId="0" applyFont="1" applyAlignment="1">
      <alignment vertical="top" wrapText="1"/>
    </xf>
    <xf numFmtId="0" fontId="11" fillId="0" borderId="0" xfId="0" applyFont="1" applyAlignment="1">
      <alignment vertical="top"/>
    </xf>
    <xf numFmtId="0" fontId="17" fillId="0" borderId="0" xfId="0" applyFont="1" applyAlignment="1">
      <alignment horizontal="left" vertical="top"/>
    </xf>
    <xf numFmtId="0" fontId="18" fillId="0" borderId="0" xfId="0" applyFont="1"/>
    <xf numFmtId="0" fontId="3" fillId="2" borderId="2" xfId="0" applyFont="1" applyFill="1" applyBorder="1" applyAlignment="1">
      <alignment horizontal="left" vertical="top"/>
    </xf>
    <xf numFmtId="0" fontId="3" fillId="0" borderId="1" xfId="0" applyFont="1" applyBorder="1" applyAlignment="1">
      <alignment vertical="top" wrapText="1"/>
    </xf>
    <xf numFmtId="0" fontId="2" fillId="0" borderId="0" xfId="0" applyFont="1" applyAlignment="1">
      <alignment vertical="top"/>
    </xf>
    <xf numFmtId="1" fontId="9" fillId="0" borderId="1" xfId="0" applyNumberFormat="1" applyFont="1" applyBorder="1" applyAlignment="1">
      <alignment horizontal="center" vertical="center" wrapText="1"/>
    </xf>
    <xf numFmtId="0" fontId="19" fillId="0" borderId="18" xfId="2" applyFont="1" applyBorder="1" applyProtection="1">
      <protection hidden="1"/>
    </xf>
    <xf numFmtId="0" fontId="19" fillId="0" borderId="19" xfId="2" applyFont="1" applyBorder="1" applyProtection="1">
      <protection hidden="1"/>
    </xf>
    <xf numFmtId="0" fontId="19" fillId="0" borderId="20" xfId="2" applyFont="1" applyBorder="1" applyProtection="1">
      <protection hidden="1"/>
    </xf>
    <xf numFmtId="0" fontId="13" fillId="0" borderId="2" xfId="2" applyFont="1" applyBorder="1" applyAlignment="1" applyProtection="1">
      <alignment horizontal="center" vertical="top"/>
      <protection locked="0"/>
    </xf>
    <xf numFmtId="0" fontId="20" fillId="0" borderId="2" xfId="2" applyFont="1" applyBorder="1" applyAlignment="1" applyProtection="1">
      <alignment horizontal="center" vertical="top"/>
      <protection locked="0"/>
    </xf>
    <xf numFmtId="0" fontId="9" fillId="0" borderId="2" xfId="2" applyFont="1" applyBorder="1" applyAlignment="1" applyProtection="1">
      <alignment horizontal="center" vertical="top"/>
      <protection locked="0"/>
    </xf>
    <xf numFmtId="0" fontId="20" fillId="0" borderId="21" xfId="2" applyFont="1" applyBorder="1" applyAlignment="1" applyProtection="1">
      <alignment horizontal="center" vertical="top"/>
      <protection locked="0"/>
    </xf>
    <xf numFmtId="0" fontId="19" fillId="0" borderId="22" xfId="2" applyFont="1" applyBorder="1" applyProtection="1">
      <protection hidden="1"/>
    </xf>
    <xf numFmtId="0" fontId="19" fillId="0" borderId="0" xfId="2" applyFont="1" applyProtection="1">
      <protection hidden="1"/>
    </xf>
    <xf numFmtId="0" fontId="19" fillId="0" borderId="23" xfId="2" applyFont="1" applyBorder="1" applyProtection="1">
      <protection hidden="1"/>
    </xf>
    <xf numFmtId="0" fontId="19" fillId="0" borderId="2" xfId="2" applyFont="1" applyBorder="1" applyAlignment="1" applyProtection="1">
      <alignment horizontal="center" vertical="top" wrapText="1"/>
      <protection locked="0"/>
    </xf>
    <xf numFmtId="0" fontId="19" fillId="0" borderId="0" xfId="2" applyFont="1"/>
    <xf numFmtId="0" fontId="19" fillId="0" borderId="23" xfId="2" applyFont="1" applyBorder="1"/>
    <xf numFmtId="0" fontId="20" fillId="0" borderId="2" xfId="2" applyFont="1" applyBorder="1" applyAlignment="1" applyProtection="1">
      <alignment horizontal="center" wrapText="1"/>
      <protection locked="0"/>
    </xf>
    <xf numFmtId="9" fontId="19" fillId="2" borderId="2" xfId="2" applyNumberFormat="1" applyFont="1" applyFill="1" applyBorder="1" applyAlignment="1" applyProtection="1">
      <alignment horizontal="center" vertical="center" wrapText="1"/>
      <protection hidden="1"/>
    </xf>
    <xf numFmtId="0" fontId="19" fillId="0" borderId="22" xfId="2" applyFont="1" applyBorder="1"/>
    <xf numFmtId="1" fontId="20" fillId="0" borderId="2" xfId="2" applyNumberFormat="1" applyFont="1" applyBorder="1" applyAlignment="1" applyProtection="1">
      <alignment horizontal="center" wrapText="1"/>
      <protection locked="0"/>
    </xf>
    <xf numFmtId="0" fontId="21" fillId="0" borderId="22" xfId="0" applyFont="1" applyBorder="1" applyProtection="1">
      <protection hidden="1"/>
    </xf>
    <xf numFmtId="9" fontId="21" fillId="0" borderId="0" xfId="0" applyNumberFormat="1" applyFont="1" applyProtection="1">
      <protection hidden="1"/>
    </xf>
    <xf numFmtId="9" fontId="21" fillId="0" borderId="23" xfId="0" applyNumberFormat="1" applyFont="1" applyBorder="1" applyProtection="1">
      <protection hidden="1"/>
    </xf>
    <xf numFmtId="0" fontId="20" fillId="0" borderId="27" xfId="2" applyFont="1" applyBorder="1" applyAlignment="1" applyProtection="1">
      <alignment horizontal="center" wrapText="1"/>
      <protection locked="0"/>
    </xf>
    <xf numFmtId="9" fontId="19" fillId="2" borderId="27" xfId="2" applyNumberFormat="1" applyFont="1" applyFill="1" applyBorder="1" applyAlignment="1" applyProtection="1">
      <alignment horizontal="center" vertical="center" wrapText="1"/>
      <protection hidden="1"/>
    </xf>
    <xf numFmtId="0" fontId="21" fillId="0" borderId="31" xfId="0" applyFont="1" applyBorder="1" applyProtection="1">
      <protection hidden="1"/>
    </xf>
    <xf numFmtId="9" fontId="21" fillId="0" borderId="32" xfId="0" applyNumberFormat="1" applyFont="1" applyBorder="1" applyProtection="1">
      <protection hidden="1"/>
    </xf>
    <xf numFmtId="9" fontId="21" fillId="0" borderId="30" xfId="0" applyNumberFormat="1" applyFont="1" applyBorder="1" applyProtection="1">
      <protection hidden="1"/>
    </xf>
    <xf numFmtId="0" fontId="19" fillId="0" borderId="0" xfId="2" applyFont="1" applyAlignment="1" applyProtection="1">
      <alignment horizontal="center" vertical="top" wrapText="1"/>
      <protection locked="0"/>
    </xf>
    <xf numFmtId="0" fontId="20" fillId="0" borderId="0" xfId="2" applyFont="1" applyAlignment="1" applyProtection="1">
      <alignment horizontal="center" wrapText="1"/>
      <protection locked="0"/>
    </xf>
    <xf numFmtId="9" fontId="19" fillId="2" borderId="0" xfId="2" applyNumberFormat="1" applyFont="1" applyFill="1" applyAlignment="1" applyProtection="1">
      <alignment horizontal="center" vertical="center" wrapText="1"/>
      <protection hidden="1"/>
    </xf>
    <xf numFmtId="0" fontId="21" fillId="0" borderId="0" xfId="0" applyFont="1" applyProtection="1">
      <protection hidden="1"/>
    </xf>
    <xf numFmtId="9" fontId="16" fillId="0" borderId="0" xfId="0" applyNumberFormat="1" applyFont="1" applyAlignment="1">
      <alignment horizontal="center"/>
    </xf>
    <xf numFmtId="9" fontId="0" fillId="0" borderId="0" xfId="0" applyNumberFormat="1"/>
    <xf numFmtId="0" fontId="13" fillId="0" borderId="24" xfId="2" applyFont="1" applyBorder="1" applyAlignment="1" applyProtection="1">
      <alignment horizontal="center" vertical="top"/>
      <protection locked="0"/>
    </xf>
    <xf numFmtId="0" fontId="21"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1" fillId="0" borderId="32" xfId="0" applyFont="1" applyBorder="1" applyProtection="1">
      <protection hidden="1"/>
    </xf>
    <xf numFmtId="1" fontId="0" fillId="0" borderId="30" xfId="0" applyNumberFormat="1" applyBorder="1"/>
    <xf numFmtId="0" fontId="13" fillId="0" borderId="2" xfId="2" applyFont="1" applyBorder="1" applyAlignment="1" applyProtection="1">
      <alignment horizontal="center" vertical="top" wrapText="1"/>
      <protection locked="0"/>
    </xf>
    <xf numFmtId="0" fontId="13" fillId="0" borderId="2" xfId="2" applyFont="1" applyBorder="1" applyAlignment="1" applyProtection="1">
      <alignment horizontal="center" wrapText="1"/>
      <protection locked="0"/>
    </xf>
    <xf numFmtId="1" fontId="13" fillId="0" borderId="2" xfId="2" applyNumberFormat="1" applyFont="1" applyBorder="1" applyAlignment="1" applyProtection="1">
      <alignment horizontal="center" wrapText="1"/>
      <protection locked="0"/>
    </xf>
    <xf numFmtId="0" fontId="13" fillId="0" borderId="27" xfId="2" applyFont="1" applyBorder="1" applyAlignment="1" applyProtection="1">
      <alignment horizontal="center" wrapText="1"/>
      <protection locked="0"/>
    </xf>
    <xf numFmtId="0" fontId="19" fillId="0" borderId="0" xfId="0" applyFont="1" applyAlignment="1">
      <alignment horizontal="center" vertical="center"/>
    </xf>
    <xf numFmtId="14" fontId="3" fillId="2" borderId="2" xfId="0" applyNumberFormat="1" applyFont="1" applyFill="1" applyBorder="1" applyAlignment="1">
      <alignment horizontal="left" vertical="top"/>
    </xf>
    <xf numFmtId="0" fontId="2" fillId="2" borderId="2" xfId="0" applyFont="1" applyFill="1" applyBorder="1" applyAlignment="1">
      <alignment vertical="top"/>
    </xf>
    <xf numFmtId="0" fontId="16" fillId="0" borderId="0" xfId="0" applyFont="1"/>
    <xf numFmtId="0" fontId="3" fillId="0" borderId="2" xfId="0"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13" fillId="0" borderId="24" xfId="2" applyFont="1" applyBorder="1" applyAlignment="1" applyProtection="1">
      <alignment horizontal="center" vertical="top" wrapText="1"/>
      <protection locked="0"/>
    </xf>
    <xf numFmtId="0" fontId="13" fillId="0" borderId="2" xfId="2" applyFont="1" applyBorder="1" applyAlignment="1" applyProtection="1">
      <alignment horizontal="center" vertical="top" wrapText="1"/>
      <protection locked="0"/>
    </xf>
    <xf numFmtId="1" fontId="8" fillId="2" borderId="1" xfId="0" applyNumberFormat="1" applyFont="1" applyFill="1" applyBorder="1" applyAlignment="1">
      <alignment horizontal="center"/>
    </xf>
    <xf numFmtId="1" fontId="8" fillId="2" borderId="5" xfId="0" applyNumberFormat="1" applyFont="1" applyFill="1" applyBorder="1" applyAlignment="1">
      <alignment horizontal="center"/>
    </xf>
    <xf numFmtId="0" fontId="13" fillId="0" borderId="26" xfId="2" applyFont="1" applyBorder="1" applyAlignment="1" applyProtection="1">
      <alignment horizontal="center" vertical="top" wrapText="1"/>
      <protection locked="0"/>
    </xf>
    <xf numFmtId="0" fontId="13" fillId="0" borderId="27" xfId="2" applyFont="1" applyBorder="1" applyAlignment="1" applyProtection="1">
      <alignment horizontal="center" vertical="top" wrapText="1"/>
      <protection locked="0"/>
    </xf>
    <xf numFmtId="9" fontId="13" fillId="2" borderId="40" xfId="2" applyNumberFormat="1" applyFont="1" applyFill="1" applyBorder="1" applyAlignment="1" applyProtection="1">
      <alignment horizontal="center" vertical="center" wrapText="1"/>
      <protection hidden="1"/>
    </xf>
    <xf numFmtId="9" fontId="13" fillId="2" borderId="41" xfId="2" applyNumberFormat="1" applyFont="1" applyFill="1" applyBorder="1" applyAlignment="1" applyProtection="1">
      <alignment horizontal="center" vertical="center" wrapText="1"/>
      <protection hidden="1"/>
    </xf>
    <xf numFmtId="0" fontId="2" fillId="2" borderId="1"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14" fontId="2" fillId="0" borderId="1" xfId="0" applyNumberFormat="1" applyFont="1" applyBorder="1" applyAlignment="1">
      <alignment horizontal="left" vertical="top" wrapText="1"/>
    </xf>
    <xf numFmtId="0" fontId="2" fillId="0" borderId="4" xfId="0" applyFont="1" applyBorder="1" applyAlignment="1">
      <alignment horizontal="left"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14" fillId="0" borderId="33" xfId="2" applyFont="1" applyBorder="1" applyAlignment="1" applyProtection="1">
      <alignment horizontal="center" vertical="top" wrapText="1"/>
      <protection locked="0"/>
    </xf>
    <xf numFmtId="0" fontId="14" fillId="0" borderId="34" xfId="2" applyFont="1" applyBorder="1" applyAlignment="1" applyProtection="1">
      <alignment horizontal="center" vertical="top" wrapText="1"/>
      <protection locked="0"/>
    </xf>
    <xf numFmtId="0" fontId="14" fillId="0" borderId="35" xfId="2" applyFont="1" applyBorder="1" applyAlignment="1" applyProtection="1">
      <alignment horizontal="left" vertical="top" wrapText="1"/>
      <protection locked="0"/>
    </xf>
    <xf numFmtId="0" fontId="14" fillId="0" borderId="36" xfId="2" applyFont="1" applyBorder="1" applyAlignment="1" applyProtection="1">
      <alignment horizontal="left" vertical="top" wrapText="1"/>
      <protection locked="0"/>
    </xf>
    <xf numFmtId="0" fontId="14" fillId="0" borderId="37" xfId="2" applyFont="1" applyBorder="1" applyAlignment="1" applyProtection="1">
      <alignment horizontal="left" vertical="top" wrapText="1"/>
      <protection locked="0"/>
    </xf>
    <xf numFmtId="0" fontId="8" fillId="0" borderId="1"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vertical="top" wrapText="1"/>
    </xf>
    <xf numFmtId="0" fontId="8" fillId="0" borderId="12"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3" xfId="0" applyFont="1" applyBorder="1" applyAlignment="1">
      <alignment horizontal="center" vertical="top" wrapText="1"/>
    </xf>
    <xf numFmtId="0" fontId="8" fillId="0" borderId="11" xfId="0" applyFont="1" applyBorder="1" applyAlignment="1">
      <alignment horizontal="center" vertical="top" wrapText="1"/>
    </xf>
    <xf numFmtId="9" fontId="13" fillId="2" borderId="2" xfId="2" applyNumberFormat="1" applyFont="1" applyFill="1" applyBorder="1" applyAlignment="1" applyProtection="1">
      <alignment horizontal="center" vertical="center" wrapText="1"/>
      <protection hidden="1"/>
    </xf>
    <xf numFmtId="9" fontId="13" fillId="2" borderId="27" xfId="2" applyNumberFormat="1" applyFont="1" applyFill="1" applyBorder="1" applyAlignment="1" applyProtection="1">
      <alignment horizontal="center" vertical="center" wrapText="1"/>
      <protection hidden="1"/>
    </xf>
    <xf numFmtId="9" fontId="13" fillId="2" borderId="1" xfId="2" applyNumberFormat="1" applyFont="1" applyFill="1" applyBorder="1" applyAlignment="1" applyProtection="1">
      <alignment horizontal="center" vertical="center" wrapText="1"/>
      <protection hidden="1"/>
    </xf>
    <xf numFmtId="9" fontId="13" fillId="2" borderId="5" xfId="2" applyNumberFormat="1" applyFont="1" applyFill="1" applyBorder="1" applyAlignment="1" applyProtection="1">
      <alignment horizontal="center" vertical="center" wrapText="1"/>
      <protection hidden="1"/>
    </xf>
    <xf numFmtId="1" fontId="5" fillId="0" borderId="6"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0" fontId="2" fillId="0" borderId="1" xfId="0" applyFont="1" applyBorder="1" applyAlignment="1">
      <alignment vertical="top"/>
    </xf>
    <xf numFmtId="0" fontId="2" fillId="0" borderId="4" xfId="0" applyFont="1" applyBorder="1" applyAlignment="1">
      <alignment vertical="top"/>
    </xf>
    <xf numFmtId="0" fontId="2" fillId="0" borderId="5" xfId="0" applyFont="1" applyBorder="1" applyAlignment="1">
      <alignment vertical="top"/>
    </xf>
    <xf numFmtId="0" fontId="8" fillId="0" borderId="2" xfId="0" applyFont="1" applyBorder="1" applyAlignment="1">
      <alignment horizontal="left" vertical="top" wrapText="1"/>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1" fontId="2" fillId="0" borderId="1"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0" fontId="3" fillId="2" borderId="1" xfId="0" applyFont="1" applyFill="1" applyBorder="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8" fillId="0" borderId="1" xfId="0" applyFont="1" applyBorder="1" applyAlignment="1">
      <alignment horizontal="left" vertical="top"/>
    </xf>
    <xf numFmtId="0" fontId="8" fillId="0" borderId="4" xfId="0" applyFont="1" applyBorder="1" applyAlignment="1">
      <alignment horizontal="left" vertical="top"/>
    </xf>
    <xf numFmtId="0" fontId="8" fillId="0" borderId="5" xfId="0" applyFont="1" applyBorder="1" applyAlignment="1">
      <alignment horizontal="left" vertical="top"/>
    </xf>
    <xf numFmtId="1" fontId="5" fillId="0" borderId="1"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1" fontId="9" fillId="0" borderId="16" xfId="0" applyNumberFormat="1" applyFont="1" applyBorder="1" applyAlignment="1">
      <alignment horizontal="center" vertical="center" wrapText="1"/>
    </xf>
    <xf numFmtId="0" fontId="19" fillId="0" borderId="16" xfId="0" applyFont="1" applyBorder="1" applyAlignment="1">
      <alignment horizontal="center" vertical="center"/>
    </xf>
    <xf numFmtId="1" fontId="13" fillId="0" borderId="16" xfId="0" applyNumberFormat="1" applyFont="1" applyBorder="1" applyAlignment="1">
      <alignment horizontal="center" vertical="top" wrapText="1"/>
    </xf>
    <xf numFmtId="0" fontId="13" fillId="0" borderId="1" xfId="2" applyFont="1" applyBorder="1" applyAlignment="1" applyProtection="1">
      <alignment horizontal="center" vertical="top"/>
      <protection locked="0"/>
    </xf>
    <xf numFmtId="0" fontId="13" fillId="0" borderId="5" xfId="2" applyFont="1" applyBorder="1" applyAlignment="1" applyProtection="1">
      <alignment horizontal="center" vertical="top"/>
      <protection locked="0"/>
    </xf>
    <xf numFmtId="0" fontId="13" fillId="0" borderId="38" xfId="2" applyFont="1" applyBorder="1" applyAlignment="1" applyProtection="1">
      <alignment horizontal="center" vertical="top"/>
      <protection locked="0"/>
    </xf>
    <xf numFmtId="0" fontId="14" fillId="0" borderId="24" xfId="2" applyFont="1" applyBorder="1" applyAlignment="1" applyProtection="1">
      <alignment horizontal="left" vertical="top"/>
      <protection locked="0"/>
    </xf>
    <xf numFmtId="0" fontId="14" fillId="0" borderId="2" xfId="2" applyFont="1" applyBorder="1" applyAlignment="1" applyProtection="1">
      <alignment horizontal="left" vertical="top"/>
      <protection locked="0"/>
    </xf>
    <xf numFmtId="0" fontId="14" fillId="0" borderId="1" xfId="2" applyFont="1" applyBorder="1" applyAlignment="1" applyProtection="1">
      <alignment horizontal="left" vertical="top" wrapText="1"/>
      <protection locked="0"/>
    </xf>
    <xf numFmtId="0" fontId="14" fillId="0" borderId="4" xfId="2" applyFont="1" applyBorder="1" applyAlignment="1" applyProtection="1">
      <alignment horizontal="left" vertical="top" wrapText="1"/>
      <protection locked="0"/>
    </xf>
    <xf numFmtId="0" fontId="14" fillId="0" borderId="38" xfId="2" applyFont="1" applyBorder="1" applyAlignment="1" applyProtection="1">
      <alignment horizontal="left" vertical="top" wrapText="1"/>
      <protection locked="0"/>
    </xf>
    <xf numFmtId="0" fontId="13" fillId="0" borderId="39" xfId="2" applyFont="1" applyBorder="1" applyAlignment="1" applyProtection="1">
      <alignment horizontal="center" vertical="top" wrapText="1"/>
      <protection locked="0"/>
    </xf>
    <xf numFmtId="0" fontId="13" fillId="0" borderId="5" xfId="2" applyFont="1" applyBorder="1" applyAlignment="1" applyProtection="1">
      <alignment horizontal="center" vertical="top" wrapText="1"/>
      <protection locked="0"/>
    </xf>
    <xf numFmtId="0" fontId="13" fillId="0" borderId="21" xfId="2" applyFont="1" applyBorder="1" applyAlignment="1" applyProtection="1">
      <alignment horizontal="center" vertical="top" wrapText="1"/>
      <protection locked="0"/>
    </xf>
    <xf numFmtId="9" fontId="13" fillId="2" borderId="6" xfId="2" applyNumberFormat="1" applyFont="1" applyFill="1" applyBorder="1" applyAlignment="1" applyProtection="1">
      <alignment horizontal="center" vertical="center" wrapText="1"/>
      <protection hidden="1"/>
    </xf>
    <xf numFmtId="9" fontId="13" fillId="2" borderId="12" xfId="2" applyNumberFormat="1" applyFont="1" applyFill="1" applyBorder="1" applyAlignment="1" applyProtection="1">
      <alignment horizontal="center" vertical="center" wrapText="1"/>
      <protection hidden="1"/>
    </xf>
    <xf numFmtId="9" fontId="13" fillId="2" borderId="25" xfId="2" applyNumberFormat="1" applyFont="1" applyFill="1" applyBorder="1" applyAlignment="1" applyProtection="1">
      <alignment horizontal="center" vertical="center" wrapText="1"/>
      <protection hidden="1"/>
    </xf>
    <xf numFmtId="9" fontId="13" fillId="2" borderId="8" xfId="2" applyNumberFormat="1" applyFont="1" applyFill="1" applyBorder="1" applyAlignment="1" applyProtection="1">
      <alignment horizontal="center" vertical="center" wrapText="1"/>
      <protection hidden="1"/>
    </xf>
    <xf numFmtId="9" fontId="13" fillId="2" borderId="0" xfId="2" applyNumberFormat="1" applyFont="1" applyFill="1" applyAlignment="1" applyProtection="1">
      <alignment horizontal="center" vertical="center" wrapText="1"/>
      <protection hidden="1"/>
    </xf>
    <xf numFmtId="9" fontId="13" fillId="2" borderId="23" xfId="2" applyNumberFormat="1" applyFont="1" applyFill="1" applyBorder="1" applyAlignment="1" applyProtection="1">
      <alignment horizontal="center" vertical="center" wrapText="1"/>
      <protection hidden="1"/>
    </xf>
    <xf numFmtId="9" fontId="13" fillId="2" borderId="28" xfId="2" applyNumberFormat="1" applyFont="1" applyFill="1" applyBorder="1" applyAlignment="1" applyProtection="1">
      <alignment horizontal="center" vertical="center" wrapText="1"/>
      <protection hidden="1"/>
    </xf>
    <xf numFmtId="9" fontId="13" fillId="2" borderId="32" xfId="2" applyNumberFormat="1" applyFont="1" applyFill="1" applyBorder="1" applyAlignment="1" applyProtection="1">
      <alignment horizontal="center" vertical="center" wrapText="1"/>
      <protection hidden="1"/>
    </xf>
    <xf numFmtId="9" fontId="13" fillId="2" borderId="30" xfId="2" applyNumberFormat="1" applyFont="1" applyFill="1" applyBorder="1" applyAlignment="1" applyProtection="1">
      <alignment horizontal="center" vertical="center" wrapText="1"/>
      <protection hidden="1"/>
    </xf>
    <xf numFmtId="0" fontId="4" fillId="0" borderId="4" xfId="0" applyFont="1" applyBorder="1" applyAlignment="1">
      <alignment horizontal="left" vertical="top"/>
    </xf>
    <xf numFmtId="0" fontId="4" fillId="0" borderId="5" xfId="0" applyFont="1" applyBorder="1" applyAlignment="1">
      <alignment horizontal="left" vertical="top"/>
    </xf>
    <xf numFmtId="1" fontId="5" fillId="0" borderId="42" xfId="0" applyNumberFormat="1" applyFont="1" applyBorder="1" applyAlignment="1">
      <alignment horizontal="center" vertical="center" wrapText="1"/>
    </xf>
    <xf numFmtId="1" fontId="5" fillId="0" borderId="43" xfId="0" applyNumberFormat="1" applyFont="1" applyBorder="1" applyAlignment="1">
      <alignment horizontal="center" vertical="center" wrapText="1"/>
    </xf>
    <xf numFmtId="0" fontId="22" fillId="0" borderId="43" xfId="0" applyFont="1" applyBorder="1" applyAlignment="1">
      <alignment horizontal="center" vertical="center"/>
    </xf>
    <xf numFmtId="1" fontId="14" fillId="0" borderId="43" xfId="0" applyNumberFormat="1" applyFont="1" applyBorder="1" applyAlignment="1">
      <alignment horizontal="center" vertical="top" wrapText="1"/>
    </xf>
    <xf numFmtId="1" fontId="5" fillId="0" borderId="43" xfId="0" applyNumberFormat="1" applyFont="1" applyBorder="1" applyAlignment="1">
      <alignment horizontal="center" vertical="top" wrapText="1"/>
    </xf>
    <xf numFmtId="1" fontId="5" fillId="0" borderId="44" xfId="0" applyNumberFormat="1" applyFont="1" applyBorder="1" applyAlignment="1">
      <alignment horizontal="center" vertical="top" wrapText="1"/>
    </xf>
    <xf numFmtId="164" fontId="3" fillId="0" borderId="1" xfId="0" applyNumberFormat="1" applyFont="1" applyBorder="1" applyAlignment="1">
      <alignment horizontal="left" vertical="top"/>
    </xf>
    <xf numFmtId="164" fontId="3" fillId="0" borderId="4" xfId="0" applyNumberFormat="1" applyFont="1" applyBorder="1" applyAlignment="1">
      <alignment horizontal="left" vertical="top"/>
    </xf>
    <xf numFmtId="164" fontId="3" fillId="0" borderId="5" xfId="0" applyNumberFormat="1" applyFont="1" applyBorder="1" applyAlignment="1">
      <alignment horizontal="left" vertical="top"/>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vertical="top" wrapText="1"/>
    </xf>
    <xf numFmtId="0" fontId="7" fillId="0" borderId="12" xfId="0" applyFont="1" applyBorder="1" applyAlignment="1">
      <alignment vertical="top" wrapText="1"/>
    </xf>
    <xf numFmtId="0" fontId="7" fillId="0" borderId="7" xfId="0" applyFont="1" applyBorder="1" applyAlignment="1">
      <alignment vertical="top" wrapText="1"/>
    </xf>
    <xf numFmtId="0" fontId="3" fillId="0" borderId="4" xfId="0" applyFont="1" applyBorder="1" applyAlignment="1">
      <alignment horizontal="left"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8" fillId="0" borderId="2" xfId="0" applyFont="1" applyBorder="1" applyAlignment="1">
      <alignment horizontal="center" vertical="top" wrapText="1"/>
    </xf>
    <xf numFmtId="0" fontId="3" fillId="0" borderId="2" xfId="0" applyFont="1" applyBorder="1" applyAlignment="1">
      <alignment horizontal="center" vertical="top"/>
    </xf>
    <xf numFmtId="14" fontId="3" fillId="2" borderId="2" xfId="0" applyNumberFormat="1" applyFont="1" applyFill="1" applyBorder="1" applyAlignment="1">
      <alignment horizontal="left"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0" fillId="0" borderId="5" xfId="0" applyBorder="1" applyAlignment="1">
      <alignment horizontal="left"/>
    </xf>
    <xf numFmtId="14" fontId="3" fillId="0" borderId="1" xfId="0" applyNumberFormat="1" applyFont="1" applyBorder="1" applyAlignment="1">
      <alignment horizontal="left" vertical="top" wrapText="1"/>
    </xf>
    <xf numFmtId="0" fontId="4" fillId="0" borderId="1" xfId="0" applyFont="1" applyBorder="1" applyAlignment="1">
      <alignment horizontal="left" vertical="top"/>
    </xf>
    <xf numFmtId="0" fontId="8" fillId="0" borderId="6" xfId="0" applyFont="1" applyBorder="1" applyAlignment="1">
      <alignment horizontal="left" vertical="top" wrapText="1"/>
    </xf>
    <xf numFmtId="0" fontId="8" fillId="0" borderId="12"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8" fillId="0" borderId="3" xfId="0" applyFont="1" applyBorder="1" applyAlignment="1">
      <alignment horizontal="left" vertical="top" wrapText="1"/>
    </xf>
    <xf numFmtId="0" fontId="8" fillId="0" borderId="11" xfId="0" applyFont="1" applyBorder="1" applyAlignment="1">
      <alignment horizontal="left" vertical="top" wrapText="1"/>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2" fillId="0" borderId="6" xfId="0" applyFont="1" applyBorder="1" applyAlignment="1">
      <alignment horizontal="center" vertical="top" wrapText="1"/>
    </xf>
    <xf numFmtId="0" fontId="2" fillId="0" borderId="12"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10" fillId="0" borderId="1"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2" fillId="0" borderId="1"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2" fillId="0" borderId="1" xfId="1" applyFont="1" applyBorder="1" applyAlignment="1">
      <alignment horizontal="left" vertical="top" wrapText="1"/>
    </xf>
    <xf numFmtId="0" fontId="2" fillId="0" borderId="4" xfId="1" applyFont="1" applyBorder="1" applyAlignment="1">
      <alignment horizontal="left" vertical="top" wrapText="1"/>
    </xf>
    <xf numFmtId="0" fontId="2" fillId="0" borderId="5" xfId="1" applyFont="1" applyBorder="1" applyAlignment="1">
      <alignment horizontal="left" vertical="top" wrapText="1"/>
    </xf>
    <xf numFmtId="0" fontId="3" fillId="0" borderId="1" xfId="0" applyFont="1" applyBorder="1" applyAlignment="1">
      <alignment vertical="top"/>
    </xf>
    <xf numFmtId="1" fontId="5" fillId="0" borderId="1" xfId="0" applyNumberFormat="1" applyFont="1" applyBorder="1" applyAlignment="1">
      <alignment horizontal="center" vertical="top" wrapText="1"/>
    </xf>
    <xf numFmtId="1" fontId="5" fillId="0" borderId="5" xfId="0" applyNumberFormat="1" applyFont="1" applyBorder="1" applyAlignment="1">
      <alignment horizontal="center" vertical="top" wrapText="1"/>
    </xf>
    <xf numFmtId="0" fontId="8" fillId="0" borderId="1"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23" fillId="0" borderId="1" xfId="3" applyBorder="1" applyAlignment="1">
      <alignment horizontal="left" vertical="top"/>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7"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0" borderId="11" xfId="0" applyFont="1" applyBorder="1" applyAlignment="1">
      <alignment horizontal="left" vertical="top"/>
    </xf>
    <xf numFmtId="0" fontId="8" fillId="0" borderId="1"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14" fontId="3" fillId="0" borderId="1" xfId="0" applyNumberFormat="1" applyFont="1" applyBorder="1" applyAlignment="1">
      <alignment horizontal="left" vertical="top"/>
    </xf>
    <xf numFmtId="14" fontId="3" fillId="0" borderId="4" xfId="0" applyNumberFormat="1" applyFont="1" applyBorder="1" applyAlignment="1">
      <alignment horizontal="left" vertical="top"/>
    </xf>
    <xf numFmtId="14" fontId="3" fillId="0" borderId="5" xfId="0" applyNumberFormat="1" applyFont="1" applyBorder="1" applyAlignment="1">
      <alignment horizontal="left" vertical="top"/>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5" fillId="0" borderId="15" xfId="2" applyFont="1" applyBorder="1" applyAlignment="1" applyProtection="1">
      <alignment horizontal="left" vertical="top" wrapText="1"/>
      <protection locked="0"/>
    </xf>
    <xf numFmtId="0" fontId="5" fillId="0" borderId="16" xfId="2" applyFont="1" applyBorder="1" applyAlignment="1" applyProtection="1">
      <alignment horizontal="left" vertical="top" wrapText="1"/>
      <protection locked="0"/>
    </xf>
    <xf numFmtId="0" fontId="5" fillId="0" borderId="17" xfId="2" applyFont="1" applyBorder="1" applyAlignment="1" applyProtection="1">
      <alignment horizontal="left" vertical="top" wrapText="1"/>
      <protection locked="0"/>
    </xf>
    <xf numFmtId="0" fontId="9" fillId="0" borderId="1" xfId="2" applyFont="1" applyBorder="1" applyAlignment="1" applyProtection="1">
      <alignment horizontal="center" vertical="top"/>
      <protection locked="0"/>
    </xf>
    <xf numFmtId="0" fontId="9" fillId="0" borderId="5" xfId="2" applyFont="1" applyBorder="1" applyAlignment="1" applyProtection="1">
      <alignment horizontal="center" vertical="top"/>
      <protection locked="0"/>
    </xf>
    <xf numFmtId="0" fontId="20" fillId="0" borderId="1" xfId="2" applyFont="1" applyBorder="1" applyAlignment="1" applyProtection="1">
      <alignment horizontal="center" vertical="top"/>
      <protection locked="0"/>
    </xf>
    <xf numFmtId="0" fontId="20" fillId="0" borderId="5" xfId="2" applyFont="1" applyBorder="1" applyAlignment="1" applyProtection="1">
      <alignment horizontal="center" vertical="top"/>
      <protection locked="0"/>
    </xf>
    <xf numFmtId="0" fontId="14" fillId="0" borderId="24" xfId="2" applyFont="1" applyBorder="1" applyAlignment="1" applyProtection="1">
      <alignment horizontal="center" vertical="top"/>
      <protection locked="0"/>
    </xf>
    <xf numFmtId="0" fontId="14" fillId="0" borderId="2" xfId="2" applyFont="1" applyBorder="1" applyAlignment="1" applyProtection="1">
      <alignment horizontal="center" vertical="top"/>
      <protection locked="0"/>
    </xf>
    <xf numFmtId="0" fontId="14" fillId="0" borderId="2" xfId="2" applyFont="1" applyBorder="1" applyAlignment="1" applyProtection="1">
      <alignment horizontal="left" vertical="top" wrapText="1"/>
      <protection locked="0"/>
    </xf>
    <xf numFmtId="0" fontId="14" fillId="0" borderId="21" xfId="2" applyFont="1" applyBorder="1" applyAlignment="1" applyProtection="1">
      <alignment horizontal="left" vertical="top" wrapText="1"/>
      <protection locked="0"/>
    </xf>
    <xf numFmtId="0" fontId="19" fillId="0" borderId="24" xfId="2" applyFont="1" applyBorder="1" applyAlignment="1" applyProtection="1">
      <alignment horizontal="center" vertical="top" wrapText="1"/>
      <protection locked="0"/>
    </xf>
    <xf numFmtId="0" fontId="19" fillId="0" borderId="2" xfId="2" applyFont="1" applyBorder="1" applyAlignment="1" applyProtection="1">
      <alignment horizontal="center" vertical="top" wrapText="1"/>
      <protection locked="0"/>
    </xf>
    <xf numFmtId="0" fontId="19" fillId="0" borderId="2" xfId="2" applyFont="1" applyBorder="1" applyAlignment="1" applyProtection="1">
      <alignment horizontal="center" vertical="center" wrapText="1"/>
      <protection locked="0"/>
    </xf>
    <xf numFmtId="0" fontId="19" fillId="0" borderId="21" xfId="2" applyFont="1" applyBorder="1" applyAlignment="1" applyProtection="1">
      <alignment horizontal="center" vertical="center" wrapText="1"/>
      <protection locked="0"/>
    </xf>
    <xf numFmtId="9" fontId="19" fillId="2" borderId="6" xfId="2" applyNumberFormat="1" applyFont="1" applyFill="1" applyBorder="1" applyAlignment="1" applyProtection="1">
      <alignment horizontal="center" vertical="center" wrapText="1"/>
      <protection hidden="1"/>
    </xf>
    <xf numFmtId="9" fontId="19" fillId="2" borderId="7" xfId="2" applyNumberFormat="1" applyFont="1" applyFill="1" applyBorder="1" applyAlignment="1" applyProtection="1">
      <alignment horizontal="center" vertical="center" wrapText="1"/>
      <protection hidden="1"/>
    </xf>
    <xf numFmtId="9" fontId="19" fillId="2" borderId="8" xfId="2" applyNumberFormat="1" applyFont="1" applyFill="1" applyBorder="1" applyAlignment="1" applyProtection="1">
      <alignment horizontal="center" vertical="center" wrapText="1"/>
      <protection hidden="1"/>
    </xf>
    <xf numFmtId="9" fontId="19" fillId="2" borderId="9" xfId="2" applyNumberFormat="1" applyFont="1" applyFill="1" applyBorder="1" applyAlignment="1" applyProtection="1">
      <alignment horizontal="center" vertical="center" wrapText="1"/>
      <protection hidden="1"/>
    </xf>
    <xf numFmtId="9" fontId="19" fillId="2" borderId="28" xfId="2" applyNumberFormat="1" applyFont="1" applyFill="1" applyBorder="1" applyAlignment="1" applyProtection="1">
      <alignment horizontal="center" vertical="center" wrapText="1"/>
      <protection hidden="1"/>
    </xf>
    <xf numFmtId="9" fontId="19" fillId="2" borderId="29" xfId="2" applyNumberFormat="1" applyFont="1" applyFill="1" applyBorder="1" applyAlignment="1" applyProtection="1">
      <alignment horizontal="center" vertical="center" wrapText="1"/>
      <protection hidden="1"/>
    </xf>
    <xf numFmtId="9" fontId="19" fillId="2" borderId="25" xfId="2" applyNumberFormat="1" applyFont="1" applyFill="1" applyBorder="1" applyAlignment="1" applyProtection="1">
      <alignment horizontal="center" vertical="center" wrapText="1"/>
      <protection hidden="1"/>
    </xf>
    <xf numFmtId="9" fontId="19" fillId="2" borderId="23" xfId="2" applyNumberFormat="1" applyFont="1" applyFill="1" applyBorder="1" applyAlignment="1" applyProtection="1">
      <alignment horizontal="center" vertical="center" wrapText="1"/>
      <protection hidden="1"/>
    </xf>
    <xf numFmtId="9" fontId="19" fillId="2" borderId="30" xfId="2" applyNumberFormat="1" applyFont="1" applyFill="1" applyBorder="1" applyAlignment="1" applyProtection="1">
      <alignment horizontal="center" vertical="center" wrapText="1"/>
      <protection hidden="1"/>
    </xf>
    <xf numFmtId="0" fontId="19" fillId="0" borderId="26" xfId="2" applyFont="1" applyBorder="1" applyAlignment="1" applyProtection="1">
      <alignment horizontal="center" vertical="top" wrapText="1"/>
      <protection locked="0"/>
    </xf>
    <xf numFmtId="0" fontId="19" fillId="0" borderId="27" xfId="2" applyFont="1" applyBorder="1" applyAlignment="1" applyProtection="1">
      <alignment horizontal="center" vertical="top" wrapText="1"/>
      <protection locked="0"/>
    </xf>
    <xf numFmtId="0" fontId="0" fillId="3" borderId="2" xfId="0" applyFill="1" applyBorder="1" applyAlignment="1">
      <alignment horizontal="center" wrapText="1"/>
    </xf>
    <xf numFmtId="0" fontId="16" fillId="0" borderId="2" xfId="0" applyFont="1" applyBorder="1" applyAlignment="1">
      <alignment horizontal="center"/>
    </xf>
    <xf numFmtId="0" fontId="2" fillId="0" borderId="6" xfId="1" applyFont="1" applyBorder="1" applyAlignment="1">
      <alignment horizontal="left" vertical="top" wrapText="1"/>
    </xf>
    <xf numFmtId="0" fontId="2" fillId="0" borderId="12" xfId="1" applyFont="1" applyBorder="1" applyAlignment="1">
      <alignment horizontal="left" vertical="top" wrapText="1"/>
    </xf>
    <xf numFmtId="0" fontId="2" fillId="0" borderId="7" xfId="1" applyFont="1" applyBorder="1" applyAlignment="1">
      <alignment horizontal="left" vertical="top" wrapText="1"/>
    </xf>
    <xf numFmtId="1" fontId="9" fillId="0" borderId="2" xfId="0" applyNumberFormat="1"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0" fontId="17" fillId="0" borderId="1"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1" fontId="17" fillId="2" borderId="1" xfId="0" applyNumberFormat="1" applyFont="1" applyFill="1" applyBorder="1" applyAlignment="1">
      <alignment horizontal="center"/>
    </xf>
    <xf numFmtId="1" fontId="17" fillId="2" borderId="5" xfId="0" applyNumberFormat="1" applyFont="1" applyFill="1" applyBorder="1" applyAlignment="1">
      <alignment horizontal="center"/>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17" fillId="0" borderId="11" xfId="0" applyFont="1" applyBorder="1" applyAlignment="1">
      <alignment horizontal="center" vertical="top" wrapText="1"/>
    </xf>
    <xf numFmtId="0" fontId="17" fillId="0" borderId="1"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12" xfId="0" applyFont="1" applyBorder="1" applyAlignment="1">
      <alignment horizontal="center" vertical="top" wrapText="1"/>
    </xf>
    <xf numFmtId="0" fontId="17" fillId="0" borderId="0" xfId="0" applyFont="1" applyAlignment="1">
      <alignment horizontal="center" vertical="top" wrapText="1"/>
    </xf>
    <xf numFmtId="0" fontId="17" fillId="0" borderId="3" xfId="0" applyFont="1" applyBorder="1" applyAlignment="1">
      <alignment horizontal="center" vertical="top" wrapText="1"/>
    </xf>
    <xf numFmtId="0" fontId="17" fillId="2" borderId="1" xfId="0" applyFont="1" applyFill="1" applyBorder="1" applyAlignment="1">
      <alignment horizontal="center" vertical="top" wrapText="1"/>
    </xf>
    <xf numFmtId="0" fontId="17" fillId="2" borderId="5" xfId="0" applyFont="1" applyFill="1" applyBorder="1" applyAlignment="1">
      <alignment horizontal="center" vertical="top" wrapText="1"/>
    </xf>
    <xf numFmtId="0" fontId="3" fillId="2" borderId="2" xfId="0" applyFont="1" applyFill="1" applyBorder="1" applyAlignment="1">
      <alignment horizontal="left" vertical="top"/>
    </xf>
    <xf numFmtId="0" fontId="3" fillId="2" borderId="2"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cellXfs>
  <cellStyles count="8">
    <cellStyle name="Comma 2" xfId="4" xr:uid="{00000000-0005-0000-0000-000000000000}"/>
    <cellStyle name="Excel Built-in Normal" xfId="1" xr:uid="{00000000-0005-0000-0000-000001000000}"/>
    <cellStyle name="Excel Built-in Normal 2" xfId="5" xr:uid="{00000000-0005-0000-0000-000002000000}"/>
    <cellStyle name="Hyperlink" xfId="3" builtinId="8"/>
    <cellStyle name="Normal" xfId="0" builtinId="0"/>
    <cellStyle name="Normal 3" xfId="2" xr:uid="{00000000-0005-0000-0000-000005000000}"/>
    <cellStyle name="Normal 4" xfId="6"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18.jpeg"/><Relationship Id="rId5" Type="http://schemas.openxmlformats.org/officeDocument/2006/relationships/image" Target="../media/image17.jpeg"/><Relationship Id="rId4" Type="http://schemas.openxmlformats.org/officeDocument/2006/relationships/image" Target="../media/image1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175373</xdr:colOff>
      <xdr:row>288</xdr:row>
      <xdr:rowOff>11205</xdr:rowOff>
    </xdr:from>
    <xdr:to>
      <xdr:col>9</xdr:col>
      <xdr:colOff>143334</xdr:colOff>
      <xdr:row>307</xdr:row>
      <xdr:rowOff>30256</xdr:rowOff>
    </xdr:to>
    <xdr:pic>
      <xdr:nvPicPr>
        <xdr:cNvPr id="1711" name="Picture 1">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75373" y="63391676"/>
          <a:ext cx="6191810" cy="36385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164166</xdr:colOff>
      <xdr:row>307</xdr:row>
      <xdr:rowOff>137833</xdr:rowOff>
    </xdr:from>
    <xdr:to>
      <xdr:col>9</xdr:col>
      <xdr:colOff>132127</xdr:colOff>
      <xdr:row>327</xdr:row>
      <xdr:rowOff>4483</xdr:rowOff>
    </xdr:to>
    <xdr:pic>
      <xdr:nvPicPr>
        <xdr:cNvPr id="1712" name="Picture 2">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64166" y="67137804"/>
          <a:ext cx="6191810" cy="3676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33020</xdr:colOff>
      <xdr:row>254</xdr:row>
      <xdr:rowOff>123190</xdr:rowOff>
    </xdr:from>
    <xdr:to>
      <xdr:col>21</xdr:col>
      <xdr:colOff>512225</xdr:colOff>
      <xdr:row>276</xdr:row>
      <xdr:rowOff>31890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363460" y="54263290"/>
          <a:ext cx="5965605" cy="3932060"/>
          <a:chOff x="215900" y="54610000"/>
          <a:chExt cx="6074825" cy="3960000"/>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320725" y="54610000"/>
            <a:ext cx="2970000" cy="3960000"/>
          </a:xfrm>
          <a:prstGeom prst="rect">
            <a:avLst/>
          </a:prstGeom>
          <a:ln>
            <a:solidFill>
              <a:schemeClr val="tx1"/>
            </a:solidFill>
          </a:ln>
        </xdr:spPr>
      </xdr:pic>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15900" y="54610000"/>
            <a:ext cx="2966907" cy="3960000"/>
          </a:xfrm>
          <a:prstGeom prst="rect">
            <a:avLst/>
          </a:prstGeom>
          <a:ln>
            <a:solidFill>
              <a:schemeClr val="tx1"/>
            </a:solidFill>
          </a:ln>
        </xdr:spPr>
      </xdr:pic>
    </xdr:grpSp>
    <xdr:clientData/>
  </xdr:twoCellAnchor>
  <xdr:twoCellAnchor>
    <xdr:from>
      <xdr:col>0</xdr:col>
      <xdr:colOff>76200</xdr:colOff>
      <xdr:row>255</xdr:row>
      <xdr:rowOff>22860</xdr:rowOff>
    </xdr:from>
    <xdr:to>
      <xdr:col>9</xdr:col>
      <xdr:colOff>340078</xdr:colOff>
      <xdr:row>279</xdr:row>
      <xdr:rowOff>288476</xdr:rowOff>
    </xdr:to>
    <xdr:grpSp>
      <xdr:nvGrpSpPr>
        <xdr:cNvPr id="13" name="Group 12">
          <a:extLst>
            <a:ext uri="{FF2B5EF4-FFF2-40B4-BE49-F238E27FC236}">
              <a16:creationId xmlns:a16="http://schemas.microsoft.com/office/drawing/2014/main" id="{FD9289E5-2893-E2E2-AA15-DF9AE6B7892D}"/>
            </a:ext>
          </a:extLst>
        </xdr:cNvPr>
        <xdr:cNvGrpSpPr/>
      </xdr:nvGrpSpPr>
      <xdr:grpSpPr>
        <a:xfrm>
          <a:off x="76200" y="54345840"/>
          <a:ext cx="6199858" cy="4799516"/>
          <a:chOff x="195480" y="216802"/>
          <a:chExt cx="6199858" cy="4799516"/>
        </a:xfrm>
      </xdr:grpSpPr>
      <xdr:grpSp>
        <xdr:nvGrpSpPr>
          <xdr:cNvPr id="14" name="Group 13">
            <a:extLst>
              <a:ext uri="{FF2B5EF4-FFF2-40B4-BE49-F238E27FC236}">
                <a16:creationId xmlns:a16="http://schemas.microsoft.com/office/drawing/2014/main" id="{A3A18FEC-7D2C-ADC9-9D27-8C969E255777}"/>
              </a:ext>
            </a:extLst>
          </xdr:cNvPr>
          <xdr:cNvGrpSpPr/>
        </xdr:nvGrpSpPr>
        <xdr:grpSpPr>
          <a:xfrm>
            <a:off x="195480" y="3216318"/>
            <a:ext cx="6199858" cy="1800000"/>
            <a:chOff x="195480" y="3195998"/>
            <a:chExt cx="6199858" cy="1800000"/>
          </a:xfrm>
        </xdr:grpSpPr>
        <xdr:pic>
          <xdr:nvPicPr>
            <xdr:cNvPr id="19" name="Picture 18">
              <a:extLst>
                <a:ext uri="{FF2B5EF4-FFF2-40B4-BE49-F238E27FC236}">
                  <a16:creationId xmlns:a16="http://schemas.microsoft.com/office/drawing/2014/main" id="{013D9D92-3233-0C6D-3D88-CB3238E8EC4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5480" y="3195998"/>
              <a:ext cx="1798334"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E4083CDF-76BF-41A7-7947-CD230A4F06C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5352"/>
            <a:stretch/>
          </xdr:blipFill>
          <xdr:spPr>
            <a:xfrm>
              <a:off x="4597004" y="3195998"/>
              <a:ext cx="1798334" cy="1800000"/>
            </a:xfrm>
            <a:prstGeom prst="rect">
              <a:avLst/>
            </a:prstGeom>
            <a:ln>
              <a:solidFill>
                <a:schemeClr val="tx1"/>
              </a:solidFill>
            </a:ln>
          </xdr:spPr>
        </xdr:pic>
      </xdr:grpSp>
      <xdr:grpSp>
        <xdr:nvGrpSpPr>
          <xdr:cNvPr id="15" name="Group 14">
            <a:extLst>
              <a:ext uri="{FF2B5EF4-FFF2-40B4-BE49-F238E27FC236}">
                <a16:creationId xmlns:a16="http://schemas.microsoft.com/office/drawing/2014/main" id="{8D6F9393-0F82-C3BB-26AE-0795B85A6DBE}"/>
              </a:ext>
            </a:extLst>
          </xdr:cNvPr>
          <xdr:cNvGrpSpPr/>
        </xdr:nvGrpSpPr>
        <xdr:grpSpPr>
          <a:xfrm>
            <a:off x="352543" y="216802"/>
            <a:ext cx="5885732" cy="2880000"/>
            <a:chOff x="287011" y="216802"/>
            <a:chExt cx="5885732" cy="2880000"/>
          </a:xfrm>
        </xdr:grpSpPr>
        <xdr:pic>
          <xdr:nvPicPr>
            <xdr:cNvPr id="17" name="Picture 16">
              <a:extLst>
                <a:ext uri="{FF2B5EF4-FFF2-40B4-BE49-F238E27FC236}">
                  <a16:creationId xmlns:a16="http://schemas.microsoft.com/office/drawing/2014/main" id="{24D68400-A182-850B-FE57-B9BD41411E5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295409" y="216802"/>
              <a:ext cx="2877334" cy="2880000"/>
            </a:xfrm>
            <a:prstGeom prst="rect">
              <a:avLst/>
            </a:prstGeom>
            <a:ln>
              <a:solidFill>
                <a:schemeClr val="tx1"/>
              </a:solidFill>
            </a:ln>
          </xdr:spPr>
        </xdr:pic>
        <xdr:pic>
          <xdr:nvPicPr>
            <xdr:cNvPr id="18" name="Picture 17">
              <a:extLst>
                <a:ext uri="{FF2B5EF4-FFF2-40B4-BE49-F238E27FC236}">
                  <a16:creationId xmlns:a16="http://schemas.microsoft.com/office/drawing/2014/main" id="{84CB3283-F39D-8F4E-8AA5-9F82856B619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87011" y="216802"/>
              <a:ext cx="2877334" cy="2880000"/>
            </a:xfrm>
            <a:prstGeom prst="rect">
              <a:avLst/>
            </a:prstGeom>
            <a:ln>
              <a:solidFill>
                <a:schemeClr val="tx1"/>
              </a:solidFill>
            </a:ln>
          </xdr:spPr>
        </xdr:pic>
      </xdr:grpSp>
      <xdr:pic>
        <xdr:nvPicPr>
          <xdr:cNvPr id="16" name="Picture 15">
            <a:extLst>
              <a:ext uri="{FF2B5EF4-FFF2-40B4-BE49-F238E27FC236}">
                <a16:creationId xmlns:a16="http://schemas.microsoft.com/office/drawing/2014/main" id="{1F3CC5CE-BB90-D48F-D332-9DA6AFA6E15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00944" y="3216318"/>
            <a:ext cx="2388930"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22</xdr:row>
      <xdr:rowOff>57150</xdr:rowOff>
    </xdr:from>
    <xdr:to>
      <xdr:col>15</xdr:col>
      <xdr:colOff>200025</xdr:colOff>
      <xdr:row>60</xdr:row>
      <xdr:rowOff>133350</xdr:rowOff>
    </xdr:to>
    <xdr:pic>
      <xdr:nvPicPr>
        <xdr:cNvPr id="2193" name="Picture 1">
          <a:extLst>
            <a:ext uri="{FF2B5EF4-FFF2-40B4-BE49-F238E27FC236}">
              <a16:creationId xmlns:a16="http://schemas.microsoft.com/office/drawing/2014/main" id="{00000000-0008-0000-0100-000091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781050</xdr:colOff>
      <xdr:row>17</xdr:row>
      <xdr:rowOff>9525</xdr:rowOff>
    </xdr:from>
    <xdr:to>
      <xdr:col>7</xdr:col>
      <xdr:colOff>866775</xdr:colOff>
      <xdr:row>30</xdr:row>
      <xdr:rowOff>161925</xdr:rowOff>
    </xdr:to>
    <xdr:pic>
      <xdr:nvPicPr>
        <xdr:cNvPr id="2194" name="Picture 2">
          <a:extLst>
            <a:ext uri="{FF2B5EF4-FFF2-40B4-BE49-F238E27FC236}">
              <a16:creationId xmlns:a16="http://schemas.microsoft.com/office/drawing/2014/main" id="{00000000-0008-0000-0100-00009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5925" y="3571875"/>
          <a:ext cx="197167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95250</xdr:colOff>
      <xdr:row>17</xdr:row>
      <xdr:rowOff>0</xdr:rowOff>
    </xdr:from>
    <xdr:to>
      <xdr:col>10</xdr:col>
      <xdr:colOff>180975</xdr:colOff>
      <xdr:row>30</xdr:row>
      <xdr:rowOff>152400</xdr:rowOff>
    </xdr:to>
    <xdr:pic>
      <xdr:nvPicPr>
        <xdr:cNvPr id="2195" name="Picture 3">
          <a:extLst>
            <a:ext uri="{FF2B5EF4-FFF2-40B4-BE49-F238E27FC236}">
              <a16:creationId xmlns:a16="http://schemas.microsoft.com/office/drawing/2014/main" id="{00000000-0008-0000-0100-00009308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39050" y="3562350"/>
          <a:ext cx="197167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57150</xdr:rowOff>
    </xdr:from>
    <xdr:to>
      <xdr:col>18</xdr:col>
      <xdr:colOff>428625</xdr:colOff>
      <xdr:row>60</xdr:row>
      <xdr:rowOff>133350</xdr:rowOff>
    </xdr:to>
    <xdr:pic>
      <xdr:nvPicPr>
        <xdr:cNvPr id="2196" name="Picture 1">
          <a:extLst>
            <a:ext uri="{FF2B5EF4-FFF2-40B4-BE49-F238E27FC236}">
              <a16:creationId xmlns:a16="http://schemas.microsoft.com/office/drawing/2014/main" id="{00000000-0008-0000-0100-000094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50685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360</xdr:row>
      <xdr:rowOff>0</xdr:rowOff>
    </xdr:from>
    <xdr:to>
      <xdr:col>9</xdr:col>
      <xdr:colOff>114300</xdr:colOff>
      <xdr:row>379</xdr:row>
      <xdr:rowOff>19050</xdr:rowOff>
    </xdr:to>
    <xdr:pic>
      <xdr:nvPicPr>
        <xdr:cNvPr id="4873" name="Picture 1">
          <a:extLst>
            <a:ext uri="{FF2B5EF4-FFF2-40B4-BE49-F238E27FC236}">
              <a16:creationId xmlns:a16="http://schemas.microsoft.com/office/drawing/2014/main" id="{00000000-0008-0000-0600-0000091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0952975"/>
          <a:ext cx="5743575" cy="3638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379</xdr:row>
      <xdr:rowOff>171450</xdr:rowOff>
    </xdr:from>
    <xdr:to>
      <xdr:col>9</xdr:col>
      <xdr:colOff>114300</xdr:colOff>
      <xdr:row>399</xdr:row>
      <xdr:rowOff>38100</xdr:rowOff>
    </xdr:to>
    <xdr:pic>
      <xdr:nvPicPr>
        <xdr:cNvPr id="4874" name="Picture 2">
          <a:extLst>
            <a:ext uri="{FF2B5EF4-FFF2-40B4-BE49-F238E27FC236}">
              <a16:creationId xmlns:a16="http://schemas.microsoft.com/office/drawing/2014/main" id="{00000000-0008-0000-0600-00000A13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84743925"/>
          <a:ext cx="5743575" cy="3676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312</xdr:row>
      <xdr:rowOff>190500</xdr:rowOff>
    </xdr:from>
    <xdr:to>
      <xdr:col>4</xdr:col>
      <xdr:colOff>381000</xdr:colOff>
      <xdr:row>331</xdr:row>
      <xdr:rowOff>85725</xdr:rowOff>
    </xdr:to>
    <xdr:pic>
      <xdr:nvPicPr>
        <xdr:cNvPr id="4875" name="Picture 3">
          <a:extLst>
            <a:ext uri="{FF2B5EF4-FFF2-40B4-BE49-F238E27FC236}">
              <a16:creationId xmlns:a16="http://schemas.microsoft.com/office/drawing/2014/main" id="{00000000-0008-0000-0600-00000B1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71999475"/>
          <a:ext cx="3000375" cy="3514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142875</xdr:colOff>
      <xdr:row>313</xdr:row>
      <xdr:rowOff>9525</xdr:rowOff>
    </xdr:from>
    <xdr:to>
      <xdr:col>9</xdr:col>
      <xdr:colOff>123825</xdr:colOff>
      <xdr:row>331</xdr:row>
      <xdr:rowOff>85725</xdr:rowOff>
    </xdr:to>
    <xdr:pic>
      <xdr:nvPicPr>
        <xdr:cNvPr id="4876" name="Picture 4">
          <a:extLst>
            <a:ext uri="{FF2B5EF4-FFF2-40B4-BE49-F238E27FC236}">
              <a16:creationId xmlns:a16="http://schemas.microsoft.com/office/drawing/2014/main" id="{00000000-0008-0000-0600-00000C13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00400" y="72009000"/>
          <a:ext cx="2638425" cy="35052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332</xdr:row>
      <xdr:rowOff>152400</xdr:rowOff>
    </xdr:from>
    <xdr:to>
      <xdr:col>8</xdr:col>
      <xdr:colOff>371475</xdr:colOff>
      <xdr:row>343</xdr:row>
      <xdr:rowOff>85725</xdr:rowOff>
    </xdr:to>
    <xdr:pic>
      <xdr:nvPicPr>
        <xdr:cNvPr id="4877" name="Picture 6">
          <a:extLst>
            <a:ext uri="{FF2B5EF4-FFF2-40B4-BE49-F238E27FC236}">
              <a16:creationId xmlns:a16="http://schemas.microsoft.com/office/drawing/2014/main" id="{00000000-0008-0000-0600-00000D13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0550" y="75771375"/>
          <a:ext cx="4752975" cy="2028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344</xdr:row>
      <xdr:rowOff>104775</xdr:rowOff>
    </xdr:from>
    <xdr:to>
      <xdr:col>8</xdr:col>
      <xdr:colOff>371475</xdr:colOff>
      <xdr:row>354</xdr:row>
      <xdr:rowOff>9525</xdr:rowOff>
    </xdr:to>
    <xdr:pic>
      <xdr:nvPicPr>
        <xdr:cNvPr id="4878" name="Picture 7">
          <a:extLst>
            <a:ext uri="{FF2B5EF4-FFF2-40B4-BE49-F238E27FC236}">
              <a16:creationId xmlns:a16="http://schemas.microsoft.com/office/drawing/2014/main" id="{00000000-0008-0000-0600-00000E13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0550" y="78009750"/>
          <a:ext cx="4752975" cy="1809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889411</xdr:colOff>
      <xdr:row>326</xdr:row>
      <xdr:rowOff>122119</xdr:rowOff>
    </xdr:from>
    <xdr:to>
      <xdr:col>4</xdr:col>
      <xdr:colOff>337468</xdr:colOff>
      <xdr:row>330</xdr:row>
      <xdr:rowOff>42229</xdr:rowOff>
    </xdr:to>
    <xdr:sp macro="" textlink="">
      <xdr:nvSpPr>
        <xdr:cNvPr id="8" name="TextBox 37">
          <a:extLst>
            <a:ext uri="{FF2B5EF4-FFF2-40B4-BE49-F238E27FC236}">
              <a16:creationId xmlns:a16="http://schemas.microsoft.com/office/drawing/2014/main" id="{00000000-0008-0000-0600-000008000000}"/>
            </a:ext>
          </a:extLst>
        </xdr:cNvPr>
        <xdr:cNvSpPr txBox="1"/>
      </xdr:nvSpPr>
      <xdr:spPr>
        <a:xfrm>
          <a:off x="2201956" y="74396164"/>
          <a:ext cx="985158" cy="682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100"/>
            </a:lnSpc>
          </a:pPr>
          <a:r>
            <a:rPr lang="en-IN" sz="2000" b="1">
              <a:solidFill>
                <a:srgbClr val="FF0000"/>
              </a:solidFill>
              <a:latin typeface="Times New Roman" panose="02020603050405020304" pitchFamily="18" charset="0"/>
              <a:cs typeface="Times New Roman" panose="02020603050405020304" pitchFamily="18" charset="0"/>
            </a:rPr>
            <a:t>A Wing</a:t>
          </a:r>
        </a:p>
      </xdr:txBody>
    </xdr:sp>
    <xdr:clientData/>
  </xdr:twoCellAnchor>
  <xdr:twoCellAnchor>
    <xdr:from>
      <xdr:col>6</xdr:col>
      <xdr:colOff>575501</xdr:colOff>
      <xdr:row>326</xdr:row>
      <xdr:rowOff>122119</xdr:rowOff>
    </xdr:from>
    <xdr:to>
      <xdr:col>8</xdr:col>
      <xdr:colOff>176613</xdr:colOff>
      <xdr:row>330</xdr:row>
      <xdr:rowOff>42229</xdr:rowOff>
    </xdr:to>
    <xdr:sp macro="" textlink="">
      <xdr:nvSpPr>
        <xdr:cNvPr id="9" name="TextBox 40">
          <a:extLst>
            <a:ext uri="{FF2B5EF4-FFF2-40B4-BE49-F238E27FC236}">
              <a16:creationId xmlns:a16="http://schemas.microsoft.com/office/drawing/2014/main" id="{00000000-0008-0000-0600-000009000000}"/>
            </a:ext>
          </a:extLst>
        </xdr:cNvPr>
        <xdr:cNvSpPr txBox="1"/>
      </xdr:nvSpPr>
      <xdr:spPr>
        <a:xfrm>
          <a:off x="4455986" y="74396164"/>
          <a:ext cx="987960" cy="682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100"/>
            </a:lnSpc>
          </a:pPr>
          <a:r>
            <a:rPr lang="en-IN" sz="2000" b="1">
              <a:solidFill>
                <a:srgbClr val="FF0000"/>
              </a:solidFill>
              <a:latin typeface="Times New Roman" panose="02020603050405020304" pitchFamily="18" charset="0"/>
              <a:cs typeface="Times New Roman" panose="02020603050405020304" pitchFamily="18" charset="0"/>
            </a:rPr>
            <a:t>B Wing</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1wteK37Br2cRYQv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87"/>
  <sheetViews>
    <sheetView tabSelected="1" view="pageBreakPreview" zoomScaleNormal="100" zoomScaleSheetLayoutView="100" zoomScalePageLayoutView="85" workbookViewId="0">
      <selection activeCell="Q7" sqref="Q7"/>
    </sheetView>
  </sheetViews>
  <sheetFormatPr defaultRowHeight="14.4" x14ac:dyDescent="0.3"/>
  <cols>
    <col min="1" max="1" width="8.77734375" customWidth="1"/>
    <col min="2" max="2" width="9.77734375" customWidth="1"/>
    <col min="3" max="3" width="14.44140625" customWidth="1"/>
    <col min="4" max="4" width="7.21875" customWidth="1"/>
    <col min="5" max="5" width="5.5546875" customWidth="1"/>
    <col min="6" max="6" width="9" customWidth="1"/>
    <col min="7" max="7" width="9.77734375" customWidth="1"/>
    <col min="8" max="8" width="10.77734375" customWidth="1"/>
    <col min="9" max="9" width="11.21875" customWidth="1"/>
    <col min="10" max="10" width="6.21875" customWidth="1"/>
    <col min="11" max="11" width="3.5546875" customWidth="1"/>
    <col min="12" max="12" width="10.5546875" customWidth="1"/>
  </cols>
  <sheetData>
    <row r="1" spans="1:10" ht="45.75" customHeight="1" x14ac:dyDescent="0.3">
      <c r="A1" s="194" t="s">
        <v>265</v>
      </c>
      <c r="B1" s="195"/>
      <c r="C1" s="195"/>
      <c r="D1" s="195"/>
      <c r="E1" s="195"/>
      <c r="F1" s="195"/>
      <c r="G1" s="195"/>
      <c r="H1" s="195"/>
      <c r="I1" s="195"/>
      <c r="J1" s="196"/>
    </row>
    <row r="2" spans="1:10" x14ac:dyDescent="0.3">
      <c r="A2" s="223" t="s">
        <v>55</v>
      </c>
      <c r="B2" s="224"/>
      <c r="C2" s="224"/>
      <c r="D2" s="224"/>
      <c r="E2" s="224"/>
      <c r="F2" s="224"/>
      <c r="G2" s="224"/>
      <c r="H2" s="224"/>
      <c r="I2" s="224"/>
      <c r="J2" s="225"/>
    </row>
    <row r="3" spans="1:10" x14ac:dyDescent="0.3">
      <c r="A3" s="199" t="s">
        <v>0</v>
      </c>
      <c r="B3" s="171"/>
      <c r="C3" s="171"/>
      <c r="D3" s="171"/>
      <c r="E3" s="172"/>
      <c r="F3" s="257" t="str">
        <f ca="1">TEXT(TODAY(),"DD/MM/YYYY")</f>
        <v>30/08/2025</v>
      </c>
      <c r="G3" s="258"/>
      <c r="H3" s="258"/>
      <c r="I3" s="258"/>
      <c r="J3" s="259"/>
    </row>
    <row r="4" spans="1:10" x14ac:dyDescent="0.3">
      <c r="A4" s="199" t="s">
        <v>1</v>
      </c>
      <c r="B4" s="171"/>
      <c r="C4" s="171"/>
      <c r="D4" s="171"/>
      <c r="E4" s="172"/>
      <c r="F4" s="130" t="s">
        <v>139</v>
      </c>
      <c r="G4" s="131"/>
      <c r="H4" s="131"/>
      <c r="I4" s="131"/>
      <c r="J4" s="132"/>
    </row>
    <row r="5" spans="1:10" x14ac:dyDescent="0.3">
      <c r="A5" s="199" t="s">
        <v>2</v>
      </c>
      <c r="B5" s="171"/>
      <c r="C5" s="171"/>
      <c r="D5" s="171"/>
      <c r="E5" s="172"/>
      <c r="F5" s="257">
        <v>45899</v>
      </c>
      <c r="G5" s="258"/>
      <c r="H5" s="258"/>
      <c r="I5" s="258"/>
      <c r="J5" s="259"/>
    </row>
    <row r="6" spans="1:10" ht="16.5" customHeight="1" x14ac:dyDescent="0.3">
      <c r="A6" s="199" t="s">
        <v>3</v>
      </c>
      <c r="B6" s="171"/>
      <c r="C6" s="171"/>
      <c r="D6" s="171"/>
      <c r="E6" s="172"/>
      <c r="F6" s="68" t="s">
        <v>140</v>
      </c>
      <c r="G6" s="188"/>
      <c r="H6" s="188"/>
      <c r="I6" s="188"/>
      <c r="J6" s="69"/>
    </row>
    <row r="7" spans="1:10" ht="15" customHeight="1" x14ac:dyDescent="0.3">
      <c r="A7" s="199" t="s">
        <v>4</v>
      </c>
      <c r="B7" s="171"/>
      <c r="C7" s="171"/>
      <c r="D7" s="171"/>
      <c r="E7" s="172"/>
      <c r="F7" s="68" t="str">
        <f>F6</f>
        <v>M/s.Kanakia Spaces Realty Private Limited</v>
      </c>
      <c r="G7" s="188"/>
      <c r="H7" s="188"/>
      <c r="I7" s="188"/>
      <c r="J7" s="69"/>
    </row>
    <row r="8" spans="1:10" x14ac:dyDescent="0.3">
      <c r="A8" s="130" t="s">
        <v>5</v>
      </c>
      <c r="B8" s="171"/>
      <c r="C8" s="171"/>
      <c r="D8" s="171"/>
      <c r="E8" s="172"/>
      <c r="F8" s="206" t="s">
        <v>141</v>
      </c>
      <c r="G8" s="207"/>
      <c r="H8" s="207"/>
      <c r="I8" s="207"/>
      <c r="J8" s="208"/>
    </row>
    <row r="9" spans="1:10" x14ac:dyDescent="0.3">
      <c r="A9" s="130" t="s">
        <v>144</v>
      </c>
      <c r="B9" s="171"/>
      <c r="C9" s="171"/>
      <c r="D9" s="171"/>
      <c r="E9" s="172"/>
      <c r="F9" s="130" t="s">
        <v>280</v>
      </c>
      <c r="G9" s="131"/>
      <c r="H9" s="131"/>
      <c r="I9" s="131"/>
      <c r="J9" s="132"/>
    </row>
    <row r="10" spans="1:10" x14ac:dyDescent="0.3">
      <c r="A10" s="130" t="s">
        <v>281</v>
      </c>
      <c r="B10" s="171"/>
      <c r="C10" s="171"/>
      <c r="D10" s="171"/>
      <c r="E10" s="172"/>
      <c r="F10" s="130" t="s">
        <v>282</v>
      </c>
      <c r="G10" s="131"/>
      <c r="H10" s="131"/>
      <c r="I10" s="131"/>
      <c r="J10" s="132"/>
    </row>
    <row r="11" spans="1:10" x14ac:dyDescent="0.3">
      <c r="A11" s="130" t="s">
        <v>273</v>
      </c>
      <c r="B11" s="171"/>
      <c r="C11" s="171"/>
      <c r="D11" s="171"/>
      <c r="E11" s="172"/>
      <c r="F11" s="130">
        <v>2267267777</v>
      </c>
      <c r="G11" s="131"/>
      <c r="H11" s="131"/>
      <c r="I11" s="131"/>
      <c r="J11" s="132"/>
    </row>
    <row r="12" spans="1:10" x14ac:dyDescent="0.3">
      <c r="A12" s="130" t="s">
        <v>275</v>
      </c>
      <c r="B12" s="171"/>
      <c r="C12" s="171"/>
      <c r="D12" s="171"/>
      <c r="E12" s="172"/>
      <c r="F12" s="130" t="s">
        <v>284</v>
      </c>
      <c r="G12" s="131"/>
      <c r="H12" s="131"/>
      <c r="I12" s="131"/>
      <c r="J12" s="132"/>
    </row>
    <row r="13" spans="1:10" x14ac:dyDescent="0.3">
      <c r="A13" s="130" t="s">
        <v>134</v>
      </c>
      <c r="B13" s="131"/>
      <c r="C13" s="131"/>
      <c r="D13" s="131"/>
      <c r="E13" s="132"/>
      <c r="F13" s="130" t="s">
        <v>197</v>
      </c>
      <c r="G13" s="131"/>
      <c r="H13" s="131"/>
      <c r="I13" s="131"/>
      <c r="J13" s="132"/>
    </row>
    <row r="14" spans="1:10" x14ac:dyDescent="0.3">
      <c r="A14" s="199" t="s">
        <v>6</v>
      </c>
      <c r="B14" s="171"/>
      <c r="C14" s="171"/>
      <c r="D14" s="171"/>
      <c r="E14" s="172"/>
      <c r="F14" s="226" t="s">
        <v>127</v>
      </c>
      <c r="G14" s="227"/>
      <c r="H14" s="227"/>
      <c r="I14" s="227"/>
      <c r="J14" s="228"/>
    </row>
    <row r="15" spans="1:10" x14ac:dyDescent="0.3">
      <c r="A15" s="130" t="s">
        <v>251</v>
      </c>
      <c r="B15" s="131"/>
      <c r="C15" s="131"/>
      <c r="D15" s="131"/>
      <c r="E15" s="132"/>
      <c r="F15" s="68" t="s">
        <v>250</v>
      </c>
      <c r="G15" s="131"/>
      <c r="H15" s="131"/>
      <c r="I15" s="131"/>
      <c r="J15" s="132"/>
    </row>
    <row r="16" spans="1:10" ht="48.75" customHeight="1" x14ac:dyDescent="0.3">
      <c r="A16" s="67" t="s">
        <v>72</v>
      </c>
      <c r="B16" s="67"/>
      <c r="C16" s="68" t="s">
        <v>278</v>
      </c>
      <c r="D16" s="188"/>
      <c r="E16" s="188"/>
      <c r="F16" s="188"/>
      <c r="G16" s="188"/>
      <c r="H16" s="188"/>
      <c r="I16" s="188"/>
      <c r="J16" s="69"/>
    </row>
    <row r="17" spans="1:10" ht="17.25" customHeight="1" x14ac:dyDescent="0.3">
      <c r="A17" s="67" t="s">
        <v>149</v>
      </c>
      <c r="B17" s="67"/>
      <c r="C17" s="67" t="s">
        <v>279</v>
      </c>
      <c r="D17" s="67"/>
      <c r="E17" s="67"/>
      <c r="F17" s="68" t="s">
        <v>73</v>
      </c>
      <c r="G17" s="69"/>
      <c r="H17" s="68" t="s">
        <v>148</v>
      </c>
      <c r="I17" s="188"/>
      <c r="J17" s="69"/>
    </row>
    <row r="18" spans="1:10" x14ac:dyDescent="0.3">
      <c r="A18" s="67" t="s">
        <v>7</v>
      </c>
      <c r="B18" s="67"/>
      <c r="C18" s="67" t="s">
        <v>152</v>
      </c>
      <c r="D18" s="67"/>
      <c r="E18" s="67"/>
      <c r="F18" s="68" t="s">
        <v>74</v>
      </c>
      <c r="G18" s="69"/>
      <c r="H18" s="68" t="s">
        <v>145</v>
      </c>
      <c r="I18" s="188"/>
      <c r="J18" s="69"/>
    </row>
    <row r="19" spans="1:10" x14ac:dyDescent="0.3">
      <c r="A19" s="67" t="s">
        <v>8</v>
      </c>
      <c r="B19" s="67"/>
      <c r="C19" s="67" t="s">
        <v>146</v>
      </c>
      <c r="D19" s="67"/>
      <c r="E19" s="67"/>
      <c r="F19" s="68" t="s">
        <v>75</v>
      </c>
      <c r="G19" s="69"/>
      <c r="H19" s="68">
        <v>400076</v>
      </c>
      <c r="I19" s="188"/>
      <c r="J19" s="69"/>
    </row>
    <row r="20" spans="1:10" ht="32.25" customHeight="1" x14ac:dyDescent="0.3">
      <c r="A20" s="67" t="s">
        <v>76</v>
      </c>
      <c r="B20" s="67"/>
      <c r="C20" s="67" t="s">
        <v>153</v>
      </c>
      <c r="D20" s="67"/>
      <c r="E20" s="67"/>
      <c r="F20" s="68" t="s">
        <v>62</v>
      </c>
      <c r="G20" s="69"/>
      <c r="H20" s="68" t="s">
        <v>154</v>
      </c>
      <c r="I20" s="188"/>
      <c r="J20" s="69"/>
    </row>
    <row r="21" spans="1:10" ht="15" customHeight="1" x14ac:dyDescent="0.3">
      <c r="A21" s="242" t="s">
        <v>133</v>
      </c>
      <c r="B21" s="243"/>
      <c r="C21" s="243"/>
      <c r="D21" s="243"/>
      <c r="E21" s="244"/>
      <c r="F21" s="248" t="s">
        <v>70</v>
      </c>
      <c r="G21" s="249"/>
      <c r="H21" s="249"/>
      <c r="I21" s="249"/>
      <c r="J21" s="250"/>
    </row>
    <row r="22" spans="1:10" x14ac:dyDescent="0.3">
      <c r="A22" s="245"/>
      <c r="B22" s="246"/>
      <c r="C22" s="246"/>
      <c r="D22" s="246"/>
      <c r="E22" s="247"/>
      <c r="F22" s="251"/>
      <c r="G22" s="252"/>
      <c r="H22" s="252"/>
      <c r="I22" s="252"/>
      <c r="J22" s="253"/>
    </row>
    <row r="23" spans="1:10" ht="15" customHeight="1" x14ac:dyDescent="0.3">
      <c r="A23" s="242" t="s">
        <v>117</v>
      </c>
      <c r="B23" s="260"/>
      <c r="C23" s="260"/>
      <c r="D23" s="260"/>
      <c r="E23" s="261"/>
      <c r="F23" s="242" t="s">
        <v>57</v>
      </c>
      <c r="G23" s="243"/>
      <c r="H23" s="243"/>
      <c r="I23" s="243"/>
      <c r="J23" s="244"/>
    </row>
    <row r="24" spans="1:10" x14ac:dyDescent="0.3">
      <c r="A24" s="262"/>
      <c r="B24" s="263"/>
      <c r="C24" s="263"/>
      <c r="D24" s="263"/>
      <c r="E24" s="264"/>
      <c r="F24" s="245"/>
      <c r="G24" s="246"/>
      <c r="H24" s="246"/>
      <c r="I24" s="246"/>
      <c r="J24" s="247"/>
    </row>
    <row r="25" spans="1:10" x14ac:dyDescent="0.3">
      <c r="A25" s="199" t="s">
        <v>9</v>
      </c>
      <c r="B25" s="171"/>
      <c r="C25" s="171"/>
      <c r="D25" s="171"/>
      <c r="E25" s="172"/>
      <c r="F25" s="254" t="s">
        <v>155</v>
      </c>
      <c r="G25" s="255"/>
      <c r="H25" s="255"/>
      <c r="I25" s="255"/>
      <c r="J25" s="256"/>
    </row>
    <row r="26" spans="1:10" x14ac:dyDescent="0.3">
      <c r="A26" s="199" t="s">
        <v>10</v>
      </c>
      <c r="B26" s="171"/>
      <c r="C26" s="171"/>
      <c r="D26" s="171"/>
      <c r="E26" s="172"/>
      <c r="F26" s="238" t="s">
        <v>63</v>
      </c>
      <c r="G26" s="239"/>
      <c r="H26" s="239"/>
      <c r="I26" s="239"/>
      <c r="J26" s="240"/>
    </row>
    <row r="27" spans="1:10" x14ac:dyDescent="0.3">
      <c r="A27" s="199" t="s">
        <v>11</v>
      </c>
      <c r="B27" s="171"/>
      <c r="C27" s="171"/>
      <c r="D27" s="171"/>
      <c r="E27" s="172"/>
      <c r="F27" s="254" t="s">
        <v>156</v>
      </c>
      <c r="G27" s="255"/>
      <c r="H27" s="255"/>
      <c r="I27" s="255"/>
      <c r="J27" s="256"/>
    </row>
    <row r="28" spans="1:10" x14ac:dyDescent="0.3">
      <c r="A28" s="199" t="s">
        <v>29</v>
      </c>
      <c r="B28" s="171"/>
      <c r="C28" s="171"/>
      <c r="D28" s="171"/>
      <c r="E28" s="172"/>
      <c r="F28" s="235" t="s">
        <v>77</v>
      </c>
      <c r="G28" s="230"/>
      <c r="H28" s="230"/>
      <c r="I28" s="230"/>
      <c r="J28" s="231"/>
    </row>
    <row r="29" spans="1:10" x14ac:dyDescent="0.3">
      <c r="A29" s="209" t="s">
        <v>12</v>
      </c>
      <c r="B29" s="210"/>
      <c r="C29" s="209" t="s">
        <v>13</v>
      </c>
      <c r="D29" s="210"/>
      <c r="E29" s="189" t="s">
        <v>14</v>
      </c>
      <c r="F29" s="210"/>
      <c r="G29" s="189" t="s">
        <v>61</v>
      </c>
      <c r="H29" s="190"/>
      <c r="I29" s="209" t="s">
        <v>15</v>
      </c>
      <c r="J29" s="210"/>
    </row>
    <row r="30" spans="1:10" x14ac:dyDescent="0.3">
      <c r="A30" s="189" t="s">
        <v>16</v>
      </c>
      <c r="B30" s="190"/>
      <c r="C30" s="189" t="s">
        <v>60</v>
      </c>
      <c r="D30" s="190"/>
      <c r="E30" s="189" t="s">
        <v>60</v>
      </c>
      <c r="F30" s="190"/>
      <c r="G30" s="189" t="s">
        <v>60</v>
      </c>
      <c r="H30" s="190"/>
      <c r="I30" s="189" t="s">
        <v>60</v>
      </c>
      <c r="J30" s="190"/>
    </row>
    <row r="31" spans="1:10" x14ac:dyDescent="0.3">
      <c r="A31" s="209" t="s">
        <v>17</v>
      </c>
      <c r="B31" s="210"/>
      <c r="C31" s="189" t="s">
        <v>158</v>
      </c>
      <c r="D31" s="190"/>
      <c r="E31" s="189" t="s">
        <v>158</v>
      </c>
      <c r="F31" s="190"/>
      <c r="G31" s="189" t="s">
        <v>158</v>
      </c>
      <c r="H31" s="190"/>
      <c r="I31" s="189" t="s">
        <v>7</v>
      </c>
      <c r="J31" s="190"/>
    </row>
    <row r="32" spans="1:10" x14ac:dyDescent="0.3">
      <c r="A32" s="130" t="s">
        <v>69</v>
      </c>
      <c r="B32" s="131"/>
      <c r="C32" s="131"/>
      <c r="D32" s="131"/>
      <c r="E32" s="131"/>
      <c r="F32" s="131"/>
      <c r="G32" s="131"/>
      <c r="H32" s="131"/>
      <c r="I32" s="131"/>
      <c r="J32" s="132"/>
    </row>
    <row r="33" spans="1:10" x14ac:dyDescent="0.3">
      <c r="A33" s="130" t="s">
        <v>124</v>
      </c>
      <c r="B33" s="131"/>
      <c r="C33" s="131"/>
      <c r="D33" s="131"/>
      <c r="E33" s="131"/>
      <c r="F33" s="131"/>
      <c r="G33" s="131"/>
      <c r="H33" s="131"/>
      <c r="I33" s="131"/>
      <c r="J33" s="132"/>
    </row>
    <row r="34" spans="1:10" x14ac:dyDescent="0.3">
      <c r="A34" s="130" t="s">
        <v>48</v>
      </c>
      <c r="B34" s="132"/>
      <c r="C34" s="206" t="s">
        <v>266</v>
      </c>
      <c r="D34" s="207"/>
      <c r="E34" s="207"/>
      <c r="F34" s="207"/>
      <c r="G34" s="207"/>
      <c r="H34" s="207"/>
      <c r="I34" s="207"/>
      <c r="J34" s="208"/>
    </row>
    <row r="35" spans="1:10" x14ac:dyDescent="0.3">
      <c r="A35" s="130" t="s">
        <v>267</v>
      </c>
      <c r="B35" s="132"/>
      <c r="C35" s="241" t="s">
        <v>268</v>
      </c>
      <c r="D35" s="131"/>
      <c r="E35" s="131"/>
      <c r="F35" s="131"/>
      <c r="G35" s="131"/>
      <c r="H35" s="131"/>
      <c r="I35" s="131"/>
      <c r="J35" s="132"/>
    </row>
    <row r="36" spans="1:10" x14ac:dyDescent="0.3">
      <c r="A36" s="206" t="s">
        <v>18</v>
      </c>
      <c r="B36" s="207"/>
      <c r="C36" s="207"/>
      <c r="D36" s="207"/>
      <c r="E36" s="207"/>
      <c r="F36" s="207"/>
      <c r="G36" s="207"/>
      <c r="H36" s="207"/>
      <c r="I36" s="207"/>
      <c r="J36" s="208"/>
    </row>
    <row r="37" spans="1:10" ht="15" customHeight="1" x14ac:dyDescent="0.3">
      <c r="A37" s="200" t="s">
        <v>166</v>
      </c>
      <c r="B37" s="201"/>
      <c r="C37" s="201"/>
      <c r="D37" s="201"/>
      <c r="E37" s="201"/>
      <c r="F37" s="201"/>
      <c r="G37" s="201"/>
      <c r="H37" s="201"/>
      <c r="I37" s="201"/>
      <c r="J37" s="202"/>
    </row>
    <row r="38" spans="1:10" x14ac:dyDescent="0.3">
      <c r="A38" s="203"/>
      <c r="B38" s="204"/>
      <c r="C38" s="204"/>
      <c r="D38" s="204"/>
      <c r="E38" s="204"/>
      <c r="F38" s="204"/>
      <c r="G38" s="204"/>
      <c r="H38" s="204"/>
      <c r="I38" s="204"/>
      <c r="J38" s="205"/>
    </row>
    <row r="39" spans="1:10" ht="16.5" customHeight="1" x14ac:dyDescent="0.3">
      <c r="A39" s="130" t="s">
        <v>78</v>
      </c>
      <c r="B39" s="171"/>
      <c r="C39" s="171"/>
      <c r="D39" s="171"/>
      <c r="E39" s="172"/>
      <c r="F39" s="68">
        <v>37201.040000000001</v>
      </c>
      <c r="G39" s="188"/>
      <c r="H39" s="188"/>
      <c r="I39" s="188"/>
      <c r="J39" s="69"/>
    </row>
    <row r="40" spans="1:10" x14ac:dyDescent="0.3">
      <c r="A40" s="199" t="s">
        <v>19</v>
      </c>
      <c r="B40" s="171"/>
      <c r="C40" s="171"/>
      <c r="D40" s="171"/>
      <c r="E40" s="172"/>
      <c r="F40" s="130">
        <v>1</v>
      </c>
      <c r="G40" s="131"/>
      <c r="H40" s="131"/>
      <c r="I40" s="131"/>
      <c r="J40" s="132"/>
    </row>
    <row r="41" spans="1:10" x14ac:dyDescent="0.3">
      <c r="A41" s="199" t="s">
        <v>20</v>
      </c>
      <c r="B41" s="171"/>
      <c r="C41" s="171"/>
      <c r="D41" s="171"/>
      <c r="E41" s="172"/>
      <c r="F41" s="179">
        <f>F43/F39-F40</f>
        <v>0.27567992722784096</v>
      </c>
      <c r="G41" s="180"/>
      <c r="H41" s="180"/>
      <c r="I41" s="180"/>
      <c r="J41" s="181"/>
    </row>
    <row r="42" spans="1:10" x14ac:dyDescent="0.3">
      <c r="A42" s="199" t="s">
        <v>21</v>
      </c>
      <c r="B42" s="171"/>
      <c r="C42" s="171"/>
      <c r="D42" s="171"/>
      <c r="E42" s="172"/>
      <c r="F42" s="179">
        <f>F40+F41</f>
        <v>1.275679927227841</v>
      </c>
      <c r="G42" s="180"/>
      <c r="H42" s="180"/>
      <c r="I42" s="180"/>
      <c r="J42" s="181"/>
    </row>
    <row r="43" spans="1:10" x14ac:dyDescent="0.3">
      <c r="A43" s="130" t="s">
        <v>79</v>
      </c>
      <c r="B43" s="171"/>
      <c r="C43" s="171"/>
      <c r="D43" s="171"/>
      <c r="E43" s="172"/>
      <c r="F43" s="130">
        <v>47456.62</v>
      </c>
      <c r="G43" s="131"/>
      <c r="H43" s="131"/>
      <c r="I43" s="131"/>
      <c r="J43" s="132"/>
    </row>
    <row r="44" spans="1:10" x14ac:dyDescent="0.3">
      <c r="A44" s="199" t="s">
        <v>22</v>
      </c>
      <c r="B44" s="171"/>
      <c r="C44" s="171"/>
      <c r="D44" s="171"/>
      <c r="E44" s="172"/>
      <c r="F44" s="130" t="s">
        <v>195</v>
      </c>
      <c r="G44" s="131"/>
      <c r="H44" s="131"/>
      <c r="I44" s="131"/>
      <c r="J44" s="132"/>
    </row>
    <row r="45" spans="1:10" x14ac:dyDescent="0.3">
      <c r="A45" s="206" t="s">
        <v>81</v>
      </c>
      <c r="B45" s="207"/>
      <c r="C45" s="207"/>
      <c r="D45" s="207"/>
      <c r="E45" s="207"/>
      <c r="F45" s="207"/>
      <c r="G45" s="207"/>
      <c r="H45" s="207"/>
      <c r="I45" s="207"/>
      <c r="J45" s="208"/>
    </row>
    <row r="46" spans="1:10" ht="16.5" customHeight="1" x14ac:dyDescent="0.3">
      <c r="A46" s="68" t="s">
        <v>80</v>
      </c>
      <c r="B46" s="69"/>
      <c r="C46" s="138" t="s">
        <v>164</v>
      </c>
      <c r="D46" s="71"/>
      <c r="E46" s="71"/>
      <c r="F46" s="72"/>
      <c r="G46" s="18" t="s">
        <v>71</v>
      </c>
      <c r="H46" s="198">
        <v>44496</v>
      </c>
      <c r="I46" s="188"/>
      <c r="J46" s="69"/>
    </row>
    <row r="47" spans="1:10" ht="16.5" customHeight="1" x14ac:dyDescent="0.3">
      <c r="A47" s="68" t="s">
        <v>132</v>
      </c>
      <c r="B47" s="69"/>
      <c r="C47" s="138" t="str">
        <f>C46</f>
        <v>CE/1193/BPES/AS</v>
      </c>
      <c r="D47" s="71"/>
      <c r="E47" s="71"/>
      <c r="F47" s="72"/>
      <c r="G47" s="18" t="s">
        <v>71</v>
      </c>
      <c r="H47" s="198">
        <f>H46</f>
        <v>44496</v>
      </c>
      <c r="I47" s="188"/>
      <c r="J47" s="69"/>
    </row>
    <row r="48" spans="1:10" ht="180.75" customHeight="1" x14ac:dyDescent="0.3">
      <c r="A48" s="68" t="s">
        <v>131</v>
      </c>
      <c r="B48" s="69"/>
      <c r="C48" s="70" t="s">
        <v>277</v>
      </c>
      <c r="D48" s="71"/>
      <c r="E48" s="71"/>
      <c r="F48" s="72"/>
      <c r="G48" s="5" t="s">
        <v>71</v>
      </c>
      <c r="H48" s="64">
        <v>44650</v>
      </c>
      <c r="I48" s="193" t="s">
        <v>264</v>
      </c>
      <c r="J48" s="193"/>
    </row>
    <row r="49" spans="1:10" s="66" customFormat="1" ht="84.75" customHeight="1" x14ac:dyDescent="0.3">
      <c r="A49" s="73" t="s">
        <v>114</v>
      </c>
      <c r="B49" s="74"/>
      <c r="C49" s="83" t="s">
        <v>271</v>
      </c>
      <c r="D49" s="84"/>
      <c r="E49" s="84"/>
      <c r="F49" s="85" t="s">
        <v>115</v>
      </c>
      <c r="G49" s="65" t="s">
        <v>71</v>
      </c>
      <c r="H49" s="86">
        <v>45058</v>
      </c>
      <c r="I49" s="87" t="s">
        <v>60</v>
      </c>
      <c r="J49" s="74"/>
    </row>
    <row r="50" spans="1:10" x14ac:dyDescent="0.3">
      <c r="A50" s="67" t="s">
        <v>86</v>
      </c>
      <c r="B50" s="67"/>
      <c r="C50" s="67"/>
      <c r="D50" s="192">
        <f>H48</f>
        <v>44650</v>
      </c>
      <c r="E50" s="192"/>
      <c r="F50" s="130" t="s">
        <v>82</v>
      </c>
      <c r="G50" s="197"/>
      <c r="H50" s="130" t="s">
        <v>276</v>
      </c>
      <c r="I50" s="131"/>
      <c r="J50" s="132"/>
    </row>
    <row r="51" spans="1:10" x14ac:dyDescent="0.3">
      <c r="A51" s="126" t="s">
        <v>23</v>
      </c>
      <c r="B51" s="127"/>
      <c r="C51" s="127"/>
      <c r="D51" s="127"/>
      <c r="E51" s="127"/>
      <c r="F51" s="127"/>
      <c r="G51" s="127"/>
      <c r="H51" s="127"/>
      <c r="I51" s="127"/>
      <c r="J51" s="128"/>
    </row>
    <row r="52" spans="1:10" ht="18" customHeight="1" x14ac:dyDescent="0.3">
      <c r="A52" s="130" t="s">
        <v>113</v>
      </c>
      <c r="B52" s="131"/>
      <c r="C52" s="132"/>
      <c r="D52" s="189">
        <f>F43</f>
        <v>47456.62</v>
      </c>
      <c r="E52" s="190"/>
      <c r="F52" s="129" t="s">
        <v>125</v>
      </c>
      <c r="G52" s="129"/>
      <c r="H52" s="129"/>
      <c r="I52" s="191">
        <v>231</v>
      </c>
      <c r="J52" s="191"/>
    </row>
    <row r="53" spans="1:10" ht="15" customHeight="1" x14ac:dyDescent="0.3">
      <c r="A53" s="130" t="s">
        <v>83</v>
      </c>
      <c r="B53" s="131"/>
      <c r="C53" s="131"/>
      <c r="D53" s="68" t="s">
        <v>269</v>
      </c>
      <c r="E53" s="188"/>
      <c r="F53" s="188"/>
      <c r="G53" s="188"/>
      <c r="H53" s="188"/>
      <c r="I53" s="188"/>
      <c r="J53" s="69"/>
    </row>
    <row r="54" spans="1:10" ht="15" customHeight="1" x14ac:dyDescent="0.3">
      <c r="A54" s="130" t="s">
        <v>214</v>
      </c>
      <c r="B54" s="131"/>
      <c r="C54" s="131"/>
      <c r="D54" s="68" t="s">
        <v>269</v>
      </c>
      <c r="E54" s="188"/>
      <c r="F54" s="188"/>
      <c r="G54" s="188"/>
      <c r="H54" s="188"/>
      <c r="I54" s="188"/>
      <c r="J54" s="69"/>
    </row>
    <row r="55" spans="1:10" x14ac:dyDescent="0.3">
      <c r="A55" s="130" t="s">
        <v>58</v>
      </c>
      <c r="B55" s="131"/>
      <c r="C55" s="131"/>
      <c r="D55" s="68" t="s">
        <v>283</v>
      </c>
      <c r="E55" s="188"/>
      <c r="F55" s="188"/>
      <c r="G55" s="188"/>
      <c r="H55" s="188"/>
      <c r="I55" s="188"/>
      <c r="J55" s="69"/>
    </row>
    <row r="56" spans="1:10" x14ac:dyDescent="0.3">
      <c r="A56" s="130" t="s">
        <v>272</v>
      </c>
      <c r="B56" s="131"/>
      <c r="C56" s="131"/>
      <c r="D56" s="131"/>
      <c r="E56" s="131"/>
      <c r="F56" s="131"/>
      <c r="G56" s="131"/>
      <c r="H56" s="131"/>
      <c r="I56" s="131"/>
      <c r="J56" s="132"/>
    </row>
    <row r="57" spans="1:10" ht="15" customHeight="1" thickBot="1" x14ac:dyDescent="0.35">
      <c r="A57" s="182" t="s">
        <v>249</v>
      </c>
      <c r="B57" s="183"/>
      <c r="C57" s="183"/>
      <c r="D57" s="183"/>
      <c r="E57" s="183"/>
      <c r="F57" s="183"/>
      <c r="G57" s="183"/>
      <c r="H57" s="183"/>
      <c r="I57" s="183"/>
      <c r="J57" s="184"/>
    </row>
    <row r="58" spans="1:10" ht="15.75" hidden="1" customHeight="1" x14ac:dyDescent="0.3">
      <c r="A58" s="182" t="s">
        <v>193</v>
      </c>
      <c r="B58" s="183"/>
      <c r="C58" s="183"/>
      <c r="D58" s="183"/>
      <c r="E58" s="183"/>
      <c r="F58" s="183"/>
      <c r="G58" s="183"/>
      <c r="H58" s="183"/>
      <c r="I58" s="183"/>
      <c r="J58" s="184"/>
    </row>
    <row r="59" spans="1:10" ht="15" hidden="1" customHeight="1" x14ac:dyDescent="0.3">
      <c r="A59" s="101"/>
      <c r="B59" s="103"/>
      <c r="C59" s="88" t="s">
        <v>38</v>
      </c>
      <c r="D59" s="89"/>
      <c r="E59" s="90"/>
      <c r="F59" s="88" t="s">
        <v>39</v>
      </c>
      <c r="G59" s="90"/>
      <c r="H59" s="101"/>
      <c r="I59" s="102"/>
      <c r="J59" s="103"/>
    </row>
    <row r="60" spans="1:10" hidden="1" x14ac:dyDescent="0.3">
      <c r="A60" s="104"/>
      <c r="B60" s="106"/>
      <c r="C60" s="88" t="s">
        <v>40</v>
      </c>
      <c r="D60" s="89"/>
      <c r="E60" s="90"/>
      <c r="F60" s="91" t="e">
        <f>#REF!</f>
        <v>#REF!</v>
      </c>
      <c r="G60" s="92"/>
      <c r="H60" s="104"/>
      <c r="I60" s="105"/>
      <c r="J60" s="106"/>
    </row>
    <row r="61" spans="1:10" hidden="1" x14ac:dyDescent="0.3">
      <c r="A61" s="104"/>
      <c r="B61" s="106"/>
      <c r="C61" s="88" t="s">
        <v>41</v>
      </c>
      <c r="D61" s="89"/>
      <c r="E61" s="90"/>
      <c r="F61" s="91" t="e">
        <f>#REF!</f>
        <v>#REF!</v>
      </c>
      <c r="G61" s="92"/>
      <c r="H61" s="104"/>
      <c r="I61" s="105"/>
      <c r="J61" s="106"/>
    </row>
    <row r="62" spans="1:10" hidden="1" x14ac:dyDescent="0.3">
      <c r="A62" s="104"/>
      <c r="B62" s="106"/>
      <c r="C62" s="88" t="s">
        <v>42</v>
      </c>
      <c r="D62" s="89"/>
      <c r="E62" s="90"/>
      <c r="F62" s="91" t="e">
        <f>#REF!</f>
        <v>#REF!</v>
      </c>
      <c r="G62" s="92"/>
      <c r="H62" s="104"/>
      <c r="I62" s="105"/>
      <c r="J62" s="106"/>
    </row>
    <row r="63" spans="1:10" hidden="1" x14ac:dyDescent="0.3">
      <c r="A63" s="104"/>
      <c r="B63" s="106"/>
      <c r="C63" s="88" t="s">
        <v>43</v>
      </c>
      <c r="D63" s="89"/>
      <c r="E63" s="90"/>
      <c r="F63" s="91" t="e">
        <f>#REF!</f>
        <v>#REF!</v>
      </c>
      <c r="G63" s="92"/>
      <c r="H63" s="104"/>
      <c r="I63" s="105"/>
      <c r="J63" s="106"/>
    </row>
    <row r="64" spans="1:10" hidden="1" x14ac:dyDescent="0.3">
      <c r="A64" s="104"/>
      <c r="B64" s="106"/>
      <c r="C64" s="88" t="s">
        <v>51</v>
      </c>
      <c r="D64" s="89"/>
      <c r="E64" s="90"/>
      <c r="F64" s="91" t="e">
        <f>#REF!</f>
        <v>#REF!</v>
      </c>
      <c r="G64" s="92"/>
      <c r="H64" s="104"/>
      <c r="I64" s="105"/>
      <c r="J64" s="106"/>
    </row>
    <row r="65" spans="1:12" ht="15" hidden="1" customHeight="1" x14ac:dyDescent="0.3">
      <c r="A65" s="104"/>
      <c r="B65" s="106"/>
      <c r="C65" s="88" t="s">
        <v>52</v>
      </c>
      <c r="D65" s="89"/>
      <c r="E65" s="90"/>
      <c r="F65" s="91" t="e">
        <f>#REF!</f>
        <v>#REF!</v>
      </c>
      <c r="G65" s="92"/>
      <c r="H65" s="104"/>
      <c r="I65" s="105"/>
      <c r="J65" s="106"/>
    </row>
    <row r="66" spans="1:12" hidden="1" x14ac:dyDescent="0.3">
      <c r="A66" s="107"/>
      <c r="B66" s="109"/>
      <c r="C66" s="88" t="s">
        <v>53</v>
      </c>
      <c r="D66" s="89"/>
      <c r="E66" s="90"/>
      <c r="F66" s="91" t="e">
        <f>#REF!</f>
        <v>#REF!</v>
      </c>
      <c r="G66" s="92"/>
      <c r="H66" s="107"/>
      <c r="I66" s="108"/>
      <c r="J66" s="109"/>
    </row>
    <row r="67" spans="1:12" hidden="1" x14ac:dyDescent="0.3">
      <c r="A67" s="98" t="s">
        <v>35</v>
      </c>
      <c r="B67" s="99"/>
      <c r="C67" s="100"/>
      <c r="D67" s="77" t="e">
        <f>#REF!</f>
        <v>#REF!</v>
      </c>
      <c r="E67" s="78"/>
      <c r="F67" s="98" t="s">
        <v>36</v>
      </c>
      <c r="G67" s="99"/>
      <c r="H67" s="100"/>
      <c r="I67" s="77">
        <v>2</v>
      </c>
      <c r="J67" s="78"/>
    </row>
    <row r="68" spans="1:12" ht="15.75" customHeight="1" x14ac:dyDescent="0.3">
      <c r="A68" s="93" t="s">
        <v>230</v>
      </c>
      <c r="B68" s="94"/>
      <c r="C68" s="95" t="s">
        <v>269</v>
      </c>
      <c r="D68" s="96"/>
      <c r="E68" s="96"/>
      <c r="F68" s="96"/>
      <c r="G68" s="96"/>
      <c r="H68" s="96"/>
      <c r="I68" s="96"/>
      <c r="J68" s="97"/>
      <c r="K68" s="23"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All work completed. Please provide OC.</v>
      </c>
      <c r="L68" s="24"/>
    </row>
    <row r="69" spans="1:12" ht="15.6" x14ac:dyDescent="0.3">
      <c r="A69" s="53" t="s">
        <v>231</v>
      </c>
      <c r="B69" s="25">
        <v>1</v>
      </c>
      <c r="C69" s="25" t="s">
        <v>172</v>
      </c>
      <c r="D69" s="25">
        <v>1</v>
      </c>
      <c r="E69" s="151" t="s">
        <v>198</v>
      </c>
      <c r="F69" s="152"/>
      <c r="G69" s="25">
        <v>3</v>
      </c>
      <c r="H69" s="25" t="s">
        <v>215</v>
      </c>
      <c r="I69" s="151">
        <f ca="1">--TRIM(RIGHT(SUBSTITUTE(LEFT(C68,_xlfn.AGGREGATE(16,6,FIND({0,1,2,3,4,5,6,7,8,9},C68,ROW(INDIRECT("1:"&amp;LEN(C68)))),1))," ",REPT(" ",LEN(C68))),LEN(C68)))</f>
        <v>24</v>
      </c>
      <c r="J69" s="153"/>
      <c r="K69" s="30"/>
      <c r="L69" s="31"/>
    </row>
    <row r="70" spans="1:12" ht="15.6" x14ac:dyDescent="0.3">
      <c r="A70" s="154" t="s">
        <v>217</v>
      </c>
      <c r="B70" s="155"/>
      <c r="C70" s="156" t="str">
        <f>K70</f>
        <v>All work Completed. OC Received.</v>
      </c>
      <c r="D70" s="157"/>
      <c r="E70" s="157"/>
      <c r="F70" s="157"/>
      <c r="G70" s="157"/>
      <c r="H70" s="157"/>
      <c r="I70" s="157"/>
      <c r="J70" s="158"/>
      <c r="K70" s="30" t="s">
        <v>223</v>
      </c>
      <c r="L70" s="31"/>
    </row>
    <row r="71" spans="1:12" ht="15.75" customHeight="1" x14ac:dyDescent="0.3">
      <c r="A71" s="159" t="s">
        <v>38</v>
      </c>
      <c r="B71" s="160"/>
      <c r="C71" s="59" t="s">
        <v>232</v>
      </c>
      <c r="D71" s="76" t="s">
        <v>220</v>
      </c>
      <c r="E71" s="76"/>
      <c r="F71" s="76" t="s">
        <v>221</v>
      </c>
      <c r="G71" s="76"/>
      <c r="H71" s="76" t="s">
        <v>222</v>
      </c>
      <c r="I71" s="76"/>
      <c r="J71" s="161"/>
      <c r="K71" s="50" t="s">
        <v>233</v>
      </c>
      <c r="L71" s="34">
        <f ca="1">I69*25%</f>
        <v>6</v>
      </c>
    </row>
    <row r="72" spans="1:12" ht="15.75" customHeight="1" x14ac:dyDescent="0.3">
      <c r="A72" s="75" t="s">
        <v>234</v>
      </c>
      <c r="B72" s="76"/>
      <c r="C72" s="60">
        <f ca="1">L73</f>
        <v>24</v>
      </c>
      <c r="D72" s="112">
        <f ca="1">((100/I69)*C72)/100</f>
        <v>1</v>
      </c>
      <c r="E72" s="113"/>
      <c r="F72" s="110">
        <f ca="1">(((C73/I69*10)+(40/(D69+G69+I69)*C74)+(7.5/(I69)*C75)+(7.5/(I69)*C76)+(10/I69*C77)+(10/I69*C78)+(5/I69*C79)+(5/I69*C80)+(5/I69*C81))/100)</f>
        <v>1</v>
      </c>
      <c r="G72" s="110"/>
      <c r="H72" s="162">
        <f ca="1">((((C72/I69)*20)+((C73/I69)*25)+(30/(I69+G69+D69)*C74)+(5/I69*C75)+(5/I69*C76)+(5/I69*C77)+(5/I69*C78)+(0/I69*C79)+(0/I69*C80)+(5/I69*C81))/100)</f>
        <v>1</v>
      </c>
      <c r="I72" s="163"/>
      <c r="J72" s="164"/>
      <c r="K72" s="50" t="s">
        <v>199</v>
      </c>
      <c r="L72" s="54">
        <f ca="1">I69*50%</f>
        <v>12</v>
      </c>
    </row>
    <row r="73" spans="1:12" ht="15.6" x14ac:dyDescent="0.3">
      <c r="A73" s="75" t="s">
        <v>40</v>
      </c>
      <c r="B73" s="76"/>
      <c r="C73" s="61">
        <f ca="1">L81</f>
        <v>24</v>
      </c>
      <c r="D73" s="112">
        <f ca="1">((100/I69)*C73)/100</f>
        <v>1</v>
      </c>
      <c r="E73" s="113"/>
      <c r="F73" s="110"/>
      <c r="G73" s="110"/>
      <c r="H73" s="165"/>
      <c r="I73" s="166"/>
      <c r="J73" s="167"/>
      <c r="K73" s="50" t="s">
        <v>200</v>
      </c>
      <c r="L73" s="54">
        <f ca="1">I69</f>
        <v>24</v>
      </c>
    </row>
    <row r="74" spans="1:12" ht="15.75" customHeight="1" x14ac:dyDescent="0.3">
      <c r="A74" s="75" t="s">
        <v>235</v>
      </c>
      <c r="B74" s="76"/>
      <c r="C74" s="61">
        <f>D69+G69+24</f>
        <v>28</v>
      </c>
      <c r="D74" s="112">
        <f ca="1">((100/(D69+G69+I69))*C74)/100</f>
        <v>1</v>
      </c>
      <c r="E74" s="113"/>
      <c r="F74" s="110"/>
      <c r="G74" s="110"/>
      <c r="H74" s="165"/>
      <c r="I74" s="166"/>
      <c r="J74" s="167"/>
      <c r="K74" s="50" t="s">
        <v>201</v>
      </c>
      <c r="L74" s="55">
        <f ca="1">(IF(B69&gt;1,(I69/(B69+2)),I69/4))</f>
        <v>6</v>
      </c>
    </row>
    <row r="75" spans="1:12" ht="15.75" customHeight="1" x14ac:dyDescent="0.3">
      <c r="A75" s="75" t="s">
        <v>236</v>
      </c>
      <c r="B75" s="76" t="s">
        <v>237</v>
      </c>
      <c r="C75" s="61">
        <v>24</v>
      </c>
      <c r="D75" s="112">
        <f ca="1">((100/I69)*C75)/100</f>
        <v>1</v>
      </c>
      <c r="E75" s="113"/>
      <c r="F75" s="110"/>
      <c r="G75" s="110"/>
      <c r="H75" s="165"/>
      <c r="I75" s="166"/>
      <c r="J75" s="167"/>
      <c r="K75" s="50" t="s">
        <v>202</v>
      </c>
      <c r="L75" s="55">
        <f ca="1">(IF(B69&gt;1,(I69/(B69+2)+L74),I69/4+L74))</f>
        <v>12</v>
      </c>
    </row>
    <row r="76" spans="1:12" ht="15.75" customHeight="1" x14ac:dyDescent="0.3">
      <c r="A76" s="75" t="s">
        <v>238</v>
      </c>
      <c r="B76" s="76" t="s">
        <v>237</v>
      </c>
      <c r="C76" s="61">
        <v>24</v>
      </c>
      <c r="D76" s="112">
        <f ca="1">((100/I69)*C76)/100</f>
        <v>1</v>
      </c>
      <c r="E76" s="113"/>
      <c r="F76" s="110"/>
      <c r="G76" s="110"/>
      <c r="H76" s="165"/>
      <c r="I76" s="166"/>
      <c r="J76" s="167"/>
      <c r="K76" s="50" t="s">
        <v>239</v>
      </c>
      <c r="L76" s="55">
        <f>(IF(B69&gt;1,(I69/(B69+2)+L75),0))</f>
        <v>0</v>
      </c>
    </row>
    <row r="77" spans="1:12" ht="15.75" customHeight="1" x14ac:dyDescent="0.3">
      <c r="A77" s="75" t="s">
        <v>240</v>
      </c>
      <c r="B77" s="76" t="s">
        <v>241</v>
      </c>
      <c r="C77" s="61">
        <v>24</v>
      </c>
      <c r="D77" s="112">
        <f ca="1">((100/(I69))*C77)/100</f>
        <v>1</v>
      </c>
      <c r="E77" s="113"/>
      <c r="F77" s="110"/>
      <c r="G77" s="110"/>
      <c r="H77" s="165"/>
      <c r="I77" s="166"/>
      <c r="J77" s="167"/>
      <c r="K77" s="50" t="s">
        <v>242</v>
      </c>
      <c r="L77" s="55">
        <f>(IF(B69&gt;2,(I69/(B69+2)+L76),0))</f>
        <v>0</v>
      </c>
    </row>
    <row r="78" spans="1:12" ht="15.75" customHeight="1" x14ac:dyDescent="0.3">
      <c r="A78" s="75" t="s">
        <v>243</v>
      </c>
      <c r="B78" s="76" t="s">
        <v>243</v>
      </c>
      <c r="C78" s="60">
        <v>24</v>
      </c>
      <c r="D78" s="112">
        <f ca="1">((100/I69)*C78)/100</f>
        <v>1</v>
      </c>
      <c r="E78" s="113"/>
      <c r="F78" s="110"/>
      <c r="G78" s="110"/>
      <c r="H78" s="165"/>
      <c r="I78" s="166"/>
      <c r="J78" s="167"/>
      <c r="K78" s="50" t="s">
        <v>244</v>
      </c>
      <c r="L78" s="56">
        <f>(IF(B69&gt;3,(I69/(B69+2)+L77),0))</f>
        <v>0</v>
      </c>
    </row>
    <row r="79" spans="1:12" ht="15.75" customHeight="1" x14ac:dyDescent="0.3">
      <c r="A79" s="75" t="s">
        <v>245</v>
      </c>
      <c r="B79" s="76"/>
      <c r="C79" s="60">
        <v>24</v>
      </c>
      <c r="D79" s="112">
        <f ca="1">((100/I69)*C79)/100</f>
        <v>1</v>
      </c>
      <c r="E79" s="113"/>
      <c r="F79" s="110"/>
      <c r="G79" s="110"/>
      <c r="H79" s="165"/>
      <c r="I79" s="166"/>
      <c r="J79" s="167"/>
      <c r="K79" s="50" t="s">
        <v>246</v>
      </c>
      <c r="L79" s="55">
        <f>(IF(B69&gt;4,(I69/(B69+2)+L78),0))</f>
        <v>0</v>
      </c>
    </row>
    <row r="80" spans="1:12" ht="15.75" customHeight="1" x14ac:dyDescent="0.3">
      <c r="A80" s="75" t="s">
        <v>247</v>
      </c>
      <c r="B80" s="76" t="s">
        <v>247</v>
      </c>
      <c r="C80" s="60">
        <v>24</v>
      </c>
      <c r="D80" s="112">
        <f ca="1">((100/(I69))*C80)/100</f>
        <v>1</v>
      </c>
      <c r="E80" s="113"/>
      <c r="F80" s="110"/>
      <c r="G80" s="110"/>
      <c r="H80" s="165"/>
      <c r="I80" s="166"/>
      <c r="J80" s="167"/>
      <c r="K80" s="50" t="s">
        <v>203</v>
      </c>
      <c r="L80" s="55">
        <f ca="1">(IF(B69=1,(I69/(B69+3)+L75),IF(B69=0,(I69/4+L75),IF(B69&gt;1,0))))</f>
        <v>18</v>
      </c>
    </row>
    <row r="81" spans="1:12" ht="16.5" customHeight="1" thickBot="1" x14ac:dyDescent="0.35">
      <c r="A81" s="79" t="s">
        <v>248</v>
      </c>
      <c r="B81" s="80"/>
      <c r="C81" s="62">
        <v>24</v>
      </c>
      <c r="D81" s="81">
        <f ca="1">((100/(I69))*C81)/100</f>
        <v>1</v>
      </c>
      <c r="E81" s="82"/>
      <c r="F81" s="111"/>
      <c r="G81" s="111"/>
      <c r="H81" s="168"/>
      <c r="I81" s="169"/>
      <c r="J81" s="170"/>
      <c r="K81" s="57" t="s">
        <v>204</v>
      </c>
      <c r="L81" s="58">
        <f ca="1">(IF(B69&gt;1.5,(I69/(B69+2)+L75+MAX(0,L76-L75)+MAX(0,L77-L76)+MAX(0,L78-L77)+MAX(0,L79-L78)+MAX(0,L80-L79)),IF(B69=1,(I69/(B69+3)+L80),IF(B69=0,I69/4+L80))))</f>
        <v>24</v>
      </c>
    </row>
    <row r="82" spans="1:12" x14ac:dyDescent="0.3">
      <c r="A82" s="130" t="s">
        <v>270</v>
      </c>
      <c r="B82" s="131"/>
      <c r="C82" s="131"/>
      <c r="D82" s="131"/>
      <c r="E82" s="131"/>
      <c r="F82" s="131"/>
      <c r="G82" s="131"/>
      <c r="H82" s="131"/>
      <c r="I82" s="131"/>
      <c r="J82" s="132"/>
    </row>
    <row r="83" spans="1:12" x14ac:dyDescent="0.3">
      <c r="A83" s="130" t="s">
        <v>59</v>
      </c>
      <c r="B83" s="131"/>
      <c r="C83" s="131"/>
      <c r="D83" s="131"/>
      <c r="E83" s="131"/>
      <c r="F83" s="131"/>
      <c r="G83" s="131"/>
      <c r="H83" s="131"/>
      <c r="I83" s="131"/>
      <c r="J83" s="132"/>
    </row>
    <row r="84" spans="1:12" ht="15" customHeight="1" x14ac:dyDescent="0.3">
      <c r="A84" s="185" t="s">
        <v>136</v>
      </c>
      <c r="B84" s="186"/>
      <c r="C84" s="186"/>
      <c r="D84" s="186"/>
      <c r="E84" s="186"/>
      <c r="F84" s="186"/>
      <c r="G84" s="186"/>
      <c r="H84" s="186"/>
      <c r="I84" s="186"/>
      <c r="J84" s="187"/>
    </row>
    <row r="85" spans="1:12" x14ac:dyDescent="0.3">
      <c r="A85" s="133" t="s">
        <v>24</v>
      </c>
      <c r="B85" s="134"/>
      <c r="C85" s="134"/>
      <c r="D85" s="134"/>
      <c r="E85" s="134"/>
      <c r="F85" s="134"/>
      <c r="G85" s="134"/>
      <c r="H85" s="134"/>
      <c r="I85" s="134"/>
      <c r="J85" s="135"/>
    </row>
    <row r="86" spans="1:12" x14ac:dyDescent="0.3">
      <c r="A86" s="141" t="s">
        <v>129</v>
      </c>
      <c r="B86" s="142"/>
      <c r="C86" s="142"/>
      <c r="D86" s="142"/>
      <c r="E86" s="142"/>
      <c r="F86" s="143"/>
      <c r="G86" s="138">
        <v>21100</v>
      </c>
      <c r="H86" s="71"/>
      <c r="I86" s="71"/>
      <c r="J86" s="72"/>
    </row>
    <row r="87" spans="1:12" x14ac:dyDescent="0.3">
      <c r="A87" s="130" t="s">
        <v>263</v>
      </c>
      <c r="B87" s="131"/>
      <c r="C87" s="131"/>
      <c r="D87" s="131"/>
      <c r="E87" s="131"/>
      <c r="F87" s="132"/>
      <c r="G87" s="70" t="s">
        <v>227</v>
      </c>
      <c r="H87" s="139"/>
      <c r="I87" s="139"/>
      <c r="J87" s="140"/>
    </row>
    <row r="88" spans="1:12" x14ac:dyDescent="0.3">
      <c r="A88" s="130" t="s">
        <v>226</v>
      </c>
      <c r="B88" s="131"/>
      <c r="C88" s="131"/>
      <c r="D88" s="131"/>
      <c r="E88" s="131"/>
      <c r="F88" s="132"/>
      <c r="G88" s="70" t="s">
        <v>227</v>
      </c>
      <c r="H88" s="139"/>
      <c r="I88" s="139"/>
      <c r="J88" s="140"/>
    </row>
    <row r="89" spans="1:12" x14ac:dyDescent="0.3">
      <c r="A89" s="130" t="s">
        <v>87</v>
      </c>
      <c r="B89" s="131"/>
      <c r="C89" s="131"/>
      <c r="D89" s="131"/>
      <c r="E89" s="131"/>
      <c r="F89" s="132"/>
      <c r="G89" s="70" t="s">
        <v>228</v>
      </c>
      <c r="H89" s="139"/>
      <c r="I89" s="139"/>
      <c r="J89" s="140"/>
    </row>
    <row r="90" spans="1:12" hidden="1" x14ac:dyDescent="0.3">
      <c r="A90" s="130" t="s">
        <v>84</v>
      </c>
      <c r="B90" s="171"/>
      <c r="C90" s="171"/>
      <c r="D90" s="171"/>
      <c r="E90" s="171"/>
      <c r="F90" s="172"/>
      <c r="G90" s="70" t="s">
        <v>60</v>
      </c>
      <c r="H90" s="139"/>
      <c r="I90" s="139"/>
      <c r="J90" s="140"/>
    </row>
    <row r="91" spans="1:12" hidden="1" x14ac:dyDescent="0.3">
      <c r="A91" s="68" t="s">
        <v>120</v>
      </c>
      <c r="B91" s="188"/>
      <c r="C91" s="188"/>
      <c r="D91" s="188"/>
      <c r="E91" s="188"/>
      <c r="F91" s="69"/>
      <c r="G91" s="70" t="s">
        <v>60</v>
      </c>
      <c r="H91" s="139"/>
      <c r="I91" s="139"/>
      <c r="J91" s="140"/>
    </row>
    <row r="92" spans="1:12" hidden="1" x14ac:dyDescent="0.3">
      <c r="A92" s="130" t="s">
        <v>87</v>
      </c>
      <c r="B92" s="131"/>
      <c r="C92" s="131"/>
      <c r="D92" s="131"/>
      <c r="E92" s="131"/>
      <c r="F92" s="132"/>
      <c r="G92" s="70" t="s">
        <v>60</v>
      </c>
      <c r="H92" s="139"/>
      <c r="I92" s="139"/>
      <c r="J92" s="140"/>
    </row>
    <row r="93" spans="1:12" x14ac:dyDescent="0.3">
      <c r="A93" s="130" t="s">
        <v>109</v>
      </c>
      <c r="B93" s="171"/>
      <c r="C93" s="171"/>
      <c r="D93" s="171"/>
      <c r="E93" s="171"/>
      <c r="F93" s="172"/>
      <c r="G93" s="70" t="s">
        <v>190</v>
      </c>
      <c r="H93" s="139"/>
      <c r="I93" s="139"/>
      <c r="J93" s="140"/>
    </row>
    <row r="94" spans="1:12" hidden="1" x14ac:dyDescent="0.3">
      <c r="A94" s="130" t="s">
        <v>85</v>
      </c>
      <c r="B94" s="131"/>
      <c r="C94" s="131"/>
      <c r="D94" s="131"/>
      <c r="E94" s="131"/>
      <c r="F94" s="132"/>
      <c r="G94" s="70" t="s">
        <v>60</v>
      </c>
      <c r="H94" s="139"/>
      <c r="I94" s="139"/>
      <c r="J94" s="140"/>
    </row>
    <row r="95" spans="1:12" hidden="1" x14ac:dyDescent="0.3">
      <c r="A95" s="130" t="s">
        <v>25</v>
      </c>
      <c r="B95" s="131"/>
      <c r="C95" s="131"/>
      <c r="D95" s="131"/>
      <c r="E95" s="131"/>
      <c r="F95" s="132"/>
      <c r="G95" s="70" t="s">
        <v>60</v>
      </c>
      <c r="H95" s="139"/>
      <c r="I95" s="139"/>
      <c r="J95" s="140"/>
    </row>
    <row r="96" spans="1:12" s="1" customFormat="1" ht="14.55" customHeight="1" x14ac:dyDescent="0.3">
      <c r="A96" s="206" t="s">
        <v>121</v>
      </c>
      <c r="B96" s="134"/>
      <c r="C96" s="134"/>
      <c r="D96" s="134"/>
      <c r="E96" s="134"/>
      <c r="F96" s="135"/>
      <c r="G96" s="138">
        <f>G86*0.8</f>
        <v>16880</v>
      </c>
      <c r="H96" s="71"/>
      <c r="I96" s="71"/>
      <c r="J96" s="72"/>
    </row>
    <row r="97" spans="1:256" s="1" customFormat="1" ht="16.2" thickBot="1" x14ac:dyDescent="0.35">
      <c r="A97" s="114" t="s">
        <v>257</v>
      </c>
      <c r="B97" s="115"/>
      <c r="C97" s="115"/>
      <c r="D97" s="115"/>
      <c r="E97" s="115"/>
      <c r="F97" s="115"/>
      <c r="G97" s="115"/>
      <c r="H97" s="115"/>
      <c r="I97" s="115"/>
      <c r="J97" s="116"/>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row>
    <row r="98" spans="1:256" s="1" customFormat="1" ht="16.2" thickBot="1" x14ac:dyDescent="0.35">
      <c r="A98" s="173" t="s">
        <v>258</v>
      </c>
      <c r="B98" s="174"/>
      <c r="C98" s="175" t="s">
        <v>259</v>
      </c>
      <c r="D98" s="175"/>
      <c r="E98" s="176" t="s">
        <v>260</v>
      </c>
      <c r="F98" s="176"/>
      <c r="G98" s="176"/>
      <c r="H98" s="177" t="s">
        <v>261</v>
      </c>
      <c r="I98" s="177"/>
      <c r="J98" s="178"/>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row>
    <row r="99" spans="1:256" s="1" customFormat="1" ht="15.6" x14ac:dyDescent="0.3">
      <c r="A99" s="147" t="s">
        <v>262</v>
      </c>
      <c r="B99" s="148"/>
      <c r="C99" s="149">
        <f>COUNT(D107:E112)+COUNT(D114)+COUNT(D116:E123)+COUNT(D125:E132)*6+COUNT(D134:E135)+COUNT(D137:E140)+COUNT(D143:E150)*2+COUNT(D152:E153)+COUNT(D155:E158)+COUNT(D161:E168)*2+COUNT(D170:E177)*2+COUNT(D179:E186)+COUNT(D188:E189)+COUNT(D191:E194)+COUNT(D197:E204)+COUNT(D206:E213)*7+COUNT(D215:E222)*2+COUNT(D224:E225)+COUNT(D227:E230)+COUNT(D233:E240)</f>
        <v>231</v>
      </c>
      <c r="D99" s="149"/>
      <c r="E99" s="150">
        <f>SUM(D107:E112)+SUM(D114)+SUM(D116:E123)+SUM(D125:E132)*6+SUM(D134:E135)+SUM(D137:E140)+SUM(D143:E150)*2+SUM(D152:E153)+SUM(D155:E158)+SUM(D161:E168)*2+SUM(D170:E177)*2+SUM(D179:E186)+SUM(D188:E189)+SUM(D191:E194)+SUM(D197:E204)+SUM(D206:E213)*7+SUM(D215:E222)*2+SUM(D224:E225)+SUM(D227:E230)+SUM(D233:E240)</f>
        <v>142691.56667999999</v>
      </c>
      <c r="F99" s="150"/>
      <c r="G99" s="150"/>
      <c r="H99" s="150">
        <f>SUM(G107:H112)+SUM(G114)+SUM(G116:H123)+SUM(G125:H132)*6+SUM(G134:H135)+SUM(G137:H140)+SUM(G143:H150)*2+SUM(G152:H153)+SUM(G155:H158)+SUM(G161:H168)*2+SUM(G170:H177)*2+SUM(G179:H186)+SUM(G188:H189)+SUM(G191:H194)+SUM(G197:H204)+SUM(G206:H213)*7+SUM(G215:H222)*2+SUM(G224:H225)+SUM(G227:H230)+SUM(G233:H240)</f>
        <v>228306.50668800002</v>
      </c>
      <c r="I99" s="150"/>
      <c r="J99" s="150"/>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row>
    <row r="100" spans="1:256" s="1" customFormat="1" ht="17.399999999999999" x14ac:dyDescent="0.3">
      <c r="A100" s="220" t="s">
        <v>122</v>
      </c>
      <c r="B100" s="221"/>
      <c r="C100" s="221"/>
      <c r="D100" s="221"/>
      <c r="E100" s="221"/>
      <c r="F100" s="221"/>
      <c r="G100" s="221"/>
      <c r="H100" s="221"/>
      <c r="I100" s="221"/>
      <c r="J100" s="222"/>
      <c r="L100" s="1">
        <f>COUNT(D107:E112)+COUNT(D114)+COUNT(D116:E123)+COUNT(D125:E132)*6+COUNT(D134:E135)+COUNT(D137:E140)+COUNT(D143:E150)*2+COUNT(D152:E153)+COUNT(D155:E158)+COUNT(D161:E168)*2+COUNT(D170:E177)*2+COUNT(D179:E186)+COUNT(D188:E189)+COUNT(D191:E194)+COUNT(D197:E204)+COUNT(D206:E213)*4+COUNT(D215:E222)</f>
        <v>185</v>
      </c>
    </row>
    <row r="101" spans="1:256" x14ac:dyDescent="0.3">
      <c r="A101" s="223" t="s">
        <v>56</v>
      </c>
      <c r="B101" s="224"/>
      <c r="C101" s="224"/>
      <c r="D101" s="224"/>
      <c r="E101" s="224"/>
      <c r="F101" s="224"/>
      <c r="G101" s="224"/>
      <c r="H101" s="224"/>
      <c r="I101" s="224"/>
      <c r="J101" s="225"/>
    </row>
    <row r="102" spans="1:256" ht="46.8" x14ac:dyDescent="0.3">
      <c r="A102" s="236" t="s">
        <v>33</v>
      </c>
      <c r="B102" s="237"/>
      <c r="C102" s="6" t="s">
        <v>30</v>
      </c>
      <c r="D102" s="136" t="s">
        <v>130</v>
      </c>
      <c r="E102" s="137"/>
      <c r="F102" s="13" t="s">
        <v>31</v>
      </c>
      <c r="G102" s="6" t="s">
        <v>229</v>
      </c>
      <c r="H102" s="6" t="s">
        <v>32</v>
      </c>
      <c r="I102" s="236" t="s">
        <v>123</v>
      </c>
      <c r="J102" s="237"/>
    </row>
    <row r="103" spans="1:256" ht="15.6" x14ac:dyDescent="0.3">
      <c r="A103" s="144" t="s">
        <v>168</v>
      </c>
      <c r="B103" s="145"/>
      <c r="C103" s="145"/>
      <c r="D103" s="145"/>
      <c r="E103" s="145"/>
      <c r="F103" s="145"/>
      <c r="G103" s="145"/>
      <c r="H103" s="145"/>
      <c r="I103" s="145"/>
      <c r="J103" s="146"/>
    </row>
    <row r="104" spans="1:256" ht="15.6" x14ac:dyDescent="0.3">
      <c r="A104" s="144" t="s">
        <v>188</v>
      </c>
      <c r="B104" s="145"/>
      <c r="C104" s="145"/>
      <c r="D104" s="145"/>
      <c r="E104" s="145"/>
      <c r="F104" s="145"/>
      <c r="G104" s="145"/>
      <c r="H104" s="145"/>
      <c r="I104" s="145"/>
      <c r="J104" s="146"/>
    </row>
    <row r="105" spans="1:256" ht="15.6" x14ac:dyDescent="0.3">
      <c r="A105" s="114" t="s">
        <v>183</v>
      </c>
      <c r="B105" s="115"/>
      <c r="C105" s="115"/>
      <c r="D105" s="115"/>
      <c r="E105" s="115"/>
      <c r="F105" s="115"/>
      <c r="G105" s="115"/>
      <c r="H105" s="115"/>
      <c r="I105" s="115"/>
      <c r="J105" s="116"/>
    </row>
    <row r="106" spans="1:256" ht="15.6" x14ac:dyDescent="0.3">
      <c r="A106" s="114" t="s">
        <v>170</v>
      </c>
      <c r="B106" s="115"/>
      <c r="C106" s="115"/>
      <c r="D106" s="115"/>
      <c r="E106" s="115"/>
      <c r="F106" s="115"/>
      <c r="G106" s="115"/>
      <c r="H106" s="115"/>
      <c r="I106" s="115"/>
      <c r="J106" s="116"/>
    </row>
    <row r="107" spans="1:256" ht="15.6" x14ac:dyDescent="0.3">
      <c r="A107" s="117">
        <v>1</v>
      </c>
      <c r="B107" s="118"/>
      <c r="C107" s="12" t="s">
        <v>185</v>
      </c>
      <c r="D107" s="117">
        <f>70.01*10.764</f>
        <v>753.58763999999996</v>
      </c>
      <c r="E107" s="118"/>
      <c r="F107" s="12">
        <v>0</v>
      </c>
      <c r="G107" s="12">
        <f t="shared" ref="G107:G112" si="0">D107*1.6+F107</f>
        <v>1205.7402239999999</v>
      </c>
      <c r="H107" s="12" t="s">
        <v>171</v>
      </c>
      <c r="I107" s="119" t="str">
        <f>A106</f>
        <v>Ground Floor</v>
      </c>
      <c r="J107" s="120"/>
    </row>
    <row r="108" spans="1:256" ht="15.6" x14ac:dyDescent="0.3">
      <c r="A108" s="117">
        <v>2</v>
      </c>
      <c r="B108" s="118"/>
      <c r="C108" s="12" t="s">
        <v>185</v>
      </c>
      <c r="D108" s="117">
        <f>70.01*10.764</f>
        <v>753.58763999999996</v>
      </c>
      <c r="E108" s="118"/>
      <c r="F108" s="12">
        <v>0</v>
      </c>
      <c r="G108" s="12">
        <f t="shared" si="0"/>
        <v>1205.7402239999999</v>
      </c>
      <c r="H108" s="12" t="s">
        <v>171</v>
      </c>
      <c r="I108" s="121"/>
      <c r="J108" s="122"/>
    </row>
    <row r="109" spans="1:256" ht="15.6" x14ac:dyDescent="0.3">
      <c r="A109" s="117">
        <v>3</v>
      </c>
      <c r="B109" s="118"/>
      <c r="C109" s="12" t="s">
        <v>185</v>
      </c>
      <c r="D109" s="117">
        <f>60.89*10.764</f>
        <v>655.41995999999995</v>
      </c>
      <c r="E109" s="118"/>
      <c r="F109" s="12">
        <v>0</v>
      </c>
      <c r="G109" s="12">
        <f t="shared" si="0"/>
        <v>1048.671936</v>
      </c>
      <c r="H109" s="12" t="s">
        <v>171</v>
      </c>
      <c r="I109" s="121"/>
      <c r="J109" s="122"/>
    </row>
    <row r="110" spans="1:256" ht="15.6" x14ac:dyDescent="0.3">
      <c r="A110" s="117">
        <v>4</v>
      </c>
      <c r="B110" s="118"/>
      <c r="C110" s="12" t="s">
        <v>189</v>
      </c>
      <c r="D110" s="117">
        <f>40.49*10.764</f>
        <v>435.83436</v>
      </c>
      <c r="E110" s="118"/>
      <c r="F110" s="12">
        <v>0</v>
      </c>
      <c r="G110" s="12">
        <f t="shared" si="0"/>
        <v>697.3349760000001</v>
      </c>
      <c r="H110" s="12" t="s">
        <v>171</v>
      </c>
      <c r="I110" s="121"/>
      <c r="J110" s="122"/>
      <c r="L110">
        <f>14500000/G110</f>
        <v>20793.450062083215</v>
      </c>
    </row>
    <row r="111" spans="1:256" ht="15.6" x14ac:dyDescent="0.3">
      <c r="A111" s="117">
        <v>5</v>
      </c>
      <c r="B111" s="118"/>
      <c r="C111" s="12" t="s">
        <v>185</v>
      </c>
      <c r="D111" s="117">
        <f>52.63*10.764</f>
        <v>566.50932</v>
      </c>
      <c r="E111" s="118"/>
      <c r="F111" s="12">
        <v>0</v>
      </c>
      <c r="G111" s="12">
        <f t="shared" si="0"/>
        <v>906.41491200000007</v>
      </c>
      <c r="H111" s="12" t="s">
        <v>171</v>
      </c>
      <c r="I111" s="121"/>
      <c r="J111" s="122"/>
    </row>
    <row r="112" spans="1:256" ht="15.6" x14ac:dyDescent="0.3">
      <c r="A112" s="117">
        <v>6</v>
      </c>
      <c r="B112" s="118"/>
      <c r="C112" s="12" t="s">
        <v>185</v>
      </c>
      <c r="D112" s="117">
        <f>52.63*10.764</f>
        <v>566.50932</v>
      </c>
      <c r="E112" s="118"/>
      <c r="F112" s="12">
        <v>0</v>
      </c>
      <c r="G112" s="12">
        <f t="shared" si="0"/>
        <v>906.41491200000007</v>
      </c>
      <c r="H112" s="12" t="s">
        <v>171</v>
      </c>
      <c r="I112" s="121"/>
      <c r="J112" s="122"/>
    </row>
    <row r="113" spans="1:12" ht="15.6" x14ac:dyDescent="0.3">
      <c r="A113" s="117">
        <v>7</v>
      </c>
      <c r="B113" s="118"/>
      <c r="C113" s="117" t="s">
        <v>187</v>
      </c>
      <c r="D113" s="125"/>
      <c r="E113" s="125"/>
      <c r="F113" s="125"/>
      <c r="G113" s="125"/>
      <c r="H113" s="118"/>
      <c r="I113" s="121"/>
      <c r="J113" s="122"/>
    </row>
    <row r="114" spans="1:12" ht="15.6" x14ac:dyDescent="0.3">
      <c r="A114" s="117">
        <v>8</v>
      </c>
      <c r="B114" s="118"/>
      <c r="C114" s="12" t="s">
        <v>185</v>
      </c>
      <c r="D114" s="117">
        <f>50.79*10.764</f>
        <v>546.70355999999992</v>
      </c>
      <c r="E114" s="118"/>
      <c r="F114" s="12">
        <v>0</v>
      </c>
      <c r="G114" s="12">
        <f>D114*1.6+F114</f>
        <v>874.72569599999997</v>
      </c>
      <c r="H114" s="12" t="s">
        <v>171</v>
      </c>
      <c r="I114" s="123"/>
      <c r="J114" s="124"/>
    </row>
    <row r="115" spans="1:12" ht="15.6" x14ac:dyDescent="0.3">
      <c r="A115" s="114" t="s">
        <v>208</v>
      </c>
      <c r="B115" s="115"/>
      <c r="C115" s="115"/>
      <c r="D115" s="115"/>
      <c r="E115" s="115"/>
      <c r="F115" s="115"/>
      <c r="G115" s="115"/>
      <c r="H115" s="115"/>
      <c r="I115" s="115"/>
      <c r="J115" s="116"/>
    </row>
    <row r="116" spans="1:12" ht="15.6" x14ac:dyDescent="0.3">
      <c r="A116" s="117">
        <v>1</v>
      </c>
      <c r="B116" s="118"/>
      <c r="C116" s="12" t="s">
        <v>185</v>
      </c>
      <c r="D116" s="117">
        <f>70.01*10.764</f>
        <v>753.58763999999996</v>
      </c>
      <c r="E116" s="118"/>
      <c r="F116" s="12">
        <v>0</v>
      </c>
      <c r="G116" s="12">
        <f t="shared" ref="G116:G123" si="1">D116*1.6+F116</f>
        <v>1205.7402239999999</v>
      </c>
      <c r="H116" s="12" t="s">
        <v>171</v>
      </c>
      <c r="I116" s="119" t="str">
        <f>A115</f>
        <v>1st Floor</v>
      </c>
      <c r="J116" s="120"/>
    </row>
    <row r="117" spans="1:12" ht="15.6" x14ac:dyDescent="0.3">
      <c r="A117" s="117">
        <v>2</v>
      </c>
      <c r="B117" s="118"/>
      <c r="C117" s="12" t="s">
        <v>185</v>
      </c>
      <c r="D117" s="117">
        <f>70.01*10.764</f>
        <v>753.58763999999996</v>
      </c>
      <c r="E117" s="118"/>
      <c r="F117" s="12">
        <v>0</v>
      </c>
      <c r="G117" s="12">
        <f t="shared" si="1"/>
        <v>1205.7402239999999</v>
      </c>
      <c r="H117" s="12" t="s">
        <v>171</v>
      </c>
      <c r="I117" s="121"/>
      <c r="J117" s="122"/>
    </row>
    <row r="118" spans="1:12" ht="15.6" x14ac:dyDescent="0.3">
      <c r="A118" s="117">
        <v>3</v>
      </c>
      <c r="B118" s="118"/>
      <c r="C118" s="12" t="s">
        <v>185</v>
      </c>
      <c r="D118" s="117">
        <f>60.89*10.764</f>
        <v>655.41995999999995</v>
      </c>
      <c r="E118" s="118"/>
      <c r="F118" s="12">
        <v>0</v>
      </c>
      <c r="G118" s="12">
        <f t="shared" si="1"/>
        <v>1048.671936</v>
      </c>
      <c r="H118" s="12" t="s">
        <v>171</v>
      </c>
      <c r="I118" s="121"/>
      <c r="J118" s="122"/>
    </row>
    <row r="119" spans="1:12" ht="15.6" x14ac:dyDescent="0.3">
      <c r="A119" s="117">
        <v>4</v>
      </c>
      <c r="B119" s="118"/>
      <c r="C119" s="12" t="s">
        <v>189</v>
      </c>
      <c r="D119" s="117">
        <f>40.49*10.764</f>
        <v>435.83436</v>
      </c>
      <c r="E119" s="118"/>
      <c r="F119" s="12">
        <v>0</v>
      </c>
      <c r="G119" s="12">
        <f t="shared" si="1"/>
        <v>697.3349760000001</v>
      </c>
      <c r="H119" s="12" t="s">
        <v>171</v>
      </c>
      <c r="I119" s="121"/>
      <c r="J119" s="122"/>
    </row>
    <row r="120" spans="1:12" ht="15.6" x14ac:dyDescent="0.3">
      <c r="A120" s="117">
        <v>5</v>
      </c>
      <c r="B120" s="118"/>
      <c r="C120" s="12" t="s">
        <v>185</v>
      </c>
      <c r="D120" s="117">
        <f>52.63*10.764</f>
        <v>566.50932</v>
      </c>
      <c r="E120" s="118"/>
      <c r="F120" s="12">
        <v>0</v>
      </c>
      <c r="G120" s="12">
        <f t="shared" si="1"/>
        <v>906.41491200000007</v>
      </c>
      <c r="H120" s="12" t="s">
        <v>171</v>
      </c>
      <c r="I120" s="121"/>
      <c r="J120" s="122"/>
    </row>
    <row r="121" spans="1:12" ht="15.6" x14ac:dyDescent="0.3">
      <c r="A121" s="117">
        <v>6</v>
      </c>
      <c r="B121" s="118"/>
      <c r="C121" s="12" t="s">
        <v>185</v>
      </c>
      <c r="D121" s="117">
        <f>52.63*10.764</f>
        <v>566.50932</v>
      </c>
      <c r="E121" s="118"/>
      <c r="F121" s="12">
        <v>0</v>
      </c>
      <c r="G121" s="12">
        <f t="shared" si="1"/>
        <v>906.41491200000007</v>
      </c>
      <c r="H121" s="12" t="s">
        <v>171</v>
      </c>
      <c r="I121" s="121"/>
      <c r="J121" s="122"/>
    </row>
    <row r="122" spans="1:12" ht="15.75" customHeight="1" x14ac:dyDescent="0.3">
      <c r="A122" s="117">
        <v>7</v>
      </c>
      <c r="B122" s="118"/>
      <c r="C122" s="12" t="s">
        <v>189</v>
      </c>
      <c r="D122" s="117">
        <f>40.49*10.764</f>
        <v>435.83436</v>
      </c>
      <c r="E122" s="118"/>
      <c r="F122" s="12">
        <v>0</v>
      </c>
      <c r="G122" s="12">
        <f t="shared" si="1"/>
        <v>697.3349760000001</v>
      </c>
      <c r="H122" s="12" t="s">
        <v>171</v>
      </c>
      <c r="I122" s="121"/>
      <c r="J122" s="122"/>
    </row>
    <row r="123" spans="1:12" ht="15.6" x14ac:dyDescent="0.3">
      <c r="A123" s="117">
        <v>8</v>
      </c>
      <c r="B123" s="118"/>
      <c r="C123" s="12" t="s">
        <v>185</v>
      </c>
      <c r="D123" s="117">
        <f>60.89*10.764</f>
        <v>655.41995999999995</v>
      </c>
      <c r="E123" s="118"/>
      <c r="F123" s="12">
        <v>0</v>
      </c>
      <c r="G123" s="12">
        <f t="shared" si="1"/>
        <v>1048.671936</v>
      </c>
      <c r="H123" s="12" t="s">
        <v>171</v>
      </c>
      <c r="I123" s="123"/>
      <c r="J123" s="124"/>
    </row>
    <row r="124" spans="1:12" ht="15.6" x14ac:dyDescent="0.3">
      <c r="A124" s="114" t="s">
        <v>209</v>
      </c>
      <c r="B124" s="115"/>
      <c r="C124" s="115"/>
      <c r="D124" s="115"/>
      <c r="E124" s="115"/>
      <c r="F124" s="115"/>
      <c r="G124" s="115"/>
      <c r="H124" s="115"/>
      <c r="I124" s="115"/>
      <c r="J124" s="116"/>
      <c r="L124">
        <v>6</v>
      </c>
    </row>
    <row r="125" spans="1:12" ht="15.6" x14ac:dyDescent="0.3">
      <c r="A125" s="117">
        <v>1</v>
      </c>
      <c r="B125" s="118"/>
      <c r="C125" s="12" t="s">
        <v>185</v>
      </c>
      <c r="D125" s="117">
        <f>70.01*10.764</f>
        <v>753.58763999999996</v>
      </c>
      <c r="E125" s="118"/>
      <c r="F125" s="12">
        <v>0</v>
      </c>
      <c r="G125" s="12">
        <f t="shared" ref="G125:G132" si="2">D125*1.6+F125</f>
        <v>1205.7402239999999</v>
      </c>
      <c r="H125" s="12" t="s">
        <v>171</v>
      </c>
      <c r="I125" s="119" t="str">
        <f>A124</f>
        <v>2nd, 4th to 8th Floor</v>
      </c>
      <c r="J125" s="120"/>
    </row>
    <row r="126" spans="1:12" ht="15.6" x14ac:dyDescent="0.3">
      <c r="A126" s="117">
        <v>2</v>
      </c>
      <c r="B126" s="118"/>
      <c r="C126" s="12" t="s">
        <v>185</v>
      </c>
      <c r="D126" s="117">
        <f>70.01*10.764</f>
        <v>753.58763999999996</v>
      </c>
      <c r="E126" s="118"/>
      <c r="F126" s="12">
        <v>0</v>
      </c>
      <c r="G126" s="12">
        <f t="shared" si="2"/>
        <v>1205.7402239999999</v>
      </c>
      <c r="H126" s="12" t="s">
        <v>171</v>
      </c>
      <c r="I126" s="121"/>
      <c r="J126" s="122"/>
    </row>
    <row r="127" spans="1:12" ht="15.6" x14ac:dyDescent="0.3">
      <c r="A127" s="117">
        <v>3</v>
      </c>
      <c r="B127" s="118"/>
      <c r="C127" s="12" t="s">
        <v>185</v>
      </c>
      <c r="D127" s="117">
        <f>60.89*10.764</f>
        <v>655.41995999999995</v>
      </c>
      <c r="E127" s="118"/>
      <c r="F127" s="12">
        <v>0</v>
      </c>
      <c r="G127" s="12">
        <f t="shared" si="2"/>
        <v>1048.671936</v>
      </c>
      <c r="H127" s="12" t="s">
        <v>171</v>
      </c>
      <c r="I127" s="121"/>
      <c r="J127" s="122"/>
    </row>
    <row r="128" spans="1:12" ht="15.6" x14ac:dyDescent="0.3">
      <c r="A128" s="117">
        <v>4</v>
      </c>
      <c r="B128" s="118"/>
      <c r="C128" s="12" t="s">
        <v>189</v>
      </c>
      <c r="D128" s="117">
        <f>40.49*10.764</f>
        <v>435.83436</v>
      </c>
      <c r="E128" s="118"/>
      <c r="F128" s="12">
        <v>0</v>
      </c>
      <c r="G128" s="12">
        <f t="shared" si="2"/>
        <v>697.3349760000001</v>
      </c>
      <c r="H128" s="12" t="s">
        <v>171</v>
      </c>
      <c r="I128" s="121"/>
      <c r="J128" s="122"/>
    </row>
    <row r="129" spans="1:12" ht="15.6" x14ac:dyDescent="0.3">
      <c r="A129" s="117">
        <v>5</v>
      </c>
      <c r="B129" s="118"/>
      <c r="C129" s="12" t="s">
        <v>185</v>
      </c>
      <c r="D129" s="117">
        <f>52.63*10.764</f>
        <v>566.50932</v>
      </c>
      <c r="E129" s="118"/>
      <c r="F129" s="12">
        <v>0</v>
      </c>
      <c r="G129" s="12">
        <f t="shared" si="2"/>
        <v>906.41491200000007</v>
      </c>
      <c r="H129" s="12" t="s">
        <v>171</v>
      </c>
      <c r="I129" s="121"/>
      <c r="J129" s="122"/>
    </row>
    <row r="130" spans="1:12" ht="15.6" x14ac:dyDescent="0.3">
      <c r="A130" s="117">
        <v>6</v>
      </c>
      <c r="B130" s="118"/>
      <c r="C130" s="12" t="s">
        <v>185</v>
      </c>
      <c r="D130" s="117">
        <f>52.63*10.764</f>
        <v>566.50932</v>
      </c>
      <c r="E130" s="118"/>
      <c r="F130" s="12">
        <v>0</v>
      </c>
      <c r="G130" s="12">
        <f t="shared" si="2"/>
        <v>906.41491200000007</v>
      </c>
      <c r="H130" s="12" t="s">
        <v>171</v>
      </c>
      <c r="I130" s="121"/>
      <c r="J130" s="122"/>
    </row>
    <row r="131" spans="1:12" ht="15.75" customHeight="1" x14ac:dyDescent="0.3">
      <c r="A131" s="117">
        <v>7</v>
      </c>
      <c r="B131" s="118"/>
      <c r="C131" s="12" t="s">
        <v>189</v>
      </c>
      <c r="D131" s="117">
        <f>40.49*10.764</f>
        <v>435.83436</v>
      </c>
      <c r="E131" s="118"/>
      <c r="F131" s="12">
        <v>0</v>
      </c>
      <c r="G131" s="12">
        <f t="shared" si="2"/>
        <v>697.3349760000001</v>
      </c>
      <c r="H131" s="12" t="s">
        <v>171</v>
      </c>
      <c r="I131" s="121"/>
      <c r="J131" s="122"/>
    </row>
    <row r="132" spans="1:12" ht="15.6" x14ac:dyDescent="0.3">
      <c r="A132" s="117">
        <v>8</v>
      </c>
      <c r="B132" s="118"/>
      <c r="C132" s="12" t="s">
        <v>185</v>
      </c>
      <c r="D132" s="117">
        <f>60.89*10.764</f>
        <v>655.41995999999995</v>
      </c>
      <c r="E132" s="118"/>
      <c r="F132" s="12">
        <v>0</v>
      </c>
      <c r="G132" s="12">
        <f t="shared" si="2"/>
        <v>1048.671936</v>
      </c>
      <c r="H132" s="12" t="s">
        <v>171</v>
      </c>
      <c r="I132" s="123"/>
      <c r="J132" s="124"/>
    </row>
    <row r="133" spans="1:12" ht="15.6" x14ac:dyDescent="0.3">
      <c r="A133" s="114" t="s">
        <v>174</v>
      </c>
      <c r="B133" s="115"/>
      <c r="C133" s="115"/>
      <c r="D133" s="115"/>
      <c r="E133" s="115"/>
      <c r="F133" s="115"/>
      <c r="G133" s="115"/>
      <c r="H133" s="115"/>
      <c r="I133" s="115"/>
      <c r="J133" s="116"/>
    </row>
    <row r="134" spans="1:12" ht="15.6" x14ac:dyDescent="0.3">
      <c r="A134" s="117">
        <v>1</v>
      </c>
      <c r="B134" s="118"/>
      <c r="C134" s="12" t="s">
        <v>185</v>
      </c>
      <c r="D134" s="117">
        <f>70.01*10.764</f>
        <v>753.58763999999996</v>
      </c>
      <c r="E134" s="118"/>
      <c r="F134" s="12">
        <v>0</v>
      </c>
      <c r="G134" s="12">
        <f>D134*1.6+F134</f>
        <v>1205.7402239999999</v>
      </c>
      <c r="H134" s="12" t="s">
        <v>171</v>
      </c>
      <c r="I134" s="119" t="str">
        <f>A133</f>
        <v>3rd Floor</v>
      </c>
      <c r="J134" s="120"/>
    </row>
    <row r="135" spans="1:12" ht="15.6" x14ac:dyDescent="0.3">
      <c r="A135" s="117">
        <v>2</v>
      </c>
      <c r="B135" s="118"/>
      <c r="C135" s="12" t="s">
        <v>185</v>
      </c>
      <c r="D135" s="117">
        <f>70.01*10.764</f>
        <v>753.58763999999996</v>
      </c>
      <c r="E135" s="118"/>
      <c r="F135" s="12">
        <v>0</v>
      </c>
      <c r="G135" s="12">
        <f>D135*1.6+F135</f>
        <v>1205.7402239999999</v>
      </c>
      <c r="H135" s="12" t="s">
        <v>171</v>
      </c>
      <c r="I135" s="121"/>
      <c r="J135" s="122"/>
    </row>
    <row r="136" spans="1:12" ht="15.6" x14ac:dyDescent="0.3">
      <c r="A136" s="117">
        <v>3</v>
      </c>
      <c r="B136" s="118"/>
      <c r="C136" s="117" t="s">
        <v>177</v>
      </c>
      <c r="D136" s="125"/>
      <c r="E136" s="125"/>
      <c r="F136" s="125"/>
      <c r="G136" s="125"/>
      <c r="H136" s="118"/>
      <c r="I136" s="121"/>
      <c r="J136" s="122"/>
    </row>
    <row r="137" spans="1:12" ht="15.6" x14ac:dyDescent="0.3">
      <c r="A137" s="117">
        <v>4</v>
      </c>
      <c r="B137" s="118"/>
      <c r="C137" s="12" t="s">
        <v>189</v>
      </c>
      <c r="D137" s="117">
        <f>40.49*10.764</f>
        <v>435.83436</v>
      </c>
      <c r="E137" s="118"/>
      <c r="F137" s="12">
        <v>0</v>
      </c>
      <c r="G137" s="12">
        <f>D137*1.6+F137</f>
        <v>697.3349760000001</v>
      </c>
      <c r="H137" s="12" t="s">
        <v>171</v>
      </c>
      <c r="I137" s="121"/>
      <c r="J137" s="122"/>
    </row>
    <row r="138" spans="1:12" ht="15.6" x14ac:dyDescent="0.3">
      <c r="A138" s="117">
        <v>5</v>
      </c>
      <c r="B138" s="118"/>
      <c r="C138" s="12" t="s">
        <v>185</v>
      </c>
      <c r="D138" s="117">
        <f>52.63*10.764</f>
        <v>566.50932</v>
      </c>
      <c r="E138" s="118"/>
      <c r="F138" s="12">
        <v>0</v>
      </c>
      <c r="G138" s="12">
        <f>D138*1.6+F138</f>
        <v>906.41491200000007</v>
      </c>
      <c r="H138" s="12" t="s">
        <v>171</v>
      </c>
      <c r="I138" s="121"/>
      <c r="J138" s="122"/>
    </row>
    <row r="139" spans="1:12" ht="15.6" x14ac:dyDescent="0.3">
      <c r="A139" s="117">
        <v>6</v>
      </c>
      <c r="B139" s="118"/>
      <c r="C139" s="12" t="s">
        <v>185</v>
      </c>
      <c r="D139" s="117">
        <f>52.63*10.764</f>
        <v>566.50932</v>
      </c>
      <c r="E139" s="118"/>
      <c r="F139" s="12">
        <v>0</v>
      </c>
      <c r="G139" s="12">
        <f>D139*1.6+F139</f>
        <v>906.41491200000007</v>
      </c>
      <c r="H139" s="12" t="s">
        <v>171</v>
      </c>
      <c r="I139" s="121"/>
      <c r="J139" s="122"/>
    </row>
    <row r="140" spans="1:12" ht="15.75" customHeight="1" x14ac:dyDescent="0.3">
      <c r="A140" s="117">
        <v>7</v>
      </c>
      <c r="B140" s="118"/>
      <c r="C140" s="12" t="s">
        <v>189</v>
      </c>
      <c r="D140" s="117">
        <f>40.49*10.764</f>
        <v>435.83436</v>
      </c>
      <c r="E140" s="118"/>
      <c r="F140" s="12">
        <v>0</v>
      </c>
      <c r="G140" s="12">
        <f>D140*1.6+F140</f>
        <v>697.3349760000001</v>
      </c>
      <c r="H140" s="12" t="s">
        <v>171</v>
      </c>
      <c r="I140" s="121"/>
      <c r="J140" s="122"/>
    </row>
    <row r="141" spans="1:12" ht="15.6" x14ac:dyDescent="0.3">
      <c r="A141" s="117">
        <v>8</v>
      </c>
      <c r="B141" s="118"/>
      <c r="C141" s="117" t="s">
        <v>177</v>
      </c>
      <c r="D141" s="125"/>
      <c r="E141" s="125"/>
      <c r="F141" s="125"/>
      <c r="G141" s="125"/>
      <c r="H141" s="118"/>
      <c r="I141" s="123"/>
      <c r="J141" s="124"/>
    </row>
    <row r="142" spans="1:12" ht="15.6" x14ac:dyDescent="0.3">
      <c r="A142" s="114" t="s">
        <v>213</v>
      </c>
      <c r="B142" s="115"/>
      <c r="C142" s="115"/>
      <c r="D142" s="115"/>
      <c r="E142" s="115"/>
      <c r="F142" s="115"/>
      <c r="G142" s="115"/>
      <c r="H142" s="115"/>
      <c r="I142" s="115"/>
      <c r="J142" s="116"/>
      <c r="L142">
        <v>3</v>
      </c>
    </row>
    <row r="143" spans="1:12" ht="15.6" x14ac:dyDescent="0.3">
      <c r="A143" s="117">
        <v>1</v>
      </c>
      <c r="B143" s="118"/>
      <c r="C143" s="12" t="s">
        <v>185</v>
      </c>
      <c r="D143" s="117">
        <f>70.01*10.764</f>
        <v>753.58763999999996</v>
      </c>
      <c r="E143" s="118"/>
      <c r="F143" s="12">
        <v>0</v>
      </c>
      <c r="G143" s="12">
        <f t="shared" ref="G143:G149" si="3">D143*1.6+F143</f>
        <v>1205.7402239999999</v>
      </c>
      <c r="H143" s="12" t="s">
        <v>171</v>
      </c>
      <c r="I143" s="119" t="str">
        <f>A142</f>
        <v>9th &amp; 11th Floor</v>
      </c>
      <c r="J143" s="120"/>
    </row>
    <row r="144" spans="1:12" ht="15.6" x14ac:dyDescent="0.3">
      <c r="A144" s="117">
        <v>2</v>
      </c>
      <c r="B144" s="118"/>
      <c r="C144" s="12" t="s">
        <v>185</v>
      </c>
      <c r="D144" s="117">
        <f>70.53*10.764</f>
        <v>759.18491999999992</v>
      </c>
      <c r="E144" s="118"/>
      <c r="F144" s="12">
        <v>0</v>
      </c>
      <c r="G144" s="12">
        <f t="shared" si="3"/>
        <v>1214.695872</v>
      </c>
      <c r="H144" s="12" t="s">
        <v>171</v>
      </c>
      <c r="I144" s="121"/>
      <c r="J144" s="122"/>
    </row>
    <row r="145" spans="1:12" ht="15.6" x14ac:dyDescent="0.3">
      <c r="A145" s="117">
        <v>3</v>
      </c>
      <c r="B145" s="118"/>
      <c r="C145" s="12" t="s">
        <v>185</v>
      </c>
      <c r="D145" s="117">
        <f>62.3*10.764</f>
        <v>670.59719999999993</v>
      </c>
      <c r="E145" s="118"/>
      <c r="F145" s="12">
        <v>0</v>
      </c>
      <c r="G145" s="12">
        <f t="shared" si="3"/>
        <v>1072.95552</v>
      </c>
      <c r="H145" s="12" t="s">
        <v>171</v>
      </c>
      <c r="I145" s="121"/>
      <c r="J145" s="122"/>
    </row>
    <row r="146" spans="1:12" ht="15.6" x14ac:dyDescent="0.3">
      <c r="A146" s="117">
        <v>4</v>
      </c>
      <c r="B146" s="118"/>
      <c r="C146" s="12" t="s">
        <v>189</v>
      </c>
      <c r="D146" s="117">
        <f>40.49*10.764</f>
        <v>435.83436</v>
      </c>
      <c r="E146" s="118"/>
      <c r="F146" s="12">
        <v>0</v>
      </c>
      <c r="G146" s="12">
        <f t="shared" si="3"/>
        <v>697.3349760000001</v>
      </c>
      <c r="H146" s="12" t="s">
        <v>171</v>
      </c>
      <c r="I146" s="121"/>
      <c r="J146" s="122"/>
    </row>
    <row r="147" spans="1:12" ht="15.6" x14ac:dyDescent="0.3">
      <c r="A147" s="117">
        <v>5</v>
      </c>
      <c r="B147" s="118"/>
      <c r="C147" s="12" t="s">
        <v>185</v>
      </c>
      <c r="D147" s="117">
        <f>52.63*10.764</f>
        <v>566.50932</v>
      </c>
      <c r="E147" s="118"/>
      <c r="F147" s="12">
        <v>0</v>
      </c>
      <c r="G147" s="12">
        <f t="shared" si="3"/>
        <v>906.41491200000007</v>
      </c>
      <c r="H147" s="12" t="s">
        <v>171</v>
      </c>
      <c r="I147" s="121"/>
      <c r="J147" s="122"/>
    </row>
    <row r="148" spans="1:12" ht="15.6" x14ac:dyDescent="0.3">
      <c r="A148" s="117">
        <v>6</v>
      </c>
      <c r="B148" s="118"/>
      <c r="C148" s="12" t="s">
        <v>185</v>
      </c>
      <c r="D148" s="117">
        <f>52.63*10.764</f>
        <v>566.50932</v>
      </c>
      <c r="E148" s="118"/>
      <c r="F148" s="12">
        <v>0</v>
      </c>
      <c r="G148" s="12">
        <f t="shared" si="3"/>
        <v>906.41491200000007</v>
      </c>
      <c r="H148" s="12" t="s">
        <v>171</v>
      </c>
      <c r="I148" s="121"/>
      <c r="J148" s="122"/>
    </row>
    <row r="149" spans="1:12" ht="15.75" customHeight="1" x14ac:dyDescent="0.3">
      <c r="A149" s="117">
        <v>7</v>
      </c>
      <c r="B149" s="118"/>
      <c r="C149" s="12" t="s">
        <v>189</v>
      </c>
      <c r="D149" s="117">
        <f>40.49*10.764</f>
        <v>435.83436</v>
      </c>
      <c r="E149" s="118"/>
      <c r="F149" s="12">
        <v>0</v>
      </c>
      <c r="G149" s="12">
        <f t="shared" si="3"/>
        <v>697.3349760000001</v>
      </c>
      <c r="H149" s="12" t="s">
        <v>171</v>
      </c>
      <c r="I149" s="121"/>
      <c r="J149" s="122"/>
    </row>
    <row r="150" spans="1:12" ht="15.6" x14ac:dyDescent="0.3">
      <c r="A150" s="117">
        <v>8</v>
      </c>
      <c r="B150" s="118"/>
      <c r="C150" s="12" t="s">
        <v>185</v>
      </c>
      <c r="D150" s="117">
        <f>62.3*10.764</f>
        <v>670.59719999999993</v>
      </c>
      <c r="E150" s="118"/>
      <c r="F150" s="12">
        <v>0</v>
      </c>
      <c r="G150" s="12">
        <f>D150*1.6+F150</f>
        <v>1072.95552</v>
      </c>
      <c r="H150" s="12" t="s">
        <v>171</v>
      </c>
      <c r="I150" s="123"/>
      <c r="J150" s="124"/>
    </row>
    <row r="151" spans="1:12" ht="15.6" x14ac:dyDescent="0.3">
      <c r="A151" s="114" t="s">
        <v>176</v>
      </c>
      <c r="B151" s="115"/>
      <c r="C151" s="115"/>
      <c r="D151" s="115"/>
      <c r="E151" s="115"/>
      <c r="F151" s="115"/>
      <c r="G151" s="115"/>
      <c r="H151" s="115"/>
      <c r="I151" s="115"/>
      <c r="J151" s="116"/>
    </row>
    <row r="152" spans="1:12" ht="15.6" x14ac:dyDescent="0.3">
      <c r="A152" s="117">
        <v>1</v>
      </c>
      <c r="B152" s="118"/>
      <c r="C152" s="12" t="s">
        <v>185</v>
      </c>
      <c r="D152" s="117">
        <f>70.53*10.764</f>
        <v>759.18491999999992</v>
      </c>
      <c r="E152" s="118"/>
      <c r="F152" s="12">
        <v>0</v>
      </c>
      <c r="G152" s="12">
        <f>D152*1.6+F152</f>
        <v>1214.695872</v>
      </c>
      <c r="H152" s="12" t="s">
        <v>171</v>
      </c>
      <c r="I152" s="119" t="str">
        <f>A151</f>
        <v>10th Floor</v>
      </c>
      <c r="J152" s="120"/>
    </row>
    <row r="153" spans="1:12" ht="15.6" x14ac:dyDescent="0.3">
      <c r="A153" s="117">
        <v>2</v>
      </c>
      <c r="B153" s="118"/>
      <c r="C153" s="12" t="s">
        <v>185</v>
      </c>
      <c r="D153" s="117">
        <f>70.01*10.764</f>
        <v>753.58763999999996</v>
      </c>
      <c r="E153" s="118"/>
      <c r="F153" s="12">
        <v>0</v>
      </c>
      <c r="G153" s="12">
        <f>D153*1.6+F153</f>
        <v>1205.7402239999999</v>
      </c>
      <c r="H153" s="12" t="s">
        <v>171</v>
      </c>
      <c r="I153" s="121"/>
      <c r="J153" s="122"/>
    </row>
    <row r="154" spans="1:12" ht="15.6" x14ac:dyDescent="0.3">
      <c r="A154" s="117">
        <v>3</v>
      </c>
      <c r="B154" s="118"/>
      <c r="C154" s="117" t="s">
        <v>177</v>
      </c>
      <c r="D154" s="125"/>
      <c r="E154" s="125"/>
      <c r="F154" s="125"/>
      <c r="G154" s="125"/>
      <c r="H154" s="118"/>
      <c r="I154" s="121"/>
      <c r="J154" s="122"/>
    </row>
    <row r="155" spans="1:12" ht="15.6" x14ac:dyDescent="0.3">
      <c r="A155" s="117">
        <v>4</v>
      </c>
      <c r="B155" s="118"/>
      <c r="C155" s="12" t="s">
        <v>189</v>
      </c>
      <c r="D155" s="117">
        <f>40.49*10.764</f>
        <v>435.83436</v>
      </c>
      <c r="E155" s="118"/>
      <c r="F155" s="12">
        <v>0</v>
      </c>
      <c r="G155" s="12">
        <f>D155*1.6+F155</f>
        <v>697.3349760000001</v>
      </c>
      <c r="H155" s="12" t="s">
        <v>171</v>
      </c>
      <c r="I155" s="121"/>
      <c r="J155" s="122"/>
    </row>
    <row r="156" spans="1:12" ht="15.6" x14ac:dyDescent="0.3">
      <c r="A156" s="117">
        <v>5</v>
      </c>
      <c r="B156" s="118"/>
      <c r="C156" s="12" t="s">
        <v>185</v>
      </c>
      <c r="D156" s="117">
        <f>52.63*10.764</f>
        <v>566.50932</v>
      </c>
      <c r="E156" s="118"/>
      <c r="F156" s="12">
        <v>0</v>
      </c>
      <c r="G156" s="12">
        <f>D156*1.6+F156</f>
        <v>906.41491200000007</v>
      </c>
      <c r="H156" s="12" t="s">
        <v>171</v>
      </c>
      <c r="I156" s="121"/>
      <c r="J156" s="122"/>
    </row>
    <row r="157" spans="1:12" ht="15.6" x14ac:dyDescent="0.3">
      <c r="A157" s="117">
        <v>6</v>
      </c>
      <c r="B157" s="118"/>
      <c r="C157" s="12" t="s">
        <v>185</v>
      </c>
      <c r="D157" s="117">
        <f>52.63*10.764</f>
        <v>566.50932</v>
      </c>
      <c r="E157" s="118"/>
      <c r="F157" s="12">
        <v>0</v>
      </c>
      <c r="G157" s="12">
        <f>D157*1.6+F157</f>
        <v>906.41491200000007</v>
      </c>
      <c r="H157" s="12" t="s">
        <v>171</v>
      </c>
      <c r="I157" s="121"/>
      <c r="J157" s="122"/>
    </row>
    <row r="158" spans="1:12" ht="15.75" customHeight="1" x14ac:dyDescent="0.3">
      <c r="A158" s="117">
        <v>7</v>
      </c>
      <c r="B158" s="118"/>
      <c r="C158" s="12" t="s">
        <v>189</v>
      </c>
      <c r="D158" s="117">
        <f>40.49*10.764</f>
        <v>435.83436</v>
      </c>
      <c r="E158" s="118"/>
      <c r="F158" s="12">
        <v>0</v>
      </c>
      <c r="G158" s="12">
        <f>D158*1.6+F158</f>
        <v>697.3349760000001</v>
      </c>
      <c r="H158" s="12" t="s">
        <v>171</v>
      </c>
      <c r="I158" s="121"/>
      <c r="J158" s="122"/>
    </row>
    <row r="159" spans="1:12" ht="15.6" x14ac:dyDescent="0.3">
      <c r="A159" s="117">
        <v>8</v>
      </c>
      <c r="B159" s="118"/>
      <c r="C159" s="117" t="s">
        <v>177</v>
      </c>
      <c r="D159" s="125"/>
      <c r="E159" s="125"/>
      <c r="F159" s="125"/>
      <c r="G159" s="125"/>
      <c r="H159" s="118"/>
      <c r="I159" s="123"/>
      <c r="J159" s="124"/>
    </row>
    <row r="160" spans="1:12" ht="15.6" x14ac:dyDescent="0.3">
      <c r="A160" s="114" t="s">
        <v>210</v>
      </c>
      <c r="B160" s="115"/>
      <c r="C160" s="115"/>
      <c r="D160" s="115"/>
      <c r="E160" s="115"/>
      <c r="F160" s="115"/>
      <c r="G160" s="115"/>
      <c r="H160" s="115"/>
      <c r="I160" s="115"/>
      <c r="J160" s="116"/>
      <c r="L160">
        <v>2</v>
      </c>
    </row>
    <row r="161" spans="1:12" ht="15.6" x14ac:dyDescent="0.3">
      <c r="A161" s="117">
        <v>1</v>
      </c>
      <c r="B161" s="118"/>
      <c r="C161" s="12" t="s">
        <v>185</v>
      </c>
      <c r="D161" s="117">
        <f>70.53*10.764</f>
        <v>759.18491999999992</v>
      </c>
      <c r="E161" s="118"/>
      <c r="F161" s="12">
        <v>0</v>
      </c>
      <c r="G161" s="12">
        <f t="shared" ref="G161:G167" si="4">D161*1.6+F161</f>
        <v>1214.695872</v>
      </c>
      <c r="H161" s="12" t="s">
        <v>171</v>
      </c>
      <c r="I161" s="119" t="str">
        <f>A160</f>
        <v>12th &amp; 14th Floor</v>
      </c>
      <c r="J161" s="120"/>
    </row>
    <row r="162" spans="1:12" ht="15.6" x14ac:dyDescent="0.3">
      <c r="A162" s="117">
        <v>2</v>
      </c>
      <c r="B162" s="118"/>
      <c r="C162" s="12" t="s">
        <v>185</v>
      </c>
      <c r="D162" s="117">
        <f>70.01*10.764</f>
        <v>753.58763999999996</v>
      </c>
      <c r="E162" s="118"/>
      <c r="F162" s="12">
        <v>0</v>
      </c>
      <c r="G162" s="12">
        <f t="shared" si="4"/>
        <v>1205.7402239999999</v>
      </c>
      <c r="H162" s="12" t="s">
        <v>171</v>
      </c>
      <c r="I162" s="121"/>
      <c r="J162" s="122"/>
    </row>
    <row r="163" spans="1:12" ht="15.6" x14ac:dyDescent="0.3">
      <c r="A163" s="117">
        <v>3</v>
      </c>
      <c r="B163" s="118"/>
      <c r="C163" s="12" t="s">
        <v>185</v>
      </c>
      <c r="D163" s="117">
        <f>60.89*10.764</f>
        <v>655.41995999999995</v>
      </c>
      <c r="E163" s="118"/>
      <c r="F163" s="12">
        <v>0</v>
      </c>
      <c r="G163" s="12">
        <f t="shared" si="4"/>
        <v>1048.671936</v>
      </c>
      <c r="H163" s="12" t="s">
        <v>171</v>
      </c>
      <c r="I163" s="121"/>
      <c r="J163" s="122"/>
    </row>
    <row r="164" spans="1:12" ht="15.6" x14ac:dyDescent="0.3">
      <c r="A164" s="117">
        <v>4</v>
      </c>
      <c r="B164" s="118"/>
      <c r="C164" s="12" t="s">
        <v>189</v>
      </c>
      <c r="D164" s="117">
        <f>40.49*10.764</f>
        <v>435.83436</v>
      </c>
      <c r="E164" s="118"/>
      <c r="F164" s="12">
        <v>0</v>
      </c>
      <c r="G164" s="12">
        <f t="shared" si="4"/>
        <v>697.3349760000001</v>
      </c>
      <c r="H164" s="12" t="s">
        <v>171</v>
      </c>
      <c r="I164" s="121"/>
      <c r="J164" s="122"/>
    </row>
    <row r="165" spans="1:12" ht="15.6" x14ac:dyDescent="0.3">
      <c r="A165" s="117">
        <v>5</v>
      </c>
      <c r="B165" s="118"/>
      <c r="C165" s="12" t="s">
        <v>185</v>
      </c>
      <c r="D165" s="117">
        <f>52.63*10.764</f>
        <v>566.50932</v>
      </c>
      <c r="E165" s="118"/>
      <c r="F165" s="12">
        <v>0</v>
      </c>
      <c r="G165" s="12">
        <f t="shared" si="4"/>
        <v>906.41491200000007</v>
      </c>
      <c r="H165" s="12" t="s">
        <v>171</v>
      </c>
      <c r="I165" s="121"/>
      <c r="J165" s="122"/>
    </row>
    <row r="166" spans="1:12" ht="15.6" x14ac:dyDescent="0.3">
      <c r="A166" s="117">
        <v>6</v>
      </c>
      <c r="B166" s="118"/>
      <c r="C166" s="12" t="s">
        <v>185</v>
      </c>
      <c r="D166" s="117">
        <f>52.63*10.764</f>
        <v>566.50932</v>
      </c>
      <c r="E166" s="118"/>
      <c r="F166" s="12">
        <v>0</v>
      </c>
      <c r="G166" s="12">
        <f t="shared" si="4"/>
        <v>906.41491200000007</v>
      </c>
      <c r="H166" s="12" t="s">
        <v>171</v>
      </c>
      <c r="I166" s="121"/>
      <c r="J166" s="122"/>
    </row>
    <row r="167" spans="1:12" ht="15.75" customHeight="1" x14ac:dyDescent="0.3">
      <c r="A167" s="117">
        <v>7</v>
      </c>
      <c r="B167" s="118"/>
      <c r="C167" s="12" t="s">
        <v>189</v>
      </c>
      <c r="D167" s="117">
        <f>40.49*10.764</f>
        <v>435.83436</v>
      </c>
      <c r="E167" s="118"/>
      <c r="F167" s="12">
        <v>0</v>
      </c>
      <c r="G167" s="12">
        <f t="shared" si="4"/>
        <v>697.3349760000001</v>
      </c>
      <c r="H167" s="12" t="s">
        <v>171</v>
      </c>
      <c r="I167" s="121"/>
      <c r="J167" s="122"/>
    </row>
    <row r="168" spans="1:12" ht="15.6" x14ac:dyDescent="0.3">
      <c r="A168" s="117">
        <v>8</v>
      </c>
      <c r="B168" s="118"/>
      <c r="C168" s="12" t="s">
        <v>185</v>
      </c>
      <c r="D168" s="117">
        <f>60.89*10.764</f>
        <v>655.41995999999995</v>
      </c>
      <c r="E168" s="118"/>
      <c r="F168" s="12">
        <v>0</v>
      </c>
      <c r="G168" s="12">
        <f>D168*1.6+F168</f>
        <v>1048.671936</v>
      </c>
      <c r="H168" s="12" t="s">
        <v>171</v>
      </c>
      <c r="I168" s="123"/>
      <c r="J168" s="124"/>
    </row>
    <row r="169" spans="1:12" ht="15.6" x14ac:dyDescent="0.3">
      <c r="A169" s="114" t="s">
        <v>211</v>
      </c>
      <c r="B169" s="115"/>
      <c r="C169" s="115"/>
      <c r="D169" s="115"/>
      <c r="E169" s="115"/>
      <c r="F169" s="115"/>
      <c r="G169" s="115"/>
      <c r="H169" s="115"/>
      <c r="I169" s="115"/>
      <c r="J169" s="116"/>
      <c r="L169">
        <v>2</v>
      </c>
    </row>
    <row r="170" spans="1:12" ht="15.6" x14ac:dyDescent="0.3">
      <c r="A170" s="117">
        <v>1</v>
      </c>
      <c r="B170" s="118"/>
      <c r="C170" s="12" t="s">
        <v>185</v>
      </c>
      <c r="D170" s="117">
        <f>70.53*10.764</f>
        <v>759.18491999999992</v>
      </c>
      <c r="E170" s="118"/>
      <c r="F170" s="12">
        <v>0</v>
      </c>
      <c r="G170" s="12">
        <f t="shared" ref="G170:G177" si="5">D170*1.6+F170</f>
        <v>1214.695872</v>
      </c>
      <c r="H170" s="12" t="s">
        <v>171</v>
      </c>
      <c r="I170" s="119" t="str">
        <f>A169</f>
        <v>13th &amp; 15th Floor</v>
      </c>
      <c r="J170" s="120"/>
    </row>
    <row r="171" spans="1:12" ht="15.6" x14ac:dyDescent="0.3">
      <c r="A171" s="117">
        <v>2</v>
      </c>
      <c r="B171" s="118"/>
      <c r="C171" s="12" t="s">
        <v>185</v>
      </c>
      <c r="D171" s="117">
        <f>70.01*10.764</f>
        <v>753.58763999999996</v>
      </c>
      <c r="E171" s="118"/>
      <c r="F171" s="12">
        <v>0</v>
      </c>
      <c r="G171" s="12">
        <f t="shared" si="5"/>
        <v>1205.7402239999999</v>
      </c>
      <c r="H171" s="12" t="s">
        <v>171</v>
      </c>
      <c r="I171" s="121"/>
      <c r="J171" s="122"/>
    </row>
    <row r="172" spans="1:12" ht="15.6" x14ac:dyDescent="0.3">
      <c r="A172" s="117">
        <v>3</v>
      </c>
      <c r="B172" s="118"/>
      <c r="C172" s="12" t="s">
        <v>185</v>
      </c>
      <c r="D172" s="117">
        <f>60.89*10.764</f>
        <v>655.41995999999995</v>
      </c>
      <c r="E172" s="118"/>
      <c r="F172" s="12">
        <v>0</v>
      </c>
      <c r="G172" s="12">
        <f t="shared" si="5"/>
        <v>1048.671936</v>
      </c>
      <c r="H172" s="12" t="s">
        <v>171</v>
      </c>
      <c r="I172" s="121"/>
      <c r="J172" s="122"/>
    </row>
    <row r="173" spans="1:12" ht="15.6" x14ac:dyDescent="0.3">
      <c r="A173" s="117">
        <v>4</v>
      </c>
      <c r="B173" s="118"/>
      <c r="C173" s="12" t="s">
        <v>189</v>
      </c>
      <c r="D173" s="117">
        <f>40.49*10.764</f>
        <v>435.83436</v>
      </c>
      <c r="E173" s="118"/>
      <c r="F173" s="12">
        <v>0</v>
      </c>
      <c r="G173" s="12">
        <f t="shared" si="5"/>
        <v>697.3349760000001</v>
      </c>
      <c r="H173" s="12" t="s">
        <v>171</v>
      </c>
      <c r="I173" s="121"/>
      <c r="J173" s="122"/>
    </row>
    <row r="174" spans="1:12" ht="15.6" x14ac:dyDescent="0.3">
      <c r="A174" s="117">
        <v>5</v>
      </c>
      <c r="B174" s="118"/>
      <c r="C174" s="12" t="s">
        <v>185</v>
      </c>
      <c r="D174" s="117">
        <f>52.63*10.764</f>
        <v>566.50932</v>
      </c>
      <c r="E174" s="118"/>
      <c r="F174" s="12">
        <v>0</v>
      </c>
      <c r="G174" s="12">
        <f t="shared" si="5"/>
        <v>906.41491200000007</v>
      </c>
      <c r="H174" s="12" t="s">
        <v>171</v>
      </c>
      <c r="I174" s="121"/>
      <c r="J174" s="122"/>
    </row>
    <row r="175" spans="1:12" ht="15.6" x14ac:dyDescent="0.3">
      <c r="A175" s="117">
        <v>6</v>
      </c>
      <c r="B175" s="118"/>
      <c r="C175" s="12" t="s">
        <v>185</v>
      </c>
      <c r="D175" s="117">
        <f>52.63*10.764</f>
        <v>566.50932</v>
      </c>
      <c r="E175" s="118"/>
      <c r="F175" s="12">
        <v>0</v>
      </c>
      <c r="G175" s="12">
        <f t="shared" si="5"/>
        <v>906.41491200000007</v>
      </c>
      <c r="H175" s="12" t="s">
        <v>171</v>
      </c>
      <c r="I175" s="121"/>
      <c r="J175" s="122"/>
    </row>
    <row r="176" spans="1:12" ht="15.75" customHeight="1" x14ac:dyDescent="0.3">
      <c r="A176" s="117">
        <v>7</v>
      </c>
      <c r="B176" s="118"/>
      <c r="C176" s="12" t="s">
        <v>189</v>
      </c>
      <c r="D176" s="117">
        <f>40.49*10.764</f>
        <v>435.83436</v>
      </c>
      <c r="E176" s="118"/>
      <c r="F176" s="12">
        <v>0</v>
      </c>
      <c r="G176" s="12">
        <f t="shared" si="5"/>
        <v>697.3349760000001</v>
      </c>
      <c r="H176" s="12" t="s">
        <v>171</v>
      </c>
      <c r="I176" s="121"/>
      <c r="J176" s="122"/>
    </row>
    <row r="177" spans="1:10" ht="15.6" x14ac:dyDescent="0.3">
      <c r="A177" s="117">
        <v>8</v>
      </c>
      <c r="B177" s="118"/>
      <c r="C177" s="12" t="s">
        <v>185</v>
      </c>
      <c r="D177" s="117">
        <f>60.89*10.764</f>
        <v>655.41995999999995</v>
      </c>
      <c r="E177" s="118"/>
      <c r="F177" s="12">
        <v>0</v>
      </c>
      <c r="G177" s="12">
        <f t="shared" si="5"/>
        <v>1048.671936</v>
      </c>
      <c r="H177" s="12" t="s">
        <v>171</v>
      </c>
      <c r="I177" s="123"/>
      <c r="J177" s="124"/>
    </row>
    <row r="178" spans="1:10" ht="15.6" x14ac:dyDescent="0.3">
      <c r="A178" s="114" t="s">
        <v>179</v>
      </c>
      <c r="B178" s="115"/>
      <c r="C178" s="115"/>
      <c r="D178" s="115"/>
      <c r="E178" s="115"/>
      <c r="F178" s="115"/>
      <c r="G178" s="115"/>
      <c r="H178" s="115"/>
      <c r="I178" s="115"/>
      <c r="J178" s="116"/>
    </row>
    <row r="179" spans="1:10" ht="15.6" x14ac:dyDescent="0.3">
      <c r="A179" s="117">
        <v>1</v>
      </c>
      <c r="B179" s="118"/>
      <c r="C179" s="12" t="s">
        <v>185</v>
      </c>
      <c r="D179" s="117">
        <f>70.53*10.764</f>
        <v>759.18491999999992</v>
      </c>
      <c r="E179" s="118"/>
      <c r="F179" s="12">
        <v>0</v>
      </c>
      <c r="G179" s="12">
        <f t="shared" ref="G179:G186" si="6">D179*1.6+F179</f>
        <v>1214.695872</v>
      </c>
      <c r="H179" s="12" t="s">
        <v>171</v>
      </c>
      <c r="I179" s="119" t="str">
        <f>A178</f>
        <v>16th Floor</v>
      </c>
      <c r="J179" s="120"/>
    </row>
    <row r="180" spans="1:10" ht="15.6" x14ac:dyDescent="0.3">
      <c r="A180" s="117">
        <v>2</v>
      </c>
      <c r="B180" s="118"/>
      <c r="C180" s="12" t="s">
        <v>185</v>
      </c>
      <c r="D180" s="117">
        <f>70.01*10.764</f>
        <v>753.58763999999996</v>
      </c>
      <c r="E180" s="118"/>
      <c r="F180" s="12">
        <v>0</v>
      </c>
      <c r="G180" s="12">
        <f t="shared" si="6"/>
        <v>1205.7402239999999</v>
      </c>
      <c r="H180" s="12" t="s">
        <v>171</v>
      </c>
      <c r="I180" s="121"/>
      <c r="J180" s="122"/>
    </row>
    <row r="181" spans="1:10" ht="15.6" x14ac:dyDescent="0.3">
      <c r="A181" s="117">
        <v>3</v>
      </c>
      <c r="B181" s="118"/>
      <c r="C181" s="12" t="s">
        <v>185</v>
      </c>
      <c r="D181" s="117">
        <f>62.3*10.764</f>
        <v>670.59719999999993</v>
      </c>
      <c r="E181" s="118"/>
      <c r="F181" s="12">
        <v>0</v>
      </c>
      <c r="G181" s="12">
        <f t="shared" si="6"/>
        <v>1072.95552</v>
      </c>
      <c r="H181" s="12" t="s">
        <v>171</v>
      </c>
      <c r="I181" s="121"/>
      <c r="J181" s="122"/>
    </row>
    <row r="182" spans="1:10" ht="15.6" x14ac:dyDescent="0.3">
      <c r="A182" s="117">
        <v>4</v>
      </c>
      <c r="B182" s="118"/>
      <c r="C182" s="12" t="s">
        <v>189</v>
      </c>
      <c r="D182" s="117">
        <f>40.49*10.764</f>
        <v>435.83436</v>
      </c>
      <c r="E182" s="118"/>
      <c r="F182" s="12">
        <v>0</v>
      </c>
      <c r="G182" s="12">
        <f t="shared" si="6"/>
        <v>697.3349760000001</v>
      </c>
      <c r="H182" s="12" t="s">
        <v>171</v>
      </c>
      <c r="I182" s="121"/>
      <c r="J182" s="122"/>
    </row>
    <row r="183" spans="1:10" ht="15.6" x14ac:dyDescent="0.3">
      <c r="A183" s="117">
        <v>5</v>
      </c>
      <c r="B183" s="118"/>
      <c r="C183" s="12" t="s">
        <v>185</v>
      </c>
      <c r="D183" s="117">
        <f>52.63*10.764</f>
        <v>566.50932</v>
      </c>
      <c r="E183" s="118"/>
      <c r="F183" s="12">
        <v>0</v>
      </c>
      <c r="G183" s="12">
        <f t="shared" si="6"/>
        <v>906.41491200000007</v>
      </c>
      <c r="H183" s="12" t="s">
        <v>171</v>
      </c>
      <c r="I183" s="121"/>
      <c r="J183" s="122"/>
    </row>
    <row r="184" spans="1:10" ht="15.6" x14ac:dyDescent="0.3">
      <c r="A184" s="117">
        <v>6</v>
      </c>
      <c r="B184" s="118"/>
      <c r="C184" s="12" t="s">
        <v>185</v>
      </c>
      <c r="D184" s="117">
        <f>52.63*10.764</f>
        <v>566.50932</v>
      </c>
      <c r="E184" s="118"/>
      <c r="F184" s="12">
        <v>0</v>
      </c>
      <c r="G184" s="12">
        <f t="shared" si="6"/>
        <v>906.41491200000007</v>
      </c>
      <c r="H184" s="12" t="s">
        <v>171</v>
      </c>
      <c r="I184" s="121"/>
      <c r="J184" s="122"/>
    </row>
    <row r="185" spans="1:10" ht="15.75" customHeight="1" x14ac:dyDescent="0.3">
      <c r="A185" s="117">
        <v>7</v>
      </c>
      <c r="B185" s="118"/>
      <c r="C185" s="12" t="s">
        <v>189</v>
      </c>
      <c r="D185" s="117">
        <f>40.49*10.764</f>
        <v>435.83436</v>
      </c>
      <c r="E185" s="118"/>
      <c r="F185" s="12">
        <v>0</v>
      </c>
      <c r="G185" s="12">
        <f t="shared" si="6"/>
        <v>697.3349760000001</v>
      </c>
      <c r="H185" s="12" t="s">
        <v>171</v>
      </c>
      <c r="I185" s="121"/>
      <c r="J185" s="122"/>
    </row>
    <row r="186" spans="1:10" ht="15.6" x14ac:dyDescent="0.3">
      <c r="A186" s="117">
        <v>8</v>
      </c>
      <c r="B186" s="118"/>
      <c r="C186" s="12" t="s">
        <v>185</v>
      </c>
      <c r="D186" s="117">
        <f>62.3*10.764</f>
        <v>670.59719999999993</v>
      </c>
      <c r="E186" s="118"/>
      <c r="F186" s="12">
        <v>0</v>
      </c>
      <c r="G186" s="12">
        <f t="shared" si="6"/>
        <v>1072.95552</v>
      </c>
      <c r="H186" s="12" t="s">
        <v>171</v>
      </c>
      <c r="I186" s="123"/>
      <c r="J186" s="124"/>
    </row>
    <row r="187" spans="1:10" ht="15.6" x14ac:dyDescent="0.3">
      <c r="A187" s="114" t="s">
        <v>180</v>
      </c>
      <c r="B187" s="115"/>
      <c r="C187" s="115"/>
      <c r="D187" s="115"/>
      <c r="E187" s="115"/>
      <c r="F187" s="115"/>
      <c r="G187" s="115"/>
      <c r="H187" s="115"/>
      <c r="I187" s="115"/>
      <c r="J187" s="116"/>
    </row>
    <row r="188" spans="1:10" ht="15.6" x14ac:dyDescent="0.3">
      <c r="A188" s="117">
        <v>1</v>
      </c>
      <c r="B188" s="118"/>
      <c r="C188" s="12" t="s">
        <v>185</v>
      </c>
      <c r="D188" s="117">
        <f>70.01*10.764</f>
        <v>753.58763999999996</v>
      </c>
      <c r="E188" s="118"/>
      <c r="F188" s="12">
        <v>0</v>
      </c>
      <c r="G188" s="12">
        <f>D188*1.6+F188</f>
        <v>1205.7402239999999</v>
      </c>
      <c r="H188" s="12" t="s">
        <v>171</v>
      </c>
      <c r="I188" s="119" t="str">
        <f>A187</f>
        <v>17th Floor</v>
      </c>
      <c r="J188" s="120"/>
    </row>
    <row r="189" spans="1:10" ht="15.6" x14ac:dyDescent="0.3">
      <c r="A189" s="117">
        <v>2</v>
      </c>
      <c r="B189" s="118"/>
      <c r="C189" s="12" t="s">
        <v>185</v>
      </c>
      <c r="D189" s="117">
        <f>70.01*10.764</f>
        <v>753.58763999999996</v>
      </c>
      <c r="E189" s="118"/>
      <c r="F189" s="12">
        <v>0</v>
      </c>
      <c r="G189" s="12">
        <f>D189*1.6+F189</f>
        <v>1205.7402239999999</v>
      </c>
      <c r="H189" s="12" t="s">
        <v>171</v>
      </c>
      <c r="I189" s="121"/>
      <c r="J189" s="122"/>
    </row>
    <row r="190" spans="1:10" ht="15.6" x14ac:dyDescent="0.3">
      <c r="A190" s="117">
        <v>3</v>
      </c>
      <c r="B190" s="118"/>
      <c r="C190" s="117" t="s">
        <v>177</v>
      </c>
      <c r="D190" s="125"/>
      <c r="E190" s="125"/>
      <c r="F190" s="125"/>
      <c r="G190" s="125"/>
      <c r="H190" s="118"/>
      <c r="I190" s="121"/>
      <c r="J190" s="122"/>
    </row>
    <row r="191" spans="1:10" ht="15.6" x14ac:dyDescent="0.3">
      <c r="A191" s="117">
        <v>4</v>
      </c>
      <c r="B191" s="118"/>
      <c r="C191" s="12" t="s">
        <v>189</v>
      </c>
      <c r="D191" s="117">
        <f>40.49*10.764</f>
        <v>435.83436</v>
      </c>
      <c r="E191" s="118"/>
      <c r="F191" s="12">
        <v>0</v>
      </c>
      <c r="G191" s="12">
        <f>D191*1.6+F191</f>
        <v>697.3349760000001</v>
      </c>
      <c r="H191" s="12" t="s">
        <v>171</v>
      </c>
      <c r="I191" s="121"/>
      <c r="J191" s="122"/>
    </row>
    <row r="192" spans="1:10" ht="15.6" x14ac:dyDescent="0.3">
      <c r="A192" s="117">
        <v>5</v>
      </c>
      <c r="B192" s="118"/>
      <c r="C192" s="12" t="s">
        <v>185</v>
      </c>
      <c r="D192" s="117">
        <f>52.63*10.764</f>
        <v>566.50932</v>
      </c>
      <c r="E192" s="118"/>
      <c r="F192" s="12">
        <v>0</v>
      </c>
      <c r="G192" s="12">
        <f>D192*1.6+F192</f>
        <v>906.41491200000007</v>
      </c>
      <c r="H192" s="12" t="s">
        <v>171</v>
      </c>
      <c r="I192" s="121"/>
      <c r="J192" s="122"/>
    </row>
    <row r="193" spans="1:12" ht="15.6" x14ac:dyDescent="0.3">
      <c r="A193" s="117">
        <v>6</v>
      </c>
      <c r="B193" s="118"/>
      <c r="C193" s="12" t="s">
        <v>185</v>
      </c>
      <c r="D193" s="117">
        <f>52.63*10.764</f>
        <v>566.50932</v>
      </c>
      <c r="E193" s="118"/>
      <c r="F193" s="12">
        <v>0</v>
      </c>
      <c r="G193" s="12">
        <f>D193*1.6+F193</f>
        <v>906.41491200000007</v>
      </c>
      <c r="H193" s="12" t="s">
        <v>171</v>
      </c>
      <c r="I193" s="121"/>
      <c r="J193" s="122"/>
    </row>
    <row r="194" spans="1:12" ht="15.75" customHeight="1" x14ac:dyDescent="0.3">
      <c r="A194" s="117">
        <v>7</v>
      </c>
      <c r="B194" s="118"/>
      <c r="C194" s="12" t="s">
        <v>189</v>
      </c>
      <c r="D194" s="117">
        <f>40.49*10.764</f>
        <v>435.83436</v>
      </c>
      <c r="E194" s="118"/>
      <c r="F194" s="12">
        <v>0</v>
      </c>
      <c r="G194" s="12">
        <f>D194*1.6+F194</f>
        <v>697.3349760000001</v>
      </c>
      <c r="H194" s="12" t="s">
        <v>171</v>
      </c>
      <c r="I194" s="121"/>
      <c r="J194" s="122"/>
    </row>
    <row r="195" spans="1:12" ht="15.6" x14ac:dyDescent="0.3">
      <c r="A195" s="117">
        <v>8</v>
      </c>
      <c r="B195" s="118"/>
      <c r="C195" s="117" t="s">
        <v>177</v>
      </c>
      <c r="D195" s="125"/>
      <c r="E195" s="125"/>
      <c r="F195" s="125"/>
      <c r="G195" s="125"/>
      <c r="H195" s="118"/>
      <c r="I195" s="123"/>
      <c r="J195" s="124"/>
    </row>
    <row r="196" spans="1:12" ht="15.6" x14ac:dyDescent="0.3">
      <c r="A196" s="114" t="s">
        <v>212</v>
      </c>
      <c r="B196" s="115"/>
      <c r="C196" s="115"/>
      <c r="D196" s="115"/>
      <c r="E196" s="115"/>
      <c r="F196" s="115"/>
      <c r="G196" s="115"/>
      <c r="H196" s="115"/>
      <c r="I196" s="115"/>
      <c r="J196" s="116"/>
    </row>
    <row r="197" spans="1:12" ht="15.6" x14ac:dyDescent="0.3">
      <c r="A197" s="117">
        <v>1</v>
      </c>
      <c r="B197" s="118"/>
      <c r="C197" s="12" t="s">
        <v>185</v>
      </c>
      <c r="D197" s="117">
        <f>70.53*10.764</f>
        <v>759.18491999999992</v>
      </c>
      <c r="E197" s="118"/>
      <c r="F197" s="12">
        <v>0</v>
      </c>
      <c r="G197" s="12">
        <f t="shared" ref="G197:G204" si="7">D197*1.6+F197</f>
        <v>1214.695872</v>
      </c>
      <c r="H197" s="12" t="s">
        <v>171</v>
      </c>
      <c r="I197" s="119" t="str">
        <f>A196</f>
        <v>18th Floor</v>
      </c>
      <c r="J197" s="120"/>
    </row>
    <row r="198" spans="1:12" ht="15.6" x14ac:dyDescent="0.3">
      <c r="A198" s="117">
        <v>2</v>
      </c>
      <c r="B198" s="118"/>
      <c r="C198" s="12" t="s">
        <v>185</v>
      </c>
      <c r="D198" s="117">
        <f>70.53*10.764</f>
        <v>759.18491999999992</v>
      </c>
      <c r="E198" s="118"/>
      <c r="F198" s="12">
        <v>0</v>
      </c>
      <c r="G198" s="12">
        <f t="shared" si="7"/>
        <v>1214.695872</v>
      </c>
      <c r="H198" s="12" t="s">
        <v>171</v>
      </c>
      <c r="I198" s="121"/>
      <c r="J198" s="122"/>
    </row>
    <row r="199" spans="1:12" ht="15.6" x14ac:dyDescent="0.3">
      <c r="A199" s="117">
        <v>3</v>
      </c>
      <c r="B199" s="118"/>
      <c r="C199" s="12" t="s">
        <v>185</v>
      </c>
      <c r="D199" s="117">
        <f>62.3*10.764</f>
        <v>670.59719999999993</v>
      </c>
      <c r="E199" s="118"/>
      <c r="F199" s="12">
        <v>0</v>
      </c>
      <c r="G199" s="12">
        <f t="shared" si="7"/>
        <v>1072.95552</v>
      </c>
      <c r="H199" s="12" t="s">
        <v>171</v>
      </c>
      <c r="I199" s="121"/>
      <c r="J199" s="122"/>
    </row>
    <row r="200" spans="1:12" ht="15.6" x14ac:dyDescent="0.3">
      <c r="A200" s="117">
        <v>4</v>
      </c>
      <c r="B200" s="118"/>
      <c r="C200" s="12" t="s">
        <v>189</v>
      </c>
      <c r="D200" s="117">
        <f>40.49*10.764</f>
        <v>435.83436</v>
      </c>
      <c r="E200" s="118"/>
      <c r="F200" s="12">
        <v>0</v>
      </c>
      <c r="G200" s="12">
        <f t="shared" si="7"/>
        <v>697.3349760000001</v>
      </c>
      <c r="H200" s="12" t="s">
        <v>171</v>
      </c>
      <c r="I200" s="121"/>
      <c r="J200" s="122"/>
    </row>
    <row r="201" spans="1:12" ht="15.6" x14ac:dyDescent="0.3">
      <c r="A201" s="117">
        <v>5</v>
      </c>
      <c r="B201" s="118"/>
      <c r="C201" s="12" t="s">
        <v>185</v>
      </c>
      <c r="D201" s="117">
        <f>57.3*10.764</f>
        <v>616.77719999999988</v>
      </c>
      <c r="E201" s="118"/>
      <c r="F201" s="12">
        <v>0</v>
      </c>
      <c r="G201" s="12">
        <f t="shared" si="7"/>
        <v>986.8435199999999</v>
      </c>
      <c r="H201" s="12" t="s">
        <v>171</v>
      </c>
      <c r="I201" s="121"/>
      <c r="J201" s="122"/>
    </row>
    <row r="202" spans="1:12" ht="15.6" x14ac:dyDescent="0.3">
      <c r="A202" s="117">
        <v>6</v>
      </c>
      <c r="B202" s="118"/>
      <c r="C202" s="12" t="s">
        <v>185</v>
      </c>
      <c r="D202" s="117">
        <f>57.3*10.764</f>
        <v>616.77719999999988</v>
      </c>
      <c r="E202" s="118"/>
      <c r="F202" s="12">
        <v>0</v>
      </c>
      <c r="G202" s="12">
        <f t="shared" si="7"/>
        <v>986.8435199999999</v>
      </c>
      <c r="H202" s="12" t="s">
        <v>171</v>
      </c>
      <c r="I202" s="121"/>
      <c r="J202" s="122"/>
    </row>
    <row r="203" spans="1:12" ht="15.75" customHeight="1" x14ac:dyDescent="0.3">
      <c r="A203" s="117">
        <v>7</v>
      </c>
      <c r="B203" s="118"/>
      <c r="C203" s="12" t="s">
        <v>189</v>
      </c>
      <c r="D203" s="117">
        <f>40.49*10.764</f>
        <v>435.83436</v>
      </c>
      <c r="E203" s="118"/>
      <c r="F203" s="12">
        <v>0</v>
      </c>
      <c r="G203" s="12">
        <f t="shared" si="7"/>
        <v>697.3349760000001</v>
      </c>
      <c r="H203" s="12" t="s">
        <v>171</v>
      </c>
      <c r="I203" s="121"/>
      <c r="J203" s="122"/>
    </row>
    <row r="204" spans="1:12" ht="15.6" x14ac:dyDescent="0.3">
      <c r="A204" s="117">
        <v>8</v>
      </c>
      <c r="B204" s="118"/>
      <c r="C204" s="12" t="s">
        <v>185</v>
      </c>
      <c r="D204" s="117">
        <f>62.3*10.764</f>
        <v>670.59719999999993</v>
      </c>
      <c r="E204" s="118"/>
      <c r="F204" s="12">
        <v>0</v>
      </c>
      <c r="G204" s="12">
        <f t="shared" si="7"/>
        <v>1072.95552</v>
      </c>
      <c r="H204" s="12" t="s">
        <v>171</v>
      </c>
      <c r="I204" s="123"/>
      <c r="J204" s="124"/>
    </row>
    <row r="205" spans="1:12" ht="15.6" x14ac:dyDescent="0.3">
      <c r="A205" s="114" t="s">
        <v>252</v>
      </c>
      <c r="B205" s="115"/>
      <c r="C205" s="115"/>
      <c r="D205" s="115"/>
      <c r="E205" s="115"/>
      <c r="F205" s="115"/>
      <c r="G205" s="115"/>
      <c r="H205" s="115"/>
      <c r="I205" s="115"/>
      <c r="J205" s="116"/>
      <c r="L205">
        <v>4</v>
      </c>
    </row>
    <row r="206" spans="1:12" ht="15.6" x14ac:dyDescent="0.3">
      <c r="A206" s="117">
        <v>1</v>
      </c>
      <c r="B206" s="118"/>
      <c r="C206" s="12" t="s">
        <v>185</v>
      </c>
      <c r="D206" s="117">
        <f>70.53*10.764</f>
        <v>759.18491999999992</v>
      </c>
      <c r="E206" s="118"/>
      <c r="F206" s="12">
        <v>0</v>
      </c>
      <c r="G206" s="12">
        <f t="shared" ref="G206:G213" si="8">D206*1.6+F206</f>
        <v>1214.695872</v>
      </c>
      <c r="H206" s="12" t="s">
        <v>171</v>
      </c>
      <c r="I206" s="119" t="str">
        <f>A205</f>
        <v>19th to 22nd, 26th to 28th Floor</v>
      </c>
      <c r="J206" s="120"/>
    </row>
    <row r="207" spans="1:12" ht="15.6" x14ac:dyDescent="0.3">
      <c r="A207" s="117">
        <v>2</v>
      </c>
      <c r="B207" s="118"/>
      <c r="C207" s="12" t="s">
        <v>185</v>
      </c>
      <c r="D207" s="117">
        <f>70.53*10.764</f>
        <v>759.18491999999992</v>
      </c>
      <c r="E207" s="118"/>
      <c r="F207" s="12">
        <v>0</v>
      </c>
      <c r="G207" s="12">
        <f t="shared" si="8"/>
        <v>1214.695872</v>
      </c>
      <c r="H207" s="12" t="s">
        <v>171</v>
      </c>
      <c r="I207" s="121"/>
      <c r="J207" s="122"/>
    </row>
    <row r="208" spans="1:12" ht="15.6" x14ac:dyDescent="0.3">
      <c r="A208" s="117">
        <v>3</v>
      </c>
      <c r="B208" s="118"/>
      <c r="C208" s="12" t="s">
        <v>185</v>
      </c>
      <c r="D208" s="117">
        <f>60.89*10.764</f>
        <v>655.41995999999995</v>
      </c>
      <c r="E208" s="118"/>
      <c r="F208" s="12">
        <v>0</v>
      </c>
      <c r="G208" s="12">
        <f t="shared" si="8"/>
        <v>1048.671936</v>
      </c>
      <c r="H208" s="12" t="s">
        <v>171</v>
      </c>
      <c r="I208" s="121"/>
      <c r="J208" s="122"/>
    </row>
    <row r="209" spans="1:12" ht="15.6" x14ac:dyDescent="0.3">
      <c r="A209" s="117">
        <v>4</v>
      </c>
      <c r="B209" s="118"/>
      <c r="C209" s="12" t="s">
        <v>189</v>
      </c>
      <c r="D209" s="117">
        <f>40.49*10.764</f>
        <v>435.83436</v>
      </c>
      <c r="E209" s="118"/>
      <c r="F209" s="12">
        <v>0</v>
      </c>
      <c r="G209" s="12">
        <f t="shared" si="8"/>
        <v>697.3349760000001</v>
      </c>
      <c r="H209" s="12" t="s">
        <v>171</v>
      </c>
      <c r="I209" s="121"/>
      <c r="J209" s="122"/>
    </row>
    <row r="210" spans="1:12" ht="15.6" x14ac:dyDescent="0.3">
      <c r="A210" s="117">
        <v>5</v>
      </c>
      <c r="B210" s="118"/>
      <c r="C210" s="12" t="s">
        <v>185</v>
      </c>
      <c r="D210" s="117">
        <f>57.3*10.764</f>
        <v>616.77719999999988</v>
      </c>
      <c r="E210" s="118"/>
      <c r="F210" s="12">
        <v>0</v>
      </c>
      <c r="G210" s="12">
        <f t="shared" si="8"/>
        <v>986.8435199999999</v>
      </c>
      <c r="H210" s="12" t="s">
        <v>171</v>
      </c>
      <c r="I210" s="121"/>
      <c r="J210" s="122"/>
    </row>
    <row r="211" spans="1:12" ht="15.6" x14ac:dyDescent="0.3">
      <c r="A211" s="117">
        <v>6</v>
      </c>
      <c r="B211" s="118"/>
      <c r="C211" s="12" t="s">
        <v>185</v>
      </c>
      <c r="D211" s="117">
        <f>57.3*10.764</f>
        <v>616.77719999999988</v>
      </c>
      <c r="E211" s="118"/>
      <c r="F211" s="12">
        <v>0</v>
      </c>
      <c r="G211" s="12">
        <f t="shared" si="8"/>
        <v>986.8435199999999</v>
      </c>
      <c r="H211" s="12" t="s">
        <v>171</v>
      </c>
      <c r="I211" s="121"/>
      <c r="J211" s="122"/>
    </row>
    <row r="212" spans="1:12" ht="15.75" customHeight="1" x14ac:dyDescent="0.3">
      <c r="A212" s="117">
        <v>7</v>
      </c>
      <c r="B212" s="118"/>
      <c r="C212" s="12" t="s">
        <v>189</v>
      </c>
      <c r="D212" s="117">
        <f>40.49*10.764</f>
        <v>435.83436</v>
      </c>
      <c r="E212" s="118"/>
      <c r="F212" s="12">
        <v>0</v>
      </c>
      <c r="G212" s="12">
        <f t="shared" si="8"/>
        <v>697.3349760000001</v>
      </c>
      <c r="H212" s="12" t="s">
        <v>171</v>
      </c>
      <c r="I212" s="121"/>
      <c r="J212" s="122"/>
    </row>
    <row r="213" spans="1:12" ht="15.6" x14ac:dyDescent="0.3">
      <c r="A213" s="117">
        <v>8</v>
      </c>
      <c r="B213" s="118"/>
      <c r="C213" s="12" t="s">
        <v>185</v>
      </c>
      <c r="D213" s="117">
        <f>60.89*10.764</f>
        <v>655.41995999999995</v>
      </c>
      <c r="E213" s="118"/>
      <c r="F213" s="12">
        <v>0</v>
      </c>
      <c r="G213" s="12">
        <f t="shared" si="8"/>
        <v>1048.671936</v>
      </c>
      <c r="H213" s="12" t="s">
        <v>171</v>
      </c>
      <c r="I213" s="123"/>
      <c r="J213" s="124"/>
    </row>
    <row r="214" spans="1:12" ht="15.6" x14ac:dyDescent="0.3">
      <c r="A214" s="114" t="s">
        <v>253</v>
      </c>
      <c r="B214" s="115"/>
      <c r="C214" s="115"/>
      <c r="D214" s="115"/>
      <c r="E214" s="115"/>
      <c r="F214" s="115"/>
      <c r="G214" s="115"/>
      <c r="H214" s="115"/>
      <c r="I214" s="115"/>
      <c r="J214" s="116"/>
      <c r="L214">
        <v>1</v>
      </c>
    </row>
    <row r="215" spans="1:12" ht="15.6" x14ac:dyDescent="0.3">
      <c r="A215" s="117">
        <v>1</v>
      </c>
      <c r="B215" s="118"/>
      <c r="C215" s="12" t="s">
        <v>185</v>
      </c>
      <c r="D215" s="117">
        <f>70.53*10.764</f>
        <v>759.18491999999992</v>
      </c>
      <c r="E215" s="118"/>
      <c r="F215" s="12">
        <v>0</v>
      </c>
      <c r="G215" s="12">
        <f t="shared" ref="G215:G222" si="9">D215*1.6+F215</f>
        <v>1214.695872</v>
      </c>
      <c r="H215" s="12" t="s">
        <v>171</v>
      </c>
      <c r="I215" s="119" t="str">
        <f>A214</f>
        <v>23rd &amp; 25th Floor</v>
      </c>
      <c r="J215" s="120"/>
    </row>
    <row r="216" spans="1:12" ht="15.6" x14ac:dyDescent="0.3">
      <c r="A216" s="117">
        <v>2</v>
      </c>
      <c r="B216" s="118"/>
      <c r="C216" s="12" t="s">
        <v>185</v>
      </c>
      <c r="D216" s="117">
        <f>70.53*10.764</f>
        <v>759.18491999999992</v>
      </c>
      <c r="E216" s="118"/>
      <c r="F216" s="12">
        <v>0</v>
      </c>
      <c r="G216" s="12">
        <f t="shared" si="9"/>
        <v>1214.695872</v>
      </c>
      <c r="H216" s="12" t="s">
        <v>171</v>
      </c>
      <c r="I216" s="121"/>
      <c r="J216" s="122"/>
    </row>
    <row r="217" spans="1:12" ht="15.6" x14ac:dyDescent="0.3">
      <c r="A217" s="117">
        <v>3</v>
      </c>
      <c r="B217" s="118"/>
      <c r="C217" s="12" t="s">
        <v>185</v>
      </c>
      <c r="D217" s="117">
        <f>62.3*10.764</f>
        <v>670.59719999999993</v>
      </c>
      <c r="E217" s="118"/>
      <c r="F217" s="12">
        <v>0</v>
      </c>
      <c r="G217" s="12">
        <f t="shared" si="9"/>
        <v>1072.95552</v>
      </c>
      <c r="H217" s="12" t="s">
        <v>171</v>
      </c>
      <c r="I217" s="121"/>
      <c r="J217" s="122"/>
    </row>
    <row r="218" spans="1:12" ht="15.6" x14ac:dyDescent="0.3">
      <c r="A218" s="117">
        <v>4</v>
      </c>
      <c r="B218" s="118"/>
      <c r="C218" s="12" t="s">
        <v>189</v>
      </c>
      <c r="D218" s="117">
        <f>40.49*10.764</f>
        <v>435.83436</v>
      </c>
      <c r="E218" s="118"/>
      <c r="F218" s="12">
        <v>0</v>
      </c>
      <c r="G218" s="12">
        <f t="shared" si="9"/>
        <v>697.3349760000001</v>
      </c>
      <c r="H218" s="12" t="s">
        <v>171</v>
      </c>
      <c r="I218" s="121"/>
      <c r="J218" s="122"/>
    </row>
    <row r="219" spans="1:12" ht="15.6" x14ac:dyDescent="0.3">
      <c r="A219" s="117">
        <v>5</v>
      </c>
      <c r="B219" s="118"/>
      <c r="C219" s="12" t="s">
        <v>185</v>
      </c>
      <c r="D219" s="117">
        <f>57.3*10.764</f>
        <v>616.77719999999988</v>
      </c>
      <c r="E219" s="118"/>
      <c r="F219" s="12">
        <v>0</v>
      </c>
      <c r="G219" s="12">
        <f t="shared" si="9"/>
        <v>986.8435199999999</v>
      </c>
      <c r="H219" s="12" t="s">
        <v>171</v>
      </c>
      <c r="I219" s="121"/>
      <c r="J219" s="122"/>
    </row>
    <row r="220" spans="1:12" ht="15.6" x14ac:dyDescent="0.3">
      <c r="A220" s="117">
        <v>6</v>
      </c>
      <c r="B220" s="118"/>
      <c r="C220" s="12" t="s">
        <v>185</v>
      </c>
      <c r="D220" s="117">
        <f>57.3*10.764</f>
        <v>616.77719999999988</v>
      </c>
      <c r="E220" s="118"/>
      <c r="F220" s="12">
        <v>0</v>
      </c>
      <c r="G220" s="12">
        <f t="shared" si="9"/>
        <v>986.8435199999999</v>
      </c>
      <c r="H220" s="12" t="s">
        <v>171</v>
      </c>
      <c r="I220" s="121"/>
      <c r="J220" s="122"/>
    </row>
    <row r="221" spans="1:12" ht="15.75" customHeight="1" x14ac:dyDescent="0.3">
      <c r="A221" s="117">
        <v>7</v>
      </c>
      <c r="B221" s="118"/>
      <c r="C221" s="12" t="s">
        <v>189</v>
      </c>
      <c r="D221" s="117">
        <f>40.49*10.764</f>
        <v>435.83436</v>
      </c>
      <c r="E221" s="118"/>
      <c r="F221" s="12">
        <v>0</v>
      </c>
      <c r="G221" s="12">
        <f t="shared" si="9"/>
        <v>697.3349760000001</v>
      </c>
      <c r="H221" s="12" t="s">
        <v>171</v>
      </c>
      <c r="I221" s="121"/>
      <c r="J221" s="122"/>
    </row>
    <row r="222" spans="1:12" ht="15.6" x14ac:dyDescent="0.3">
      <c r="A222" s="117">
        <v>8</v>
      </c>
      <c r="B222" s="118"/>
      <c r="C222" s="12" t="s">
        <v>185</v>
      </c>
      <c r="D222" s="117">
        <f>62.3*10.764</f>
        <v>670.59719999999993</v>
      </c>
      <c r="E222" s="118"/>
      <c r="F222" s="12">
        <v>0</v>
      </c>
      <c r="G222" s="12">
        <f t="shared" si="9"/>
        <v>1072.95552</v>
      </c>
      <c r="H222" s="12" t="s">
        <v>171</v>
      </c>
      <c r="I222" s="123"/>
      <c r="J222" s="124"/>
    </row>
    <row r="223" spans="1:12" ht="15.6" x14ac:dyDescent="0.3">
      <c r="A223" s="114" t="s">
        <v>254</v>
      </c>
      <c r="B223" s="115"/>
      <c r="C223" s="115"/>
      <c r="D223" s="115"/>
      <c r="E223" s="115"/>
      <c r="F223" s="115"/>
      <c r="G223" s="115"/>
      <c r="H223" s="115"/>
      <c r="I223" s="115"/>
      <c r="J223" s="116"/>
    </row>
    <row r="224" spans="1:12" ht="15.6" x14ac:dyDescent="0.3">
      <c r="A224" s="117">
        <v>1</v>
      </c>
      <c r="B224" s="118"/>
      <c r="C224" s="12" t="s">
        <v>185</v>
      </c>
      <c r="D224" s="117">
        <f>70.01*10.764</f>
        <v>753.58763999999996</v>
      </c>
      <c r="E224" s="118"/>
      <c r="F224" s="12">
        <v>0</v>
      </c>
      <c r="G224" s="12">
        <f>D224*1.6+F224</f>
        <v>1205.7402239999999</v>
      </c>
      <c r="H224" s="12" t="s">
        <v>171</v>
      </c>
      <c r="I224" s="119" t="str">
        <f>A223</f>
        <v>24th Floor</v>
      </c>
      <c r="J224" s="120"/>
    </row>
    <row r="225" spans="1:12" ht="15.6" x14ac:dyDescent="0.3">
      <c r="A225" s="117">
        <v>2</v>
      </c>
      <c r="B225" s="118"/>
      <c r="C225" s="12" t="s">
        <v>185</v>
      </c>
      <c r="D225" s="117">
        <f>70.01*10.764</f>
        <v>753.58763999999996</v>
      </c>
      <c r="E225" s="118"/>
      <c r="F225" s="12">
        <v>0</v>
      </c>
      <c r="G225" s="12">
        <f>D225*1.6+F225</f>
        <v>1205.7402239999999</v>
      </c>
      <c r="H225" s="12" t="s">
        <v>171</v>
      </c>
      <c r="I225" s="121"/>
      <c r="J225" s="122"/>
    </row>
    <row r="226" spans="1:12" ht="15.6" x14ac:dyDescent="0.3">
      <c r="A226" s="117">
        <v>3</v>
      </c>
      <c r="B226" s="118"/>
      <c r="C226" s="117" t="s">
        <v>177</v>
      </c>
      <c r="D226" s="125"/>
      <c r="E226" s="125"/>
      <c r="F226" s="125"/>
      <c r="G226" s="125"/>
      <c r="H226" s="118"/>
      <c r="I226" s="121"/>
      <c r="J226" s="122"/>
    </row>
    <row r="227" spans="1:12" ht="15.6" x14ac:dyDescent="0.3">
      <c r="A227" s="117">
        <v>4</v>
      </c>
      <c r="B227" s="118"/>
      <c r="C227" s="12" t="s">
        <v>189</v>
      </c>
      <c r="D227" s="117">
        <f>40.49*10.764</f>
        <v>435.83436</v>
      </c>
      <c r="E227" s="118"/>
      <c r="F227" s="12">
        <v>0</v>
      </c>
      <c r="G227" s="12">
        <f>D227*1.6+F227</f>
        <v>697.3349760000001</v>
      </c>
      <c r="H227" s="12" t="s">
        <v>171</v>
      </c>
      <c r="I227" s="121"/>
      <c r="J227" s="122"/>
    </row>
    <row r="228" spans="1:12" ht="15.6" x14ac:dyDescent="0.3">
      <c r="A228" s="117">
        <v>5</v>
      </c>
      <c r="B228" s="118"/>
      <c r="C228" s="12" t="s">
        <v>185</v>
      </c>
      <c r="D228" s="117">
        <f>52.63*10.764</f>
        <v>566.50932</v>
      </c>
      <c r="E228" s="118"/>
      <c r="F228" s="12">
        <v>0</v>
      </c>
      <c r="G228" s="12">
        <f>D228*1.6+F228</f>
        <v>906.41491200000007</v>
      </c>
      <c r="H228" s="12" t="s">
        <v>171</v>
      </c>
      <c r="I228" s="121"/>
      <c r="J228" s="122"/>
    </row>
    <row r="229" spans="1:12" ht="15.6" x14ac:dyDescent="0.3">
      <c r="A229" s="117">
        <v>6</v>
      </c>
      <c r="B229" s="118"/>
      <c r="C229" s="12" t="s">
        <v>185</v>
      </c>
      <c r="D229" s="117">
        <f>52.63*10.764</f>
        <v>566.50932</v>
      </c>
      <c r="E229" s="118"/>
      <c r="F229" s="12">
        <v>0</v>
      </c>
      <c r="G229" s="12">
        <f>D229*1.6+F229</f>
        <v>906.41491200000007</v>
      </c>
      <c r="H229" s="12" t="s">
        <v>171</v>
      </c>
      <c r="I229" s="121"/>
      <c r="J229" s="122"/>
    </row>
    <row r="230" spans="1:12" ht="15.75" customHeight="1" x14ac:dyDescent="0.3">
      <c r="A230" s="117">
        <v>7</v>
      </c>
      <c r="B230" s="118"/>
      <c r="C230" s="12" t="s">
        <v>189</v>
      </c>
      <c r="D230" s="117">
        <f>40.49*10.764</f>
        <v>435.83436</v>
      </c>
      <c r="E230" s="118"/>
      <c r="F230" s="12">
        <v>0</v>
      </c>
      <c r="G230" s="12">
        <f>D230*1.6+F230</f>
        <v>697.3349760000001</v>
      </c>
      <c r="H230" s="12" t="s">
        <v>171</v>
      </c>
      <c r="I230" s="121"/>
      <c r="J230" s="122"/>
    </row>
    <row r="231" spans="1:12" ht="15.6" x14ac:dyDescent="0.3">
      <c r="A231" s="117">
        <v>8</v>
      </c>
      <c r="B231" s="118"/>
      <c r="C231" s="117" t="s">
        <v>177</v>
      </c>
      <c r="D231" s="125"/>
      <c r="E231" s="125"/>
      <c r="F231" s="125"/>
      <c r="G231" s="125"/>
      <c r="H231" s="118"/>
      <c r="I231" s="123"/>
      <c r="J231" s="124"/>
    </row>
    <row r="232" spans="1:12" ht="15.6" x14ac:dyDescent="0.3">
      <c r="A232" s="114" t="s">
        <v>255</v>
      </c>
      <c r="B232" s="115"/>
      <c r="C232" s="115"/>
      <c r="D232" s="115"/>
      <c r="E232" s="115"/>
      <c r="F232" s="115"/>
      <c r="G232" s="115"/>
      <c r="H232" s="115"/>
      <c r="I232" s="115"/>
      <c r="J232" s="116"/>
      <c r="L232">
        <v>1</v>
      </c>
    </row>
    <row r="233" spans="1:12" ht="46.8" x14ac:dyDescent="0.3">
      <c r="A233" s="117">
        <v>1</v>
      </c>
      <c r="B233" s="118"/>
      <c r="C233" s="12" t="s">
        <v>256</v>
      </c>
      <c r="D233" s="117">
        <f>129.88*10.764</f>
        <v>1398.0283199999999</v>
      </c>
      <c r="E233" s="118"/>
      <c r="F233" s="12">
        <v>0</v>
      </c>
      <c r="G233" s="12">
        <f t="shared" ref="G233:G240" si="10">D233*1.6+F233</f>
        <v>2236.8453119999999</v>
      </c>
      <c r="H233" s="12" t="s">
        <v>171</v>
      </c>
      <c r="I233" s="119" t="str">
        <f>A232</f>
        <v>29th Floor (Duplex with 30th Floor)</v>
      </c>
      <c r="J233" s="120"/>
    </row>
    <row r="234" spans="1:12" ht="46.8" x14ac:dyDescent="0.3">
      <c r="A234" s="117">
        <v>2</v>
      </c>
      <c r="B234" s="118"/>
      <c r="C234" s="12" t="s">
        <v>256</v>
      </c>
      <c r="D234" s="117">
        <f>129.88*10.764</f>
        <v>1398.0283199999999</v>
      </c>
      <c r="E234" s="118"/>
      <c r="F234" s="12">
        <v>0</v>
      </c>
      <c r="G234" s="12">
        <f t="shared" si="10"/>
        <v>2236.8453119999999</v>
      </c>
      <c r="H234" s="12" t="s">
        <v>171</v>
      </c>
      <c r="I234" s="121"/>
      <c r="J234" s="122"/>
    </row>
    <row r="235" spans="1:12" ht="15.6" x14ac:dyDescent="0.3">
      <c r="A235" s="117">
        <v>3</v>
      </c>
      <c r="B235" s="118"/>
      <c r="C235" s="12" t="s">
        <v>185</v>
      </c>
      <c r="D235" s="117">
        <f>62.3*10.764</f>
        <v>670.59719999999993</v>
      </c>
      <c r="E235" s="118"/>
      <c r="F235" s="12">
        <v>0</v>
      </c>
      <c r="G235" s="12">
        <f t="shared" si="10"/>
        <v>1072.95552</v>
      </c>
      <c r="H235" s="12" t="s">
        <v>171</v>
      </c>
      <c r="I235" s="121"/>
      <c r="J235" s="122"/>
    </row>
    <row r="236" spans="1:12" ht="15.6" x14ac:dyDescent="0.3">
      <c r="A236" s="117">
        <v>4</v>
      </c>
      <c r="B236" s="118"/>
      <c r="C236" s="12" t="s">
        <v>189</v>
      </c>
      <c r="D236" s="117">
        <f>40.49*10.764</f>
        <v>435.83436</v>
      </c>
      <c r="E236" s="118"/>
      <c r="F236" s="12">
        <v>0</v>
      </c>
      <c r="G236" s="12">
        <f t="shared" si="10"/>
        <v>697.3349760000001</v>
      </c>
      <c r="H236" s="12" t="s">
        <v>171</v>
      </c>
      <c r="I236" s="121"/>
      <c r="J236" s="122"/>
    </row>
    <row r="237" spans="1:12" ht="46.8" x14ac:dyDescent="0.3">
      <c r="A237" s="117">
        <v>5</v>
      </c>
      <c r="B237" s="118"/>
      <c r="C237" s="12" t="s">
        <v>256</v>
      </c>
      <c r="D237" s="117">
        <f>105.35*10.764</f>
        <v>1133.9874</v>
      </c>
      <c r="E237" s="118"/>
      <c r="F237" s="12">
        <v>0</v>
      </c>
      <c r="G237" s="12">
        <f t="shared" si="10"/>
        <v>1814.3798400000001</v>
      </c>
      <c r="H237" s="12" t="s">
        <v>171</v>
      </c>
      <c r="I237" s="121"/>
      <c r="J237" s="122"/>
    </row>
    <row r="238" spans="1:12" ht="46.8" x14ac:dyDescent="0.3">
      <c r="A238" s="117">
        <v>6</v>
      </c>
      <c r="B238" s="118"/>
      <c r="C238" s="12" t="s">
        <v>256</v>
      </c>
      <c r="D238" s="117">
        <f>105.35*10.764</f>
        <v>1133.9874</v>
      </c>
      <c r="E238" s="118"/>
      <c r="F238" s="12">
        <v>0</v>
      </c>
      <c r="G238" s="12">
        <f t="shared" si="10"/>
        <v>1814.3798400000001</v>
      </c>
      <c r="H238" s="12" t="s">
        <v>171</v>
      </c>
      <c r="I238" s="121"/>
      <c r="J238" s="122"/>
    </row>
    <row r="239" spans="1:12" ht="15.75" customHeight="1" x14ac:dyDescent="0.3">
      <c r="A239" s="117">
        <v>7</v>
      </c>
      <c r="B239" s="118"/>
      <c r="C239" s="12" t="s">
        <v>189</v>
      </c>
      <c r="D239" s="117">
        <f>40.49*10.764</f>
        <v>435.83436</v>
      </c>
      <c r="E239" s="118"/>
      <c r="F239" s="12">
        <v>0</v>
      </c>
      <c r="G239" s="12">
        <f t="shared" si="10"/>
        <v>697.3349760000001</v>
      </c>
      <c r="H239" s="12" t="s">
        <v>171</v>
      </c>
      <c r="I239" s="121"/>
      <c r="J239" s="122"/>
    </row>
    <row r="240" spans="1:12" ht="15.6" x14ac:dyDescent="0.3">
      <c r="A240" s="117">
        <v>8</v>
      </c>
      <c r="B240" s="118"/>
      <c r="C240" s="12" t="s">
        <v>185</v>
      </c>
      <c r="D240" s="117">
        <f>62.3*10.764</f>
        <v>670.59719999999993</v>
      </c>
      <c r="E240" s="118"/>
      <c r="F240" s="12">
        <v>0</v>
      </c>
      <c r="G240" s="12">
        <f t="shared" si="10"/>
        <v>1072.95552</v>
      </c>
      <c r="H240" s="12" t="s">
        <v>171</v>
      </c>
      <c r="I240" s="123"/>
      <c r="J240" s="124"/>
    </row>
    <row r="241" spans="1:10" ht="177" customHeight="1" x14ac:dyDescent="0.3">
      <c r="A241" s="232" t="s">
        <v>274</v>
      </c>
      <c r="B241" s="233"/>
      <c r="C241" s="233"/>
      <c r="D241" s="233"/>
      <c r="E241" s="233"/>
      <c r="F241" s="233"/>
      <c r="G241" s="233"/>
      <c r="H241" s="233"/>
      <c r="I241" s="233"/>
      <c r="J241" s="234"/>
    </row>
    <row r="242" spans="1:10" x14ac:dyDescent="0.3">
      <c r="A242" s="235" t="s">
        <v>26</v>
      </c>
      <c r="B242" s="230"/>
      <c r="C242" s="230"/>
      <c r="D242" s="230"/>
      <c r="E242" s="230"/>
      <c r="F242" s="230"/>
      <c r="G242" s="230"/>
      <c r="H242" s="230"/>
      <c r="I242" s="230"/>
      <c r="J242" s="231"/>
    </row>
    <row r="243" spans="1:10" x14ac:dyDescent="0.3">
      <c r="A243" s="199" t="s">
        <v>34</v>
      </c>
      <c r="B243" s="171"/>
      <c r="C243" s="171"/>
      <c r="D243" s="171"/>
      <c r="E243" s="171"/>
      <c r="F243" s="171"/>
      <c r="G243" s="171"/>
      <c r="H243" s="171"/>
      <c r="I243" s="171"/>
      <c r="J243" s="172"/>
    </row>
    <row r="244" spans="1:10" x14ac:dyDescent="0.3">
      <c r="A244" s="229" t="s">
        <v>28</v>
      </c>
      <c r="B244" s="230"/>
      <c r="C244" s="230"/>
      <c r="D244" s="230"/>
      <c r="E244" s="230"/>
      <c r="F244" s="230"/>
      <c r="G244" s="230"/>
      <c r="H244" s="230"/>
      <c r="I244" s="230"/>
      <c r="J244" s="231"/>
    </row>
    <row r="245" spans="1:10" x14ac:dyDescent="0.3">
      <c r="A245" s="130" t="s">
        <v>44</v>
      </c>
      <c r="B245" s="131"/>
      <c r="C245" s="131"/>
      <c r="D245" s="131"/>
      <c r="E245" s="131"/>
      <c r="F245" s="131"/>
      <c r="G245" s="131"/>
      <c r="H245" s="131"/>
      <c r="I245" s="131"/>
      <c r="J245" s="132"/>
    </row>
    <row r="246" spans="1:10" ht="16.5" customHeight="1" x14ac:dyDescent="0.3">
      <c r="A246" s="226" t="s">
        <v>68</v>
      </c>
      <c r="B246" s="227"/>
      <c r="C246" s="227"/>
      <c r="D246" s="227"/>
      <c r="E246" s="227"/>
      <c r="F246" s="227"/>
      <c r="G246" s="227"/>
      <c r="H246" s="227"/>
      <c r="I246" s="227"/>
      <c r="J246" s="228"/>
    </row>
    <row r="247" spans="1:10" x14ac:dyDescent="0.3">
      <c r="A247" s="130" t="s">
        <v>45</v>
      </c>
      <c r="B247" s="131"/>
      <c r="C247" s="131"/>
      <c r="D247" s="131"/>
      <c r="E247" s="131"/>
      <c r="F247" s="131"/>
      <c r="G247" s="131"/>
      <c r="H247" s="131"/>
      <c r="I247" s="131"/>
      <c r="J247" s="132"/>
    </row>
    <row r="248" spans="1:10" hidden="1" x14ac:dyDescent="0.3">
      <c r="A248" s="130" t="s">
        <v>46</v>
      </c>
      <c r="B248" s="131"/>
      <c r="C248" s="131"/>
      <c r="D248" s="131"/>
      <c r="E248" s="131"/>
      <c r="F248" s="131"/>
      <c r="G248" s="131"/>
      <c r="H248" s="131"/>
      <c r="I248" s="131"/>
      <c r="J248" s="132"/>
    </row>
    <row r="249" spans="1:10" ht="30.75" hidden="1" customHeight="1" x14ac:dyDescent="0.3">
      <c r="A249" s="68" t="s">
        <v>47</v>
      </c>
      <c r="B249" s="188"/>
      <c r="C249" s="188"/>
      <c r="D249" s="188"/>
      <c r="E249" s="188"/>
      <c r="F249" s="188"/>
      <c r="G249" s="188"/>
      <c r="H249" s="188"/>
      <c r="I249" s="188"/>
      <c r="J249" s="69"/>
    </row>
    <row r="250" spans="1:10" ht="15" customHeight="1" x14ac:dyDescent="0.3">
      <c r="A250" s="211" t="s">
        <v>27</v>
      </c>
      <c r="B250" s="212"/>
      <c r="C250" s="212"/>
      <c r="D250" s="212"/>
      <c r="E250" s="212"/>
      <c r="F250" s="212"/>
      <c r="G250" s="212"/>
      <c r="H250" s="212"/>
      <c r="I250" s="212"/>
      <c r="J250" s="213"/>
    </row>
    <row r="251" spans="1:10" x14ac:dyDescent="0.3">
      <c r="A251" s="214"/>
      <c r="B251" s="215"/>
      <c r="C251" s="215"/>
      <c r="D251" s="215"/>
      <c r="E251" s="215"/>
      <c r="F251" s="215"/>
      <c r="G251" s="215"/>
      <c r="H251" s="215"/>
      <c r="I251" s="215"/>
      <c r="J251" s="216"/>
    </row>
    <row r="252" spans="1:10" x14ac:dyDescent="0.3">
      <c r="A252" s="214"/>
      <c r="B252" s="215"/>
      <c r="C252" s="215"/>
      <c r="D252" s="215"/>
      <c r="E252" s="215"/>
      <c r="F252" s="215"/>
      <c r="G252" s="215"/>
      <c r="H252" s="215"/>
      <c r="I252" s="215"/>
      <c r="J252" s="216"/>
    </row>
    <row r="253" spans="1:10" x14ac:dyDescent="0.3">
      <c r="A253" s="217"/>
      <c r="B253" s="218"/>
      <c r="C253" s="218"/>
      <c r="D253" s="218"/>
      <c r="E253" s="218"/>
      <c r="F253" s="218"/>
      <c r="G253" s="218"/>
      <c r="H253" s="218"/>
      <c r="I253" s="218"/>
      <c r="J253" s="219"/>
    </row>
    <row r="254" spans="1:10" x14ac:dyDescent="0.3">
      <c r="A254" s="15" t="s">
        <v>135</v>
      </c>
      <c r="B254" s="14"/>
      <c r="C254" s="14"/>
      <c r="D254" s="20" t="str">
        <f>F13</f>
        <v>Codename Future B Wing</v>
      </c>
      <c r="G254" s="14"/>
      <c r="H254" s="14"/>
      <c r="I254" s="14"/>
      <c r="J254" s="14"/>
    </row>
    <row r="255" spans="1:10" x14ac:dyDescent="0.3">
      <c r="A255" s="14"/>
      <c r="B255" s="14"/>
      <c r="C255" s="14"/>
      <c r="D255" s="14"/>
      <c r="E255" s="14"/>
      <c r="F255" s="14"/>
      <c r="G255" s="14"/>
      <c r="H255" s="14"/>
      <c r="I255" s="14"/>
      <c r="J255" s="14"/>
    </row>
    <row r="256" spans="1:10" x14ac:dyDescent="0.3">
      <c r="B256" s="14"/>
      <c r="C256" s="14"/>
      <c r="D256" s="14"/>
      <c r="E256" s="14"/>
      <c r="F256" s="14"/>
      <c r="G256" s="14"/>
      <c r="H256" s="14"/>
      <c r="I256" s="14"/>
      <c r="J256" s="14"/>
    </row>
    <row r="279" spans="1:1" ht="26.25" customHeight="1" x14ac:dyDescent="0.3"/>
    <row r="280" spans="1:1" ht="36.75" customHeight="1" x14ac:dyDescent="0.3"/>
    <row r="281" spans="1:1" ht="30" customHeight="1" x14ac:dyDescent="0.3"/>
    <row r="282" spans="1:1" ht="35.25" customHeight="1" x14ac:dyDescent="0.3"/>
    <row r="284" spans="1:1" ht="26.25" customHeight="1" x14ac:dyDescent="0.3"/>
    <row r="285" spans="1:1" ht="36.75" customHeight="1" x14ac:dyDescent="0.3"/>
    <row r="286" spans="1:1" ht="30" customHeight="1" x14ac:dyDescent="0.3"/>
    <row r="287" spans="1:1" x14ac:dyDescent="0.3">
      <c r="A287" s="17" t="s">
        <v>126</v>
      </c>
    </row>
  </sheetData>
  <mergeCells count="501">
    <mergeCell ref="A53:C53"/>
    <mergeCell ref="D53:J53"/>
    <mergeCell ref="A54:C54"/>
    <mergeCell ref="D54:J54"/>
    <mergeCell ref="A10:E10"/>
    <mergeCell ref="F10:J10"/>
    <mergeCell ref="A222:B222"/>
    <mergeCell ref="D222:E222"/>
    <mergeCell ref="I215:J222"/>
    <mergeCell ref="A219:B219"/>
    <mergeCell ref="D219:E219"/>
    <mergeCell ref="A220:B220"/>
    <mergeCell ref="D220:E220"/>
    <mergeCell ref="A217:B217"/>
    <mergeCell ref="A78:B78"/>
    <mergeCell ref="D78:E78"/>
    <mergeCell ref="A79:B79"/>
    <mergeCell ref="D79:E79"/>
    <mergeCell ref="A80:B80"/>
    <mergeCell ref="D80:E80"/>
    <mergeCell ref="A218:B218"/>
    <mergeCell ref="D218:E218"/>
    <mergeCell ref="A214:J214"/>
    <mergeCell ref="D221:E221"/>
    <mergeCell ref="C60:E60"/>
    <mergeCell ref="C61:E61"/>
    <mergeCell ref="C62:E62"/>
    <mergeCell ref="D72:E72"/>
    <mergeCell ref="D73:E73"/>
    <mergeCell ref="G87:J87"/>
    <mergeCell ref="A89:F89"/>
    <mergeCell ref="G89:J89"/>
    <mergeCell ref="I197:J204"/>
    <mergeCell ref="A201:B201"/>
    <mergeCell ref="D201:E201"/>
    <mergeCell ref="D180:E180"/>
    <mergeCell ref="A185:B185"/>
    <mergeCell ref="D185:E185"/>
    <mergeCell ref="A186:B186"/>
    <mergeCell ref="D186:E186"/>
    <mergeCell ref="D202:E202"/>
    <mergeCell ref="A199:B199"/>
    <mergeCell ref="A202:B202"/>
    <mergeCell ref="A87:F87"/>
    <mergeCell ref="D194:E194"/>
    <mergeCell ref="D182:E182"/>
    <mergeCell ref="A178:J178"/>
    <mergeCell ref="A151:J151"/>
    <mergeCell ref="D217:E217"/>
    <mergeCell ref="A200:B200"/>
    <mergeCell ref="D200:E200"/>
    <mergeCell ref="A213:B213"/>
    <mergeCell ref="D213:E213"/>
    <mergeCell ref="A215:B215"/>
    <mergeCell ref="D215:E215"/>
    <mergeCell ref="A216:B216"/>
    <mergeCell ref="D216:E216"/>
    <mergeCell ref="A204:B204"/>
    <mergeCell ref="D204:E204"/>
    <mergeCell ref="A210:B210"/>
    <mergeCell ref="D210:E210"/>
    <mergeCell ref="A211:B211"/>
    <mergeCell ref="D211:E211"/>
    <mergeCell ref="A212:B212"/>
    <mergeCell ref="D212:E212"/>
    <mergeCell ref="A205:J205"/>
    <mergeCell ref="A206:B206"/>
    <mergeCell ref="D206:E206"/>
    <mergeCell ref="A207:B207"/>
    <mergeCell ref="D207:E207"/>
    <mergeCell ref="I206:J213"/>
    <mergeCell ref="A208:B208"/>
    <mergeCell ref="A221:B221"/>
    <mergeCell ref="A196:J196"/>
    <mergeCell ref="A197:B197"/>
    <mergeCell ref="D197:E197"/>
    <mergeCell ref="A198:B198"/>
    <mergeCell ref="D198:E198"/>
    <mergeCell ref="A203:B203"/>
    <mergeCell ref="D203:E203"/>
    <mergeCell ref="A195:B195"/>
    <mergeCell ref="C195:H195"/>
    <mergeCell ref="I188:J195"/>
    <mergeCell ref="A192:B192"/>
    <mergeCell ref="D192:E192"/>
    <mergeCell ref="A193:B193"/>
    <mergeCell ref="D193:E193"/>
    <mergeCell ref="A190:B190"/>
    <mergeCell ref="D199:E199"/>
    <mergeCell ref="C190:H190"/>
    <mergeCell ref="A191:B191"/>
    <mergeCell ref="D191:E191"/>
    <mergeCell ref="D188:E188"/>
    <mergeCell ref="A189:B189"/>
    <mergeCell ref="D189:E189"/>
    <mergeCell ref="A194:B194"/>
    <mergeCell ref="D208:E208"/>
    <mergeCell ref="A209:B209"/>
    <mergeCell ref="D209:E209"/>
    <mergeCell ref="A187:J187"/>
    <mergeCell ref="A188:B188"/>
    <mergeCell ref="A170:B170"/>
    <mergeCell ref="D170:E170"/>
    <mergeCell ref="A171:B171"/>
    <mergeCell ref="D171:E171"/>
    <mergeCell ref="I179:J186"/>
    <mergeCell ref="A183:B183"/>
    <mergeCell ref="D183:E183"/>
    <mergeCell ref="A184:B184"/>
    <mergeCell ref="D184:E184"/>
    <mergeCell ref="A181:B181"/>
    <mergeCell ref="A176:B176"/>
    <mergeCell ref="D176:E176"/>
    <mergeCell ref="A177:B177"/>
    <mergeCell ref="D177:E177"/>
    <mergeCell ref="D181:E181"/>
    <mergeCell ref="A182:B182"/>
    <mergeCell ref="A179:B179"/>
    <mergeCell ref="D179:E179"/>
    <mergeCell ref="A180:B180"/>
    <mergeCell ref="I170:J177"/>
    <mergeCell ref="A174:B174"/>
    <mergeCell ref="D174:E174"/>
    <mergeCell ref="A175:B175"/>
    <mergeCell ref="D175:E175"/>
    <mergeCell ref="A172:B172"/>
    <mergeCell ref="D172:E172"/>
    <mergeCell ref="A173:B173"/>
    <mergeCell ref="D173:E173"/>
    <mergeCell ref="A165:B165"/>
    <mergeCell ref="D165:E165"/>
    <mergeCell ref="A166:B166"/>
    <mergeCell ref="D166:E166"/>
    <mergeCell ref="A163:B163"/>
    <mergeCell ref="D163:E163"/>
    <mergeCell ref="A164:B164"/>
    <mergeCell ref="D164:E164"/>
    <mergeCell ref="A169:J169"/>
    <mergeCell ref="A167:B167"/>
    <mergeCell ref="D167:E167"/>
    <mergeCell ref="A168:B168"/>
    <mergeCell ref="D168:E168"/>
    <mergeCell ref="I161:J168"/>
    <mergeCell ref="D161:E161"/>
    <mergeCell ref="A162:B162"/>
    <mergeCell ref="D162:E162"/>
    <mergeCell ref="D158:E158"/>
    <mergeCell ref="A159:B159"/>
    <mergeCell ref="C159:H159"/>
    <mergeCell ref="I152:J159"/>
    <mergeCell ref="A156:B156"/>
    <mergeCell ref="D156:E156"/>
    <mergeCell ref="A157:B157"/>
    <mergeCell ref="D157:E157"/>
    <mergeCell ref="A154:B154"/>
    <mergeCell ref="C154:H154"/>
    <mergeCell ref="A155:B155"/>
    <mergeCell ref="D155:E155"/>
    <mergeCell ref="A160:J160"/>
    <mergeCell ref="A152:B152"/>
    <mergeCell ref="D152:E152"/>
    <mergeCell ref="A153:B153"/>
    <mergeCell ref="D153:E153"/>
    <mergeCell ref="A161:B161"/>
    <mergeCell ref="A143:B143"/>
    <mergeCell ref="D143:E143"/>
    <mergeCell ref="A144:B144"/>
    <mergeCell ref="D144:E144"/>
    <mergeCell ref="A158:B158"/>
    <mergeCell ref="A142:J142"/>
    <mergeCell ref="A133:J133"/>
    <mergeCell ref="A134:B134"/>
    <mergeCell ref="D134:E134"/>
    <mergeCell ref="A135:B135"/>
    <mergeCell ref="D135:E135"/>
    <mergeCell ref="A149:B149"/>
    <mergeCell ref="D149:E149"/>
    <mergeCell ref="A150:B150"/>
    <mergeCell ref="D150:E150"/>
    <mergeCell ref="I143:J150"/>
    <mergeCell ref="A147:B147"/>
    <mergeCell ref="D147:E147"/>
    <mergeCell ref="A148:B148"/>
    <mergeCell ref="D148:E148"/>
    <mergeCell ref="A145:B145"/>
    <mergeCell ref="D145:E145"/>
    <mergeCell ref="A146:B146"/>
    <mergeCell ref="D146:E146"/>
    <mergeCell ref="A131:B131"/>
    <mergeCell ref="D131:E131"/>
    <mergeCell ref="A132:B132"/>
    <mergeCell ref="D132:E132"/>
    <mergeCell ref="I125:J132"/>
    <mergeCell ref="A140:B140"/>
    <mergeCell ref="D140:E140"/>
    <mergeCell ref="A141:B141"/>
    <mergeCell ref="C141:H141"/>
    <mergeCell ref="I134:J141"/>
    <mergeCell ref="A138:B138"/>
    <mergeCell ref="D138:E138"/>
    <mergeCell ref="A139:B139"/>
    <mergeCell ref="D139:E139"/>
    <mergeCell ref="A136:B136"/>
    <mergeCell ref="A137:B137"/>
    <mergeCell ref="D137:E137"/>
    <mergeCell ref="C136:H136"/>
    <mergeCell ref="A129:B129"/>
    <mergeCell ref="D129:E129"/>
    <mergeCell ref="A130:B130"/>
    <mergeCell ref="D130:E130"/>
    <mergeCell ref="A127:B127"/>
    <mergeCell ref="D127:E127"/>
    <mergeCell ref="A128:B128"/>
    <mergeCell ref="D128:E128"/>
    <mergeCell ref="D120:E120"/>
    <mergeCell ref="A121:B121"/>
    <mergeCell ref="D121:E121"/>
    <mergeCell ref="A118:B118"/>
    <mergeCell ref="D118:E118"/>
    <mergeCell ref="A119:B119"/>
    <mergeCell ref="D119:E119"/>
    <mergeCell ref="A124:J124"/>
    <mergeCell ref="D126:E126"/>
    <mergeCell ref="A122:B122"/>
    <mergeCell ref="A123:B123"/>
    <mergeCell ref="D123:E123"/>
    <mergeCell ref="D122:E122"/>
    <mergeCell ref="I116:J123"/>
    <mergeCell ref="D116:E116"/>
    <mergeCell ref="A2:J2"/>
    <mergeCell ref="A3:E3"/>
    <mergeCell ref="F3:J3"/>
    <mergeCell ref="A4:E4"/>
    <mergeCell ref="F4:J4"/>
    <mergeCell ref="F11:J11"/>
    <mergeCell ref="A6:E6"/>
    <mergeCell ref="F6:J6"/>
    <mergeCell ref="A41:E41"/>
    <mergeCell ref="A23:E24"/>
    <mergeCell ref="F27:J27"/>
    <mergeCell ref="A5:E5"/>
    <mergeCell ref="F5:J5"/>
    <mergeCell ref="A7:E7"/>
    <mergeCell ref="F7:J7"/>
    <mergeCell ref="A11:E11"/>
    <mergeCell ref="A9:E9"/>
    <mergeCell ref="F9:J9"/>
    <mergeCell ref="A14:E14"/>
    <mergeCell ref="F15:J15"/>
    <mergeCell ref="A17:B17"/>
    <mergeCell ref="A16:B16"/>
    <mergeCell ref="A12:E12"/>
    <mergeCell ref="F12:J12"/>
    <mergeCell ref="H20:J20"/>
    <mergeCell ref="F20:G20"/>
    <mergeCell ref="A20:B20"/>
    <mergeCell ref="C20:E20"/>
    <mergeCell ref="A117:B117"/>
    <mergeCell ref="D117:E117"/>
    <mergeCell ref="D114:E114"/>
    <mergeCell ref="A113:B113"/>
    <mergeCell ref="C113:H113"/>
    <mergeCell ref="I107:J114"/>
    <mergeCell ref="A111:B111"/>
    <mergeCell ref="D111:E111"/>
    <mergeCell ref="A112:B112"/>
    <mergeCell ref="A59:B66"/>
    <mergeCell ref="C59:E59"/>
    <mergeCell ref="D67:E67"/>
    <mergeCell ref="A74:B74"/>
    <mergeCell ref="D74:E74"/>
    <mergeCell ref="A75:B75"/>
    <mergeCell ref="D75:E75"/>
    <mergeCell ref="G30:H30"/>
    <mergeCell ref="I30:J30"/>
    <mergeCell ref="A35:B35"/>
    <mergeCell ref="C34:J34"/>
    <mergeCell ref="C35:J35"/>
    <mergeCell ref="G29:H29"/>
    <mergeCell ref="A29:B29"/>
    <mergeCell ref="C29:D29"/>
    <mergeCell ref="F8:J8"/>
    <mergeCell ref="F14:J14"/>
    <mergeCell ref="A8:E8"/>
    <mergeCell ref="F28:J28"/>
    <mergeCell ref="A28:E28"/>
    <mergeCell ref="A15:E15"/>
    <mergeCell ref="A21:E22"/>
    <mergeCell ref="F23:J24"/>
    <mergeCell ref="F21:J22"/>
    <mergeCell ref="A26:E26"/>
    <mergeCell ref="F25:J25"/>
    <mergeCell ref="A25:E25"/>
    <mergeCell ref="C16:J16"/>
    <mergeCell ref="H17:J17"/>
    <mergeCell ref="H18:J18"/>
    <mergeCell ref="H19:J19"/>
    <mergeCell ref="A250:J253"/>
    <mergeCell ref="A96:F96"/>
    <mergeCell ref="G96:J96"/>
    <mergeCell ref="A100:J100"/>
    <mergeCell ref="A101:J101"/>
    <mergeCell ref="A246:J246"/>
    <mergeCell ref="A247:J247"/>
    <mergeCell ref="A248:J248"/>
    <mergeCell ref="A249:J249"/>
    <mergeCell ref="A243:J243"/>
    <mergeCell ref="A244:J244"/>
    <mergeCell ref="A241:J241"/>
    <mergeCell ref="A245:J245"/>
    <mergeCell ref="A242:J242"/>
    <mergeCell ref="A115:J115"/>
    <mergeCell ref="A116:B116"/>
    <mergeCell ref="A125:B125"/>
    <mergeCell ref="D125:E125"/>
    <mergeCell ref="A126:B126"/>
    <mergeCell ref="A120:B120"/>
    <mergeCell ref="A105:J105"/>
    <mergeCell ref="A106:J106"/>
    <mergeCell ref="I102:J102"/>
    <mergeCell ref="A102:B102"/>
    <mergeCell ref="A1:J1"/>
    <mergeCell ref="F50:G50"/>
    <mergeCell ref="A13:E13"/>
    <mergeCell ref="F13:J13"/>
    <mergeCell ref="H47:J47"/>
    <mergeCell ref="A30:B30"/>
    <mergeCell ref="A42:E42"/>
    <mergeCell ref="F44:J44"/>
    <mergeCell ref="F43:J43"/>
    <mergeCell ref="A43:E43"/>
    <mergeCell ref="A37:J38"/>
    <mergeCell ref="F41:J41"/>
    <mergeCell ref="A32:J32"/>
    <mergeCell ref="A45:J45"/>
    <mergeCell ref="A46:B46"/>
    <mergeCell ref="H46:J46"/>
    <mergeCell ref="C46:F46"/>
    <mergeCell ref="A47:B47"/>
    <mergeCell ref="C47:F47"/>
    <mergeCell ref="A48:B48"/>
    <mergeCell ref="A44:E44"/>
    <mergeCell ref="A36:J36"/>
    <mergeCell ref="A31:B31"/>
    <mergeCell ref="C31:D31"/>
    <mergeCell ref="A114:B114"/>
    <mergeCell ref="F42:J42"/>
    <mergeCell ref="A57:J57"/>
    <mergeCell ref="G90:J90"/>
    <mergeCell ref="A90:F90"/>
    <mergeCell ref="A56:J56"/>
    <mergeCell ref="G91:J91"/>
    <mergeCell ref="A84:J84"/>
    <mergeCell ref="G95:J95"/>
    <mergeCell ref="A91:F91"/>
    <mergeCell ref="A92:F92"/>
    <mergeCell ref="A94:F94"/>
    <mergeCell ref="D52:E52"/>
    <mergeCell ref="I52:J52"/>
    <mergeCell ref="A55:C55"/>
    <mergeCell ref="D55:J55"/>
    <mergeCell ref="D50:E50"/>
    <mergeCell ref="I48:J48"/>
    <mergeCell ref="A50:C50"/>
    <mergeCell ref="A58:J58"/>
    <mergeCell ref="C65:E65"/>
    <mergeCell ref="H50:J50"/>
    <mergeCell ref="A110:B110"/>
    <mergeCell ref="H99:J99"/>
    <mergeCell ref="A95:F95"/>
    <mergeCell ref="A93:F93"/>
    <mergeCell ref="A103:J103"/>
    <mergeCell ref="A108:B108"/>
    <mergeCell ref="D108:E108"/>
    <mergeCell ref="A109:B109"/>
    <mergeCell ref="D109:E109"/>
    <mergeCell ref="A107:B107"/>
    <mergeCell ref="D107:E107"/>
    <mergeCell ref="A98:B98"/>
    <mergeCell ref="C98:D98"/>
    <mergeCell ref="E98:G98"/>
    <mergeCell ref="H98:J98"/>
    <mergeCell ref="E69:F69"/>
    <mergeCell ref="I69:J69"/>
    <mergeCell ref="A70:B70"/>
    <mergeCell ref="C70:J70"/>
    <mergeCell ref="A71:B71"/>
    <mergeCell ref="D71:E71"/>
    <mergeCell ref="F71:G71"/>
    <mergeCell ref="H71:J71"/>
    <mergeCell ref="A72:B72"/>
    <mergeCell ref="H72:J81"/>
    <mergeCell ref="A73:B73"/>
    <mergeCell ref="D112:E112"/>
    <mergeCell ref="A51:J51"/>
    <mergeCell ref="F52:H52"/>
    <mergeCell ref="A52:C52"/>
    <mergeCell ref="F65:G65"/>
    <mergeCell ref="C66:E66"/>
    <mergeCell ref="F66:G66"/>
    <mergeCell ref="A85:J85"/>
    <mergeCell ref="A82:J82"/>
    <mergeCell ref="A83:J83"/>
    <mergeCell ref="D102:E102"/>
    <mergeCell ref="G86:J86"/>
    <mergeCell ref="G94:J94"/>
    <mergeCell ref="A86:F86"/>
    <mergeCell ref="G93:J93"/>
    <mergeCell ref="G92:J92"/>
    <mergeCell ref="A104:J104"/>
    <mergeCell ref="A97:J97"/>
    <mergeCell ref="D110:E110"/>
    <mergeCell ref="A99:B99"/>
    <mergeCell ref="C99:D99"/>
    <mergeCell ref="E99:G99"/>
    <mergeCell ref="A88:F88"/>
    <mergeCell ref="G88:J88"/>
    <mergeCell ref="A223:J223"/>
    <mergeCell ref="A224:B224"/>
    <mergeCell ref="D224:E224"/>
    <mergeCell ref="I224:J231"/>
    <mergeCell ref="A225:B225"/>
    <mergeCell ref="D225:E225"/>
    <mergeCell ref="A226:B226"/>
    <mergeCell ref="C226:H226"/>
    <mergeCell ref="A227:B227"/>
    <mergeCell ref="D227:E227"/>
    <mergeCell ref="A228:B228"/>
    <mergeCell ref="D228:E228"/>
    <mergeCell ref="A229:B229"/>
    <mergeCell ref="D229:E229"/>
    <mergeCell ref="A230:B230"/>
    <mergeCell ref="D230:E230"/>
    <mergeCell ref="A231:B231"/>
    <mergeCell ref="C231:H231"/>
    <mergeCell ref="A232:J232"/>
    <mergeCell ref="A233:B233"/>
    <mergeCell ref="D233:E233"/>
    <mergeCell ref="I233:J240"/>
    <mergeCell ref="A234:B234"/>
    <mergeCell ref="D234:E234"/>
    <mergeCell ref="A235:B235"/>
    <mergeCell ref="D235:E235"/>
    <mergeCell ref="A236:B236"/>
    <mergeCell ref="D236:E236"/>
    <mergeCell ref="A237:B237"/>
    <mergeCell ref="D237:E237"/>
    <mergeCell ref="A238:B238"/>
    <mergeCell ref="D238:E238"/>
    <mergeCell ref="A239:B239"/>
    <mergeCell ref="D239:E239"/>
    <mergeCell ref="A240:B240"/>
    <mergeCell ref="D240:E240"/>
    <mergeCell ref="A49:B49"/>
    <mergeCell ref="A77:B77"/>
    <mergeCell ref="I67:J67"/>
    <mergeCell ref="A81:B81"/>
    <mergeCell ref="D81:E81"/>
    <mergeCell ref="C49:F49"/>
    <mergeCell ref="H49:J49"/>
    <mergeCell ref="C63:E63"/>
    <mergeCell ref="F63:G63"/>
    <mergeCell ref="C64:E64"/>
    <mergeCell ref="A68:B68"/>
    <mergeCell ref="C68:J68"/>
    <mergeCell ref="F59:G59"/>
    <mergeCell ref="F67:H67"/>
    <mergeCell ref="H59:J66"/>
    <mergeCell ref="F60:G60"/>
    <mergeCell ref="F61:G61"/>
    <mergeCell ref="F62:G62"/>
    <mergeCell ref="F64:G64"/>
    <mergeCell ref="A67:C67"/>
    <mergeCell ref="F72:G81"/>
    <mergeCell ref="A76:B76"/>
    <mergeCell ref="D76:E76"/>
    <mergeCell ref="D77:E77"/>
    <mergeCell ref="C17:E17"/>
    <mergeCell ref="F17:G17"/>
    <mergeCell ref="A18:B18"/>
    <mergeCell ref="C18:E18"/>
    <mergeCell ref="F18:G18"/>
    <mergeCell ref="A19:B19"/>
    <mergeCell ref="C19:E19"/>
    <mergeCell ref="F19:G19"/>
    <mergeCell ref="C48:F48"/>
    <mergeCell ref="A33:J33"/>
    <mergeCell ref="A40:E40"/>
    <mergeCell ref="F40:J40"/>
    <mergeCell ref="F39:J39"/>
    <mergeCell ref="A34:B34"/>
    <mergeCell ref="E31:F31"/>
    <mergeCell ref="I31:J31"/>
    <mergeCell ref="E29:F29"/>
    <mergeCell ref="F26:J26"/>
    <mergeCell ref="I29:J29"/>
    <mergeCell ref="A39:E39"/>
    <mergeCell ref="G31:H31"/>
    <mergeCell ref="A27:E27"/>
    <mergeCell ref="C30:D30"/>
    <mergeCell ref="E30:F30"/>
  </mergeCells>
  <phoneticPr fontId="0" type="noConversion"/>
  <hyperlinks>
    <hyperlink ref="C35" r:id="rId1" xr:uid="{00000000-0004-0000-0000-000000000000}"/>
  </hyperlinks>
  <printOptions horizontalCentered="1"/>
  <pageMargins left="0.39370078740157483" right="0.39370078740157483"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2" manualBreakCount="2">
    <brk id="253" max="16383" man="1"/>
    <brk id="28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workbookViewId="0">
      <selection activeCell="C7" sqref="C7"/>
    </sheetView>
  </sheetViews>
  <sheetFormatPr defaultRowHeight="14.4" x14ac:dyDescent="0.3"/>
  <cols>
    <col min="1" max="11" width="14.21875" customWidth="1"/>
  </cols>
  <sheetData>
    <row r="1" spans="1:11" ht="15.6" x14ac:dyDescent="0.3">
      <c r="A1" s="265" t="s">
        <v>225</v>
      </c>
      <c r="B1" s="266"/>
      <c r="C1" s="266"/>
      <c r="D1" s="266"/>
      <c r="E1" s="266"/>
      <c r="F1" s="266"/>
      <c r="G1" s="266"/>
      <c r="H1" s="267"/>
      <c r="I1" s="22"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RCC upto 9 Slab completed, Brickwork upto 8 Floor completed, Plaster upto 4 Floor completed   </v>
      </c>
      <c r="J1" s="23"/>
      <c r="K1" s="24"/>
    </row>
    <row r="2" spans="1:11" ht="15.6" x14ac:dyDescent="0.3">
      <c r="A2" s="268" t="s">
        <v>172</v>
      </c>
      <c r="B2" s="269"/>
      <c r="C2" s="270">
        <v>1</v>
      </c>
      <c r="D2" s="271"/>
      <c r="E2" s="25" t="s">
        <v>198</v>
      </c>
      <c r="F2" s="26">
        <v>3</v>
      </c>
      <c r="G2" s="27" t="s">
        <v>215</v>
      </c>
      <c r="H2" s="28">
        <v>30</v>
      </c>
      <c r="I2" s="29" t="s">
        <v>216</v>
      </c>
      <c r="J2" s="30"/>
      <c r="K2" s="31"/>
    </row>
    <row r="3" spans="1:11" ht="15.6" x14ac:dyDescent="0.3">
      <c r="A3" s="272" t="s">
        <v>217</v>
      </c>
      <c r="B3" s="273"/>
      <c r="C3" s="274" t="str">
        <f>I1</f>
        <v xml:space="preserve">Plinth work completed, RCC upto 9 Slab completed, Brickwork upto 8 Floor completed, Plaster upto 4 Floor completed   </v>
      </c>
      <c r="D3" s="274"/>
      <c r="E3" s="274"/>
      <c r="F3" s="274"/>
      <c r="G3" s="274"/>
      <c r="H3" s="275"/>
      <c r="I3" s="29" t="s">
        <v>218</v>
      </c>
      <c r="J3" s="30"/>
      <c r="K3" s="31"/>
    </row>
    <row r="4" spans="1:11" ht="31.2" x14ac:dyDescent="0.3">
      <c r="A4" s="276" t="s">
        <v>38</v>
      </c>
      <c r="B4" s="277"/>
      <c r="C4" s="32" t="s">
        <v>219</v>
      </c>
      <c r="D4" s="32" t="s">
        <v>220</v>
      </c>
      <c r="E4" s="278" t="s">
        <v>221</v>
      </c>
      <c r="F4" s="278"/>
      <c r="G4" s="278" t="s">
        <v>222</v>
      </c>
      <c r="H4" s="279"/>
      <c r="I4" s="29" t="s">
        <v>223</v>
      </c>
      <c r="J4" s="33"/>
      <c r="K4" s="34"/>
    </row>
    <row r="5" spans="1:11" ht="15.6" x14ac:dyDescent="0.3">
      <c r="A5" s="276" t="s">
        <v>40</v>
      </c>
      <c r="B5" s="277"/>
      <c r="C5" s="35">
        <v>10</v>
      </c>
      <c r="D5" s="36">
        <f>((100/10)*C5)/100</f>
        <v>1</v>
      </c>
      <c r="E5" s="280">
        <f>(IF(C3=I3,"100%",IF(C3=I4,"100%",((C5+(40/(B2+C2+F2+H2)*C6)+(15/H2*C7)+(10/H2*C8)+(10/H2*C9)+(5/H2*C10)+(5/H2*C11))/100))))</f>
        <v>0.25921568627450975</v>
      </c>
      <c r="F5" s="281"/>
      <c r="G5" s="280">
        <f>((IF(C5=1,"2",IF(C5=2,"4",IF(C5=4,"8",IF(C5=5,"15",IF(C5=7,"20",IF(C5=10,"30","0")))))))/100)+(((30/(H2+F2+C2+B2)*C6)+(15/H2*C7)+(10/H2*C8)+(5/H2*C9)+(5/H2*C10)+(5/H2*C11))/100)</f>
        <v>0.43274509803921568</v>
      </c>
      <c r="H5" s="286"/>
      <c r="I5" s="37"/>
      <c r="J5" s="33"/>
      <c r="K5" s="34"/>
    </row>
    <row r="6" spans="1:11" ht="15.6" x14ac:dyDescent="0.3">
      <c r="A6" s="276" t="s">
        <v>224</v>
      </c>
      <c r="B6" s="277"/>
      <c r="C6" s="38">
        <f>C2+F2+5</f>
        <v>9</v>
      </c>
      <c r="D6" s="36">
        <f>((100/(C2+F2+H2))*C6)/100</f>
        <v>0.26470588235294118</v>
      </c>
      <c r="E6" s="282"/>
      <c r="F6" s="283"/>
      <c r="G6" s="282"/>
      <c r="H6" s="287"/>
      <c r="I6" s="39" t="s">
        <v>199</v>
      </c>
      <c r="J6" s="40">
        <v>0.01</v>
      </c>
      <c r="K6" s="41">
        <v>0.02</v>
      </c>
    </row>
    <row r="7" spans="1:11" ht="15.6" x14ac:dyDescent="0.3">
      <c r="A7" s="276" t="s">
        <v>42</v>
      </c>
      <c r="B7" s="277"/>
      <c r="C7" s="35">
        <f>F2+5</f>
        <v>8</v>
      </c>
      <c r="D7" s="36">
        <f>((100/(F2+H2))*C7)/100</f>
        <v>0.24242424242424243</v>
      </c>
      <c r="E7" s="282"/>
      <c r="F7" s="283"/>
      <c r="G7" s="282"/>
      <c r="H7" s="287"/>
      <c r="I7" s="39" t="s">
        <v>200</v>
      </c>
      <c r="J7" s="40">
        <v>0.02</v>
      </c>
      <c r="K7" s="41">
        <v>0.04</v>
      </c>
    </row>
    <row r="8" spans="1:11" ht="15.6" x14ac:dyDescent="0.3">
      <c r="A8" s="276" t="s">
        <v>43</v>
      </c>
      <c r="B8" s="277"/>
      <c r="C8" s="35">
        <f>C7/2</f>
        <v>4</v>
      </c>
      <c r="D8" s="36">
        <f>((100/(F2+H2))*C8)/100</f>
        <v>0.12121212121212122</v>
      </c>
      <c r="E8" s="282"/>
      <c r="F8" s="283"/>
      <c r="G8" s="282"/>
      <c r="H8" s="287"/>
      <c r="I8" s="39" t="s">
        <v>201</v>
      </c>
      <c r="J8" s="40">
        <v>0.04</v>
      </c>
      <c r="K8" s="41">
        <v>0.08</v>
      </c>
    </row>
    <row r="9" spans="1:11" ht="15.6" x14ac:dyDescent="0.3">
      <c r="A9" s="276" t="s">
        <v>51</v>
      </c>
      <c r="B9" s="277"/>
      <c r="C9" s="35">
        <v>0</v>
      </c>
      <c r="D9" s="36">
        <f>((100/(F2+H2))*C9)/100</f>
        <v>0</v>
      </c>
      <c r="E9" s="282"/>
      <c r="F9" s="283"/>
      <c r="G9" s="282"/>
      <c r="H9" s="287"/>
      <c r="I9" s="39" t="s">
        <v>202</v>
      </c>
      <c r="J9" s="40">
        <v>0.05</v>
      </c>
      <c r="K9" s="41">
        <v>0.15</v>
      </c>
    </row>
    <row r="10" spans="1:11" ht="15.6" x14ac:dyDescent="0.3">
      <c r="A10" s="276" t="s">
        <v>52</v>
      </c>
      <c r="B10" s="277"/>
      <c r="C10" s="35">
        <v>0</v>
      </c>
      <c r="D10" s="36">
        <f>((100/(F2+H2))*C10)/100</f>
        <v>0</v>
      </c>
      <c r="E10" s="282"/>
      <c r="F10" s="283"/>
      <c r="G10" s="282"/>
      <c r="H10" s="287"/>
      <c r="I10" s="39" t="s">
        <v>203</v>
      </c>
      <c r="J10" s="40">
        <v>7.0000000000000007E-2</v>
      </c>
      <c r="K10" s="41">
        <v>0.2</v>
      </c>
    </row>
    <row r="11" spans="1:11" ht="16.2" thickBot="1" x14ac:dyDescent="0.35">
      <c r="A11" s="289" t="s">
        <v>53</v>
      </c>
      <c r="B11" s="290"/>
      <c r="C11" s="42">
        <v>0</v>
      </c>
      <c r="D11" s="43">
        <f>((100/(F2+H2))*C11)/100</f>
        <v>0</v>
      </c>
      <c r="E11" s="284"/>
      <c r="F11" s="285"/>
      <c r="G11" s="284"/>
      <c r="H11" s="288"/>
      <c r="I11" s="44" t="s">
        <v>204</v>
      </c>
      <c r="J11" s="45">
        <v>0.1</v>
      </c>
      <c r="K11" s="46">
        <v>0.3</v>
      </c>
    </row>
    <row r="12" spans="1:11" ht="15.6" x14ac:dyDescent="0.3">
      <c r="A12" s="47"/>
      <c r="B12" s="47"/>
      <c r="C12" s="48"/>
      <c r="D12" s="49"/>
      <c r="E12" s="49"/>
      <c r="F12" s="49"/>
      <c r="G12" s="49"/>
      <c r="H12" s="49"/>
      <c r="I12" s="50"/>
      <c r="J12" s="40"/>
      <c r="K12" s="40"/>
    </row>
    <row r="13" spans="1:11" x14ac:dyDescent="0.3">
      <c r="E13" s="51">
        <f>E5</f>
        <v>0.25921568627450975</v>
      </c>
      <c r="G13" s="51">
        <f>G5</f>
        <v>0.43274509803921568</v>
      </c>
    </row>
    <row r="14" spans="1:11" x14ac:dyDescent="0.3">
      <c r="E14" s="52"/>
      <c r="G14" s="52"/>
    </row>
  </sheetData>
  <mergeCells count="17">
    <mergeCell ref="A4:B4"/>
    <mergeCell ref="E4:F4"/>
    <mergeCell ref="G4:H4"/>
    <mergeCell ref="A5:B5"/>
    <mergeCell ref="E5:F11"/>
    <mergeCell ref="G5:H11"/>
    <mergeCell ref="A6:B6"/>
    <mergeCell ref="A7:B7"/>
    <mergeCell ref="A8:B8"/>
    <mergeCell ref="A9:B9"/>
    <mergeCell ref="A10:B10"/>
    <mergeCell ref="A11:B11"/>
    <mergeCell ref="A1:H1"/>
    <mergeCell ref="A2:B2"/>
    <mergeCell ref="C2:D2"/>
    <mergeCell ref="A3:B3"/>
    <mergeCell ref="C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
  <sheetViews>
    <sheetView workbookViewId="0">
      <selection activeCell="H8" sqref="H8"/>
    </sheetView>
  </sheetViews>
  <sheetFormatPr defaultRowHeight="14.4" x14ac:dyDescent="0.3"/>
  <cols>
    <col min="1" max="1" width="11.21875" bestFit="1" customWidth="1"/>
  </cols>
  <sheetData>
    <row r="1" spans="1:3" x14ac:dyDescent="0.3">
      <c r="A1" t="s">
        <v>205</v>
      </c>
      <c r="B1" t="s">
        <v>206</v>
      </c>
      <c r="C1" t="s">
        <v>207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34"/>
  <sheetViews>
    <sheetView topLeftCell="A16" workbookViewId="0">
      <selection activeCell="D31" sqref="D31"/>
    </sheetView>
  </sheetViews>
  <sheetFormatPr defaultRowHeight="14.4" x14ac:dyDescent="0.3"/>
  <sheetData>
    <row r="2" spans="2:13" x14ac:dyDescent="0.3">
      <c r="C2" s="10" t="s">
        <v>107</v>
      </c>
      <c r="D2" s="291"/>
      <c r="E2" s="291"/>
    </row>
    <row r="3" spans="2:13" x14ac:dyDescent="0.3">
      <c r="E3" s="9"/>
      <c r="F3" s="9"/>
      <c r="G3" s="9"/>
      <c r="H3" s="9"/>
      <c r="I3" s="9"/>
      <c r="J3" s="9"/>
    </row>
    <row r="4" spans="2:13" x14ac:dyDescent="0.3">
      <c r="B4" s="10" t="s">
        <v>108</v>
      </c>
      <c r="C4" s="8" t="s">
        <v>88</v>
      </c>
      <c r="D4" s="292" t="s">
        <v>89</v>
      </c>
      <c r="E4" s="292"/>
      <c r="F4" s="292"/>
      <c r="G4" s="11"/>
      <c r="H4" s="292" t="s">
        <v>90</v>
      </c>
      <c r="I4" s="292"/>
      <c r="J4" s="292"/>
      <c r="K4" s="292" t="s">
        <v>91</v>
      </c>
      <c r="L4" s="292"/>
      <c r="M4" s="292"/>
    </row>
    <row r="5" spans="2:13" x14ac:dyDescent="0.3">
      <c r="B5" s="10">
        <v>1</v>
      </c>
      <c r="C5" s="8"/>
      <c r="D5" s="8" t="s">
        <v>92</v>
      </c>
      <c r="E5" s="8" t="s">
        <v>93</v>
      </c>
      <c r="F5" s="8" t="s">
        <v>94</v>
      </c>
      <c r="G5" s="8"/>
      <c r="H5" s="8" t="s">
        <v>92</v>
      </c>
      <c r="I5" s="8" t="s">
        <v>93</v>
      </c>
      <c r="J5" s="8" t="s">
        <v>94</v>
      </c>
      <c r="K5" s="8" t="s">
        <v>92</v>
      </c>
      <c r="L5" s="8" t="s">
        <v>93</v>
      </c>
      <c r="M5" s="8" t="s">
        <v>94</v>
      </c>
    </row>
    <row r="6" spans="2:13" x14ac:dyDescent="0.3">
      <c r="C6" s="7" t="s">
        <v>95</v>
      </c>
      <c r="D6" s="7">
        <v>3.35</v>
      </c>
      <c r="E6" s="7">
        <v>5.5</v>
      </c>
      <c r="F6" s="7">
        <f>D6*E6</f>
        <v>18.425000000000001</v>
      </c>
      <c r="G6" s="7" t="s">
        <v>110</v>
      </c>
      <c r="H6" s="7"/>
      <c r="I6" s="7"/>
      <c r="J6" s="7">
        <f>H6*I6</f>
        <v>0</v>
      </c>
      <c r="K6" s="7"/>
      <c r="L6" s="7"/>
      <c r="M6" s="7">
        <f>K6*L6</f>
        <v>0</v>
      </c>
    </row>
    <row r="7" spans="2:13" x14ac:dyDescent="0.3">
      <c r="C7" s="7"/>
      <c r="D7" s="7">
        <v>0.88</v>
      </c>
      <c r="E7" s="7">
        <v>2.5299999999999998</v>
      </c>
      <c r="F7" s="7">
        <f t="shared" ref="F7:F33" si="0">D7*E7</f>
        <v>2.2263999999999999</v>
      </c>
      <c r="G7" s="7" t="s">
        <v>111</v>
      </c>
      <c r="H7" s="7"/>
      <c r="I7" s="7"/>
      <c r="J7" s="7">
        <f t="shared" ref="J7:J29" si="1">H7*I7</f>
        <v>0</v>
      </c>
      <c r="K7" s="7"/>
      <c r="L7" s="7"/>
      <c r="M7" s="7">
        <f t="shared" ref="M7:M29" si="2">K7*L7</f>
        <v>0</v>
      </c>
    </row>
    <row r="8" spans="2:13" x14ac:dyDescent="0.3">
      <c r="C8" s="7"/>
      <c r="D8" s="7">
        <v>2.5499999999999998</v>
      </c>
      <c r="E8" s="7">
        <v>1.2</v>
      </c>
      <c r="F8" s="7">
        <f t="shared" si="0"/>
        <v>3.0599999999999996</v>
      </c>
      <c r="G8" s="7"/>
      <c r="H8" s="7"/>
      <c r="I8" s="7"/>
      <c r="J8" s="7">
        <f t="shared" si="1"/>
        <v>0</v>
      </c>
      <c r="K8" s="7"/>
      <c r="L8" s="7"/>
      <c r="M8" s="7">
        <f t="shared" si="2"/>
        <v>0</v>
      </c>
    </row>
    <row r="9" spans="2:13" x14ac:dyDescent="0.3">
      <c r="C9" s="7" t="s">
        <v>98</v>
      </c>
      <c r="D9" s="7">
        <v>3.05</v>
      </c>
      <c r="E9" s="7">
        <v>2.35</v>
      </c>
      <c r="F9" s="7">
        <f t="shared" si="0"/>
        <v>7.1674999999999995</v>
      </c>
      <c r="G9" s="7" t="s">
        <v>110</v>
      </c>
      <c r="H9" s="7"/>
      <c r="I9" s="7"/>
      <c r="J9" s="7">
        <f t="shared" si="1"/>
        <v>0</v>
      </c>
      <c r="K9" s="7"/>
      <c r="L9" s="7"/>
      <c r="M9" s="7">
        <f t="shared" si="2"/>
        <v>0</v>
      </c>
    </row>
    <row r="10" spans="2:13" x14ac:dyDescent="0.3">
      <c r="C10" s="7"/>
      <c r="D10" s="7"/>
      <c r="E10" s="7"/>
      <c r="F10" s="7">
        <f t="shared" si="0"/>
        <v>0</v>
      </c>
      <c r="G10" s="7" t="s">
        <v>111</v>
      </c>
      <c r="H10" s="7"/>
      <c r="I10" s="7"/>
      <c r="J10" s="7">
        <f t="shared" si="1"/>
        <v>0</v>
      </c>
      <c r="K10" s="7"/>
      <c r="L10" s="7"/>
      <c r="M10" s="7">
        <f t="shared" si="2"/>
        <v>0</v>
      </c>
    </row>
    <row r="11" spans="2:13" x14ac:dyDescent="0.3">
      <c r="C11" s="7"/>
      <c r="D11" s="7"/>
      <c r="E11" s="7"/>
      <c r="F11" s="7">
        <f t="shared" si="0"/>
        <v>0</v>
      </c>
      <c r="G11" s="7"/>
      <c r="H11" s="7"/>
      <c r="I11" s="7"/>
      <c r="J11" s="7">
        <f t="shared" si="1"/>
        <v>0</v>
      </c>
      <c r="K11" s="7"/>
      <c r="L11" s="7"/>
      <c r="M11" s="7">
        <f t="shared" si="2"/>
        <v>0</v>
      </c>
    </row>
    <row r="12" spans="2:13" x14ac:dyDescent="0.3">
      <c r="C12" s="7"/>
      <c r="D12" s="7"/>
      <c r="E12" s="7"/>
      <c r="F12" s="7">
        <f t="shared" si="0"/>
        <v>0</v>
      </c>
      <c r="G12" s="7"/>
      <c r="H12" s="7"/>
      <c r="I12" s="7"/>
      <c r="J12" s="7">
        <f t="shared" si="1"/>
        <v>0</v>
      </c>
      <c r="K12" s="7"/>
      <c r="L12" s="7"/>
      <c r="M12" s="7">
        <f t="shared" si="2"/>
        <v>0</v>
      </c>
    </row>
    <row r="13" spans="2:13" x14ac:dyDescent="0.3">
      <c r="C13" s="7" t="s">
        <v>96</v>
      </c>
      <c r="D13" s="7">
        <v>3.15</v>
      </c>
      <c r="E13" s="7">
        <v>3.8</v>
      </c>
      <c r="F13" s="7">
        <f t="shared" si="0"/>
        <v>11.969999999999999</v>
      </c>
      <c r="G13" s="7" t="s">
        <v>110</v>
      </c>
      <c r="H13" s="7"/>
      <c r="I13" s="7"/>
      <c r="J13" s="7">
        <f t="shared" si="1"/>
        <v>0</v>
      </c>
      <c r="K13" s="7"/>
      <c r="L13" s="7"/>
      <c r="M13" s="7">
        <f t="shared" si="2"/>
        <v>0</v>
      </c>
    </row>
    <row r="14" spans="2:13" x14ac:dyDescent="0.3">
      <c r="C14" s="7"/>
      <c r="D14" s="7">
        <v>3.26</v>
      </c>
      <c r="E14" s="7">
        <v>3.8</v>
      </c>
      <c r="F14" s="7">
        <f t="shared" si="0"/>
        <v>12.387999999999998</v>
      </c>
      <c r="G14" s="7" t="s">
        <v>111</v>
      </c>
      <c r="H14" s="7"/>
      <c r="I14" s="7"/>
      <c r="J14" s="7">
        <f t="shared" si="1"/>
        <v>0</v>
      </c>
      <c r="K14" s="7"/>
      <c r="L14" s="7"/>
      <c r="M14" s="7">
        <f t="shared" si="2"/>
        <v>0</v>
      </c>
    </row>
    <row r="15" spans="2:13" x14ac:dyDescent="0.3">
      <c r="C15" s="7"/>
      <c r="D15" s="7"/>
      <c r="E15" s="7"/>
      <c r="F15" s="7">
        <f t="shared" si="0"/>
        <v>0</v>
      </c>
      <c r="G15" s="7"/>
      <c r="H15" s="7"/>
      <c r="I15" s="7"/>
      <c r="J15" s="7">
        <f t="shared" si="1"/>
        <v>0</v>
      </c>
      <c r="K15" s="7"/>
      <c r="L15" s="7"/>
      <c r="M15" s="7">
        <f t="shared" si="2"/>
        <v>0</v>
      </c>
    </row>
    <row r="16" spans="2:13" x14ac:dyDescent="0.3">
      <c r="C16" s="7"/>
      <c r="D16" s="7"/>
      <c r="E16" s="7"/>
      <c r="F16" s="7">
        <f t="shared" si="0"/>
        <v>0</v>
      </c>
      <c r="G16" s="7"/>
      <c r="H16" s="7"/>
      <c r="I16" s="7"/>
      <c r="J16" s="7">
        <f t="shared" si="1"/>
        <v>0</v>
      </c>
      <c r="K16" s="7"/>
      <c r="L16" s="7"/>
      <c r="M16" s="7">
        <f t="shared" si="2"/>
        <v>0</v>
      </c>
    </row>
    <row r="17" spans="3:13" x14ac:dyDescent="0.3">
      <c r="C17" s="7" t="s">
        <v>97</v>
      </c>
      <c r="D17" s="7"/>
      <c r="E17" s="7"/>
      <c r="F17" s="7">
        <f t="shared" si="0"/>
        <v>0</v>
      </c>
      <c r="G17" s="7" t="s">
        <v>110</v>
      </c>
      <c r="H17" s="7"/>
      <c r="I17" s="7"/>
      <c r="J17" s="7">
        <f t="shared" si="1"/>
        <v>0</v>
      </c>
      <c r="K17" s="7"/>
      <c r="L17" s="7"/>
      <c r="M17" s="7">
        <f t="shared" si="2"/>
        <v>0</v>
      </c>
    </row>
    <row r="18" spans="3:13" x14ac:dyDescent="0.3">
      <c r="C18" s="7"/>
      <c r="D18" s="7"/>
      <c r="E18" s="7"/>
      <c r="F18" s="7">
        <f t="shared" si="0"/>
        <v>0</v>
      </c>
      <c r="G18" s="7" t="s">
        <v>111</v>
      </c>
      <c r="H18" s="7"/>
      <c r="I18" s="7"/>
      <c r="J18" s="7">
        <f t="shared" si="1"/>
        <v>0</v>
      </c>
      <c r="K18" s="7"/>
      <c r="L18" s="7"/>
      <c r="M18" s="7">
        <f t="shared" si="2"/>
        <v>0</v>
      </c>
    </row>
    <row r="19" spans="3:13" x14ac:dyDescent="0.3">
      <c r="C19" s="7"/>
      <c r="D19" s="7"/>
      <c r="E19" s="7"/>
      <c r="F19" s="7">
        <f t="shared" si="0"/>
        <v>0</v>
      </c>
      <c r="G19" s="7"/>
      <c r="H19" s="7"/>
      <c r="I19" s="7"/>
      <c r="J19" s="7">
        <f t="shared" si="1"/>
        <v>0</v>
      </c>
      <c r="K19" s="7"/>
      <c r="L19" s="7"/>
      <c r="M19" s="7">
        <f t="shared" si="2"/>
        <v>0</v>
      </c>
    </row>
    <row r="20" spans="3:13" x14ac:dyDescent="0.3">
      <c r="C20" s="7" t="s">
        <v>97</v>
      </c>
      <c r="D20" s="7"/>
      <c r="E20" s="7"/>
      <c r="F20" s="7">
        <f t="shared" si="0"/>
        <v>0</v>
      </c>
      <c r="G20" s="7" t="s">
        <v>110</v>
      </c>
      <c r="H20" s="7"/>
      <c r="I20" s="7"/>
      <c r="J20" s="7">
        <f t="shared" si="1"/>
        <v>0</v>
      </c>
      <c r="K20" s="7"/>
      <c r="L20" s="7"/>
      <c r="M20" s="7">
        <f t="shared" si="2"/>
        <v>0</v>
      </c>
    </row>
    <row r="21" spans="3:13" x14ac:dyDescent="0.3">
      <c r="C21" s="7"/>
      <c r="D21" s="7"/>
      <c r="E21" s="7"/>
      <c r="F21" s="7">
        <f t="shared" si="0"/>
        <v>0</v>
      </c>
      <c r="G21" s="7" t="s">
        <v>111</v>
      </c>
      <c r="H21" s="7"/>
      <c r="I21" s="7"/>
      <c r="J21" s="7">
        <f t="shared" si="1"/>
        <v>0</v>
      </c>
      <c r="K21" s="7"/>
      <c r="L21" s="7"/>
      <c r="M21" s="7">
        <f t="shared" si="2"/>
        <v>0</v>
      </c>
    </row>
    <row r="22" spans="3:13" x14ac:dyDescent="0.3">
      <c r="C22" s="7"/>
      <c r="D22" s="7"/>
      <c r="E22" s="7"/>
      <c r="F22" s="7">
        <f t="shared" si="0"/>
        <v>0</v>
      </c>
      <c r="G22" s="7"/>
      <c r="H22" s="7"/>
      <c r="I22" s="7"/>
      <c r="J22" s="7">
        <f t="shared" si="1"/>
        <v>0</v>
      </c>
      <c r="K22" s="7"/>
      <c r="L22" s="7"/>
      <c r="M22" s="7">
        <f t="shared" si="2"/>
        <v>0</v>
      </c>
    </row>
    <row r="23" spans="3:13" x14ac:dyDescent="0.3">
      <c r="C23" s="7" t="s">
        <v>103</v>
      </c>
      <c r="D23" s="7">
        <v>2.25</v>
      </c>
      <c r="E23" s="7">
        <v>1.38</v>
      </c>
      <c r="F23" s="7">
        <f t="shared" si="0"/>
        <v>3.1049999999999995</v>
      </c>
      <c r="G23" s="7" t="s">
        <v>112</v>
      </c>
      <c r="H23" s="7"/>
      <c r="I23" s="7"/>
      <c r="J23" s="7">
        <f t="shared" si="1"/>
        <v>0</v>
      </c>
      <c r="K23" s="7"/>
      <c r="L23" s="7"/>
      <c r="M23" s="7">
        <f t="shared" si="2"/>
        <v>0</v>
      </c>
    </row>
    <row r="24" spans="3:13" x14ac:dyDescent="0.3">
      <c r="C24" s="7" t="s">
        <v>104</v>
      </c>
      <c r="D24" s="7">
        <v>1.58</v>
      </c>
      <c r="E24" s="7">
        <v>2.5299999999999998</v>
      </c>
      <c r="F24" s="7">
        <f t="shared" si="0"/>
        <v>3.9973999999999998</v>
      </c>
      <c r="G24" s="7" t="s">
        <v>112</v>
      </c>
      <c r="H24" s="7"/>
      <c r="I24" s="7"/>
      <c r="J24" s="7">
        <f t="shared" si="1"/>
        <v>0</v>
      </c>
      <c r="K24" s="7"/>
      <c r="L24" s="7"/>
      <c r="M24" s="7">
        <f t="shared" si="2"/>
        <v>0</v>
      </c>
    </row>
    <row r="25" spans="3:13" x14ac:dyDescent="0.3">
      <c r="C25" s="7" t="s">
        <v>105</v>
      </c>
      <c r="D25" s="7"/>
      <c r="E25" s="7"/>
      <c r="F25" s="7">
        <f t="shared" si="0"/>
        <v>0</v>
      </c>
      <c r="G25" s="7" t="s">
        <v>112</v>
      </c>
      <c r="H25" s="7"/>
      <c r="I25" s="7"/>
      <c r="J25" s="7">
        <f t="shared" si="1"/>
        <v>0</v>
      </c>
      <c r="K25" s="7"/>
      <c r="L25" s="7"/>
      <c r="M25" s="7">
        <f t="shared" si="2"/>
        <v>0</v>
      </c>
    </row>
    <row r="26" spans="3:13" x14ac:dyDescent="0.3">
      <c r="C26" s="7"/>
      <c r="D26" s="7"/>
      <c r="E26" s="7"/>
      <c r="F26" s="7">
        <f t="shared" si="0"/>
        <v>0</v>
      </c>
      <c r="G26" s="7"/>
      <c r="H26" s="7"/>
      <c r="I26" s="7"/>
      <c r="J26" s="7">
        <f t="shared" si="1"/>
        <v>0</v>
      </c>
      <c r="K26" s="7"/>
      <c r="L26" s="7"/>
      <c r="M26" s="7">
        <f t="shared" si="2"/>
        <v>0</v>
      </c>
    </row>
    <row r="27" spans="3:13" x14ac:dyDescent="0.3">
      <c r="C27" s="7" t="s">
        <v>99</v>
      </c>
      <c r="D27" s="7">
        <v>1.5</v>
      </c>
      <c r="E27" s="7">
        <v>1</v>
      </c>
      <c r="F27" s="7">
        <f t="shared" si="0"/>
        <v>1.5</v>
      </c>
      <c r="G27" s="7"/>
      <c r="H27" s="7"/>
      <c r="I27" s="7"/>
      <c r="J27" s="7">
        <f t="shared" si="1"/>
        <v>0</v>
      </c>
      <c r="K27" s="7"/>
      <c r="L27" s="7"/>
      <c r="M27" s="7">
        <f t="shared" si="2"/>
        <v>0</v>
      </c>
    </row>
    <row r="28" spans="3:13" x14ac:dyDescent="0.3">
      <c r="C28" s="7" t="s">
        <v>100</v>
      </c>
      <c r="D28" s="7">
        <v>1.9</v>
      </c>
      <c r="E28" s="7">
        <v>1</v>
      </c>
      <c r="F28" s="7">
        <f t="shared" si="0"/>
        <v>1.9</v>
      </c>
      <c r="G28" s="7"/>
      <c r="H28" s="7"/>
      <c r="I28" s="7"/>
      <c r="J28" s="7">
        <f t="shared" si="1"/>
        <v>0</v>
      </c>
      <c r="K28" s="7"/>
      <c r="L28" s="7"/>
      <c r="M28" s="7">
        <f t="shared" si="2"/>
        <v>0</v>
      </c>
    </row>
    <row r="29" spans="3:13" x14ac:dyDescent="0.3">
      <c r="C29" s="7" t="s">
        <v>101</v>
      </c>
      <c r="D29" s="7"/>
      <c r="E29" s="7"/>
      <c r="F29" s="7">
        <f t="shared" si="0"/>
        <v>0</v>
      </c>
      <c r="G29" s="7"/>
      <c r="H29" s="7"/>
      <c r="I29" s="7"/>
      <c r="J29" s="7">
        <f t="shared" si="1"/>
        <v>0</v>
      </c>
      <c r="K29" s="7"/>
      <c r="L29" s="7"/>
      <c r="M29" s="7">
        <f t="shared" si="2"/>
        <v>0</v>
      </c>
    </row>
    <row r="30" spans="3:13" x14ac:dyDescent="0.3">
      <c r="C30" s="7" t="s">
        <v>186</v>
      </c>
      <c r="D30" s="7">
        <v>0.9</v>
      </c>
      <c r="E30" s="7">
        <v>2.35</v>
      </c>
      <c r="F30" s="7">
        <f t="shared" si="0"/>
        <v>2.1150000000000002</v>
      </c>
      <c r="G30" s="7"/>
      <c r="H30" s="7"/>
      <c r="I30" s="7"/>
      <c r="J30" s="7">
        <f>H30*I30</f>
        <v>0</v>
      </c>
      <c r="K30" s="7"/>
      <c r="L30" s="7"/>
      <c r="M30" s="7">
        <f>K30*L30</f>
        <v>0</v>
      </c>
    </row>
    <row r="31" spans="3:13" x14ac:dyDescent="0.3">
      <c r="C31" s="7"/>
      <c r="D31" s="7"/>
      <c r="E31" s="7"/>
      <c r="F31" s="7">
        <f t="shared" si="0"/>
        <v>0</v>
      </c>
      <c r="G31" s="7"/>
      <c r="H31" s="7"/>
      <c r="I31" s="7"/>
      <c r="J31" s="7">
        <f>H31*I31</f>
        <v>0</v>
      </c>
      <c r="K31" s="7"/>
      <c r="L31" s="7"/>
      <c r="M31" s="7">
        <f>K31*L31</f>
        <v>0</v>
      </c>
    </row>
    <row r="32" spans="3:13" x14ac:dyDescent="0.3">
      <c r="C32" s="7"/>
      <c r="D32" s="7"/>
      <c r="E32" s="7"/>
      <c r="F32" s="7">
        <f t="shared" si="0"/>
        <v>0</v>
      </c>
      <c r="G32" s="7"/>
      <c r="H32" s="7"/>
      <c r="I32" s="7"/>
      <c r="J32" s="7">
        <f>H32*I32</f>
        <v>0</v>
      </c>
      <c r="K32" s="7"/>
      <c r="L32" s="7"/>
      <c r="M32" s="7">
        <f>K32*L32</f>
        <v>0</v>
      </c>
    </row>
    <row r="33" spans="3:13" x14ac:dyDescent="0.3">
      <c r="C33" s="7"/>
      <c r="D33" s="7"/>
      <c r="E33" s="7"/>
      <c r="F33" s="7">
        <f t="shared" si="0"/>
        <v>0</v>
      </c>
      <c r="G33" s="7"/>
      <c r="H33" s="7"/>
      <c r="I33" s="7"/>
      <c r="J33" s="7">
        <f>H33*I33</f>
        <v>0</v>
      </c>
      <c r="K33" s="7"/>
      <c r="L33" s="7"/>
      <c r="M33" s="7">
        <f>K33*L33</f>
        <v>0</v>
      </c>
    </row>
    <row r="34" spans="3:13" x14ac:dyDescent="0.3">
      <c r="C34" s="7" t="s">
        <v>106</v>
      </c>
      <c r="D34" s="7"/>
      <c r="E34" s="7">
        <f>F34*10.764</f>
        <v>730.38368519999995</v>
      </c>
      <c r="F34" s="7">
        <f>SUM(F6:F33)</f>
        <v>67.854299999999995</v>
      </c>
      <c r="G34" s="7"/>
      <c r="H34" s="7"/>
      <c r="I34" s="7">
        <f>J34*10.764</f>
        <v>0</v>
      </c>
      <c r="J34" s="7">
        <f>SUM(J6:J33)</f>
        <v>0</v>
      </c>
      <c r="K34" s="7"/>
      <c r="L34" s="7">
        <f>M34*10.764</f>
        <v>0</v>
      </c>
      <c r="M34" s="7">
        <f>SUM(M6:M33)</f>
        <v>0</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M35"/>
  <sheetViews>
    <sheetView workbookViewId="0">
      <selection activeCell="G7" sqref="G7:G8"/>
    </sheetView>
  </sheetViews>
  <sheetFormatPr defaultRowHeight="14.4" x14ac:dyDescent="0.3"/>
  <sheetData>
    <row r="3" spans="2:13" x14ac:dyDescent="0.3">
      <c r="C3" s="10" t="s">
        <v>107</v>
      </c>
      <c r="D3" s="291"/>
      <c r="E3" s="291"/>
    </row>
    <row r="4" spans="2:13" x14ac:dyDescent="0.3">
      <c r="E4" s="9"/>
      <c r="F4" s="9"/>
      <c r="G4" s="9"/>
      <c r="H4" s="9"/>
      <c r="I4" s="9"/>
      <c r="J4" s="9"/>
    </row>
    <row r="5" spans="2:13" x14ac:dyDescent="0.3">
      <c r="B5" s="10" t="s">
        <v>108</v>
      </c>
      <c r="C5" s="8" t="s">
        <v>88</v>
      </c>
      <c r="D5" s="292" t="s">
        <v>89</v>
      </c>
      <c r="E5" s="292"/>
      <c r="F5" s="292"/>
      <c r="G5" s="11"/>
      <c r="H5" s="292" t="s">
        <v>90</v>
      </c>
      <c r="I5" s="292"/>
      <c r="J5" s="292"/>
      <c r="K5" s="292" t="s">
        <v>91</v>
      </c>
      <c r="L5" s="292"/>
      <c r="M5" s="292"/>
    </row>
    <row r="6" spans="2:13" x14ac:dyDescent="0.3">
      <c r="B6" s="10">
        <v>1</v>
      </c>
      <c r="C6" s="8"/>
      <c r="D6" s="8" t="s">
        <v>92</v>
      </c>
      <c r="E6" s="8" t="s">
        <v>93</v>
      </c>
      <c r="F6" s="8" t="s">
        <v>94</v>
      </c>
      <c r="G6" s="8"/>
      <c r="H6" s="8" t="s">
        <v>92</v>
      </c>
      <c r="I6" s="8" t="s">
        <v>93</v>
      </c>
      <c r="J6" s="8" t="s">
        <v>94</v>
      </c>
      <c r="K6" s="8" t="s">
        <v>92</v>
      </c>
      <c r="L6" s="8" t="s">
        <v>93</v>
      </c>
      <c r="M6" s="8" t="s">
        <v>94</v>
      </c>
    </row>
    <row r="7" spans="2:13" x14ac:dyDescent="0.3">
      <c r="C7" s="7" t="s">
        <v>95</v>
      </c>
      <c r="D7" s="7"/>
      <c r="E7" s="7"/>
      <c r="F7" s="7">
        <f>D7*E7</f>
        <v>0</v>
      </c>
      <c r="G7" s="7" t="s">
        <v>110</v>
      </c>
      <c r="H7" s="7"/>
      <c r="I7" s="7"/>
      <c r="J7" s="7">
        <f>H7*I7</f>
        <v>0</v>
      </c>
      <c r="K7" s="7"/>
      <c r="L7" s="7"/>
      <c r="M7" s="7">
        <f>K7*L7</f>
        <v>0</v>
      </c>
    </row>
    <row r="8" spans="2:13" x14ac:dyDescent="0.3">
      <c r="C8" s="7"/>
      <c r="D8" s="7"/>
      <c r="E8" s="7"/>
      <c r="F8" s="7">
        <f t="shared" ref="F8:F34" si="0">D8*E8</f>
        <v>0</v>
      </c>
      <c r="G8" s="7" t="s">
        <v>111</v>
      </c>
      <c r="H8" s="7"/>
      <c r="I8" s="7"/>
      <c r="J8" s="7">
        <f t="shared" ref="J8:J34" si="1">H8*I8</f>
        <v>0</v>
      </c>
      <c r="K8" s="7"/>
      <c r="L8" s="7"/>
      <c r="M8" s="7">
        <f t="shared" ref="M8:M34" si="2">K8*L8</f>
        <v>0</v>
      </c>
    </row>
    <row r="9" spans="2:13" x14ac:dyDescent="0.3">
      <c r="C9" s="7"/>
      <c r="D9" s="7"/>
      <c r="E9" s="7"/>
      <c r="F9" s="7">
        <f t="shared" si="0"/>
        <v>0</v>
      </c>
      <c r="G9" s="7"/>
      <c r="H9" s="7"/>
      <c r="I9" s="7"/>
      <c r="J9" s="7">
        <f t="shared" si="1"/>
        <v>0</v>
      </c>
      <c r="K9" s="7"/>
      <c r="L9" s="7"/>
      <c r="M9" s="7">
        <f t="shared" si="2"/>
        <v>0</v>
      </c>
    </row>
    <row r="10" spans="2:13" x14ac:dyDescent="0.3">
      <c r="C10" s="7" t="s">
        <v>98</v>
      </c>
      <c r="D10" s="7"/>
      <c r="E10" s="7"/>
      <c r="F10" s="7">
        <f t="shared" si="0"/>
        <v>0</v>
      </c>
      <c r="G10" s="7" t="s">
        <v>110</v>
      </c>
      <c r="H10" s="7"/>
      <c r="I10" s="7"/>
      <c r="J10" s="7">
        <f t="shared" si="1"/>
        <v>0</v>
      </c>
      <c r="K10" s="7"/>
      <c r="L10" s="7"/>
      <c r="M10" s="7">
        <f t="shared" si="2"/>
        <v>0</v>
      </c>
    </row>
    <row r="11" spans="2:13" x14ac:dyDescent="0.3">
      <c r="C11" s="7"/>
      <c r="D11" s="7"/>
      <c r="E11" s="7"/>
      <c r="F11" s="7">
        <f t="shared" si="0"/>
        <v>0</v>
      </c>
      <c r="G11" s="7" t="s">
        <v>111</v>
      </c>
      <c r="H11" s="7"/>
      <c r="I11" s="7"/>
      <c r="J11" s="7">
        <f t="shared" si="1"/>
        <v>0</v>
      </c>
      <c r="K11" s="7"/>
      <c r="L11" s="7"/>
      <c r="M11" s="7">
        <f t="shared" si="2"/>
        <v>0</v>
      </c>
    </row>
    <row r="12" spans="2:13" x14ac:dyDescent="0.3">
      <c r="C12" s="7"/>
      <c r="D12" s="7"/>
      <c r="E12" s="7"/>
      <c r="F12" s="7">
        <f t="shared" si="0"/>
        <v>0</v>
      </c>
      <c r="G12" s="7"/>
      <c r="H12" s="7"/>
      <c r="I12" s="7"/>
      <c r="J12" s="7">
        <f t="shared" si="1"/>
        <v>0</v>
      </c>
      <c r="K12" s="7"/>
      <c r="L12" s="7"/>
      <c r="M12" s="7">
        <f t="shared" si="2"/>
        <v>0</v>
      </c>
    </row>
    <row r="13" spans="2:13" x14ac:dyDescent="0.3">
      <c r="C13" s="7"/>
      <c r="D13" s="7"/>
      <c r="E13" s="7"/>
      <c r="F13" s="7">
        <f t="shared" si="0"/>
        <v>0</v>
      </c>
      <c r="G13" s="7"/>
      <c r="H13" s="7"/>
      <c r="I13" s="7"/>
      <c r="J13" s="7">
        <f t="shared" si="1"/>
        <v>0</v>
      </c>
      <c r="K13" s="7"/>
      <c r="L13" s="7"/>
      <c r="M13" s="7">
        <f t="shared" si="2"/>
        <v>0</v>
      </c>
    </row>
    <row r="14" spans="2:13" x14ac:dyDescent="0.3">
      <c r="C14" s="7" t="s">
        <v>96</v>
      </c>
      <c r="D14" s="7"/>
      <c r="E14" s="7"/>
      <c r="F14" s="7">
        <f t="shared" si="0"/>
        <v>0</v>
      </c>
      <c r="G14" s="7" t="s">
        <v>110</v>
      </c>
      <c r="H14" s="7"/>
      <c r="I14" s="7"/>
      <c r="J14" s="7">
        <f t="shared" si="1"/>
        <v>0</v>
      </c>
      <c r="K14" s="7"/>
      <c r="L14" s="7"/>
      <c r="M14" s="7">
        <f t="shared" si="2"/>
        <v>0</v>
      </c>
    </row>
    <row r="15" spans="2:13" x14ac:dyDescent="0.3">
      <c r="C15" s="7"/>
      <c r="D15" s="7"/>
      <c r="E15" s="7"/>
      <c r="F15" s="7">
        <f t="shared" si="0"/>
        <v>0</v>
      </c>
      <c r="G15" s="7" t="s">
        <v>111</v>
      </c>
      <c r="H15" s="7"/>
      <c r="I15" s="7"/>
      <c r="J15" s="7">
        <f t="shared" si="1"/>
        <v>0</v>
      </c>
      <c r="K15" s="7"/>
      <c r="L15" s="7"/>
      <c r="M15" s="7">
        <f t="shared" si="2"/>
        <v>0</v>
      </c>
    </row>
    <row r="16" spans="2:13" x14ac:dyDescent="0.3">
      <c r="C16" s="7"/>
      <c r="D16" s="7"/>
      <c r="E16" s="7"/>
      <c r="F16" s="7">
        <f t="shared" si="0"/>
        <v>0</v>
      </c>
      <c r="G16" s="7"/>
      <c r="H16" s="7"/>
      <c r="I16" s="7"/>
      <c r="J16" s="7">
        <f t="shared" si="1"/>
        <v>0</v>
      </c>
      <c r="K16" s="7"/>
      <c r="L16" s="7"/>
      <c r="M16" s="7">
        <f t="shared" si="2"/>
        <v>0</v>
      </c>
    </row>
    <row r="17" spans="3:13" x14ac:dyDescent="0.3">
      <c r="C17" s="7"/>
      <c r="D17" s="7"/>
      <c r="E17" s="7"/>
      <c r="F17" s="7">
        <f t="shared" si="0"/>
        <v>0</v>
      </c>
      <c r="G17" s="7"/>
      <c r="H17" s="7"/>
      <c r="I17" s="7"/>
      <c r="J17" s="7">
        <f t="shared" si="1"/>
        <v>0</v>
      </c>
      <c r="K17" s="7"/>
      <c r="L17" s="7"/>
      <c r="M17" s="7">
        <f t="shared" si="2"/>
        <v>0</v>
      </c>
    </row>
    <row r="18" spans="3:13" x14ac:dyDescent="0.3">
      <c r="C18" s="7" t="s">
        <v>97</v>
      </c>
      <c r="D18" s="7"/>
      <c r="E18" s="7"/>
      <c r="F18" s="7">
        <f t="shared" si="0"/>
        <v>0</v>
      </c>
      <c r="G18" s="7" t="s">
        <v>110</v>
      </c>
      <c r="H18" s="7"/>
      <c r="I18" s="7"/>
      <c r="J18" s="7">
        <f t="shared" si="1"/>
        <v>0</v>
      </c>
      <c r="K18" s="7"/>
      <c r="L18" s="7"/>
      <c r="M18" s="7">
        <f t="shared" si="2"/>
        <v>0</v>
      </c>
    </row>
    <row r="19" spans="3:13" x14ac:dyDescent="0.3">
      <c r="C19" s="7"/>
      <c r="D19" s="7"/>
      <c r="E19" s="7"/>
      <c r="F19" s="7">
        <f t="shared" si="0"/>
        <v>0</v>
      </c>
      <c r="G19" s="7" t="s">
        <v>111</v>
      </c>
      <c r="H19" s="7"/>
      <c r="I19" s="7"/>
      <c r="J19" s="7">
        <f t="shared" si="1"/>
        <v>0</v>
      </c>
      <c r="K19" s="7"/>
      <c r="L19" s="7"/>
      <c r="M19" s="7">
        <f t="shared" si="2"/>
        <v>0</v>
      </c>
    </row>
    <row r="20" spans="3:13" x14ac:dyDescent="0.3">
      <c r="C20" s="7"/>
      <c r="D20" s="7"/>
      <c r="E20" s="7"/>
      <c r="F20" s="7">
        <f t="shared" si="0"/>
        <v>0</v>
      </c>
      <c r="G20" s="7"/>
      <c r="H20" s="7"/>
      <c r="I20" s="7"/>
      <c r="J20" s="7">
        <f t="shared" si="1"/>
        <v>0</v>
      </c>
      <c r="K20" s="7"/>
      <c r="L20" s="7"/>
      <c r="M20" s="7">
        <f t="shared" si="2"/>
        <v>0</v>
      </c>
    </row>
    <row r="21" spans="3:13" x14ac:dyDescent="0.3">
      <c r="C21" s="7" t="s">
        <v>97</v>
      </c>
      <c r="D21" s="7"/>
      <c r="E21" s="7"/>
      <c r="F21" s="7">
        <f t="shared" si="0"/>
        <v>0</v>
      </c>
      <c r="G21" s="7" t="s">
        <v>110</v>
      </c>
      <c r="H21" s="7"/>
      <c r="I21" s="7"/>
      <c r="J21" s="7">
        <f t="shared" si="1"/>
        <v>0</v>
      </c>
      <c r="K21" s="7"/>
      <c r="L21" s="7"/>
      <c r="M21" s="7">
        <f t="shared" si="2"/>
        <v>0</v>
      </c>
    </row>
    <row r="22" spans="3:13" x14ac:dyDescent="0.3">
      <c r="C22" s="7"/>
      <c r="D22" s="7"/>
      <c r="E22" s="7"/>
      <c r="F22" s="7">
        <f t="shared" si="0"/>
        <v>0</v>
      </c>
      <c r="G22" s="7" t="s">
        <v>111</v>
      </c>
      <c r="H22" s="7"/>
      <c r="I22" s="7"/>
      <c r="J22" s="7">
        <f t="shared" si="1"/>
        <v>0</v>
      </c>
      <c r="K22" s="7"/>
      <c r="L22" s="7"/>
      <c r="M22" s="7">
        <f t="shared" si="2"/>
        <v>0</v>
      </c>
    </row>
    <row r="23" spans="3:13" x14ac:dyDescent="0.3">
      <c r="C23" s="7"/>
      <c r="D23" s="7"/>
      <c r="E23" s="7"/>
      <c r="F23" s="7">
        <f t="shared" si="0"/>
        <v>0</v>
      </c>
      <c r="G23" s="7"/>
      <c r="H23" s="7"/>
      <c r="I23" s="7"/>
      <c r="J23" s="7">
        <f t="shared" si="1"/>
        <v>0</v>
      </c>
      <c r="K23" s="7"/>
      <c r="L23" s="7"/>
      <c r="M23" s="7">
        <f t="shared" si="2"/>
        <v>0</v>
      </c>
    </row>
    <row r="24" spans="3:13" x14ac:dyDescent="0.3">
      <c r="C24" s="7" t="s">
        <v>103</v>
      </c>
      <c r="D24" s="7"/>
      <c r="E24" s="7"/>
      <c r="F24" s="7">
        <f t="shared" si="0"/>
        <v>0</v>
      </c>
      <c r="G24" s="7" t="s">
        <v>112</v>
      </c>
      <c r="H24" s="7"/>
      <c r="I24" s="7"/>
      <c r="J24" s="7">
        <f t="shared" si="1"/>
        <v>0</v>
      </c>
      <c r="K24" s="7"/>
      <c r="L24" s="7"/>
      <c r="M24" s="7">
        <f t="shared" si="2"/>
        <v>0</v>
      </c>
    </row>
    <row r="25" spans="3:13" x14ac:dyDescent="0.3">
      <c r="C25" s="7" t="s">
        <v>104</v>
      </c>
      <c r="D25" s="7"/>
      <c r="E25" s="7"/>
      <c r="F25" s="7">
        <f t="shared" si="0"/>
        <v>0</v>
      </c>
      <c r="G25" s="7" t="s">
        <v>112</v>
      </c>
      <c r="H25" s="7"/>
      <c r="I25" s="7"/>
      <c r="J25" s="7">
        <f t="shared" si="1"/>
        <v>0</v>
      </c>
      <c r="K25" s="7"/>
      <c r="L25" s="7"/>
      <c r="M25" s="7">
        <f t="shared" si="2"/>
        <v>0</v>
      </c>
    </row>
    <row r="26" spans="3:13" x14ac:dyDescent="0.3">
      <c r="C26" s="7" t="s">
        <v>105</v>
      </c>
      <c r="D26" s="7"/>
      <c r="E26" s="7"/>
      <c r="F26" s="7">
        <f t="shared" si="0"/>
        <v>0</v>
      </c>
      <c r="G26" s="7" t="s">
        <v>112</v>
      </c>
      <c r="H26" s="7"/>
      <c r="I26" s="7"/>
      <c r="J26" s="7">
        <f t="shared" si="1"/>
        <v>0</v>
      </c>
      <c r="K26" s="7"/>
      <c r="L26" s="7"/>
      <c r="M26" s="7">
        <f t="shared" si="2"/>
        <v>0</v>
      </c>
    </row>
    <row r="27" spans="3:13" x14ac:dyDescent="0.3">
      <c r="C27" s="7"/>
      <c r="D27" s="7"/>
      <c r="E27" s="7"/>
      <c r="F27" s="7">
        <f t="shared" si="0"/>
        <v>0</v>
      </c>
      <c r="G27" s="7"/>
      <c r="H27" s="7"/>
      <c r="I27" s="7"/>
      <c r="J27" s="7">
        <f t="shared" si="1"/>
        <v>0</v>
      </c>
      <c r="K27" s="7"/>
      <c r="L27" s="7"/>
      <c r="M27" s="7">
        <f t="shared" si="2"/>
        <v>0</v>
      </c>
    </row>
    <row r="28" spans="3:13" x14ac:dyDescent="0.3">
      <c r="C28" s="7" t="s">
        <v>99</v>
      </c>
      <c r="D28" s="7"/>
      <c r="E28" s="7"/>
      <c r="F28" s="7">
        <f t="shared" si="0"/>
        <v>0</v>
      </c>
      <c r="G28" s="7"/>
      <c r="H28" s="7"/>
      <c r="I28" s="7"/>
      <c r="J28" s="7">
        <f t="shared" si="1"/>
        <v>0</v>
      </c>
      <c r="K28" s="7"/>
      <c r="L28" s="7"/>
      <c r="M28" s="7">
        <f t="shared" si="2"/>
        <v>0</v>
      </c>
    </row>
    <row r="29" spans="3:13" x14ac:dyDescent="0.3">
      <c r="C29" s="7" t="s">
        <v>100</v>
      </c>
      <c r="D29" s="7"/>
      <c r="E29" s="7"/>
      <c r="F29" s="7">
        <f t="shared" si="0"/>
        <v>0</v>
      </c>
      <c r="G29" s="7"/>
      <c r="H29" s="7"/>
      <c r="I29" s="7"/>
      <c r="J29" s="7">
        <f t="shared" si="1"/>
        <v>0</v>
      </c>
      <c r="K29" s="7"/>
      <c r="L29" s="7"/>
      <c r="M29" s="7">
        <f t="shared" si="2"/>
        <v>0</v>
      </c>
    </row>
    <row r="30" spans="3:13" x14ac:dyDescent="0.3">
      <c r="C30" s="7" t="s">
        <v>101</v>
      </c>
      <c r="D30" s="7"/>
      <c r="E30" s="7"/>
      <c r="F30" s="7">
        <f t="shared" si="0"/>
        <v>0</v>
      </c>
      <c r="G30" s="7"/>
      <c r="H30" s="7"/>
      <c r="I30" s="7"/>
      <c r="J30" s="7">
        <f t="shared" si="1"/>
        <v>0</v>
      </c>
      <c r="K30" s="7"/>
      <c r="L30" s="7"/>
      <c r="M30" s="7">
        <f t="shared" si="2"/>
        <v>0</v>
      </c>
    </row>
    <row r="31" spans="3:13" x14ac:dyDescent="0.3">
      <c r="C31" s="7" t="s">
        <v>102</v>
      </c>
      <c r="D31" s="7"/>
      <c r="E31" s="7"/>
      <c r="F31" s="7">
        <f t="shared" si="0"/>
        <v>0</v>
      </c>
      <c r="G31" s="7"/>
      <c r="H31" s="7"/>
      <c r="I31" s="7"/>
      <c r="J31" s="7">
        <f t="shared" si="1"/>
        <v>0</v>
      </c>
      <c r="K31" s="7"/>
      <c r="L31" s="7"/>
      <c r="M31" s="7">
        <f t="shared" si="2"/>
        <v>0</v>
      </c>
    </row>
    <row r="32" spans="3:13" x14ac:dyDescent="0.3">
      <c r="C32" s="7"/>
      <c r="D32" s="7"/>
      <c r="E32" s="7"/>
      <c r="F32" s="7">
        <f t="shared" si="0"/>
        <v>0</v>
      </c>
      <c r="G32" s="7"/>
      <c r="H32" s="7"/>
      <c r="I32" s="7"/>
      <c r="J32" s="7">
        <f t="shared" si="1"/>
        <v>0</v>
      </c>
      <c r="K32" s="7"/>
      <c r="L32" s="7"/>
      <c r="M32" s="7">
        <f t="shared" si="2"/>
        <v>0</v>
      </c>
    </row>
    <row r="33" spans="3:13" x14ac:dyDescent="0.3">
      <c r="C33" s="7"/>
      <c r="D33" s="7"/>
      <c r="E33" s="7"/>
      <c r="F33" s="7">
        <f t="shared" si="0"/>
        <v>0</v>
      </c>
      <c r="G33" s="7"/>
      <c r="H33" s="7"/>
      <c r="I33" s="7"/>
      <c r="J33" s="7">
        <f t="shared" si="1"/>
        <v>0</v>
      </c>
      <c r="K33" s="7"/>
      <c r="L33" s="7"/>
      <c r="M33" s="7">
        <f t="shared" si="2"/>
        <v>0</v>
      </c>
    </row>
    <row r="34" spans="3:13" x14ac:dyDescent="0.3">
      <c r="C34" s="7"/>
      <c r="D34" s="7"/>
      <c r="E34" s="7"/>
      <c r="F34" s="7">
        <f t="shared" si="0"/>
        <v>0</v>
      </c>
      <c r="G34" s="7"/>
      <c r="H34" s="7"/>
      <c r="I34" s="7"/>
      <c r="J34" s="7">
        <f t="shared" si="1"/>
        <v>0</v>
      </c>
      <c r="K34" s="7"/>
      <c r="L34" s="7"/>
      <c r="M34" s="7">
        <f t="shared" si="2"/>
        <v>0</v>
      </c>
    </row>
    <row r="35" spans="3:13" x14ac:dyDescent="0.3">
      <c r="C35" s="7" t="s">
        <v>106</v>
      </c>
      <c r="D35" s="7"/>
      <c r="E35" s="7">
        <f>F35*10.764</f>
        <v>0</v>
      </c>
      <c r="F35" s="7">
        <f>SUM(F7:F34)</f>
        <v>0</v>
      </c>
      <c r="G35" s="7"/>
      <c r="H35" s="7"/>
      <c r="I35" s="7">
        <f>J35*10.764</f>
        <v>0</v>
      </c>
      <c r="J35" s="7">
        <f>SUM(J7:J34)</f>
        <v>0</v>
      </c>
      <c r="K35" s="7"/>
      <c r="L35" s="7">
        <f>M35*10.764</f>
        <v>0</v>
      </c>
      <c r="M35" s="7">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N35"/>
  <sheetViews>
    <sheetView workbookViewId="0">
      <selection activeCell="H7" sqref="H7:H8"/>
    </sheetView>
  </sheetViews>
  <sheetFormatPr defaultRowHeight="14.4" x14ac:dyDescent="0.3"/>
  <sheetData>
    <row r="3" spans="3:14" x14ac:dyDescent="0.3">
      <c r="D3" s="10" t="s">
        <v>107</v>
      </c>
      <c r="E3" s="291"/>
      <c r="F3" s="291"/>
    </row>
    <row r="4" spans="3:14" x14ac:dyDescent="0.3">
      <c r="F4" s="9"/>
      <c r="G4" s="9"/>
      <c r="H4" s="9"/>
      <c r="I4" s="9"/>
      <c r="J4" s="9"/>
      <c r="K4" s="9"/>
    </row>
    <row r="5" spans="3:14" x14ac:dyDescent="0.3">
      <c r="C5" s="10" t="s">
        <v>108</v>
      </c>
      <c r="D5" s="8" t="s">
        <v>88</v>
      </c>
      <c r="E5" s="292" t="s">
        <v>89</v>
      </c>
      <c r="F5" s="292"/>
      <c r="G5" s="292"/>
      <c r="H5" s="11"/>
      <c r="I5" s="292" t="s">
        <v>90</v>
      </c>
      <c r="J5" s="292"/>
      <c r="K5" s="292"/>
      <c r="L5" s="292" t="s">
        <v>91</v>
      </c>
      <c r="M5" s="292"/>
      <c r="N5" s="292"/>
    </row>
    <row r="6" spans="3:14" x14ac:dyDescent="0.3">
      <c r="C6" s="10">
        <v>1</v>
      </c>
      <c r="D6" s="8"/>
      <c r="E6" s="8" t="s">
        <v>92</v>
      </c>
      <c r="F6" s="8" t="s">
        <v>93</v>
      </c>
      <c r="G6" s="8" t="s">
        <v>94</v>
      </c>
      <c r="H6" s="8"/>
      <c r="I6" s="8" t="s">
        <v>92</v>
      </c>
      <c r="J6" s="8" t="s">
        <v>93</v>
      </c>
      <c r="K6" s="8" t="s">
        <v>94</v>
      </c>
      <c r="L6" s="8" t="s">
        <v>92</v>
      </c>
      <c r="M6" s="8" t="s">
        <v>93</v>
      </c>
      <c r="N6" s="8" t="s">
        <v>94</v>
      </c>
    </row>
    <row r="7" spans="3:14" x14ac:dyDescent="0.3">
      <c r="D7" s="7" t="s">
        <v>95</v>
      </c>
      <c r="E7" s="7"/>
      <c r="F7" s="7"/>
      <c r="G7" s="7">
        <f>E7*F7</f>
        <v>0</v>
      </c>
      <c r="H7" s="7" t="s">
        <v>110</v>
      </c>
      <c r="I7" s="7"/>
      <c r="J7" s="7"/>
      <c r="K7" s="7">
        <f>I7*J7</f>
        <v>0</v>
      </c>
      <c r="L7" s="7"/>
      <c r="M7" s="7"/>
      <c r="N7" s="7">
        <f>L7*M7</f>
        <v>0</v>
      </c>
    </row>
    <row r="8" spans="3:14" x14ac:dyDescent="0.3">
      <c r="D8" s="7"/>
      <c r="E8" s="7"/>
      <c r="F8" s="7"/>
      <c r="G8" s="7">
        <f t="shared" ref="G8:G34" si="0">E8*F8</f>
        <v>0</v>
      </c>
      <c r="H8" s="7" t="s">
        <v>111</v>
      </c>
      <c r="I8" s="7"/>
      <c r="J8" s="7"/>
      <c r="K8" s="7">
        <f t="shared" ref="K8:K34" si="1">I8*J8</f>
        <v>0</v>
      </c>
      <c r="L8" s="7"/>
      <c r="M8" s="7"/>
      <c r="N8" s="7">
        <f t="shared" ref="N8:N34" si="2">L8*M8</f>
        <v>0</v>
      </c>
    </row>
    <row r="9" spans="3:14" x14ac:dyDescent="0.3">
      <c r="D9" s="7"/>
      <c r="E9" s="7"/>
      <c r="F9" s="7"/>
      <c r="G9" s="7">
        <f t="shared" si="0"/>
        <v>0</v>
      </c>
      <c r="H9" s="7"/>
      <c r="I9" s="7"/>
      <c r="J9" s="7"/>
      <c r="K9" s="7">
        <f t="shared" si="1"/>
        <v>0</v>
      </c>
      <c r="L9" s="7"/>
      <c r="M9" s="7"/>
      <c r="N9" s="7">
        <f t="shared" si="2"/>
        <v>0</v>
      </c>
    </row>
    <row r="10" spans="3:14" x14ac:dyDescent="0.3">
      <c r="D10" s="7" t="s">
        <v>98</v>
      </c>
      <c r="E10" s="7"/>
      <c r="F10" s="7"/>
      <c r="G10" s="7">
        <f t="shared" si="0"/>
        <v>0</v>
      </c>
      <c r="H10" s="7" t="s">
        <v>110</v>
      </c>
      <c r="I10" s="7"/>
      <c r="J10" s="7"/>
      <c r="K10" s="7">
        <f t="shared" si="1"/>
        <v>0</v>
      </c>
      <c r="L10" s="7"/>
      <c r="M10" s="7"/>
      <c r="N10" s="7">
        <f t="shared" si="2"/>
        <v>0</v>
      </c>
    </row>
    <row r="11" spans="3:14" x14ac:dyDescent="0.3">
      <c r="D11" s="7"/>
      <c r="E11" s="7"/>
      <c r="F11" s="7"/>
      <c r="G11" s="7">
        <f t="shared" si="0"/>
        <v>0</v>
      </c>
      <c r="H11" s="7" t="s">
        <v>111</v>
      </c>
      <c r="I11" s="7"/>
      <c r="J11" s="7"/>
      <c r="K11" s="7">
        <f t="shared" si="1"/>
        <v>0</v>
      </c>
      <c r="L11" s="7"/>
      <c r="M11" s="7"/>
      <c r="N11" s="7">
        <f t="shared" si="2"/>
        <v>0</v>
      </c>
    </row>
    <row r="12" spans="3:14" x14ac:dyDescent="0.3">
      <c r="D12" s="7"/>
      <c r="E12" s="7"/>
      <c r="F12" s="7"/>
      <c r="G12" s="7">
        <f t="shared" si="0"/>
        <v>0</v>
      </c>
      <c r="H12" s="7"/>
      <c r="I12" s="7"/>
      <c r="J12" s="7"/>
      <c r="K12" s="7">
        <f t="shared" si="1"/>
        <v>0</v>
      </c>
      <c r="L12" s="7"/>
      <c r="M12" s="7"/>
      <c r="N12" s="7">
        <f t="shared" si="2"/>
        <v>0</v>
      </c>
    </row>
    <row r="13" spans="3:14" x14ac:dyDescent="0.3">
      <c r="D13" s="7"/>
      <c r="E13" s="7"/>
      <c r="F13" s="7"/>
      <c r="G13" s="7">
        <f t="shared" si="0"/>
        <v>0</v>
      </c>
      <c r="H13" s="7"/>
      <c r="I13" s="7"/>
      <c r="J13" s="7"/>
      <c r="K13" s="7">
        <f t="shared" si="1"/>
        <v>0</v>
      </c>
      <c r="L13" s="7"/>
      <c r="M13" s="7"/>
      <c r="N13" s="7">
        <f t="shared" si="2"/>
        <v>0</v>
      </c>
    </row>
    <row r="14" spans="3:14" x14ac:dyDescent="0.3">
      <c r="D14" s="7" t="s">
        <v>96</v>
      </c>
      <c r="E14" s="7"/>
      <c r="F14" s="7"/>
      <c r="G14" s="7">
        <f t="shared" si="0"/>
        <v>0</v>
      </c>
      <c r="H14" s="7" t="s">
        <v>110</v>
      </c>
      <c r="I14" s="7"/>
      <c r="J14" s="7"/>
      <c r="K14" s="7">
        <f t="shared" si="1"/>
        <v>0</v>
      </c>
      <c r="L14" s="7"/>
      <c r="M14" s="7"/>
      <c r="N14" s="7">
        <f t="shared" si="2"/>
        <v>0</v>
      </c>
    </row>
    <row r="15" spans="3:14" x14ac:dyDescent="0.3">
      <c r="D15" s="7"/>
      <c r="E15" s="7"/>
      <c r="F15" s="7"/>
      <c r="G15" s="7">
        <f t="shared" si="0"/>
        <v>0</v>
      </c>
      <c r="H15" s="7" t="s">
        <v>111</v>
      </c>
      <c r="I15" s="7"/>
      <c r="J15" s="7"/>
      <c r="K15" s="7">
        <f t="shared" si="1"/>
        <v>0</v>
      </c>
      <c r="L15" s="7"/>
      <c r="M15" s="7"/>
      <c r="N15" s="7">
        <f t="shared" si="2"/>
        <v>0</v>
      </c>
    </row>
    <row r="16" spans="3:14" x14ac:dyDescent="0.3">
      <c r="D16" s="7"/>
      <c r="E16" s="7"/>
      <c r="F16" s="7"/>
      <c r="G16" s="7">
        <f t="shared" si="0"/>
        <v>0</v>
      </c>
      <c r="H16" s="7"/>
      <c r="I16" s="7"/>
      <c r="J16" s="7"/>
      <c r="K16" s="7">
        <f t="shared" si="1"/>
        <v>0</v>
      </c>
      <c r="L16" s="7"/>
      <c r="M16" s="7"/>
      <c r="N16" s="7">
        <f t="shared" si="2"/>
        <v>0</v>
      </c>
    </row>
    <row r="17" spans="4:14" x14ac:dyDescent="0.3">
      <c r="D17" s="7"/>
      <c r="E17" s="7"/>
      <c r="F17" s="7"/>
      <c r="G17" s="7">
        <f t="shared" si="0"/>
        <v>0</v>
      </c>
      <c r="H17" s="7"/>
      <c r="I17" s="7"/>
      <c r="J17" s="7"/>
      <c r="K17" s="7">
        <f t="shared" si="1"/>
        <v>0</v>
      </c>
      <c r="L17" s="7"/>
      <c r="M17" s="7"/>
      <c r="N17" s="7">
        <f t="shared" si="2"/>
        <v>0</v>
      </c>
    </row>
    <row r="18" spans="4:14" x14ac:dyDescent="0.3">
      <c r="D18" s="7" t="s">
        <v>97</v>
      </c>
      <c r="E18" s="7"/>
      <c r="F18" s="7"/>
      <c r="G18" s="7">
        <f t="shared" si="0"/>
        <v>0</v>
      </c>
      <c r="H18" s="7" t="s">
        <v>110</v>
      </c>
      <c r="I18" s="7"/>
      <c r="J18" s="7"/>
      <c r="K18" s="7">
        <f t="shared" si="1"/>
        <v>0</v>
      </c>
      <c r="L18" s="7"/>
      <c r="M18" s="7"/>
      <c r="N18" s="7">
        <f t="shared" si="2"/>
        <v>0</v>
      </c>
    </row>
    <row r="19" spans="4:14" x14ac:dyDescent="0.3">
      <c r="D19" s="7"/>
      <c r="E19" s="7"/>
      <c r="F19" s="7"/>
      <c r="G19" s="7">
        <f t="shared" si="0"/>
        <v>0</v>
      </c>
      <c r="H19" s="7" t="s">
        <v>111</v>
      </c>
      <c r="I19" s="7"/>
      <c r="J19" s="7"/>
      <c r="K19" s="7">
        <f t="shared" si="1"/>
        <v>0</v>
      </c>
      <c r="L19" s="7"/>
      <c r="M19" s="7"/>
      <c r="N19" s="7">
        <f t="shared" si="2"/>
        <v>0</v>
      </c>
    </row>
    <row r="20" spans="4:14" x14ac:dyDescent="0.3">
      <c r="D20" s="7"/>
      <c r="E20" s="7"/>
      <c r="F20" s="7"/>
      <c r="G20" s="7">
        <f t="shared" si="0"/>
        <v>0</v>
      </c>
      <c r="H20" s="7"/>
      <c r="I20" s="7"/>
      <c r="J20" s="7"/>
      <c r="K20" s="7">
        <f t="shared" si="1"/>
        <v>0</v>
      </c>
      <c r="L20" s="7"/>
      <c r="M20" s="7"/>
      <c r="N20" s="7">
        <f t="shared" si="2"/>
        <v>0</v>
      </c>
    </row>
    <row r="21" spans="4:14" x14ac:dyDescent="0.3">
      <c r="D21" s="7" t="s">
        <v>97</v>
      </c>
      <c r="E21" s="7"/>
      <c r="F21" s="7"/>
      <c r="G21" s="7">
        <f t="shared" si="0"/>
        <v>0</v>
      </c>
      <c r="H21" s="7" t="s">
        <v>110</v>
      </c>
      <c r="I21" s="7"/>
      <c r="J21" s="7"/>
      <c r="K21" s="7">
        <f t="shared" si="1"/>
        <v>0</v>
      </c>
      <c r="L21" s="7"/>
      <c r="M21" s="7"/>
      <c r="N21" s="7">
        <f t="shared" si="2"/>
        <v>0</v>
      </c>
    </row>
    <row r="22" spans="4:14" x14ac:dyDescent="0.3">
      <c r="D22" s="7"/>
      <c r="E22" s="7"/>
      <c r="F22" s="7"/>
      <c r="G22" s="7">
        <f t="shared" si="0"/>
        <v>0</v>
      </c>
      <c r="H22" s="7" t="s">
        <v>111</v>
      </c>
      <c r="I22" s="7"/>
      <c r="J22" s="7"/>
      <c r="K22" s="7">
        <f t="shared" si="1"/>
        <v>0</v>
      </c>
      <c r="L22" s="7"/>
      <c r="M22" s="7"/>
      <c r="N22" s="7">
        <f t="shared" si="2"/>
        <v>0</v>
      </c>
    </row>
    <row r="23" spans="4:14" x14ac:dyDescent="0.3">
      <c r="D23" s="7"/>
      <c r="E23" s="7"/>
      <c r="F23" s="7"/>
      <c r="G23" s="7">
        <f t="shared" si="0"/>
        <v>0</v>
      </c>
      <c r="H23" s="7"/>
      <c r="I23" s="7"/>
      <c r="J23" s="7"/>
      <c r="K23" s="7">
        <f t="shared" si="1"/>
        <v>0</v>
      </c>
      <c r="L23" s="7"/>
      <c r="M23" s="7"/>
      <c r="N23" s="7">
        <f t="shared" si="2"/>
        <v>0</v>
      </c>
    </row>
    <row r="24" spans="4:14" x14ac:dyDescent="0.3">
      <c r="D24" s="7" t="s">
        <v>103</v>
      </c>
      <c r="E24" s="7"/>
      <c r="F24" s="7"/>
      <c r="G24" s="7">
        <f t="shared" si="0"/>
        <v>0</v>
      </c>
      <c r="H24" s="7" t="s">
        <v>112</v>
      </c>
      <c r="I24" s="7"/>
      <c r="J24" s="7"/>
      <c r="K24" s="7">
        <f t="shared" si="1"/>
        <v>0</v>
      </c>
      <c r="L24" s="7"/>
      <c r="M24" s="7"/>
      <c r="N24" s="7">
        <f t="shared" si="2"/>
        <v>0</v>
      </c>
    </row>
    <row r="25" spans="4:14" x14ac:dyDescent="0.3">
      <c r="D25" s="7" t="s">
        <v>104</v>
      </c>
      <c r="E25" s="7"/>
      <c r="F25" s="7"/>
      <c r="G25" s="7">
        <f t="shared" si="0"/>
        <v>0</v>
      </c>
      <c r="H25" s="7" t="s">
        <v>112</v>
      </c>
      <c r="I25" s="7"/>
      <c r="J25" s="7"/>
      <c r="K25" s="7">
        <f t="shared" si="1"/>
        <v>0</v>
      </c>
      <c r="L25" s="7"/>
      <c r="M25" s="7"/>
      <c r="N25" s="7">
        <f t="shared" si="2"/>
        <v>0</v>
      </c>
    </row>
    <row r="26" spans="4:14" x14ac:dyDescent="0.3">
      <c r="D26" s="7" t="s">
        <v>105</v>
      </c>
      <c r="E26" s="7"/>
      <c r="F26" s="7"/>
      <c r="G26" s="7">
        <f t="shared" si="0"/>
        <v>0</v>
      </c>
      <c r="H26" s="7" t="s">
        <v>112</v>
      </c>
      <c r="I26" s="7"/>
      <c r="J26" s="7"/>
      <c r="K26" s="7">
        <f t="shared" si="1"/>
        <v>0</v>
      </c>
      <c r="L26" s="7"/>
      <c r="M26" s="7"/>
      <c r="N26" s="7">
        <f t="shared" si="2"/>
        <v>0</v>
      </c>
    </row>
    <row r="27" spans="4:14" x14ac:dyDescent="0.3">
      <c r="D27" s="7"/>
      <c r="E27" s="7"/>
      <c r="F27" s="7"/>
      <c r="G27" s="7">
        <f t="shared" si="0"/>
        <v>0</v>
      </c>
      <c r="H27" s="7"/>
      <c r="I27" s="7"/>
      <c r="J27" s="7"/>
      <c r="K27" s="7">
        <f t="shared" si="1"/>
        <v>0</v>
      </c>
      <c r="L27" s="7"/>
      <c r="M27" s="7"/>
      <c r="N27" s="7">
        <f t="shared" si="2"/>
        <v>0</v>
      </c>
    </row>
    <row r="28" spans="4:14" x14ac:dyDescent="0.3">
      <c r="D28" s="7" t="s">
        <v>99</v>
      </c>
      <c r="E28" s="7"/>
      <c r="F28" s="7"/>
      <c r="G28" s="7">
        <f t="shared" si="0"/>
        <v>0</v>
      </c>
      <c r="H28" s="7"/>
      <c r="I28" s="7"/>
      <c r="J28" s="7"/>
      <c r="K28" s="7">
        <f t="shared" si="1"/>
        <v>0</v>
      </c>
      <c r="L28" s="7"/>
      <c r="M28" s="7"/>
      <c r="N28" s="7">
        <f t="shared" si="2"/>
        <v>0</v>
      </c>
    </row>
    <row r="29" spans="4:14" x14ac:dyDescent="0.3">
      <c r="D29" s="7" t="s">
        <v>100</v>
      </c>
      <c r="E29" s="7"/>
      <c r="F29" s="7"/>
      <c r="G29" s="7">
        <f t="shared" si="0"/>
        <v>0</v>
      </c>
      <c r="H29" s="7"/>
      <c r="I29" s="7"/>
      <c r="J29" s="7"/>
      <c r="K29" s="7">
        <f t="shared" si="1"/>
        <v>0</v>
      </c>
      <c r="L29" s="7"/>
      <c r="M29" s="7"/>
      <c r="N29" s="7">
        <f t="shared" si="2"/>
        <v>0</v>
      </c>
    </row>
    <row r="30" spans="4:14" x14ac:dyDescent="0.3">
      <c r="D30" s="7" t="s">
        <v>101</v>
      </c>
      <c r="E30" s="7"/>
      <c r="F30" s="7"/>
      <c r="G30" s="7">
        <f t="shared" si="0"/>
        <v>0</v>
      </c>
      <c r="H30" s="7"/>
      <c r="I30" s="7"/>
      <c r="J30" s="7"/>
      <c r="K30" s="7">
        <f t="shared" si="1"/>
        <v>0</v>
      </c>
      <c r="L30" s="7"/>
      <c r="M30" s="7"/>
      <c r="N30" s="7">
        <f t="shared" si="2"/>
        <v>0</v>
      </c>
    </row>
    <row r="31" spans="4:14" x14ac:dyDescent="0.3">
      <c r="D31" s="7" t="s">
        <v>102</v>
      </c>
      <c r="E31" s="7"/>
      <c r="F31" s="7"/>
      <c r="G31" s="7">
        <f t="shared" si="0"/>
        <v>0</v>
      </c>
      <c r="H31" s="7"/>
      <c r="I31" s="7"/>
      <c r="J31" s="7"/>
      <c r="K31" s="7">
        <f t="shared" si="1"/>
        <v>0</v>
      </c>
      <c r="L31" s="7"/>
      <c r="M31" s="7"/>
      <c r="N31" s="7">
        <f t="shared" si="2"/>
        <v>0</v>
      </c>
    </row>
    <row r="32" spans="4:14" x14ac:dyDescent="0.3">
      <c r="D32" s="7"/>
      <c r="E32" s="7"/>
      <c r="F32" s="7"/>
      <c r="G32" s="7">
        <f t="shared" si="0"/>
        <v>0</v>
      </c>
      <c r="H32" s="7"/>
      <c r="I32" s="7"/>
      <c r="J32" s="7"/>
      <c r="K32" s="7">
        <f t="shared" si="1"/>
        <v>0</v>
      </c>
      <c r="L32" s="7"/>
      <c r="M32" s="7"/>
      <c r="N32" s="7">
        <f t="shared" si="2"/>
        <v>0</v>
      </c>
    </row>
    <row r="33" spans="4:14" x14ac:dyDescent="0.3">
      <c r="D33" s="7"/>
      <c r="E33" s="7"/>
      <c r="F33" s="7"/>
      <c r="G33" s="7">
        <f t="shared" si="0"/>
        <v>0</v>
      </c>
      <c r="H33" s="7"/>
      <c r="I33" s="7"/>
      <c r="J33" s="7"/>
      <c r="K33" s="7">
        <f t="shared" si="1"/>
        <v>0</v>
      </c>
      <c r="L33" s="7"/>
      <c r="M33" s="7"/>
      <c r="N33" s="7">
        <f t="shared" si="2"/>
        <v>0</v>
      </c>
    </row>
    <row r="34" spans="4:14" x14ac:dyDescent="0.3">
      <c r="D34" s="7"/>
      <c r="E34" s="7"/>
      <c r="F34" s="7"/>
      <c r="G34" s="7">
        <f t="shared" si="0"/>
        <v>0</v>
      </c>
      <c r="H34" s="7"/>
      <c r="I34" s="7"/>
      <c r="J34" s="7"/>
      <c r="K34" s="7">
        <f t="shared" si="1"/>
        <v>0</v>
      </c>
      <c r="L34" s="7"/>
      <c r="M34" s="7"/>
      <c r="N34" s="7">
        <f t="shared" si="2"/>
        <v>0</v>
      </c>
    </row>
    <row r="35" spans="4:14" x14ac:dyDescent="0.3">
      <c r="D35" s="7" t="s">
        <v>106</v>
      </c>
      <c r="E35" s="7"/>
      <c r="F35" s="7">
        <f>G35*10.764</f>
        <v>0</v>
      </c>
      <c r="G35" s="7">
        <f>SUM(G7:G34)</f>
        <v>0</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59"/>
  <sheetViews>
    <sheetView view="pageLayout" topLeftCell="A104" zoomScale="85" zoomScaleNormal="100" zoomScaleSheetLayoutView="110" zoomScalePageLayoutView="85" workbookViewId="0">
      <selection activeCell="C18" sqref="C18:E18"/>
    </sheetView>
  </sheetViews>
  <sheetFormatPr defaultRowHeight="14.4" x14ac:dyDescent="0.3"/>
  <cols>
    <col min="1" max="1" width="8.77734375" customWidth="1"/>
    <col min="2" max="2" width="9.77734375" customWidth="1"/>
    <col min="3" max="3" width="14.44140625" customWidth="1"/>
    <col min="4" max="4" width="7.21875" customWidth="1"/>
    <col min="5" max="5" width="5.5546875" customWidth="1"/>
    <col min="6" max="6" width="9" customWidth="1"/>
    <col min="7" max="8" width="9.77734375" customWidth="1"/>
    <col min="9" max="9" width="11.21875" customWidth="1"/>
    <col min="10" max="10" width="2.77734375" customWidth="1"/>
    <col min="11" max="11" width="3.5546875" customWidth="1"/>
  </cols>
  <sheetData>
    <row r="1" spans="1:10" ht="43.95" customHeight="1" x14ac:dyDescent="0.3">
      <c r="A1" s="194" t="s">
        <v>37</v>
      </c>
      <c r="B1" s="195"/>
      <c r="C1" s="195"/>
      <c r="D1" s="195"/>
      <c r="E1" s="195"/>
      <c r="F1" s="195"/>
      <c r="G1" s="195"/>
      <c r="H1" s="195"/>
      <c r="I1" s="195"/>
      <c r="J1" s="196"/>
    </row>
    <row r="2" spans="1:10" x14ac:dyDescent="0.3">
      <c r="A2" s="223" t="s">
        <v>55</v>
      </c>
      <c r="B2" s="224"/>
      <c r="C2" s="224"/>
      <c r="D2" s="224"/>
      <c r="E2" s="224"/>
      <c r="F2" s="224"/>
      <c r="G2" s="224"/>
      <c r="H2" s="224"/>
      <c r="I2" s="224"/>
      <c r="J2" s="225"/>
    </row>
    <row r="3" spans="1:10" x14ac:dyDescent="0.3">
      <c r="A3" s="199" t="s">
        <v>0</v>
      </c>
      <c r="B3" s="171"/>
      <c r="C3" s="171"/>
      <c r="D3" s="171"/>
      <c r="E3" s="172"/>
      <c r="F3" s="257" t="s">
        <v>194</v>
      </c>
      <c r="G3" s="258"/>
      <c r="H3" s="258"/>
      <c r="I3" s="258"/>
      <c r="J3" s="259"/>
    </row>
    <row r="4" spans="1:10" x14ac:dyDescent="0.3">
      <c r="A4" s="199" t="s">
        <v>1</v>
      </c>
      <c r="B4" s="171"/>
      <c r="C4" s="171"/>
      <c r="D4" s="171"/>
      <c r="E4" s="172"/>
      <c r="F4" s="130" t="s">
        <v>139</v>
      </c>
      <c r="G4" s="131"/>
      <c r="H4" s="131"/>
      <c r="I4" s="131"/>
      <c r="J4" s="132"/>
    </row>
    <row r="5" spans="1:10" x14ac:dyDescent="0.3">
      <c r="A5" s="199" t="s">
        <v>2</v>
      </c>
      <c r="B5" s="171"/>
      <c r="C5" s="171"/>
      <c r="D5" s="171"/>
      <c r="E5" s="172"/>
      <c r="F5" s="257" t="s">
        <v>138</v>
      </c>
      <c r="G5" s="258"/>
      <c r="H5" s="258"/>
      <c r="I5" s="258"/>
      <c r="J5" s="259"/>
    </row>
    <row r="6" spans="1:10" ht="16.5" customHeight="1" x14ac:dyDescent="0.3">
      <c r="A6" s="199" t="s">
        <v>3</v>
      </c>
      <c r="B6" s="171"/>
      <c r="C6" s="171"/>
      <c r="D6" s="171"/>
      <c r="E6" s="172"/>
      <c r="F6" s="68" t="s">
        <v>140</v>
      </c>
      <c r="G6" s="188"/>
      <c r="H6" s="188"/>
      <c r="I6" s="188"/>
      <c r="J6" s="69"/>
    </row>
    <row r="7" spans="1:10" ht="15" customHeight="1" x14ac:dyDescent="0.3">
      <c r="A7" s="199" t="s">
        <v>4</v>
      </c>
      <c r="B7" s="171"/>
      <c r="C7" s="171"/>
      <c r="D7" s="171"/>
      <c r="E7" s="172"/>
      <c r="F7" s="68" t="str">
        <f>F6</f>
        <v>M/s.Kanakia Spaces Realty Private Limited</v>
      </c>
      <c r="G7" s="188"/>
      <c r="H7" s="188"/>
      <c r="I7" s="188"/>
      <c r="J7" s="69"/>
    </row>
    <row r="8" spans="1:10" x14ac:dyDescent="0.3">
      <c r="A8" s="199" t="s">
        <v>5</v>
      </c>
      <c r="B8" s="171"/>
      <c r="C8" s="171"/>
      <c r="D8" s="171"/>
      <c r="E8" s="172"/>
      <c r="F8" s="130" t="s">
        <v>141</v>
      </c>
      <c r="G8" s="131"/>
      <c r="H8" s="131"/>
      <c r="I8" s="131"/>
      <c r="J8" s="132"/>
    </row>
    <row r="9" spans="1:10" x14ac:dyDescent="0.3">
      <c r="A9" s="130" t="s">
        <v>144</v>
      </c>
      <c r="B9" s="171"/>
      <c r="C9" s="171"/>
      <c r="D9" s="171"/>
      <c r="E9" s="172"/>
      <c r="F9" s="130" t="s">
        <v>143</v>
      </c>
      <c r="G9" s="131"/>
      <c r="H9" s="131"/>
      <c r="I9" s="131"/>
      <c r="J9" s="132"/>
    </row>
    <row r="10" spans="1:10" x14ac:dyDescent="0.3">
      <c r="A10" s="130" t="s">
        <v>116</v>
      </c>
      <c r="B10" s="171"/>
      <c r="C10" s="171"/>
      <c r="D10" s="171"/>
      <c r="E10" s="172"/>
      <c r="F10" s="130">
        <v>2267267777</v>
      </c>
      <c r="G10" s="131"/>
      <c r="H10" s="131"/>
      <c r="I10" s="131"/>
      <c r="J10" s="132"/>
    </row>
    <row r="11" spans="1:10" x14ac:dyDescent="0.3">
      <c r="A11" s="130" t="s">
        <v>134</v>
      </c>
      <c r="B11" s="131"/>
      <c r="C11" s="131"/>
      <c r="D11" s="131"/>
      <c r="E11" s="132"/>
      <c r="F11" s="130" t="s">
        <v>142</v>
      </c>
      <c r="G11" s="131"/>
      <c r="H11" s="131"/>
      <c r="I11" s="131"/>
      <c r="J11" s="132"/>
    </row>
    <row r="12" spans="1:10" x14ac:dyDescent="0.3">
      <c r="A12" s="199" t="s">
        <v>6</v>
      </c>
      <c r="B12" s="171"/>
      <c r="C12" s="171"/>
      <c r="D12" s="171"/>
      <c r="E12" s="172"/>
      <c r="F12" s="226" t="s">
        <v>127</v>
      </c>
      <c r="G12" s="227"/>
      <c r="H12" s="227"/>
      <c r="I12" s="227"/>
      <c r="J12" s="228"/>
    </row>
    <row r="13" spans="1:10" ht="31.5" customHeight="1" x14ac:dyDescent="0.3">
      <c r="A13" s="130" t="s">
        <v>128</v>
      </c>
      <c r="B13" s="131"/>
      <c r="C13" s="131"/>
      <c r="D13" s="131"/>
      <c r="E13" s="132"/>
      <c r="F13" s="68" t="s">
        <v>196</v>
      </c>
      <c r="G13" s="131"/>
      <c r="H13" s="131"/>
      <c r="I13" s="131"/>
      <c r="J13" s="132"/>
    </row>
    <row r="14" spans="1:10" ht="48" customHeight="1" x14ac:dyDescent="0.3">
      <c r="A14" s="67" t="s">
        <v>72</v>
      </c>
      <c r="B14" s="67"/>
      <c r="C14" s="68" t="s">
        <v>157</v>
      </c>
      <c r="D14" s="188"/>
      <c r="E14" s="188"/>
      <c r="F14" s="188"/>
      <c r="G14" s="188"/>
      <c r="H14" s="188"/>
      <c r="I14" s="188"/>
      <c r="J14" s="69"/>
    </row>
    <row r="15" spans="1:10" ht="17.25" customHeight="1" x14ac:dyDescent="0.3">
      <c r="A15" s="19" t="s">
        <v>149</v>
      </c>
      <c r="B15" s="130" t="s">
        <v>147</v>
      </c>
      <c r="C15" s="131"/>
      <c r="D15" s="132"/>
      <c r="E15" s="68" t="s">
        <v>150</v>
      </c>
      <c r="F15" s="69"/>
      <c r="G15" s="16" t="s">
        <v>151</v>
      </c>
      <c r="H15" s="4" t="s">
        <v>73</v>
      </c>
      <c r="I15" s="321" t="s">
        <v>148</v>
      </c>
      <c r="J15" s="322"/>
    </row>
    <row r="16" spans="1:10" x14ac:dyDescent="0.3">
      <c r="A16" s="2" t="s">
        <v>7</v>
      </c>
      <c r="B16" s="130" t="s">
        <v>152</v>
      </c>
      <c r="C16" s="131"/>
      <c r="D16" s="131"/>
      <c r="E16" s="132"/>
      <c r="F16" s="3" t="s">
        <v>74</v>
      </c>
      <c r="G16" s="130" t="s">
        <v>145</v>
      </c>
      <c r="H16" s="131"/>
      <c r="I16" s="131"/>
      <c r="J16" s="132"/>
    </row>
    <row r="17" spans="1:10" x14ac:dyDescent="0.3">
      <c r="A17" s="2" t="s">
        <v>8</v>
      </c>
      <c r="B17" s="130" t="s">
        <v>146</v>
      </c>
      <c r="C17" s="131"/>
      <c r="D17" s="131"/>
      <c r="E17" s="132"/>
      <c r="F17" s="3" t="s">
        <v>75</v>
      </c>
      <c r="G17" s="130">
        <v>400076</v>
      </c>
      <c r="H17" s="131"/>
      <c r="I17" s="131"/>
      <c r="J17" s="132"/>
    </row>
    <row r="18" spans="1:10" ht="32.25" customHeight="1" x14ac:dyDescent="0.3">
      <c r="A18" s="67" t="s">
        <v>76</v>
      </c>
      <c r="B18" s="67"/>
      <c r="C18" s="318" t="s">
        <v>153</v>
      </c>
      <c r="D18" s="318"/>
      <c r="E18" s="318"/>
      <c r="F18" s="320" t="s">
        <v>62</v>
      </c>
      <c r="G18" s="320"/>
      <c r="H18" s="188" t="s">
        <v>154</v>
      </c>
      <c r="I18" s="188"/>
      <c r="J18" s="69"/>
    </row>
    <row r="19" spans="1:10" ht="15" customHeight="1" x14ac:dyDescent="0.3">
      <c r="A19" s="242" t="s">
        <v>133</v>
      </c>
      <c r="B19" s="243"/>
      <c r="C19" s="243"/>
      <c r="D19" s="243"/>
      <c r="E19" s="244"/>
      <c r="F19" s="248" t="s">
        <v>70</v>
      </c>
      <c r="G19" s="249"/>
      <c r="H19" s="249"/>
      <c r="I19" s="249"/>
      <c r="J19" s="250"/>
    </row>
    <row r="20" spans="1:10" x14ac:dyDescent="0.3">
      <c r="A20" s="245"/>
      <c r="B20" s="246"/>
      <c r="C20" s="246"/>
      <c r="D20" s="246"/>
      <c r="E20" s="247"/>
      <c r="F20" s="251"/>
      <c r="G20" s="252"/>
      <c r="H20" s="252"/>
      <c r="I20" s="252"/>
      <c r="J20" s="253"/>
    </row>
    <row r="21" spans="1:10" ht="15" customHeight="1" x14ac:dyDescent="0.3">
      <c r="A21" s="242" t="s">
        <v>117</v>
      </c>
      <c r="B21" s="260"/>
      <c r="C21" s="260"/>
      <c r="D21" s="260"/>
      <c r="E21" s="261"/>
      <c r="F21" s="242" t="s">
        <v>57</v>
      </c>
      <c r="G21" s="243"/>
      <c r="H21" s="243"/>
      <c r="I21" s="243"/>
      <c r="J21" s="244"/>
    </row>
    <row r="22" spans="1:10" x14ac:dyDescent="0.3">
      <c r="A22" s="262"/>
      <c r="B22" s="263"/>
      <c r="C22" s="263"/>
      <c r="D22" s="263"/>
      <c r="E22" s="264"/>
      <c r="F22" s="245"/>
      <c r="G22" s="246"/>
      <c r="H22" s="246"/>
      <c r="I22" s="246"/>
      <c r="J22" s="247"/>
    </row>
    <row r="23" spans="1:10" x14ac:dyDescent="0.3">
      <c r="A23" s="199" t="s">
        <v>9</v>
      </c>
      <c r="B23" s="171"/>
      <c r="C23" s="171"/>
      <c r="D23" s="171"/>
      <c r="E23" s="172"/>
      <c r="F23" s="254" t="s">
        <v>155</v>
      </c>
      <c r="G23" s="255"/>
      <c r="H23" s="255"/>
      <c r="I23" s="255"/>
      <c r="J23" s="256"/>
    </row>
    <row r="24" spans="1:10" x14ac:dyDescent="0.3">
      <c r="A24" s="199" t="s">
        <v>10</v>
      </c>
      <c r="B24" s="171"/>
      <c r="C24" s="171"/>
      <c r="D24" s="171"/>
      <c r="E24" s="172"/>
      <c r="F24" s="238" t="s">
        <v>63</v>
      </c>
      <c r="G24" s="239"/>
      <c r="H24" s="239"/>
      <c r="I24" s="239"/>
      <c r="J24" s="240"/>
    </row>
    <row r="25" spans="1:10" x14ac:dyDescent="0.3">
      <c r="A25" s="199" t="s">
        <v>11</v>
      </c>
      <c r="B25" s="171"/>
      <c r="C25" s="171"/>
      <c r="D25" s="171"/>
      <c r="E25" s="172"/>
      <c r="F25" s="254" t="s">
        <v>156</v>
      </c>
      <c r="G25" s="255"/>
      <c r="H25" s="255"/>
      <c r="I25" s="255"/>
      <c r="J25" s="256"/>
    </row>
    <row r="26" spans="1:10" x14ac:dyDescent="0.3">
      <c r="A26" s="199" t="s">
        <v>29</v>
      </c>
      <c r="B26" s="171"/>
      <c r="C26" s="171"/>
      <c r="D26" s="171"/>
      <c r="E26" s="172"/>
      <c r="F26" s="235" t="s">
        <v>77</v>
      </c>
      <c r="G26" s="230"/>
      <c r="H26" s="230"/>
      <c r="I26" s="230"/>
      <c r="J26" s="231"/>
    </row>
    <row r="27" spans="1:10" x14ac:dyDescent="0.3">
      <c r="A27" s="209" t="s">
        <v>12</v>
      </c>
      <c r="B27" s="210"/>
      <c r="C27" s="209" t="s">
        <v>13</v>
      </c>
      <c r="D27" s="210"/>
      <c r="E27" s="189" t="s">
        <v>14</v>
      </c>
      <c r="F27" s="210"/>
      <c r="G27" s="189" t="s">
        <v>61</v>
      </c>
      <c r="H27" s="190"/>
      <c r="I27" s="209" t="s">
        <v>15</v>
      </c>
      <c r="J27" s="210"/>
    </row>
    <row r="28" spans="1:10" x14ac:dyDescent="0.3">
      <c r="A28" s="189" t="s">
        <v>16</v>
      </c>
      <c r="B28" s="190"/>
      <c r="C28" s="189" t="s">
        <v>60</v>
      </c>
      <c r="D28" s="190"/>
      <c r="E28" s="189" t="s">
        <v>60</v>
      </c>
      <c r="F28" s="190"/>
      <c r="G28" s="189" t="s">
        <v>60</v>
      </c>
      <c r="H28" s="190"/>
      <c r="I28" s="189" t="s">
        <v>60</v>
      </c>
      <c r="J28" s="190"/>
    </row>
    <row r="29" spans="1:10" x14ac:dyDescent="0.3">
      <c r="A29" s="209" t="s">
        <v>17</v>
      </c>
      <c r="B29" s="210"/>
      <c r="C29" s="189" t="s">
        <v>158</v>
      </c>
      <c r="D29" s="190"/>
      <c r="E29" s="189" t="s">
        <v>158</v>
      </c>
      <c r="F29" s="190"/>
      <c r="G29" s="189" t="s">
        <v>158</v>
      </c>
      <c r="H29" s="190"/>
      <c r="I29" s="189" t="s">
        <v>7</v>
      </c>
      <c r="J29" s="190"/>
    </row>
    <row r="30" spans="1:10" x14ac:dyDescent="0.3">
      <c r="A30" s="130" t="s">
        <v>69</v>
      </c>
      <c r="B30" s="131"/>
      <c r="C30" s="131"/>
      <c r="D30" s="131"/>
      <c r="E30" s="131"/>
      <c r="F30" s="131"/>
      <c r="G30" s="131"/>
      <c r="H30" s="131"/>
      <c r="I30" s="131"/>
      <c r="J30" s="132"/>
    </row>
    <row r="31" spans="1:10" x14ac:dyDescent="0.3">
      <c r="A31" s="130" t="s">
        <v>124</v>
      </c>
      <c r="B31" s="131"/>
      <c r="C31" s="131"/>
      <c r="D31" s="131"/>
      <c r="E31" s="131"/>
      <c r="F31" s="131"/>
      <c r="G31" s="131"/>
      <c r="H31" s="131"/>
      <c r="I31" s="131"/>
      <c r="J31" s="132"/>
    </row>
    <row r="32" spans="1:10" x14ac:dyDescent="0.3">
      <c r="A32" s="130" t="s">
        <v>48</v>
      </c>
      <c r="B32" s="132"/>
      <c r="C32" s="189" t="s">
        <v>49</v>
      </c>
      <c r="D32" s="190"/>
      <c r="E32" s="209">
        <v>19.119023299999998</v>
      </c>
      <c r="F32" s="210"/>
      <c r="G32" s="189" t="s">
        <v>50</v>
      </c>
      <c r="H32" s="190"/>
      <c r="I32" s="209">
        <v>72.919906900000001</v>
      </c>
      <c r="J32" s="210"/>
    </row>
    <row r="33" spans="1:10" x14ac:dyDescent="0.3">
      <c r="A33" s="206" t="s">
        <v>18</v>
      </c>
      <c r="B33" s="207"/>
      <c r="C33" s="207"/>
      <c r="D33" s="207"/>
      <c r="E33" s="207"/>
      <c r="F33" s="207"/>
      <c r="G33" s="207"/>
      <c r="H33" s="207"/>
      <c r="I33" s="207"/>
      <c r="J33" s="208"/>
    </row>
    <row r="34" spans="1:10" ht="15" customHeight="1" x14ac:dyDescent="0.3">
      <c r="A34" s="200" t="s">
        <v>166</v>
      </c>
      <c r="B34" s="201"/>
      <c r="C34" s="201"/>
      <c r="D34" s="201"/>
      <c r="E34" s="201"/>
      <c r="F34" s="201"/>
      <c r="G34" s="201"/>
      <c r="H34" s="201"/>
      <c r="I34" s="201"/>
      <c r="J34" s="202"/>
    </row>
    <row r="35" spans="1:10" x14ac:dyDescent="0.3">
      <c r="A35" s="203"/>
      <c r="B35" s="204"/>
      <c r="C35" s="204"/>
      <c r="D35" s="204"/>
      <c r="E35" s="204"/>
      <c r="F35" s="204"/>
      <c r="G35" s="204"/>
      <c r="H35" s="204"/>
      <c r="I35" s="204"/>
      <c r="J35" s="205"/>
    </row>
    <row r="36" spans="1:10" ht="16.5" customHeight="1" x14ac:dyDescent="0.3">
      <c r="A36" s="130" t="s">
        <v>78</v>
      </c>
      <c r="B36" s="171"/>
      <c r="C36" s="171"/>
      <c r="D36" s="171"/>
      <c r="E36" s="172"/>
      <c r="F36" s="68">
        <v>37201.040000000001</v>
      </c>
      <c r="G36" s="188"/>
      <c r="H36" s="188"/>
      <c r="I36" s="188"/>
      <c r="J36" s="69"/>
    </row>
    <row r="37" spans="1:10" x14ac:dyDescent="0.3">
      <c r="A37" s="199" t="s">
        <v>19</v>
      </c>
      <c r="B37" s="171"/>
      <c r="C37" s="171"/>
      <c r="D37" s="171"/>
      <c r="E37" s="172"/>
      <c r="F37" s="130">
        <v>1</v>
      </c>
      <c r="G37" s="131"/>
      <c r="H37" s="131"/>
      <c r="I37" s="131"/>
      <c r="J37" s="132"/>
    </row>
    <row r="38" spans="1:10" x14ac:dyDescent="0.3">
      <c r="A38" s="199" t="s">
        <v>20</v>
      </c>
      <c r="B38" s="171"/>
      <c r="C38" s="171"/>
      <c r="D38" s="171"/>
      <c r="E38" s="172"/>
      <c r="F38" s="179">
        <f>F40/F36-F37</f>
        <v>0.27567992722784096</v>
      </c>
      <c r="G38" s="180"/>
      <c r="H38" s="180"/>
      <c r="I38" s="180"/>
      <c r="J38" s="181"/>
    </row>
    <row r="39" spans="1:10" x14ac:dyDescent="0.3">
      <c r="A39" s="199" t="s">
        <v>21</v>
      </c>
      <c r="B39" s="171"/>
      <c r="C39" s="171"/>
      <c r="D39" s="171"/>
      <c r="E39" s="172"/>
      <c r="F39" s="179">
        <f>F37+F38</f>
        <v>1.275679927227841</v>
      </c>
      <c r="G39" s="180"/>
      <c r="H39" s="180"/>
      <c r="I39" s="180"/>
      <c r="J39" s="181"/>
    </row>
    <row r="40" spans="1:10" x14ac:dyDescent="0.3">
      <c r="A40" s="130" t="s">
        <v>79</v>
      </c>
      <c r="B40" s="171"/>
      <c r="C40" s="171"/>
      <c r="D40" s="171"/>
      <c r="E40" s="172"/>
      <c r="F40" s="130">
        <v>47456.62</v>
      </c>
      <c r="G40" s="131"/>
      <c r="H40" s="131"/>
      <c r="I40" s="131"/>
      <c r="J40" s="132"/>
    </row>
    <row r="41" spans="1:10" x14ac:dyDescent="0.3">
      <c r="A41" s="199" t="s">
        <v>22</v>
      </c>
      <c r="B41" s="171"/>
      <c r="C41" s="171"/>
      <c r="D41" s="171"/>
      <c r="E41" s="172"/>
      <c r="F41" s="130" t="s">
        <v>165</v>
      </c>
      <c r="G41" s="131"/>
      <c r="H41" s="131"/>
      <c r="I41" s="131"/>
      <c r="J41" s="132"/>
    </row>
    <row r="42" spans="1:10" x14ac:dyDescent="0.3">
      <c r="A42" s="206" t="s">
        <v>81</v>
      </c>
      <c r="B42" s="207"/>
      <c r="C42" s="207"/>
      <c r="D42" s="207"/>
      <c r="E42" s="207"/>
      <c r="F42" s="207"/>
      <c r="G42" s="207"/>
      <c r="H42" s="207"/>
      <c r="I42" s="207"/>
      <c r="J42" s="208"/>
    </row>
    <row r="43" spans="1:10" ht="16.5" customHeight="1" x14ac:dyDescent="0.3">
      <c r="A43" s="68" t="s">
        <v>80</v>
      </c>
      <c r="B43" s="69"/>
      <c r="C43" s="138" t="s">
        <v>164</v>
      </c>
      <c r="D43" s="71"/>
      <c r="E43" s="71"/>
      <c r="F43" s="72"/>
      <c r="G43" s="18" t="s">
        <v>71</v>
      </c>
      <c r="H43" s="68" t="s">
        <v>161</v>
      </c>
      <c r="I43" s="188"/>
      <c r="J43" s="69"/>
    </row>
    <row r="44" spans="1:10" ht="31.5" customHeight="1" x14ac:dyDescent="0.3">
      <c r="A44" s="68" t="s">
        <v>132</v>
      </c>
      <c r="B44" s="69"/>
      <c r="C44" s="138" t="str">
        <f>C43</f>
        <v>CE/1193/BPES/AS</v>
      </c>
      <c r="D44" s="71"/>
      <c r="E44" s="71"/>
      <c r="F44" s="72"/>
      <c r="G44" s="18" t="s">
        <v>71</v>
      </c>
      <c r="H44" s="68" t="str">
        <f>H43</f>
        <v>26/02/2019.</v>
      </c>
      <c r="I44" s="188"/>
      <c r="J44" s="69"/>
    </row>
    <row r="45" spans="1:10" ht="46.5" customHeight="1" x14ac:dyDescent="0.3">
      <c r="A45" s="68" t="s">
        <v>131</v>
      </c>
      <c r="B45" s="69"/>
      <c r="C45" s="70" t="s">
        <v>159</v>
      </c>
      <c r="D45" s="71"/>
      <c r="E45" s="71"/>
      <c r="F45" s="72"/>
      <c r="G45" s="5" t="s">
        <v>71</v>
      </c>
      <c r="H45" s="18" t="s">
        <v>160</v>
      </c>
      <c r="I45" s="319" t="s">
        <v>162</v>
      </c>
      <c r="J45" s="319"/>
    </row>
    <row r="46" spans="1:10" x14ac:dyDescent="0.3">
      <c r="A46" s="68" t="s">
        <v>114</v>
      </c>
      <c r="B46" s="69"/>
      <c r="C46" s="70" t="s">
        <v>60</v>
      </c>
      <c r="D46" s="139"/>
      <c r="E46" s="139"/>
      <c r="F46" s="139" t="s">
        <v>115</v>
      </c>
      <c r="G46" s="140"/>
      <c r="H46" s="5" t="s">
        <v>71</v>
      </c>
      <c r="I46" s="318" t="s">
        <v>60</v>
      </c>
      <c r="J46" s="318"/>
    </row>
    <row r="47" spans="1:10" x14ac:dyDescent="0.3">
      <c r="A47" s="67" t="s">
        <v>86</v>
      </c>
      <c r="B47" s="67"/>
      <c r="C47" s="67"/>
      <c r="D47" s="192" t="str">
        <f>H45</f>
        <v>30/03/2019.</v>
      </c>
      <c r="E47" s="192"/>
      <c r="F47" s="130" t="s">
        <v>82</v>
      </c>
      <c r="G47" s="197"/>
      <c r="H47" s="130" t="s">
        <v>163</v>
      </c>
      <c r="I47" s="131"/>
      <c r="J47" s="132"/>
    </row>
    <row r="48" spans="1:10" x14ac:dyDescent="0.3">
      <c r="A48" s="126" t="s">
        <v>23</v>
      </c>
      <c r="B48" s="127"/>
      <c r="C48" s="127"/>
      <c r="D48" s="127"/>
      <c r="E48" s="127"/>
      <c r="F48" s="127"/>
      <c r="G48" s="127"/>
      <c r="H48" s="127"/>
      <c r="I48" s="127"/>
      <c r="J48" s="128"/>
    </row>
    <row r="49" spans="1:10" ht="18" customHeight="1" x14ac:dyDescent="0.3">
      <c r="A49" s="130" t="s">
        <v>113</v>
      </c>
      <c r="B49" s="131"/>
      <c r="C49" s="132"/>
      <c r="D49" s="189">
        <f>F40</f>
        <v>47456.62</v>
      </c>
      <c r="E49" s="190"/>
      <c r="F49" s="129" t="s">
        <v>125</v>
      </c>
      <c r="G49" s="129"/>
      <c r="H49" s="129"/>
      <c r="I49" s="191">
        <f>180+184</f>
        <v>364</v>
      </c>
      <c r="J49" s="191"/>
    </row>
    <row r="50" spans="1:10" ht="30" customHeight="1" x14ac:dyDescent="0.3">
      <c r="A50" s="189" t="s">
        <v>83</v>
      </c>
      <c r="B50" s="190"/>
      <c r="C50" s="68" t="s">
        <v>167</v>
      </c>
      <c r="D50" s="188"/>
      <c r="E50" s="188"/>
      <c r="F50" s="69"/>
      <c r="G50" s="68" t="s">
        <v>66</v>
      </c>
      <c r="H50" s="188"/>
      <c r="I50" s="188"/>
      <c r="J50" s="69"/>
    </row>
    <row r="51" spans="1:10" x14ac:dyDescent="0.3">
      <c r="A51" s="130" t="s">
        <v>58</v>
      </c>
      <c r="B51" s="131"/>
      <c r="C51" s="131"/>
      <c r="D51" s="68" t="s">
        <v>64</v>
      </c>
      <c r="E51" s="188"/>
      <c r="F51" s="188"/>
      <c r="G51" s="188"/>
      <c r="H51" s="188"/>
      <c r="I51" s="188"/>
      <c r="J51" s="69"/>
    </row>
    <row r="52" spans="1:10" x14ac:dyDescent="0.3">
      <c r="A52" s="130" t="s">
        <v>65</v>
      </c>
      <c r="B52" s="131"/>
      <c r="C52" s="131"/>
      <c r="D52" s="131"/>
      <c r="E52" s="131"/>
      <c r="F52" s="131"/>
      <c r="G52" s="131"/>
      <c r="H52" s="131"/>
      <c r="I52" s="131"/>
      <c r="J52" s="132"/>
    </row>
    <row r="53" spans="1:10" ht="15" customHeight="1" x14ac:dyDescent="0.3">
      <c r="A53" s="73" t="s">
        <v>54</v>
      </c>
      <c r="B53" s="87"/>
      <c r="C53" s="87"/>
      <c r="D53" s="87"/>
      <c r="E53" s="87"/>
      <c r="F53" s="87"/>
      <c r="G53" s="87"/>
      <c r="H53" s="87"/>
      <c r="I53" s="87"/>
      <c r="J53" s="74"/>
    </row>
    <row r="54" spans="1:10" x14ac:dyDescent="0.3">
      <c r="A54" s="182" t="s">
        <v>192</v>
      </c>
      <c r="B54" s="183"/>
      <c r="C54" s="183"/>
      <c r="D54" s="183"/>
      <c r="E54" s="183"/>
      <c r="F54" s="183"/>
      <c r="G54" s="183"/>
      <c r="H54" s="183"/>
      <c r="I54" s="183"/>
      <c r="J54" s="184"/>
    </row>
    <row r="55" spans="1:10" ht="15" customHeight="1" x14ac:dyDescent="0.3">
      <c r="A55" s="101"/>
      <c r="B55" s="103"/>
      <c r="C55" s="88" t="s">
        <v>38</v>
      </c>
      <c r="D55" s="89"/>
      <c r="E55" s="90"/>
      <c r="F55" s="88" t="s">
        <v>39</v>
      </c>
      <c r="G55" s="90"/>
      <c r="H55" s="101"/>
      <c r="I55" s="102"/>
      <c r="J55" s="103"/>
    </row>
    <row r="56" spans="1:10" x14ac:dyDescent="0.3">
      <c r="A56" s="104"/>
      <c r="B56" s="106"/>
      <c r="C56" s="88" t="s">
        <v>40</v>
      </c>
      <c r="D56" s="89"/>
      <c r="E56" s="90"/>
      <c r="F56" s="91" t="str">
        <f>'B%'!E4</f>
        <v>Progress %</v>
      </c>
      <c r="G56" s="92"/>
      <c r="H56" s="104"/>
      <c r="I56" s="105"/>
      <c r="J56" s="106"/>
    </row>
    <row r="57" spans="1:10" x14ac:dyDescent="0.3">
      <c r="A57" s="104"/>
      <c r="B57" s="106"/>
      <c r="C57" s="88" t="s">
        <v>41</v>
      </c>
      <c r="D57" s="89"/>
      <c r="E57" s="90"/>
      <c r="F57" s="91">
        <f>'B%'!E5</f>
        <v>0.25921568627450975</v>
      </c>
      <c r="G57" s="92"/>
      <c r="H57" s="104"/>
      <c r="I57" s="105"/>
      <c r="J57" s="106"/>
    </row>
    <row r="58" spans="1:10" x14ac:dyDescent="0.3">
      <c r="A58" s="104"/>
      <c r="B58" s="106"/>
      <c r="C58" s="88" t="s">
        <v>42</v>
      </c>
      <c r="D58" s="89"/>
      <c r="E58" s="90"/>
      <c r="F58" s="91">
        <f>'B%'!E6</f>
        <v>0</v>
      </c>
      <c r="G58" s="92"/>
      <c r="H58" s="104"/>
      <c r="I58" s="105"/>
      <c r="J58" s="106"/>
    </row>
    <row r="59" spans="1:10" x14ac:dyDescent="0.3">
      <c r="A59" s="104"/>
      <c r="B59" s="106"/>
      <c r="C59" s="88" t="s">
        <v>43</v>
      </c>
      <c r="D59" s="89"/>
      <c r="E59" s="90"/>
      <c r="F59" s="91">
        <f>'B%'!E7</f>
        <v>0</v>
      </c>
      <c r="G59" s="92"/>
      <c r="H59" s="104"/>
      <c r="I59" s="105"/>
      <c r="J59" s="106"/>
    </row>
    <row r="60" spans="1:10" x14ac:dyDescent="0.3">
      <c r="A60" s="104"/>
      <c r="B60" s="106"/>
      <c r="C60" s="88" t="s">
        <v>51</v>
      </c>
      <c r="D60" s="89"/>
      <c r="E60" s="90"/>
      <c r="F60" s="91">
        <f>'B%'!E8</f>
        <v>0</v>
      </c>
      <c r="G60" s="92"/>
      <c r="H60" s="104"/>
      <c r="I60" s="105"/>
      <c r="J60" s="106"/>
    </row>
    <row r="61" spans="1:10" ht="15" customHeight="1" x14ac:dyDescent="0.3">
      <c r="A61" s="104"/>
      <c r="B61" s="106"/>
      <c r="C61" s="88" t="s">
        <v>52</v>
      </c>
      <c r="D61" s="89"/>
      <c r="E61" s="90"/>
      <c r="F61" s="91">
        <f>'B%'!E9</f>
        <v>0</v>
      </c>
      <c r="G61" s="92"/>
      <c r="H61" s="104"/>
      <c r="I61" s="105"/>
      <c r="J61" s="106"/>
    </row>
    <row r="62" spans="1:10" x14ac:dyDescent="0.3">
      <c r="A62" s="107"/>
      <c r="B62" s="109"/>
      <c r="C62" s="88" t="s">
        <v>53</v>
      </c>
      <c r="D62" s="89"/>
      <c r="E62" s="90"/>
      <c r="F62" s="91">
        <f>'B%'!E10</f>
        <v>0</v>
      </c>
      <c r="G62" s="92"/>
      <c r="H62" s="107"/>
      <c r="I62" s="108"/>
      <c r="J62" s="109"/>
    </row>
    <row r="63" spans="1:10" x14ac:dyDescent="0.3">
      <c r="A63" s="98" t="s">
        <v>35</v>
      </c>
      <c r="B63" s="99"/>
      <c r="C63" s="100"/>
      <c r="D63" s="77">
        <f>'B%'!G20</f>
        <v>0</v>
      </c>
      <c r="E63" s="78"/>
      <c r="F63" s="98" t="s">
        <v>36</v>
      </c>
      <c r="G63" s="99"/>
      <c r="H63" s="100"/>
      <c r="I63" s="77">
        <v>6</v>
      </c>
      <c r="J63" s="78"/>
    </row>
    <row r="64" spans="1:10" ht="15.75" hidden="1" customHeight="1" x14ac:dyDescent="0.3">
      <c r="A64" s="182" t="s">
        <v>193</v>
      </c>
      <c r="B64" s="183"/>
      <c r="C64" s="183"/>
      <c r="D64" s="183"/>
      <c r="E64" s="183"/>
      <c r="F64" s="183"/>
      <c r="G64" s="183"/>
      <c r="H64" s="183"/>
      <c r="I64" s="183"/>
      <c r="J64" s="184"/>
    </row>
    <row r="65" spans="1:10" ht="15" hidden="1" customHeight="1" x14ac:dyDescent="0.3">
      <c r="A65" s="304"/>
      <c r="B65" s="305"/>
      <c r="C65" s="310" t="s">
        <v>38</v>
      </c>
      <c r="D65" s="311"/>
      <c r="E65" s="312"/>
      <c r="F65" s="310" t="s">
        <v>39</v>
      </c>
      <c r="G65" s="312"/>
      <c r="H65" s="304"/>
      <c r="I65" s="313"/>
      <c r="J65" s="305"/>
    </row>
    <row r="66" spans="1:10" hidden="1" x14ac:dyDescent="0.3">
      <c r="A66" s="306"/>
      <c r="B66" s="307"/>
      <c r="C66" s="310" t="s">
        <v>40</v>
      </c>
      <c r="D66" s="311"/>
      <c r="E66" s="312"/>
      <c r="F66" s="316" t="e">
        <f>#REF!</f>
        <v>#REF!</v>
      </c>
      <c r="G66" s="317"/>
      <c r="H66" s="306"/>
      <c r="I66" s="314"/>
      <c r="J66" s="307"/>
    </row>
    <row r="67" spans="1:10" hidden="1" x14ac:dyDescent="0.3">
      <c r="A67" s="306"/>
      <c r="B67" s="307"/>
      <c r="C67" s="310" t="s">
        <v>41</v>
      </c>
      <c r="D67" s="311"/>
      <c r="E67" s="312"/>
      <c r="F67" s="316" t="e">
        <f>#REF!</f>
        <v>#REF!</v>
      </c>
      <c r="G67" s="317"/>
      <c r="H67" s="306"/>
      <c r="I67" s="314"/>
      <c r="J67" s="307"/>
    </row>
    <row r="68" spans="1:10" hidden="1" x14ac:dyDescent="0.3">
      <c r="A68" s="306"/>
      <c r="B68" s="307"/>
      <c r="C68" s="310" t="s">
        <v>42</v>
      </c>
      <c r="D68" s="311"/>
      <c r="E68" s="312"/>
      <c r="F68" s="316" t="e">
        <f>#REF!</f>
        <v>#REF!</v>
      </c>
      <c r="G68" s="317"/>
      <c r="H68" s="306"/>
      <c r="I68" s="314"/>
      <c r="J68" s="307"/>
    </row>
    <row r="69" spans="1:10" hidden="1" x14ac:dyDescent="0.3">
      <c r="A69" s="306"/>
      <c r="B69" s="307"/>
      <c r="C69" s="310" t="s">
        <v>43</v>
      </c>
      <c r="D69" s="311"/>
      <c r="E69" s="312"/>
      <c r="F69" s="316" t="e">
        <f>#REF!</f>
        <v>#REF!</v>
      </c>
      <c r="G69" s="317"/>
      <c r="H69" s="306"/>
      <c r="I69" s="314"/>
      <c r="J69" s="307"/>
    </row>
    <row r="70" spans="1:10" hidden="1" x14ac:dyDescent="0.3">
      <c r="A70" s="306"/>
      <c r="B70" s="307"/>
      <c r="C70" s="310" t="s">
        <v>51</v>
      </c>
      <c r="D70" s="311"/>
      <c r="E70" s="312"/>
      <c r="F70" s="316" t="e">
        <f>#REF!</f>
        <v>#REF!</v>
      </c>
      <c r="G70" s="317"/>
      <c r="H70" s="306"/>
      <c r="I70" s="314"/>
      <c r="J70" s="307"/>
    </row>
    <row r="71" spans="1:10" ht="15" hidden="1" customHeight="1" x14ac:dyDescent="0.3">
      <c r="A71" s="306"/>
      <c r="B71" s="307"/>
      <c r="C71" s="310" t="s">
        <v>52</v>
      </c>
      <c r="D71" s="311"/>
      <c r="E71" s="312"/>
      <c r="F71" s="316" t="e">
        <f>#REF!</f>
        <v>#REF!</v>
      </c>
      <c r="G71" s="317"/>
      <c r="H71" s="306"/>
      <c r="I71" s="314"/>
      <c r="J71" s="307"/>
    </row>
    <row r="72" spans="1:10" hidden="1" x14ac:dyDescent="0.3">
      <c r="A72" s="308"/>
      <c r="B72" s="309"/>
      <c r="C72" s="310" t="s">
        <v>53</v>
      </c>
      <c r="D72" s="311"/>
      <c r="E72" s="312"/>
      <c r="F72" s="316" t="e">
        <f>#REF!</f>
        <v>#REF!</v>
      </c>
      <c r="G72" s="317"/>
      <c r="H72" s="308"/>
      <c r="I72" s="315"/>
      <c r="J72" s="309"/>
    </row>
    <row r="73" spans="1:10" hidden="1" x14ac:dyDescent="0.3">
      <c r="A73" s="299" t="s">
        <v>35</v>
      </c>
      <c r="B73" s="300"/>
      <c r="C73" s="301"/>
      <c r="D73" s="302" t="e">
        <f>#REF!</f>
        <v>#REF!</v>
      </c>
      <c r="E73" s="303"/>
      <c r="F73" s="299" t="s">
        <v>36</v>
      </c>
      <c r="G73" s="300"/>
      <c r="H73" s="301"/>
      <c r="I73" s="302">
        <v>2</v>
      </c>
      <c r="J73" s="303"/>
    </row>
    <row r="74" spans="1:10" x14ac:dyDescent="0.3">
      <c r="A74" s="130" t="s">
        <v>67</v>
      </c>
      <c r="B74" s="131"/>
      <c r="C74" s="131"/>
      <c r="D74" s="131"/>
      <c r="E74" s="131"/>
      <c r="F74" s="131"/>
      <c r="G74" s="131"/>
      <c r="H74" s="131"/>
      <c r="I74" s="131"/>
      <c r="J74" s="132"/>
    </row>
    <row r="75" spans="1:10" x14ac:dyDescent="0.3">
      <c r="A75" s="130" t="s">
        <v>59</v>
      </c>
      <c r="B75" s="131"/>
      <c r="C75" s="131"/>
      <c r="D75" s="131"/>
      <c r="E75" s="131"/>
      <c r="F75" s="131"/>
      <c r="G75" s="131"/>
      <c r="H75" s="131"/>
      <c r="I75" s="131"/>
      <c r="J75" s="132"/>
    </row>
    <row r="76" spans="1:10" ht="15" customHeight="1" x14ac:dyDescent="0.3">
      <c r="A76" s="185" t="s">
        <v>136</v>
      </c>
      <c r="B76" s="186"/>
      <c r="C76" s="186"/>
      <c r="D76" s="186"/>
      <c r="E76" s="186"/>
      <c r="F76" s="186"/>
      <c r="G76" s="186"/>
      <c r="H76" s="186"/>
      <c r="I76" s="186"/>
      <c r="J76" s="187"/>
    </row>
    <row r="77" spans="1:10" x14ac:dyDescent="0.3">
      <c r="A77" s="133" t="s">
        <v>24</v>
      </c>
      <c r="B77" s="134"/>
      <c r="C77" s="134"/>
      <c r="D77" s="134"/>
      <c r="E77" s="134"/>
      <c r="F77" s="134"/>
      <c r="G77" s="134"/>
      <c r="H77" s="134"/>
      <c r="I77" s="134"/>
      <c r="J77" s="135"/>
    </row>
    <row r="78" spans="1:10" x14ac:dyDescent="0.3">
      <c r="A78" s="141" t="s">
        <v>129</v>
      </c>
      <c r="B78" s="142"/>
      <c r="C78" s="142"/>
      <c r="D78" s="142"/>
      <c r="E78" s="142"/>
      <c r="F78" s="143"/>
      <c r="G78" s="138">
        <v>20000</v>
      </c>
      <c r="H78" s="71"/>
      <c r="I78" s="71"/>
      <c r="J78" s="72"/>
    </row>
    <row r="79" spans="1:10" x14ac:dyDescent="0.3">
      <c r="A79" s="130" t="s">
        <v>84</v>
      </c>
      <c r="B79" s="171"/>
      <c r="C79" s="171"/>
      <c r="D79" s="171"/>
      <c r="E79" s="171"/>
      <c r="F79" s="172"/>
      <c r="G79" s="70" t="s">
        <v>60</v>
      </c>
      <c r="H79" s="139"/>
      <c r="I79" s="139"/>
      <c r="J79" s="140"/>
    </row>
    <row r="80" spans="1:10" x14ac:dyDescent="0.3">
      <c r="A80" s="130" t="s">
        <v>118</v>
      </c>
      <c r="B80" s="131"/>
      <c r="C80" s="131"/>
      <c r="D80" s="131"/>
      <c r="E80" s="131"/>
      <c r="F80" s="132"/>
      <c r="G80" s="70" t="s">
        <v>60</v>
      </c>
      <c r="H80" s="139"/>
      <c r="I80" s="139"/>
      <c r="J80" s="140"/>
    </row>
    <row r="81" spans="1:10" x14ac:dyDescent="0.3">
      <c r="A81" s="130" t="s">
        <v>119</v>
      </c>
      <c r="B81" s="131"/>
      <c r="C81" s="131"/>
      <c r="D81" s="131"/>
      <c r="E81" s="131"/>
      <c r="F81" s="132"/>
      <c r="G81" s="70" t="s">
        <v>60</v>
      </c>
      <c r="H81" s="139"/>
      <c r="I81" s="139"/>
      <c r="J81" s="140"/>
    </row>
    <row r="82" spans="1:10" x14ac:dyDescent="0.3">
      <c r="A82" s="68" t="s">
        <v>120</v>
      </c>
      <c r="B82" s="188"/>
      <c r="C82" s="188"/>
      <c r="D82" s="188"/>
      <c r="E82" s="188"/>
      <c r="F82" s="69"/>
      <c r="G82" s="70" t="s">
        <v>60</v>
      </c>
      <c r="H82" s="139"/>
      <c r="I82" s="139"/>
      <c r="J82" s="140"/>
    </row>
    <row r="83" spans="1:10" x14ac:dyDescent="0.3">
      <c r="A83" s="130" t="s">
        <v>87</v>
      </c>
      <c r="B83" s="131"/>
      <c r="C83" s="131"/>
      <c r="D83" s="131"/>
      <c r="E83" s="131"/>
      <c r="F83" s="132"/>
      <c r="G83" s="70" t="s">
        <v>60</v>
      </c>
      <c r="H83" s="139"/>
      <c r="I83" s="139"/>
      <c r="J83" s="140"/>
    </row>
    <row r="84" spans="1:10" x14ac:dyDescent="0.3">
      <c r="A84" s="130" t="s">
        <v>109</v>
      </c>
      <c r="B84" s="171"/>
      <c r="C84" s="171"/>
      <c r="D84" s="171"/>
      <c r="E84" s="171"/>
      <c r="F84" s="172"/>
      <c r="G84" s="70" t="s">
        <v>190</v>
      </c>
      <c r="H84" s="139"/>
      <c r="I84" s="139"/>
      <c r="J84" s="140"/>
    </row>
    <row r="85" spans="1:10" x14ac:dyDescent="0.3">
      <c r="A85" s="130" t="s">
        <v>85</v>
      </c>
      <c r="B85" s="131"/>
      <c r="C85" s="131"/>
      <c r="D85" s="131"/>
      <c r="E85" s="131"/>
      <c r="F85" s="132"/>
      <c r="G85" s="70" t="s">
        <v>60</v>
      </c>
      <c r="H85" s="139"/>
      <c r="I85" s="139"/>
      <c r="J85" s="140"/>
    </row>
    <row r="86" spans="1:10" x14ac:dyDescent="0.3">
      <c r="A86" s="130" t="s">
        <v>25</v>
      </c>
      <c r="B86" s="131"/>
      <c r="C86" s="131"/>
      <c r="D86" s="131"/>
      <c r="E86" s="131"/>
      <c r="F86" s="132"/>
      <c r="G86" s="70" t="s">
        <v>60</v>
      </c>
      <c r="H86" s="139"/>
      <c r="I86" s="139"/>
      <c r="J86" s="140"/>
    </row>
    <row r="87" spans="1:10" s="1" customFormat="1" ht="14.55" customHeight="1" x14ac:dyDescent="0.3">
      <c r="A87" s="206" t="s">
        <v>121</v>
      </c>
      <c r="B87" s="134"/>
      <c r="C87" s="134"/>
      <c r="D87" s="134"/>
      <c r="E87" s="134"/>
      <c r="F87" s="135"/>
      <c r="G87" s="138">
        <f>G78*0.8</f>
        <v>16000</v>
      </c>
      <c r="H87" s="71"/>
      <c r="I87" s="71"/>
      <c r="J87" s="72"/>
    </row>
    <row r="88" spans="1:10" s="1" customFormat="1" ht="21" customHeight="1" x14ac:dyDescent="0.3">
      <c r="A88" s="220" t="s">
        <v>122</v>
      </c>
      <c r="B88" s="221"/>
      <c r="C88" s="221"/>
      <c r="D88" s="221"/>
      <c r="E88" s="221"/>
      <c r="F88" s="221"/>
      <c r="G88" s="221"/>
      <c r="H88" s="221"/>
      <c r="I88" s="221"/>
      <c r="J88" s="222"/>
    </row>
    <row r="89" spans="1:10" x14ac:dyDescent="0.3">
      <c r="A89" s="223" t="s">
        <v>56</v>
      </c>
      <c r="B89" s="224"/>
      <c r="C89" s="224"/>
      <c r="D89" s="224"/>
      <c r="E89" s="224"/>
      <c r="F89" s="224"/>
      <c r="G89" s="224"/>
      <c r="H89" s="224"/>
      <c r="I89" s="224"/>
      <c r="J89" s="225"/>
    </row>
    <row r="90" spans="1:10" ht="39.6" x14ac:dyDescent="0.3">
      <c r="A90" s="236" t="s">
        <v>33</v>
      </c>
      <c r="B90" s="237"/>
      <c r="C90" s="6" t="s">
        <v>30</v>
      </c>
      <c r="D90" s="136" t="s">
        <v>130</v>
      </c>
      <c r="E90" s="137"/>
      <c r="F90" s="13" t="s">
        <v>31</v>
      </c>
      <c r="G90" s="6" t="s">
        <v>137</v>
      </c>
      <c r="H90" s="6" t="s">
        <v>32</v>
      </c>
      <c r="I90" s="236" t="s">
        <v>123</v>
      </c>
      <c r="J90" s="237"/>
    </row>
    <row r="91" spans="1:10" ht="19.5" customHeight="1" x14ac:dyDescent="0.3">
      <c r="A91" s="114" t="s">
        <v>168</v>
      </c>
      <c r="B91" s="115"/>
      <c r="C91" s="115"/>
      <c r="D91" s="115"/>
      <c r="E91" s="115"/>
      <c r="F91" s="115"/>
      <c r="G91" s="115"/>
      <c r="H91" s="115"/>
      <c r="I91" s="115"/>
      <c r="J91" s="116"/>
    </row>
    <row r="92" spans="1:10" ht="19.5" customHeight="1" x14ac:dyDescent="0.3">
      <c r="A92" s="114" t="s">
        <v>169</v>
      </c>
      <c r="B92" s="115"/>
      <c r="C92" s="115"/>
      <c r="D92" s="115"/>
      <c r="E92" s="115"/>
      <c r="F92" s="115"/>
      <c r="G92" s="115"/>
      <c r="H92" s="115"/>
      <c r="I92" s="115"/>
      <c r="J92" s="116"/>
    </row>
    <row r="93" spans="1:10" ht="19.5" customHeight="1" x14ac:dyDescent="0.3">
      <c r="A93" s="114" t="s">
        <v>183</v>
      </c>
      <c r="B93" s="115"/>
      <c r="C93" s="115"/>
      <c r="D93" s="115"/>
      <c r="E93" s="115"/>
      <c r="F93" s="115"/>
      <c r="G93" s="115"/>
      <c r="H93" s="115"/>
      <c r="I93" s="115"/>
      <c r="J93" s="116"/>
    </row>
    <row r="94" spans="1:10" ht="19.5" customHeight="1" x14ac:dyDescent="0.3">
      <c r="A94" s="114" t="s">
        <v>170</v>
      </c>
      <c r="B94" s="115"/>
      <c r="C94" s="115"/>
      <c r="D94" s="115"/>
      <c r="E94" s="115"/>
      <c r="F94" s="115"/>
      <c r="G94" s="115"/>
      <c r="H94" s="115"/>
      <c r="I94" s="115"/>
      <c r="J94" s="116"/>
    </row>
    <row r="95" spans="1:10" ht="19.5" customHeight="1" x14ac:dyDescent="0.3">
      <c r="A95" s="117">
        <v>1</v>
      </c>
      <c r="B95" s="118"/>
      <c r="C95" s="12" t="s">
        <v>185</v>
      </c>
      <c r="D95" s="117">
        <f>69.89*10.764</f>
        <v>752.29595999999992</v>
      </c>
      <c r="E95" s="118"/>
      <c r="F95" s="12">
        <v>0</v>
      </c>
      <c r="G95" s="12">
        <f>D95*1.5</f>
        <v>1128.4439399999999</v>
      </c>
      <c r="H95" s="12" t="s">
        <v>171</v>
      </c>
      <c r="I95" s="296" t="s">
        <v>172</v>
      </c>
      <c r="J95" s="296"/>
    </row>
    <row r="96" spans="1:10" ht="19.5" customHeight="1" x14ac:dyDescent="0.3">
      <c r="A96" s="117">
        <v>2</v>
      </c>
      <c r="B96" s="118"/>
      <c r="C96" s="12" t="s">
        <v>185</v>
      </c>
      <c r="D96" s="117">
        <f>69.89*10.764</f>
        <v>752.29595999999992</v>
      </c>
      <c r="E96" s="118"/>
      <c r="F96" s="12">
        <v>0</v>
      </c>
      <c r="G96" s="12">
        <f t="shared" ref="G96:G102" si="0">D96*1.5</f>
        <v>1128.4439399999999</v>
      </c>
      <c r="H96" s="12" t="s">
        <v>171</v>
      </c>
      <c r="I96" s="296" t="s">
        <v>172</v>
      </c>
      <c r="J96" s="296"/>
    </row>
    <row r="97" spans="1:10" ht="19.5" customHeight="1" x14ac:dyDescent="0.3">
      <c r="A97" s="117">
        <v>3</v>
      </c>
      <c r="B97" s="118"/>
      <c r="C97" s="12" t="s">
        <v>185</v>
      </c>
      <c r="D97" s="117">
        <f>60.9*10.764</f>
        <v>655.52759999999989</v>
      </c>
      <c r="E97" s="118"/>
      <c r="F97" s="12">
        <v>0</v>
      </c>
      <c r="G97" s="12">
        <f t="shared" si="0"/>
        <v>983.29139999999984</v>
      </c>
      <c r="H97" s="12" t="s">
        <v>171</v>
      </c>
      <c r="I97" s="296" t="s">
        <v>172</v>
      </c>
      <c r="J97" s="296"/>
    </row>
    <row r="98" spans="1:10" ht="19.5" customHeight="1" x14ac:dyDescent="0.3">
      <c r="A98" s="117">
        <v>4</v>
      </c>
      <c r="B98" s="118"/>
      <c r="C98" s="117" t="s">
        <v>187</v>
      </c>
      <c r="D98" s="125"/>
      <c r="E98" s="125"/>
      <c r="F98" s="125"/>
      <c r="G98" s="125"/>
      <c r="H98" s="118"/>
      <c r="I98" s="296" t="s">
        <v>172</v>
      </c>
      <c r="J98" s="296"/>
    </row>
    <row r="99" spans="1:10" ht="19.5" customHeight="1" x14ac:dyDescent="0.3">
      <c r="A99" s="117">
        <v>5</v>
      </c>
      <c r="B99" s="118"/>
      <c r="C99" s="12" t="s">
        <v>185</v>
      </c>
      <c r="D99" s="117">
        <f>66.8*10.764</f>
        <v>719.03519999999992</v>
      </c>
      <c r="E99" s="118"/>
      <c r="F99" s="12">
        <v>0</v>
      </c>
      <c r="G99" s="12">
        <f t="shared" si="0"/>
        <v>1078.5527999999999</v>
      </c>
      <c r="H99" s="12" t="s">
        <v>171</v>
      </c>
      <c r="I99" s="296" t="s">
        <v>172</v>
      </c>
      <c r="J99" s="296"/>
    </row>
    <row r="100" spans="1:10" ht="19.5" customHeight="1" x14ac:dyDescent="0.3">
      <c r="A100" s="117">
        <v>6</v>
      </c>
      <c r="B100" s="118"/>
      <c r="C100" s="12" t="s">
        <v>185</v>
      </c>
      <c r="D100" s="117">
        <f>66.8*10.764</f>
        <v>719.03519999999992</v>
      </c>
      <c r="E100" s="118"/>
      <c r="F100" s="12">
        <v>0</v>
      </c>
      <c r="G100" s="12">
        <f t="shared" si="0"/>
        <v>1078.5527999999999</v>
      </c>
      <c r="H100" s="12" t="s">
        <v>171</v>
      </c>
      <c r="I100" s="296" t="s">
        <v>172</v>
      </c>
      <c r="J100" s="296"/>
    </row>
    <row r="101" spans="1:10" ht="19.5" customHeight="1" x14ac:dyDescent="0.3">
      <c r="A101" s="117">
        <v>7</v>
      </c>
      <c r="B101" s="118"/>
      <c r="C101" s="12" t="s">
        <v>184</v>
      </c>
      <c r="D101" s="117">
        <f>89.69*10.764</f>
        <v>965.42315999999994</v>
      </c>
      <c r="E101" s="118"/>
      <c r="F101" s="12">
        <v>0</v>
      </c>
      <c r="G101" s="12">
        <f t="shared" si="0"/>
        <v>1448.13474</v>
      </c>
      <c r="H101" s="12" t="s">
        <v>171</v>
      </c>
      <c r="I101" s="296" t="s">
        <v>172</v>
      </c>
      <c r="J101" s="296"/>
    </row>
    <row r="102" spans="1:10" ht="19.5" customHeight="1" x14ac:dyDescent="0.3">
      <c r="A102" s="117">
        <v>8</v>
      </c>
      <c r="B102" s="118"/>
      <c r="C102" s="12" t="s">
        <v>184</v>
      </c>
      <c r="D102" s="117">
        <f>89.69*10.764</f>
        <v>965.42315999999994</v>
      </c>
      <c r="E102" s="118"/>
      <c r="F102" s="12">
        <v>0</v>
      </c>
      <c r="G102" s="12">
        <f t="shared" si="0"/>
        <v>1448.13474</v>
      </c>
      <c r="H102" s="12" t="s">
        <v>171</v>
      </c>
      <c r="I102" s="296" t="s">
        <v>172</v>
      </c>
      <c r="J102" s="296"/>
    </row>
    <row r="103" spans="1:10" ht="19.5" customHeight="1" x14ac:dyDescent="0.3">
      <c r="A103" s="114" t="s">
        <v>173</v>
      </c>
      <c r="B103" s="115"/>
      <c r="C103" s="115"/>
      <c r="D103" s="115"/>
      <c r="E103" s="115"/>
      <c r="F103" s="115"/>
      <c r="G103" s="115"/>
      <c r="H103" s="115"/>
      <c r="I103" s="115"/>
      <c r="J103" s="116"/>
    </row>
    <row r="104" spans="1:10" ht="19.5" customHeight="1" x14ac:dyDescent="0.3">
      <c r="A104" s="117">
        <v>1</v>
      </c>
      <c r="B104" s="118"/>
      <c r="C104" s="12" t="s">
        <v>185</v>
      </c>
      <c r="D104" s="117">
        <f>69.89*10.764</f>
        <v>752.29595999999992</v>
      </c>
      <c r="E104" s="118"/>
      <c r="F104" s="12">
        <v>0</v>
      </c>
      <c r="G104" s="12">
        <f>D104*1.5</f>
        <v>1128.4439399999999</v>
      </c>
      <c r="H104" s="12" t="s">
        <v>171</v>
      </c>
      <c r="I104" s="119" t="str">
        <f>A103</f>
        <v>1st, 2nd, 4th to 8th Floor</v>
      </c>
      <c r="J104" s="120"/>
    </row>
    <row r="105" spans="1:10" ht="19.5" customHeight="1" x14ac:dyDescent="0.3">
      <c r="A105" s="117">
        <v>2</v>
      </c>
      <c r="B105" s="118"/>
      <c r="C105" s="12" t="s">
        <v>185</v>
      </c>
      <c r="D105" s="117">
        <f>69.89*10.764</f>
        <v>752.29595999999992</v>
      </c>
      <c r="E105" s="118"/>
      <c r="F105" s="12">
        <v>0</v>
      </c>
      <c r="G105" s="12">
        <f t="shared" ref="G105:G111" si="1">D105*1.5</f>
        <v>1128.4439399999999</v>
      </c>
      <c r="H105" s="12" t="s">
        <v>171</v>
      </c>
      <c r="I105" s="121"/>
      <c r="J105" s="122"/>
    </row>
    <row r="106" spans="1:10" ht="19.5" customHeight="1" x14ac:dyDescent="0.3">
      <c r="A106" s="117">
        <v>3</v>
      </c>
      <c r="B106" s="118"/>
      <c r="C106" s="12" t="s">
        <v>185</v>
      </c>
      <c r="D106" s="117">
        <f>60.9*10.764</f>
        <v>655.52759999999989</v>
      </c>
      <c r="E106" s="118"/>
      <c r="F106" s="12">
        <v>0</v>
      </c>
      <c r="G106" s="12">
        <f t="shared" si="1"/>
        <v>983.29139999999984</v>
      </c>
      <c r="H106" s="12" t="s">
        <v>171</v>
      </c>
      <c r="I106" s="121"/>
      <c r="J106" s="122"/>
    </row>
    <row r="107" spans="1:10" ht="19.5" customHeight="1" x14ac:dyDescent="0.3">
      <c r="A107" s="117">
        <v>4</v>
      </c>
      <c r="B107" s="118"/>
      <c r="C107" s="12" t="s">
        <v>185</v>
      </c>
      <c r="D107" s="117">
        <f>60.9*10.764</f>
        <v>655.52759999999989</v>
      </c>
      <c r="E107" s="118"/>
      <c r="F107" s="12">
        <v>0</v>
      </c>
      <c r="G107" s="12">
        <f t="shared" si="1"/>
        <v>983.29139999999984</v>
      </c>
      <c r="H107" s="12" t="s">
        <v>171</v>
      </c>
      <c r="I107" s="121"/>
      <c r="J107" s="122"/>
    </row>
    <row r="108" spans="1:10" ht="19.5" customHeight="1" x14ac:dyDescent="0.3">
      <c r="A108" s="117">
        <v>5</v>
      </c>
      <c r="B108" s="118"/>
      <c r="C108" s="12" t="s">
        <v>185</v>
      </c>
      <c r="D108" s="117">
        <f>66.8*10.764</f>
        <v>719.03519999999992</v>
      </c>
      <c r="E108" s="118"/>
      <c r="F108" s="12">
        <v>0</v>
      </c>
      <c r="G108" s="12">
        <f t="shared" si="1"/>
        <v>1078.5527999999999</v>
      </c>
      <c r="H108" s="12" t="s">
        <v>171</v>
      </c>
      <c r="I108" s="121"/>
      <c r="J108" s="122"/>
    </row>
    <row r="109" spans="1:10" ht="19.5" customHeight="1" x14ac:dyDescent="0.3">
      <c r="A109" s="117">
        <v>6</v>
      </c>
      <c r="B109" s="118"/>
      <c r="C109" s="12" t="s">
        <v>185</v>
      </c>
      <c r="D109" s="117">
        <f>66.8*10.764</f>
        <v>719.03519999999992</v>
      </c>
      <c r="E109" s="118"/>
      <c r="F109" s="12">
        <v>0</v>
      </c>
      <c r="G109" s="12">
        <f t="shared" si="1"/>
        <v>1078.5527999999999</v>
      </c>
      <c r="H109" s="12" t="s">
        <v>171</v>
      </c>
      <c r="I109" s="121"/>
      <c r="J109" s="122"/>
    </row>
    <row r="110" spans="1:10" ht="19.5" customHeight="1" x14ac:dyDescent="0.3">
      <c r="A110" s="117">
        <v>7</v>
      </c>
      <c r="B110" s="118"/>
      <c r="C110" s="12" t="s">
        <v>184</v>
      </c>
      <c r="D110" s="117">
        <f>89.69*10.764</f>
        <v>965.42315999999994</v>
      </c>
      <c r="E110" s="118"/>
      <c r="F110" s="12">
        <v>0</v>
      </c>
      <c r="G110" s="12">
        <f t="shared" si="1"/>
        <v>1448.13474</v>
      </c>
      <c r="H110" s="12" t="s">
        <v>171</v>
      </c>
      <c r="I110" s="121"/>
      <c r="J110" s="122"/>
    </row>
    <row r="111" spans="1:10" ht="19.5" customHeight="1" x14ac:dyDescent="0.3">
      <c r="A111" s="117">
        <v>8</v>
      </c>
      <c r="B111" s="118"/>
      <c r="C111" s="12" t="s">
        <v>184</v>
      </c>
      <c r="D111" s="117">
        <f>89.69*10.764</f>
        <v>965.42315999999994</v>
      </c>
      <c r="E111" s="118"/>
      <c r="F111" s="12">
        <v>0</v>
      </c>
      <c r="G111" s="12">
        <f t="shared" si="1"/>
        <v>1448.13474</v>
      </c>
      <c r="H111" s="12" t="s">
        <v>171</v>
      </c>
      <c r="I111" s="123"/>
      <c r="J111" s="124"/>
    </row>
    <row r="112" spans="1:10" ht="19.5" customHeight="1" x14ac:dyDescent="0.3">
      <c r="A112" s="114" t="s">
        <v>174</v>
      </c>
      <c r="B112" s="115"/>
      <c r="C112" s="115"/>
      <c r="D112" s="115"/>
      <c r="E112" s="115"/>
      <c r="F112" s="115"/>
      <c r="G112" s="115"/>
      <c r="H112" s="115"/>
      <c r="I112" s="115"/>
      <c r="J112" s="116"/>
    </row>
    <row r="113" spans="1:10" ht="19.5" customHeight="1" x14ac:dyDescent="0.3">
      <c r="A113" s="117">
        <v>1</v>
      </c>
      <c r="B113" s="118"/>
      <c r="C113" s="12" t="s">
        <v>185</v>
      </c>
      <c r="D113" s="117">
        <f>69.89*10.764</f>
        <v>752.29595999999992</v>
      </c>
      <c r="E113" s="118"/>
      <c r="F113" s="12">
        <v>0</v>
      </c>
      <c r="G113" s="12">
        <f>D113*1.5</f>
        <v>1128.4439399999999</v>
      </c>
      <c r="H113" s="12" t="s">
        <v>171</v>
      </c>
      <c r="I113" s="119" t="str">
        <f>A112</f>
        <v>3rd Floor</v>
      </c>
      <c r="J113" s="120"/>
    </row>
    <row r="114" spans="1:10" ht="19.5" customHeight="1" x14ac:dyDescent="0.3">
      <c r="A114" s="117">
        <v>2</v>
      </c>
      <c r="B114" s="118"/>
      <c r="C114" s="12" t="s">
        <v>185</v>
      </c>
      <c r="D114" s="117">
        <f>69.89*10.764</f>
        <v>752.29595999999992</v>
      </c>
      <c r="E114" s="118"/>
      <c r="F114" s="12">
        <v>0</v>
      </c>
      <c r="G114" s="12">
        <f t="shared" ref="G114:G120" si="2">D114*1.5</f>
        <v>1128.4439399999999</v>
      </c>
      <c r="H114" s="12" t="s">
        <v>171</v>
      </c>
      <c r="I114" s="121"/>
      <c r="J114" s="122"/>
    </row>
    <row r="115" spans="1:10" ht="19.5" customHeight="1" x14ac:dyDescent="0.3">
      <c r="A115" s="117">
        <v>3</v>
      </c>
      <c r="B115" s="118"/>
      <c r="C115" s="117" t="s">
        <v>177</v>
      </c>
      <c r="D115" s="125"/>
      <c r="E115" s="125"/>
      <c r="F115" s="125"/>
      <c r="G115" s="125"/>
      <c r="H115" s="118"/>
      <c r="I115" s="121"/>
      <c r="J115" s="122"/>
    </row>
    <row r="116" spans="1:10" ht="19.5" customHeight="1" x14ac:dyDescent="0.3">
      <c r="A116" s="117">
        <v>4</v>
      </c>
      <c r="B116" s="118"/>
      <c r="C116" s="117" t="s">
        <v>177</v>
      </c>
      <c r="D116" s="125"/>
      <c r="E116" s="125"/>
      <c r="F116" s="125"/>
      <c r="G116" s="125"/>
      <c r="H116" s="118"/>
      <c r="I116" s="121"/>
      <c r="J116" s="122"/>
    </row>
    <row r="117" spans="1:10" ht="19.5" customHeight="1" x14ac:dyDescent="0.3">
      <c r="A117" s="117">
        <v>5</v>
      </c>
      <c r="B117" s="118"/>
      <c r="C117" s="12" t="s">
        <v>185</v>
      </c>
      <c r="D117" s="117">
        <f>66.8*10.764</f>
        <v>719.03519999999992</v>
      </c>
      <c r="E117" s="118"/>
      <c r="F117" s="12">
        <v>0</v>
      </c>
      <c r="G117" s="12">
        <f t="shared" si="2"/>
        <v>1078.5527999999999</v>
      </c>
      <c r="H117" s="12" t="s">
        <v>171</v>
      </c>
      <c r="I117" s="121"/>
      <c r="J117" s="122"/>
    </row>
    <row r="118" spans="1:10" ht="19.5" customHeight="1" x14ac:dyDescent="0.3">
      <c r="A118" s="117">
        <v>6</v>
      </c>
      <c r="B118" s="118"/>
      <c r="C118" s="12" t="s">
        <v>185</v>
      </c>
      <c r="D118" s="117">
        <f>66.8*10.764</f>
        <v>719.03519999999992</v>
      </c>
      <c r="E118" s="118"/>
      <c r="F118" s="12">
        <v>0</v>
      </c>
      <c r="G118" s="12">
        <f t="shared" si="2"/>
        <v>1078.5527999999999</v>
      </c>
      <c r="H118" s="12" t="s">
        <v>171</v>
      </c>
      <c r="I118" s="121"/>
      <c r="J118" s="122"/>
    </row>
    <row r="119" spans="1:10" ht="19.5" customHeight="1" x14ac:dyDescent="0.3">
      <c r="A119" s="117">
        <v>7</v>
      </c>
      <c r="B119" s="118"/>
      <c r="C119" s="12" t="s">
        <v>184</v>
      </c>
      <c r="D119" s="117">
        <f>89.69*10.764</f>
        <v>965.42315999999994</v>
      </c>
      <c r="E119" s="118"/>
      <c r="F119" s="12">
        <v>0</v>
      </c>
      <c r="G119" s="12">
        <f t="shared" si="2"/>
        <v>1448.13474</v>
      </c>
      <c r="H119" s="12" t="s">
        <v>171</v>
      </c>
      <c r="I119" s="121"/>
      <c r="J119" s="122"/>
    </row>
    <row r="120" spans="1:10" ht="19.5" customHeight="1" x14ac:dyDescent="0.3">
      <c r="A120" s="117">
        <v>8</v>
      </c>
      <c r="B120" s="118"/>
      <c r="C120" s="12" t="s">
        <v>184</v>
      </c>
      <c r="D120" s="117">
        <f>89.69*10.764</f>
        <v>965.42315999999994</v>
      </c>
      <c r="E120" s="118"/>
      <c r="F120" s="12">
        <v>0</v>
      </c>
      <c r="G120" s="12">
        <f t="shared" si="2"/>
        <v>1448.13474</v>
      </c>
      <c r="H120" s="12" t="s">
        <v>171</v>
      </c>
      <c r="I120" s="123"/>
      <c r="J120" s="124"/>
    </row>
    <row r="121" spans="1:10" ht="19.5" customHeight="1" x14ac:dyDescent="0.3">
      <c r="A121" s="114" t="s">
        <v>175</v>
      </c>
      <c r="B121" s="115"/>
      <c r="C121" s="115"/>
      <c r="D121" s="115"/>
      <c r="E121" s="115"/>
      <c r="F121" s="115"/>
      <c r="G121" s="115"/>
      <c r="H121" s="115"/>
      <c r="I121" s="115"/>
      <c r="J121" s="116"/>
    </row>
    <row r="122" spans="1:10" ht="19.5" customHeight="1" x14ac:dyDescent="0.3">
      <c r="A122" s="117">
        <v>1</v>
      </c>
      <c r="B122" s="118"/>
      <c r="C122" s="12" t="s">
        <v>185</v>
      </c>
      <c r="D122" s="117">
        <f>69.89*10.764</f>
        <v>752.29595999999992</v>
      </c>
      <c r="E122" s="118"/>
      <c r="F122" s="12">
        <v>0</v>
      </c>
      <c r="G122" s="12">
        <f>D122*1.5</f>
        <v>1128.4439399999999</v>
      </c>
      <c r="H122" s="12" t="s">
        <v>171</v>
      </c>
      <c r="I122" s="119" t="str">
        <f>A121</f>
        <v>9th, 11th Floor</v>
      </c>
      <c r="J122" s="120"/>
    </row>
    <row r="123" spans="1:10" ht="19.5" customHeight="1" x14ac:dyDescent="0.3">
      <c r="A123" s="117">
        <v>2</v>
      </c>
      <c r="B123" s="118"/>
      <c r="C123" s="12" t="s">
        <v>185</v>
      </c>
      <c r="D123" s="117">
        <f>70.41*10.764</f>
        <v>757.89323999999988</v>
      </c>
      <c r="E123" s="118"/>
      <c r="F123" s="12">
        <v>0</v>
      </c>
      <c r="G123" s="12">
        <f>D123*1.5</f>
        <v>1136.8398599999998</v>
      </c>
      <c r="H123" s="12" t="s">
        <v>171</v>
      </c>
      <c r="I123" s="121"/>
      <c r="J123" s="122"/>
    </row>
    <row r="124" spans="1:10" ht="19.5" customHeight="1" x14ac:dyDescent="0.3">
      <c r="A124" s="21">
        <v>3</v>
      </c>
      <c r="B124" s="297">
        <v>3</v>
      </c>
      <c r="C124" s="297" t="s">
        <v>184</v>
      </c>
      <c r="D124" s="119">
        <f>125.87*10.764</f>
        <v>1354.8646799999999</v>
      </c>
      <c r="E124" s="120"/>
      <c r="F124" s="297">
        <v>0</v>
      </c>
      <c r="G124" s="297">
        <f>D124*1.5</f>
        <v>2032.29702</v>
      </c>
      <c r="H124" s="297" t="s">
        <v>171</v>
      </c>
      <c r="I124" s="121"/>
      <c r="J124" s="122"/>
    </row>
    <row r="125" spans="1:10" ht="19.5" customHeight="1" x14ac:dyDescent="0.3">
      <c r="A125" s="21">
        <v>4</v>
      </c>
      <c r="B125" s="298"/>
      <c r="C125" s="298"/>
      <c r="D125" s="123"/>
      <c r="E125" s="124"/>
      <c r="F125" s="298"/>
      <c r="G125" s="298"/>
      <c r="H125" s="298"/>
      <c r="I125" s="121"/>
      <c r="J125" s="122"/>
    </row>
    <row r="126" spans="1:10" ht="19.5" customHeight="1" x14ac:dyDescent="0.3">
      <c r="A126" s="117">
        <v>5</v>
      </c>
      <c r="B126" s="118"/>
      <c r="C126" s="12" t="s">
        <v>185</v>
      </c>
      <c r="D126" s="117">
        <f>66.8*10.764</f>
        <v>719.03519999999992</v>
      </c>
      <c r="E126" s="118"/>
      <c r="F126" s="12">
        <v>0</v>
      </c>
      <c r="G126" s="12">
        <f>D126*1.5</f>
        <v>1078.5527999999999</v>
      </c>
      <c r="H126" s="12" t="s">
        <v>171</v>
      </c>
      <c r="I126" s="121"/>
      <c r="J126" s="122"/>
    </row>
    <row r="127" spans="1:10" ht="19.5" customHeight="1" x14ac:dyDescent="0.3">
      <c r="A127" s="117">
        <v>6</v>
      </c>
      <c r="B127" s="118"/>
      <c r="C127" s="12" t="s">
        <v>185</v>
      </c>
      <c r="D127" s="117">
        <f>66.8*10.764</f>
        <v>719.03519999999992</v>
      </c>
      <c r="E127" s="118"/>
      <c r="F127" s="12">
        <v>0</v>
      </c>
      <c r="G127" s="12">
        <f>D127*1.5</f>
        <v>1078.5527999999999</v>
      </c>
      <c r="H127" s="12" t="s">
        <v>171</v>
      </c>
      <c r="I127" s="121"/>
      <c r="J127" s="122"/>
    </row>
    <row r="128" spans="1:10" ht="19.5" customHeight="1" x14ac:dyDescent="0.3">
      <c r="A128" s="117">
        <v>7</v>
      </c>
      <c r="B128" s="118"/>
      <c r="C128" s="12" t="s">
        <v>184</v>
      </c>
      <c r="D128" s="117">
        <f>89.69*10.764</f>
        <v>965.42315999999994</v>
      </c>
      <c r="E128" s="118"/>
      <c r="F128" s="12">
        <v>0</v>
      </c>
      <c r="G128" s="12">
        <f>D128*1.5</f>
        <v>1448.13474</v>
      </c>
      <c r="H128" s="12" t="s">
        <v>171</v>
      </c>
      <c r="I128" s="121"/>
      <c r="J128" s="122"/>
    </row>
    <row r="129" spans="1:10" ht="19.5" customHeight="1" x14ac:dyDescent="0.3">
      <c r="A129" s="117">
        <v>8</v>
      </c>
      <c r="B129" s="118"/>
      <c r="C129" s="12" t="s">
        <v>184</v>
      </c>
      <c r="D129" s="117">
        <f>89.69*10.764</f>
        <v>965.42315999999994</v>
      </c>
      <c r="E129" s="118"/>
      <c r="F129" s="12">
        <v>0</v>
      </c>
      <c r="G129" s="12">
        <f>D129*1.5</f>
        <v>1448.13474</v>
      </c>
      <c r="H129" s="12" t="s">
        <v>171</v>
      </c>
      <c r="I129" s="123"/>
      <c r="J129" s="124"/>
    </row>
    <row r="130" spans="1:10" ht="19.5" customHeight="1" x14ac:dyDescent="0.3">
      <c r="A130" s="114" t="s">
        <v>176</v>
      </c>
      <c r="B130" s="115"/>
      <c r="C130" s="115"/>
      <c r="D130" s="115"/>
      <c r="E130" s="115"/>
      <c r="F130" s="115"/>
      <c r="G130" s="115"/>
      <c r="H130" s="115"/>
      <c r="I130" s="115"/>
      <c r="J130" s="116"/>
    </row>
    <row r="131" spans="1:10" ht="19.5" customHeight="1" x14ac:dyDescent="0.3">
      <c r="A131" s="117">
        <v>1</v>
      </c>
      <c r="B131" s="118"/>
      <c r="C131" s="12" t="s">
        <v>185</v>
      </c>
      <c r="D131" s="117">
        <f>70.41*10.764</f>
        <v>757.89323999999988</v>
      </c>
      <c r="E131" s="118"/>
      <c r="F131" s="12">
        <v>0</v>
      </c>
      <c r="G131" s="12">
        <f>D131*1.5</f>
        <v>1136.8398599999998</v>
      </c>
      <c r="H131" s="12" t="s">
        <v>171</v>
      </c>
      <c r="I131" s="119" t="str">
        <f>A130</f>
        <v>10th Floor</v>
      </c>
      <c r="J131" s="120"/>
    </row>
    <row r="132" spans="1:10" ht="19.5" customHeight="1" x14ac:dyDescent="0.3">
      <c r="A132" s="117">
        <v>2</v>
      </c>
      <c r="B132" s="118"/>
      <c r="C132" s="12" t="s">
        <v>185</v>
      </c>
      <c r="D132" s="117">
        <f>69.89*10.764</f>
        <v>752.29595999999992</v>
      </c>
      <c r="E132" s="118"/>
      <c r="F132" s="12">
        <v>0</v>
      </c>
      <c r="G132" s="12">
        <f>D132*1.5</f>
        <v>1128.4439399999999</v>
      </c>
      <c r="H132" s="12" t="s">
        <v>171</v>
      </c>
      <c r="I132" s="121"/>
      <c r="J132" s="122"/>
    </row>
    <row r="133" spans="1:10" ht="19.5" customHeight="1" x14ac:dyDescent="0.3">
      <c r="A133" s="117">
        <v>3</v>
      </c>
      <c r="B133" s="118"/>
      <c r="C133" s="117" t="s">
        <v>177</v>
      </c>
      <c r="D133" s="125"/>
      <c r="E133" s="125"/>
      <c r="F133" s="125"/>
      <c r="G133" s="125"/>
      <c r="H133" s="118"/>
      <c r="I133" s="121"/>
      <c r="J133" s="122"/>
    </row>
    <row r="134" spans="1:10" ht="19.5" customHeight="1" x14ac:dyDescent="0.3">
      <c r="A134" s="117">
        <v>4</v>
      </c>
      <c r="B134" s="118"/>
      <c r="C134" s="117" t="s">
        <v>177</v>
      </c>
      <c r="D134" s="125"/>
      <c r="E134" s="125"/>
      <c r="F134" s="125"/>
      <c r="G134" s="125"/>
      <c r="H134" s="118"/>
      <c r="I134" s="121"/>
      <c r="J134" s="122"/>
    </row>
    <row r="135" spans="1:10" ht="19.5" customHeight="1" x14ac:dyDescent="0.3">
      <c r="A135" s="117">
        <v>5</v>
      </c>
      <c r="B135" s="118"/>
      <c r="C135" s="12" t="s">
        <v>185</v>
      </c>
      <c r="D135" s="117">
        <f>66.8*10.764</f>
        <v>719.03519999999992</v>
      </c>
      <c r="E135" s="118"/>
      <c r="F135" s="12">
        <v>0</v>
      </c>
      <c r="G135" s="12">
        <f>D135*1.5</f>
        <v>1078.5527999999999</v>
      </c>
      <c r="H135" s="12" t="s">
        <v>171</v>
      </c>
      <c r="I135" s="121"/>
      <c r="J135" s="122"/>
    </row>
    <row r="136" spans="1:10" ht="19.5" customHeight="1" x14ac:dyDescent="0.3">
      <c r="A136" s="117">
        <v>6</v>
      </c>
      <c r="B136" s="118"/>
      <c r="C136" s="12" t="s">
        <v>185</v>
      </c>
      <c r="D136" s="117">
        <f>66.8*10.764</f>
        <v>719.03519999999992</v>
      </c>
      <c r="E136" s="118"/>
      <c r="F136" s="12">
        <v>0</v>
      </c>
      <c r="G136" s="12">
        <f>D136*1.5</f>
        <v>1078.5527999999999</v>
      </c>
      <c r="H136" s="12" t="s">
        <v>171</v>
      </c>
      <c r="I136" s="121"/>
      <c r="J136" s="122"/>
    </row>
    <row r="137" spans="1:10" ht="19.5" customHeight="1" x14ac:dyDescent="0.3">
      <c r="A137" s="117">
        <v>7</v>
      </c>
      <c r="B137" s="118"/>
      <c r="C137" s="12" t="s">
        <v>184</v>
      </c>
      <c r="D137" s="117">
        <f>89.69*10.764</f>
        <v>965.42315999999994</v>
      </c>
      <c r="E137" s="118"/>
      <c r="F137" s="12">
        <v>0</v>
      </c>
      <c r="G137" s="12">
        <f>D137*1.5</f>
        <v>1448.13474</v>
      </c>
      <c r="H137" s="12" t="s">
        <v>171</v>
      </c>
      <c r="I137" s="121"/>
      <c r="J137" s="122"/>
    </row>
    <row r="138" spans="1:10" ht="19.5" customHeight="1" x14ac:dyDescent="0.3">
      <c r="A138" s="117">
        <v>8</v>
      </c>
      <c r="B138" s="118"/>
      <c r="C138" s="12" t="s">
        <v>184</v>
      </c>
      <c r="D138" s="117">
        <f>89.69*10.764</f>
        <v>965.42315999999994</v>
      </c>
      <c r="E138" s="118"/>
      <c r="F138" s="12">
        <v>0</v>
      </c>
      <c r="G138" s="12">
        <f>D138*1.5</f>
        <v>1448.13474</v>
      </c>
      <c r="H138" s="12" t="s">
        <v>171</v>
      </c>
      <c r="I138" s="123"/>
      <c r="J138" s="124"/>
    </row>
    <row r="139" spans="1:10" ht="19.5" customHeight="1" x14ac:dyDescent="0.3">
      <c r="A139" s="114" t="s">
        <v>178</v>
      </c>
      <c r="B139" s="115"/>
      <c r="C139" s="115"/>
      <c r="D139" s="115"/>
      <c r="E139" s="115"/>
      <c r="F139" s="115"/>
      <c r="G139" s="115"/>
      <c r="H139" s="115"/>
      <c r="I139" s="115"/>
      <c r="J139" s="116"/>
    </row>
    <row r="140" spans="1:10" ht="19.5" customHeight="1" x14ac:dyDescent="0.3">
      <c r="A140" s="117">
        <v>1</v>
      </c>
      <c r="B140" s="118"/>
      <c r="C140" s="12" t="s">
        <v>185</v>
      </c>
      <c r="D140" s="117">
        <f>70.41*10.764</f>
        <v>757.89323999999988</v>
      </c>
      <c r="E140" s="118"/>
      <c r="F140" s="12">
        <v>0</v>
      </c>
      <c r="G140" s="12">
        <f t="shared" ref="G140:G147" si="3">D140*1.5</f>
        <v>1136.8398599999998</v>
      </c>
      <c r="H140" s="12" t="s">
        <v>171</v>
      </c>
      <c r="I140" s="119" t="str">
        <f>A139</f>
        <v>12th, 13th, 14th, 15th Floor</v>
      </c>
      <c r="J140" s="120"/>
    </row>
    <row r="141" spans="1:10" ht="19.5" customHeight="1" x14ac:dyDescent="0.3">
      <c r="A141" s="117">
        <v>2</v>
      </c>
      <c r="B141" s="118"/>
      <c r="C141" s="12" t="s">
        <v>185</v>
      </c>
      <c r="D141" s="117">
        <f>69.89*10.764</f>
        <v>752.29595999999992</v>
      </c>
      <c r="E141" s="118"/>
      <c r="F141" s="12">
        <v>0</v>
      </c>
      <c r="G141" s="12">
        <f t="shared" si="3"/>
        <v>1128.4439399999999</v>
      </c>
      <c r="H141" s="12" t="s">
        <v>171</v>
      </c>
      <c r="I141" s="121"/>
      <c r="J141" s="122"/>
    </row>
    <row r="142" spans="1:10" ht="19.5" customHeight="1" x14ac:dyDescent="0.3">
      <c r="A142" s="117">
        <v>3</v>
      </c>
      <c r="B142" s="118"/>
      <c r="C142" s="12" t="s">
        <v>185</v>
      </c>
      <c r="D142" s="117">
        <f>60.9*10.764</f>
        <v>655.52759999999989</v>
      </c>
      <c r="E142" s="118"/>
      <c r="F142" s="12">
        <v>0</v>
      </c>
      <c r="G142" s="12">
        <f t="shared" si="3"/>
        <v>983.29139999999984</v>
      </c>
      <c r="H142" s="12" t="s">
        <v>171</v>
      </c>
      <c r="I142" s="121"/>
      <c r="J142" s="122"/>
    </row>
    <row r="143" spans="1:10" ht="19.5" customHeight="1" x14ac:dyDescent="0.3">
      <c r="A143" s="117">
        <v>4</v>
      </c>
      <c r="B143" s="118"/>
      <c r="C143" s="12" t="s">
        <v>185</v>
      </c>
      <c r="D143" s="117">
        <f>60.9*10.764</f>
        <v>655.52759999999989</v>
      </c>
      <c r="E143" s="118"/>
      <c r="F143" s="12">
        <v>0</v>
      </c>
      <c r="G143" s="12">
        <f t="shared" si="3"/>
        <v>983.29139999999984</v>
      </c>
      <c r="H143" s="12" t="s">
        <v>171</v>
      </c>
      <c r="I143" s="121"/>
      <c r="J143" s="122"/>
    </row>
    <row r="144" spans="1:10" ht="19.5" customHeight="1" x14ac:dyDescent="0.3">
      <c r="A144" s="117">
        <v>5</v>
      </c>
      <c r="B144" s="118"/>
      <c r="C144" s="12" t="s">
        <v>185</v>
      </c>
      <c r="D144" s="117">
        <f>66.8*10.764</f>
        <v>719.03519999999992</v>
      </c>
      <c r="E144" s="118"/>
      <c r="F144" s="12">
        <v>0</v>
      </c>
      <c r="G144" s="12">
        <f t="shared" si="3"/>
        <v>1078.5527999999999</v>
      </c>
      <c r="H144" s="12" t="s">
        <v>171</v>
      </c>
      <c r="I144" s="121"/>
      <c r="J144" s="122"/>
    </row>
    <row r="145" spans="1:10" ht="19.5" customHeight="1" x14ac:dyDescent="0.3">
      <c r="A145" s="117">
        <v>6</v>
      </c>
      <c r="B145" s="118"/>
      <c r="C145" s="12" t="s">
        <v>185</v>
      </c>
      <c r="D145" s="117">
        <f>66.8*10.764</f>
        <v>719.03519999999992</v>
      </c>
      <c r="E145" s="118"/>
      <c r="F145" s="12">
        <v>0</v>
      </c>
      <c r="G145" s="12">
        <f t="shared" si="3"/>
        <v>1078.5527999999999</v>
      </c>
      <c r="H145" s="12" t="s">
        <v>171</v>
      </c>
      <c r="I145" s="121"/>
      <c r="J145" s="122"/>
    </row>
    <row r="146" spans="1:10" ht="19.5" customHeight="1" x14ac:dyDescent="0.3">
      <c r="A146" s="117">
        <v>7</v>
      </c>
      <c r="B146" s="118"/>
      <c r="C146" s="12" t="s">
        <v>184</v>
      </c>
      <c r="D146" s="117">
        <f>89.69*10.764</f>
        <v>965.42315999999994</v>
      </c>
      <c r="E146" s="118"/>
      <c r="F146" s="12">
        <v>0</v>
      </c>
      <c r="G146" s="12">
        <f t="shared" si="3"/>
        <v>1448.13474</v>
      </c>
      <c r="H146" s="12" t="s">
        <v>171</v>
      </c>
      <c r="I146" s="121"/>
      <c r="J146" s="122"/>
    </row>
    <row r="147" spans="1:10" ht="19.5" customHeight="1" x14ac:dyDescent="0.3">
      <c r="A147" s="117">
        <v>8</v>
      </c>
      <c r="B147" s="118"/>
      <c r="C147" s="12" t="s">
        <v>184</v>
      </c>
      <c r="D147" s="117">
        <f>89.69*10.764</f>
        <v>965.42315999999994</v>
      </c>
      <c r="E147" s="118"/>
      <c r="F147" s="12">
        <v>0</v>
      </c>
      <c r="G147" s="12">
        <f t="shared" si="3"/>
        <v>1448.13474</v>
      </c>
      <c r="H147" s="12" t="s">
        <v>171</v>
      </c>
      <c r="I147" s="123"/>
      <c r="J147" s="124"/>
    </row>
    <row r="148" spans="1:10" ht="19.5" customHeight="1" x14ac:dyDescent="0.3">
      <c r="A148" s="114" t="s">
        <v>179</v>
      </c>
      <c r="B148" s="115"/>
      <c r="C148" s="115"/>
      <c r="D148" s="115"/>
      <c r="E148" s="115"/>
      <c r="F148" s="115"/>
      <c r="G148" s="115"/>
      <c r="H148" s="115"/>
      <c r="I148" s="115"/>
      <c r="J148" s="116"/>
    </row>
    <row r="149" spans="1:10" ht="19.5" customHeight="1" x14ac:dyDescent="0.3">
      <c r="A149" s="117">
        <v>1</v>
      </c>
      <c r="B149" s="118"/>
      <c r="C149" s="12" t="s">
        <v>185</v>
      </c>
      <c r="D149" s="117">
        <f>70.41*10.764</f>
        <v>757.89323999999988</v>
      </c>
      <c r="E149" s="118"/>
      <c r="F149" s="12">
        <v>0</v>
      </c>
      <c r="G149" s="12">
        <f>D149*1.5</f>
        <v>1136.8398599999998</v>
      </c>
      <c r="H149" s="12" t="s">
        <v>171</v>
      </c>
      <c r="I149" s="119" t="str">
        <f>A148</f>
        <v>16th Floor</v>
      </c>
      <c r="J149" s="120"/>
    </row>
    <row r="150" spans="1:10" ht="19.5" customHeight="1" x14ac:dyDescent="0.3">
      <c r="A150" s="117">
        <v>2</v>
      </c>
      <c r="B150" s="118"/>
      <c r="C150" s="12" t="s">
        <v>185</v>
      </c>
      <c r="D150" s="117">
        <f>69.89*10.764</f>
        <v>752.29595999999992</v>
      </c>
      <c r="E150" s="118"/>
      <c r="F150" s="12">
        <v>0</v>
      </c>
      <c r="G150" s="12">
        <f>D150*1.5</f>
        <v>1128.4439399999999</v>
      </c>
      <c r="H150" s="12" t="s">
        <v>171</v>
      </c>
      <c r="I150" s="121"/>
      <c r="J150" s="122"/>
    </row>
    <row r="151" spans="1:10" ht="19.5" customHeight="1" x14ac:dyDescent="0.3">
      <c r="A151" s="21">
        <v>3</v>
      </c>
      <c r="B151" s="297">
        <v>3</v>
      </c>
      <c r="C151" s="297" t="s">
        <v>184</v>
      </c>
      <c r="D151" s="119">
        <f>125.87*10.764</f>
        <v>1354.8646799999999</v>
      </c>
      <c r="E151" s="120"/>
      <c r="F151" s="297">
        <v>0</v>
      </c>
      <c r="G151" s="297">
        <f>D151*1.5</f>
        <v>2032.29702</v>
      </c>
      <c r="H151" s="297" t="s">
        <v>171</v>
      </c>
      <c r="I151" s="121"/>
      <c r="J151" s="122"/>
    </row>
    <row r="152" spans="1:10" ht="19.5" customHeight="1" x14ac:dyDescent="0.3">
      <c r="A152" s="21">
        <v>4</v>
      </c>
      <c r="B152" s="298"/>
      <c r="C152" s="298"/>
      <c r="D152" s="123"/>
      <c r="E152" s="124"/>
      <c r="F152" s="298"/>
      <c r="G152" s="298"/>
      <c r="H152" s="298"/>
      <c r="I152" s="121"/>
      <c r="J152" s="122"/>
    </row>
    <row r="153" spans="1:10" ht="19.5" customHeight="1" x14ac:dyDescent="0.3">
      <c r="A153" s="117">
        <v>5</v>
      </c>
      <c r="B153" s="118"/>
      <c r="C153" s="12" t="s">
        <v>185</v>
      </c>
      <c r="D153" s="117">
        <f>66.8*10.764</f>
        <v>719.03519999999992</v>
      </c>
      <c r="E153" s="118"/>
      <c r="F153" s="12">
        <v>0</v>
      </c>
      <c r="G153" s="12">
        <f>D153*1.5</f>
        <v>1078.5527999999999</v>
      </c>
      <c r="H153" s="12" t="s">
        <v>171</v>
      </c>
      <c r="I153" s="121"/>
      <c r="J153" s="122"/>
    </row>
    <row r="154" spans="1:10" ht="19.5" customHeight="1" x14ac:dyDescent="0.3">
      <c r="A154" s="117">
        <v>6</v>
      </c>
      <c r="B154" s="118"/>
      <c r="C154" s="12" t="s">
        <v>185</v>
      </c>
      <c r="D154" s="117">
        <f>66.8*10.764</f>
        <v>719.03519999999992</v>
      </c>
      <c r="E154" s="118"/>
      <c r="F154" s="12">
        <v>0</v>
      </c>
      <c r="G154" s="12">
        <f>D154*1.5</f>
        <v>1078.5527999999999</v>
      </c>
      <c r="H154" s="12" t="s">
        <v>171</v>
      </c>
      <c r="I154" s="121"/>
      <c r="J154" s="122"/>
    </row>
    <row r="155" spans="1:10" ht="19.5" customHeight="1" x14ac:dyDescent="0.3">
      <c r="A155" s="117">
        <v>7</v>
      </c>
      <c r="B155" s="118"/>
      <c r="C155" s="12" t="s">
        <v>184</v>
      </c>
      <c r="D155" s="117">
        <f>89.69*10.764</f>
        <v>965.42315999999994</v>
      </c>
      <c r="E155" s="118"/>
      <c r="F155" s="12">
        <v>0</v>
      </c>
      <c r="G155" s="12">
        <f>D155*1.5</f>
        <v>1448.13474</v>
      </c>
      <c r="H155" s="12" t="s">
        <v>171</v>
      </c>
      <c r="I155" s="121"/>
      <c r="J155" s="122"/>
    </row>
    <row r="156" spans="1:10" ht="19.5" customHeight="1" x14ac:dyDescent="0.3">
      <c r="A156" s="117">
        <v>8</v>
      </c>
      <c r="B156" s="118"/>
      <c r="C156" s="12" t="s">
        <v>184</v>
      </c>
      <c r="D156" s="117">
        <f>89.69*10.764</f>
        <v>965.42315999999994</v>
      </c>
      <c r="E156" s="118"/>
      <c r="F156" s="12">
        <v>0</v>
      </c>
      <c r="G156" s="12">
        <f>D156*1.5</f>
        <v>1448.13474</v>
      </c>
      <c r="H156" s="12" t="s">
        <v>171</v>
      </c>
      <c r="I156" s="123"/>
      <c r="J156" s="124"/>
    </row>
    <row r="157" spans="1:10" ht="19.5" customHeight="1" x14ac:dyDescent="0.3">
      <c r="A157" s="114" t="s">
        <v>180</v>
      </c>
      <c r="B157" s="115"/>
      <c r="C157" s="115"/>
      <c r="D157" s="115"/>
      <c r="E157" s="115"/>
      <c r="F157" s="115"/>
      <c r="G157" s="115"/>
      <c r="H157" s="115"/>
      <c r="I157" s="115"/>
      <c r="J157" s="116"/>
    </row>
    <row r="158" spans="1:10" ht="19.5" customHeight="1" x14ac:dyDescent="0.3">
      <c r="A158" s="117">
        <v>1</v>
      </c>
      <c r="B158" s="118"/>
      <c r="C158" s="12" t="s">
        <v>185</v>
      </c>
      <c r="D158" s="117">
        <f>69.89*10.764</f>
        <v>752.29595999999992</v>
      </c>
      <c r="E158" s="118"/>
      <c r="F158" s="12">
        <v>0</v>
      </c>
      <c r="G158" s="12">
        <f>D158*1.5</f>
        <v>1128.4439399999999</v>
      </c>
      <c r="H158" s="12" t="s">
        <v>171</v>
      </c>
      <c r="I158" s="119" t="str">
        <f>A157</f>
        <v>17th Floor</v>
      </c>
      <c r="J158" s="120"/>
    </row>
    <row r="159" spans="1:10" ht="19.5" customHeight="1" x14ac:dyDescent="0.3">
      <c r="A159" s="117">
        <v>2</v>
      </c>
      <c r="B159" s="118"/>
      <c r="C159" s="12" t="s">
        <v>185</v>
      </c>
      <c r="D159" s="117">
        <f>70.41*10.764</f>
        <v>757.89323999999988</v>
      </c>
      <c r="E159" s="118"/>
      <c r="F159" s="12">
        <v>0</v>
      </c>
      <c r="G159" s="12">
        <f>D159*1.5</f>
        <v>1136.8398599999998</v>
      </c>
      <c r="H159" s="12" t="s">
        <v>171</v>
      </c>
      <c r="I159" s="121"/>
      <c r="J159" s="122"/>
    </row>
    <row r="160" spans="1:10" ht="19.5" customHeight="1" x14ac:dyDescent="0.3">
      <c r="A160" s="117">
        <v>3</v>
      </c>
      <c r="B160" s="118"/>
      <c r="C160" s="117" t="s">
        <v>177</v>
      </c>
      <c r="D160" s="125"/>
      <c r="E160" s="125"/>
      <c r="F160" s="125"/>
      <c r="G160" s="125"/>
      <c r="H160" s="118"/>
      <c r="I160" s="121"/>
      <c r="J160" s="122"/>
    </row>
    <row r="161" spans="1:10" ht="19.5" customHeight="1" x14ac:dyDescent="0.3">
      <c r="A161" s="117">
        <v>4</v>
      </c>
      <c r="B161" s="118"/>
      <c r="C161" s="117" t="s">
        <v>177</v>
      </c>
      <c r="D161" s="125"/>
      <c r="E161" s="125"/>
      <c r="F161" s="125"/>
      <c r="G161" s="125"/>
      <c r="H161" s="118"/>
      <c r="I161" s="121"/>
      <c r="J161" s="122"/>
    </row>
    <row r="162" spans="1:10" ht="19.5" customHeight="1" x14ac:dyDescent="0.3">
      <c r="A162" s="117">
        <v>5</v>
      </c>
      <c r="B162" s="118"/>
      <c r="C162" s="12" t="s">
        <v>185</v>
      </c>
      <c r="D162" s="117">
        <f>66.8*10.764</f>
        <v>719.03519999999992</v>
      </c>
      <c r="E162" s="118"/>
      <c r="F162" s="12">
        <v>0</v>
      </c>
      <c r="G162" s="12">
        <f>D162*1.5</f>
        <v>1078.5527999999999</v>
      </c>
      <c r="H162" s="12" t="s">
        <v>171</v>
      </c>
      <c r="I162" s="121"/>
      <c r="J162" s="122"/>
    </row>
    <row r="163" spans="1:10" ht="19.5" customHeight="1" x14ac:dyDescent="0.3">
      <c r="A163" s="117">
        <v>6</v>
      </c>
      <c r="B163" s="118"/>
      <c r="C163" s="12" t="s">
        <v>185</v>
      </c>
      <c r="D163" s="117">
        <f>66.8*10.764</f>
        <v>719.03519999999992</v>
      </c>
      <c r="E163" s="118"/>
      <c r="F163" s="12">
        <v>0</v>
      </c>
      <c r="G163" s="12">
        <f>D163*1.5</f>
        <v>1078.5527999999999</v>
      </c>
      <c r="H163" s="12" t="s">
        <v>171</v>
      </c>
      <c r="I163" s="121"/>
      <c r="J163" s="122"/>
    </row>
    <row r="164" spans="1:10" ht="19.5" customHeight="1" x14ac:dyDescent="0.3">
      <c r="A164" s="117">
        <v>7</v>
      </c>
      <c r="B164" s="118"/>
      <c r="C164" s="12" t="s">
        <v>184</v>
      </c>
      <c r="D164" s="117">
        <f>89.69*10.764</f>
        <v>965.42315999999994</v>
      </c>
      <c r="E164" s="118"/>
      <c r="F164" s="12">
        <v>0</v>
      </c>
      <c r="G164" s="12">
        <f>D164*1.5</f>
        <v>1448.13474</v>
      </c>
      <c r="H164" s="12" t="s">
        <v>171</v>
      </c>
      <c r="I164" s="121"/>
      <c r="J164" s="122"/>
    </row>
    <row r="165" spans="1:10" ht="19.5" customHeight="1" x14ac:dyDescent="0.3">
      <c r="A165" s="117">
        <v>8</v>
      </c>
      <c r="B165" s="118"/>
      <c r="C165" s="12" t="s">
        <v>184</v>
      </c>
      <c r="D165" s="117">
        <f>89.69*10.764</f>
        <v>965.42315999999994</v>
      </c>
      <c r="E165" s="118"/>
      <c r="F165" s="12">
        <v>0</v>
      </c>
      <c r="G165" s="12">
        <f>D165*1.5</f>
        <v>1448.13474</v>
      </c>
      <c r="H165" s="12" t="s">
        <v>171</v>
      </c>
      <c r="I165" s="123"/>
      <c r="J165" s="124"/>
    </row>
    <row r="166" spans="1:10" ht="19.5" customHeight="1" x14ac:dyDescent="0.3">
      <c r="A166" s="114" t="s">
        <v>181</v>
      </c>
      <c r="B166" s="115"/>
      <c r="C166" s="115"/>
      <c r="D166" s="115"/>
      <c r="E166" s="115"/>
      <c r="F166" s="115"/>
      <c r="G166" s="115"/>
      <c r="H166" s="115"/>
      <c r="I166" s="115"/>
      <c r="J166" s="116"/>
    </row>
    <row r="167" spans="1:10" ht="19.5" customHeight="1" x14ac:dyDescent="0.3">
      <c r="A167" s="117">
        <v>1</v>
      </c>
      <c r="B167" s="118"/>
      <c r="C167" s="12" t="s">
        <v>185</v>
      </c>
      <c r="D167" s="117">
        <f>70.41*10.764</f>
        <v>757.89323999999988</v>
      </c>
      <c r="E167" s="118"/>
      <c r="F167" s="12">
        <v>0</v>
      </c>
      <c r="G167" s="12">
        <f>D167*1.5</f>
        <v>1136.8398599999998</v>
      </c>
      <c r="H167" s="12" t="s">
        <v>171</v>
      </c>
      <c r="I167" s="119" t="str">
        <f>A166</f>
        <v>18th, 23rd Floor</v>
      </c>
      <c r="J167" s="120"/>
    </row>
    <row r="168" spans="1:10" ht="19.5" customHeight="1" x14ac:dyDescent="0.3">
      <c r="A168" s="117">
        <v>2</v>
      </c>
      <c r="B168" s="118"/>
      <c r="C168" s="12" t="s">
        <v>185</v>
      </c>
      <c r="D168" s="117">
        <f>70.41*10.764</f>
        <v>757.89323999999988</v>
      </c>
      <c r="E168" s="118"/>
      <c r="F168" s="12">
        <v>0</v>
      </c>
      <c r="G168" s="12">
        <f>D168*1.5</f>
        <v>1136.8398599999998</v>
      </c>
      <c r="H168" s="12" t="s">
        <v>171</v>
      </c>
      <c r="I168" s="121"/>
      <c r="J168" s="122"/>
    </row>
    <row r="169" spans="1:10" ht="19.5" customHeight="1" x14ac:dyDescent="0.3">
      <c r="A169" s="21">
        <v>3</v>
      </c>
      <c r="B169" s="297">
        <v>3</v>
      </c>
      <c r="C169" s="297" t="s">
        <v>184</v>
      </c>
      <c r="D169" s="119">
        <f>125.87*10.764</f>
        <v>1354.8646799999999</v>
      </c>
      <c r="E169" s="120"/>
      <c r="F169" s="297">
        <v>0</v>
      </c>
      <c r="G169" s="297">
        <f t="shared" ref="G169:G174" si="4">D169*1.5</f>
        <v>2032.29702</v>
      </c>
      <c r="H169" s="297" t="s">
        <v>171</v>
      </c>
      <c r="I169" s="121"/>
      <c r="J169" s="122"/>
    </row>
    <row r="170" spans="1:10" ht="19.5" customHeight="1" x14ac:dyDescent="0.3">
      <c r="A170" s="21">
        <v>4</v>
      </c>
      <c r="B170" s="298"/>
      <c r="C170" s="298"/>
      <c r="D170" s="123"/>
      <c r="E170" s="124"/>
      <c r="F170" s="298"/>
      <c r="G170" s="298"/>
      <c r="H170" s="298"/>
      <c r="I170" s="121"/>
      <c r="J170" s="122"/>
    </row>
    <row r="171" spans="1:10" ht="19.5" customHeight="1" x14ac:dyDescent="0.3">
      <c r="A171" s="117">
        <v>5</v>
      </c>
      <c r="B171" s="118"/>
      <c r="C171" s="12" t="s">
        <v>185</v>
      </c>
      <c r="D171" s="117">
        <f>71.45*10.764</f>
        <v>769.08780000000002</v>
      </c>
      <c r="E171" s="118"/>
      <c r="F171" s="12">
        <v>0</v>
      </c>
      <c r="G171" s="12">
        <f t="shared" si="4"/>
        <v>1153.6316999999999</v>
      </c>
      <c r="H171" s="12" t="s">
        <v>171</v>
      </c>
      <c r="I171" s="121"/>
      <c r="J171" s="122"/>
    </row>
    <row r="172" spans="1:10" ht="19.5" customHeight="1" x14ac:dyDescent="0.3">
      <c r="A172" s="117">
        <v>6</v>
      </c>
      <c r="B172" s="118"/>
      <c r="C172" s="12" t="s">
        <v>185</v>
      </c>
      <c r="D172" s="117">
        <f>71.45*10.764</f>
        <v>769.08780000000002</v>
      </c>
      <c r="E172" s="118"/>
      <c r="F172" s="12">
        <v>0</v>
      </c>
      <c r="G172" s="12">
        <f t="shared" si="4"/>
        <v>1153.6316999999999</v>
      </c>
      <c r="H172" s="12" t="s">
        <v>171</v>
      </c>
      <c r="I172" s="121"/>
      <c r="J172" s="122"/>
    </row>
    <row r="173" spans="1:10" ht="19.5" customHeight="1" x14ac:dyDescent="0.3">
      <c r="A173" s="117">
        <v>7</v>
      </c>
      <c r="B173" s="118"/>
      <c r="C173" s="12" t="s">
        <v>184</v>
      </c>
      <c r="D173" s="117">
        <f>89.69*10.764</f>
        <v>965.42315999999994</v>
      </c>
      <c r="E173" s="118"/>
      <c r="F173" s="12">
        <v>0</v>
      </c>
      <c r="G173" s="12">
        <f t="shared" si="4"/>
        <v>1448.13474</v>
      </c>
      <c r="H173" s="12" t="s">
        <v>171</v>
      </c>
      <c r="I173" s="121"/>
      <c r="J173" s="122"/>
    </row>
    <row r="174" spans="1:10" ht="19.5" customHeight="1" x14ac:dyDescent="0.3">
      <c r="A174" s="117">
        <v>8</v>
      </c>
      <c r="B174" s="118"/>
      <c r="C174" s="12" t="s">
        <v>184</v>
      </c>
      <c r="D174" s="117">
        <f>90.44*10.764</f>
        <v>973.49615999999992</v>
      </c>
      <c r="E174" s="118"/>
      <c r="F174" s="12">
        <v>0</v>
      </c>
      <c r="G174" s="12">
        <f t="shared" si="4"/>
        <v>1460.24424</v>
      </c>
      <c r="H174" s="12" t="s">
        <v>171</v>
      </c>
      <c r="I174" s="123"/>
      <c r="J174" s="124"/>
    </row>
    <row r="175" spans="1:10" ht="19.5" customHeight="1" x14ac:dyDescent="0.3">
      <c r="A175" s="114" t="s">
        <v>182</v>
      </c>
      <c r="B175" s="115"/>
      <c r="C175" s="115"/>
      <c r="D175" s="115"/>
      <c r="E175" s="115"/>
      <c r="F175" s="115"/>
      <c r="G175" s="115"/>
      <c r="H175" s="115"/>
      <c r="I175" s="115"/>
      <c r="J175" s="116"/>
    </row>
    <row r="176" spans="1:10" ht="19.5" customHeight="1" x14ac:dyDescent="0.3">
      <c r="A176" s="117">
        <v>1</v>
      </c>
      <c r="B176" s="118"/>
      <c r="C176" s="12" t="s">
        <v>185</v>
      </c>
      <c r="D176" s="117">
        <f>70.41*10.764</f>
        <v>757.89323999999988</v>
      </c>
      <c r="E176" s="118"/>
      <c r="F176" s="12">
        <v>0</v>
      </c>
      <c r="G176" s="12">
        <f t="shared" ref="G176:G183" si="5">D176*1.5</f>
        <v>1136.8398599999998</v>
      </c>
      <c r="H176" s="12" t="s">
        <v>171</v>
      </c>
      <c r="I176" s="119" t="str">
        <f>A175</f>
        <v>19th to 22nd Floor</v>
      </c>
      <c r="J176" s="120"/>
    </row>
    <row r="177" spans="1:10" ht="19.5" customHeight="1" x14ac:dyDescent="0.3">
      <c r="A177" s="117">
        <v>2</v>
      </c>
      <c r="B177" s="118"/>
      <c r="C177" s="12" t="s">
        <v>185</v>
      </c>
      <c r="D177" s="117">
        <f>70.41*10.764</f>
        <v>757.89323999999988</v>
      </c>
      <c r="E177" s="118"/>
      <c r="F177" s="12">
        <v>0</v>
      </c>
      <c r="G177" s="12">
        <f t="shared" si="5"/>
        <v>1136.8398599999998</v>
      </c>
      <c r="H177" s="12" t="s">
        <v>171</v>
      </c>
      <c r="I177" s="121"/>
      <c r="J177" s="122"/>
    </row>
    <row r="178" spans="1:10" ht="19.5" customHeight="1" x14ac:dyDescent="0.3">
      <c r="A178" s="117">
        <v>3</v>
      </c>
      <c r="B178" s="118"/>
      <c r="C178" s="12" t="s">
        <v>185</v>
      </c>
      <c r="D178" s="117">
        <f>60.9*10.764</f>
        <v>655.52759999999989</v>
      </c>
      <c r="E178" s="118"/>
      <c r="F178" s="12">
        <v>0</v>
      </c>
      <c r="G178" s="12">
        <f t="shared" si="5"/>
        <v>983.29139999999984</v>
      </c>
      <c r="H178" s="12" t="s">
        <v>171</v>
      </c>
      <c r="I178" s="121"/>
      <c r="J178" s="122"/>
    </row>
    <row r="179" spans="1:10" ht="19.5" customHeight="1" x14ac:dyDescent="0.3">
      <c r="A179" s="117">
        <v>4</v>
      </c>
      <c r="B179" s="118"/>
      <c r="C179" s="12" t="s">
        <v>185</v>
      </c>
      <c r="D179" s="117">
        <f>60.9*10.764</f>
        <v>655.52759999999989</v>
      </c>
      <c r="E179" s="118"/>
      <c r="F179" s="12">
        <v>0</v>
      </c>
      <c r="G179" s="12">
        <f t="shared" si="5"/>
        <v>983.29139999999984</v>
      </c>
      <c r="H179" s="12" t="s">
        <v>171</v>
      </c>
      <c r="I179" s="121"/>
      <c r="J179" s="122"/>
    </row>
    <row r="180" spans="1:10" ht="19.5" customHeight="1" x14ac:dyDescent="0.3">
      <c r="A180" s="117">
        <v>5</v>
      </c>
      <c r="B180" s="118"/>
      <c r="C180" s="12" t="s">
        <v>185</v>
      </c>
      <c r="D180" s="117">
        <f>71.45*10.764</f>
        <v>769.08780000000002</v>
      </c>
      <c r="E180" s="118"/>
      <c r="F180" s="12">
        <v>0</v>
      </c>
      <c r="G180" s="12">
        <f t="shared" si="5"/>
        <v>1153.6316999999999</v>
      </c>
      <c r="H180" s="12" t="s">
        <v>171</v>
      </c>
      <c r="I180" s="121"/>
      <c r="J180" s="122"/>
    </row>
    <row r="181" spans="1:10" ht="19.5" customHeight="1" x14ac:dyDescent="0.3">
      <c r="A181" s="117">
        <v>6</v>
      </c>
      <c r="B181" s="118"/>
      <c r="C181" s="12" t="s">
        <v>185</v>
      </c>
      <c r="D181" s="117">
        <f>71.45*10.764</f>
        <v>769.08780000000002</v>
      </c>
      <c r="E181" s="118"/>
      <c r="F181" s="12">
        <v>0</v>
      </c>
      <c r="G181" s="12">
        <f t="shared" si="5"/>
        <v>1153.6316999999999</v>
      </c>
      <c r="H181" s="12" t="s">
        <v>171</v>
      </c>
      <c r="I181" s="121"/>
      <c r="J181" s="122"/>
    </row>
    <row r="182" spans="1:10" ht="19.5" customHeight="1" x14ac:dyDescent="0.3">
      <c r="A182" s="117">
        <v>7</v>
      </c>
      <c r="B182" s="118"/>
      <c r="C182" s="12" t="s">
        <v>184</v>
      </c>
      <c r="D182" s="117">
        <f>89.69*10.764</f>
        <v>965.42315999999994</v>
      </c>
      <c r="E182" s="118"/>
      <c r="F182" s="12">
        <v>0</v>
      </c>
      <c r="G182" s="12">
        <f t="shared" si="5"/>
        <v>1448.13474</v>
      </c>
      <c r="H182" s="12" t="s">
        <v>171</v>
      </c>
      <c r="I182" s="121"/>
      <c r="J182" s="122"/>
    </row>
    <row r="183" spans="1:10" ht="19.5" customHeight="1" x14ac:dyDescent="0.3">
      <c r="A183" s="117">
        <v>8</v>
      </c>
      <c r="B183" s="118"/>
      <c r="C183" s="12" t="s">
        <v>184</v>
      </c>
      <c r="D183" s="117">
        <f>89.69*10.764</f>
        <v>965.42315999999994</v>
      </c>
      <c r="E183" s="118"/>
      <c r="F183" s="12">
        <v>0</v>
      </c>
      <c r="G183" s="12">
        <f t="shared" si="5"/>
        <v>1448.13474</v>
      </c>
      <c r="H183" s="12" t="s">
        <v>171</v>
      </c>
      <c r="I183" s="123"/>
      <c r="J183" s="124"/>
    </row>
    <row r="184" spans="1:10" ht="19.5" customHeight="1" x14ac:dyDescent="0.3">
      <c r="A184" s="114" t="s">
        <v>188</v>
      </c>
      <c r="B184" s="115"/>
      <c r="C184" s="115"/>
      <c r="D184" s="115"/>
      <c r="E184" s="115"/>
      <c r="F184" s="115"/>
      <c r="G184" s="115"/>
      <c r="H184" s="115"/>
      <c r="I184" s="115"/>
      <c r="J184" s="116"/>
    </row>
    <row r="185" spans="1:10" ht="19.5" customHeight="1" x14ac:dyDescent="0.3">
      <c r="A185" s="114" t="s">
        <v>183</v>
      </c>
      <c r="B185" s="115"/>
      <c r="C185" s="115"/>
      <c r="D185" s="115"/>
      <c r="E185" s="115"/>
      <c r="F185" s="115"/>
      <c r="G185" s="115"/>
      <c r="H185" s="115"/>
      <c r="I185" s="115"/>
      <c r="J185" s="116"/>
    </row>
    <row r="186" spans="1:10" ht="19.5" customHeight="1" x14ac:dyDescent="0.3">
      <c r="A186" s="114" t="s">
        <v>170</v>
      </c>
      <c r="B186" s="115"/>
      <c r="C186" s="115"/>
      <c r="D186" s="115"/>
      <c r="E186" s="115"/>
      <c r="F186" s="115"/>
      <c r="G186" s="115"/>
      <c r="H186" s="115"/>
      <c r="I186" s="115"/>
      <c r="J186" s="116"/>
    </row>
    <row r="187" spans="1:10" ht="19.5" customHeight="1" x14ac:dyDescent="0.3">
      <c r="A187" s="117">
        <v>1</v>
      </c>
      <c r="B187" s="118"/>
      <c r="C187" s="12" t="s">
        <v>185</v>
      </c>
      <c r="D187" s="117">
        <f>69.73*10.764</f>
        <v>750.57371999999998</v>
      </c>
      <c r="E187" s="118"/>
      <c r="F187" s="12">
        <v>0</v>
      </c>
      <c r="G187" s="12">
        <f>D187*1.5</f>
        <v>1125.86058</v>
      </c>
      <c r="H187" s="12" t="s">
        <v>171</v>
      </c>
      <c r="I187" s="296" t="s">
        <v>172</v>
      </c>
      <c r="J187" s="296"/>
    </row>
    <row r="188" spans="1:10" ht="19.5" customHeight="1" x14ac:dyDescent="0.3">
      <c r="A188" s="117">
        <v>2</v>
      </c>
      <c r="B188" s="118"/>
      <c r="C188" s="12" t="s">
        <v>185</v>
      </c>
      <c r="D188" s="117">
        <f>69.73*10.764</f>
        <v>750.57371999999998</v>
      </c>
      <c r="E188" s="118"/>
      <c r="F188" s="12">
        <v>0</v>
      </c>
      <c r="G188" s="12">
        <f>D188*1.5</f>
        <v>1125.86058</v>
      </c>
      <c r="H188" s="12" t="s">
        <v>171</v>
      </c>
      <c r="I188" s="296" t="s">
        <v>172</v>
      </c>
      <c r="J188" s="296"/>
    </row>
    <row r="189" spans="1:10" ht="19.5" customHeight="1" x14ac:dyDescent="0.3">
      <c r="A189" s="117">
        <v>3</v>
      </c>
      <c r="B189" s="118"/>
      <c r="C189" s="12" t="s">
        <v>185</v>
      </c>
      <c r="D189" s="117">
        <f>50.13*10.764</f>
        <v>539.59932000000003</v>
      </c>
      <c r="E189" s="118"/>
      <c r="F189" s="12">
        <v>0</v>
      </c>
      <c r="G189" s="12">
        <f>D189*1.5</f>
        <v>809.39898000000005</v>
      </c>
      <c r="H189" s="12" t="s">
        <v>171</v>
      </c>
      <c r="I189" s="296" t="s">
        <v>172</v>
      </c>
      <c r="J189" s="296"/>
    </row>
    <row r="190" spans="1:10" ht="19.5" customHeight="1" x14ac:dyDescent="0.3">
      <c r="A190" s="117">
        <v>4</v>
      </c>
      <c r="B190" s="118"/>
      <c r="C190" s="117" t="s">
        <v>187</v>
      </c>
      <c r="D190" s="125"/>
      <c r="E190" s="125"/>
      <c r="F190" s="125"/>
      <c r="G190" s="125"/>
      <c r="H190" s="118"/>
      <c r="I190" s="296" t="s">
        <v>172</v>
      </c>
      <c r="J190" s="296"/>
    </row>
    <row r="191" spans="1:10" ht="19.5" customHeight="1" x14ac:dyDescent="0.3">
      <c r="A191" s="117">
        <v>5</v>
      </c>
      <c r="B191" s="118"/>
      <c r="C191" s="12" t="s">
        <v>185</v>
      </c>
      <c r="D191" s="117">
        <f>52.37*10.764</f>
        <v>563.71067999999991</v>
      </c>
      <c r="E191" s="118"/>
      <c r="F191" s="12">
        <v>0</v>
      </c>
      <c r="G191" s="12">
        <f>D191*1.5</f>
        <v>845.56601999999987</v>
      </c>
      <c r="H191" s="12" t="s">
        <v>171</v>
      </c>
      <c r="I191" s="296" t="s">
        <v>172</v>
      </c>
      <c r="J191" s="296"/>
    </row>
    <row r="192" spans="1:10" ht="19.5" customHeight="1" x14ac:dyDescent="0.3">
      <c r="A192" s="117">
        <v>6</v>
      </c>
      <c r="B192" s="118"/>
      <c r="C192" s="12" t="s">
        <v>185</v>
      </c>
      <c r="D192" s="117">
        <f>52.37*10.764</f>
        <v>563.71067999999991</v>
      </c>
      <c r="E192" s="118"/>
      <c r="F192" s="12">
        <v>0</v>
      </c>
      <c r="G192" s="12">
        <f>D192*1.5</f>
        <v>845.56601999999987</v>
      </c>
      <c r="H192" s="12" t="s">
        <v>171</v>
      </c>
      <c r="I192" s="296" t="s">
        <v>172</v>
      </c>
      <c r="J192" s="296"/>
    </row>
    <row r="193" spans="1:10" ht="19.5" customHeight="1" x14ac:dyDescent="0.3">
      <c r="A193" s="117">
        <v>7</v>
      </c>
      <c r="B193" s="118"/>
      <c r="C193" s="117" t="s">
        <v>187</v>
      </c>
      <c r="D193" s="125"/>
      <c r="E193" s="125"/>
      <c r="F193" s="125"/>
      <c r="G193" s="125"/>
      <c r="H193" s="118"/>
      <c r="I193" s="296" t="s">
        <v>172</v>
      </c>
      <c r="J193" s="296"/>
    </row>
    <row r="194" spans="1:10" ht="19.5" customHeight="1" x14ac:dyDescent="0.3">
      <c r="A194" s="117">
        <v>8</v>
      </c>
      <c r="B194" s="118"/>
      <c r="C194" s="12" t="s">
        <v>185</v>
      </c>
      <c r="D194" s="117">
        <f>60.74*10.764</f>
        <v>653.80535999999995</v>
      </c>
      <c r="E194" s="118"/>
      <c r="F194" s="12">
        <v>0</v>
      </c>
      <c r="G194" s="12">
        <f>D194*1.5</f>
        <v>980.70803999999998</v>
      </c>
      <c r="H194" s="12" t="s">
        <v>171</v>
      </c>
      <c r="I194" s="296" t="s">
        <v>172</v>
      </c>
      <c r="J194" s="296"/>
    </row>
    <row r="195" spans="1:10" ht="19.5" customHeight="1" x14ac:dyDescent="0.3">
      <c r="A195" s="114" t="s">
        <v>173</v>
      </c>
      <c r="B195" s="115"/>
      <c r="C195" s="115"/>
      <c r="D195" s="115"/>
      <c r="E195" s="115"/>
      <c r="F195" s="115"/>
      <c r="G195" s="115"/>
      <c r="H195" s="115"/>
      <c r="I195" s="115"/>
      <c r="J195" s="116"/>
    </row>
    <row r="196" spans="1:10" ht="19.5" customHeight="1" x14ac:dyDescent="0.3">
      <c r="A196" s="117">
        <v>1</v>
      </c>
      <c r="B196" s="118"/>
      <c r="C196" s="12" t="s">
        <v>185</v>
      </c>
      <c r="D196" s="117">
        <f>69.73*10.764</f>
        <v>750.57371999999998</v>
      </c>
      <c r="E196" s="118"/>
      <c r="F196" s="12">
        <v>0</v>
      </c>
      <c r="G196" s="12">
        <f>D196*1.5</f>
        <v>1125.86058</v>
      </c>
      <c r="H196" s="12" t="s">
        <v>171</v>
      </c>
      <c r="I196" s="119" t="str">
        <f>A195</f>
        <v>1st, 2nd, 4th to 8th Floor</v>
      </c>
      <c r="J196" s="120"/>
    </row>
    <row r="197" spans="1:10" ht="19.5" customHeight="1" x14ac:dyDescent="0.3">
      <c r="A197" s="117">
        <v>2</v>
      </c>
      <c r="B197" s="118"/>
      <c r="C197" s="12" t="s">
        <v>185</v>
      </c>
      <c r="D197" s="117">
        <f>69.73*10.764</f>
        <v>750.57371999999998</v>
      </c>
      <c r="E197" s="118"/>
      <c r="F197" s="12">
        <v>0</v>
      </c>
      <c r="G197" s="12">
        <f t="shared" ref="G197:G203" si="6">D197*1.5</f>
        <v>1125.86058</v>
      </c>
      <c r="H197" s="12" t="s">
        <v>171</v>
      </c>
      <c r="I197" s="121"/>
      <c r="J197" s="122"/>
    </row>
    <row r="198" spans="1:10" ht="19.5" customHeight="1" x14ac:dyDescent="0.3">
      <c r="A198" s="117">
        <v>3</v>
      </c>
      <c r="B198" s="118"/>
      <c r="C198" s="12" t="s">
        <v>185</v>
      </c>
      <c r="D198" s="117">
        <f>60.74*10.764</f>
        <v>653.80535999999995</v>
      </c>
      <c r="E198" s="118"/>
      <c r="F198" s="12">
        <v>0</v>
      </c>
      <c r="G198" s="12">
        <f t="shared" si="6"/>
        <v>980.70803999999998</v>
      </c>
      <c r="H198" s="12" t="s">
        <v>171</v>
      </c>
      <c r="I198" s="121"/>
      <c r="J198" s="122"/>
    </row>
    <row r="199" spans="1:10" ht="19.5" customHeight="1" x14ac:dyDescent="0.3">
      <c r="A199" s="117">
        <v>4</v>
      </c>
      <c r="B199" s="118"/>
      <c r="C199" s="12" t="s">
        <v>189</v>
      </c>
      <c r="D199" s="117">
        <f>40.18*10.764</f>
        <v>432.49751999999995</v>
      </c>
      <c r="E199" s="118"/>
      <c r="F199" s="12">
        <v>0</v>
      </c>
      <c r="G199" s="12">
        <f t="shared" si="6"/>
        <v>648.74627999999996</v>
      </c>
      <c r="H199" s="12" t="s">
        <v>171</v>
      </c>
      <c r="I199" s="121"/>
      <c r="J199" s="122"/>
    </row>
    <row r="200" spans="1:10" ht="19.5" customHeight="1" x14ac:dyDescent="0.3">
      <c r="A200" s="117">
        <v>5</v>
      </c>
      <c r="B200" s="118"/>
      <c r="C200" s="12" t="s">
        <v>185</v>
      </c>
      <c r="D200" s="117">
        <f>52.37*10.764</f>
        <v>563.71067999999991</v>
      </c>
      <c r="E200" s="118"/>
      <c r="F200" s="12">
        <v>0</v>
      </c>
      <c r="G200" s="12">
        <f t="shared" si="6"/>
        <v>845.56601999999987</v>
      </c>
      <c r="H200" s="12" t="s">
        <v>171</v>
      </c>
      <c r="I200" s="121"/>
      <c r="J200" s="122"/>
    </row>
    <row r="201" spans="1:10" ht="19.5" customHeight="1" x14ac:dyDescent="0.3">
      <c r="A201" s="117">
        <v>6</v>
      </c>
      <c r="B201" s="118"/>
      <c r="C201" s="12" t="s">
        <v>185</v>
      </c>
      <c r="D201" s="117">
        <f>52.37*10.764</f>
        <v>563.71067999999991</v>
      </c>
      <c r="E201" s="118"/>
      <c r="F201" s="12">
        <v>0</v>
      </c>
      <c r="G201" s="12">
        <f t="shared" si="6"/>
        <v>845.56601999999987</v>
      </c>
      <c r="H201" s="12" t="s">
        <v>171</v>
      </c>
      <c r="I201" s="121"/>
      <c r="J201" s="122"/>
    </row>
    <row r="202" spans="1:10" ht="19.5" customHeight="1" x14ac:dyDescent="0.3">
      <c r="A202" s="117">
        <v>7</v>
      </c>
      <c r="B202" s="118"/>
      <c r="C202" s="12" t="s">
        <v>189</v>
      </c>
      <c r="D202" s="117">
        <f>40.18*10.764</f>
        <v>432.49751999999995</v>
      </c>
      <c r="E202" s="118"/>
      <c r="F202" s="12">
        <v>0</v>
      </c>
      <c r="G202" s="12">
        <f t="shared" si="6"/>
        <v>648.74627999999996</v>
      </c>
      <c r="H202" s="12" t="s">
        <v>171</v>
      </c>
      <c r="I202" s="121"/>
      <c r="J202" s="122"/>
    </row>
    <row r="203" spans="1:10" ht="19.5" customHeight="1" x14ac:dyDescent="0.3">
      <c r="A203" s="117">
        <v>8</v>
      </c>
      <c r="B203" s="118"/>
      <c r="C203" s="12" t="s">
        <v>185</v>
      </c>
      <c r="D203" s="117">
        <f>60.74*10.764</f>
        <v>653.80535999999995</v>
      </c>
      <c r="E203" s="118"/>
      <c r="F203" s="12">
        <v>0</v>
      </c>
      <c r="G203" s="12">
        <f t="shared" si="6"/>
        <v>980.70803999999998</v>
      </c>
      <c r="H203" s="12" t="s">
        <v>171</v>
      </c>
      <c r="I203" s="123"/>
      <c r="J203" s="124"/>
    </row>
    <row r="204" spans="1:10" ht="19.5" customHeight="1" x14ac:dyDescent="0.3">
      <c r="A204" s="114" t="s">
        <v>174</v>
      </c>
      <c r="B204" s="115"/>
      <c r="C204" s="115"/>
      <c r="D204" s="115"/>
      <c r="E204" s="115"/>
      <c r="F204" s="115"/>
      <c r="G204" s="115"/>
      <c r="H204" s="115"/>
      <c r="I204" s="115"/>
      <c r="J204" s="116"/>
    </row>
    <row r="205" spans="1:10" ht="19.5" customHeight="1" x14ac:dyDescent="0.3">
      <c r="A205" s="117">
        <v>1</v>
      </c>
      <c r="B205" s="118"/>
      <c r="C205" s="12" t="s">
        <v>185</v>
      </c>
      <c r="D205" s="117">
        <f>69.73*10.764</f>
        <v>750.57371999999998</v>
      </c>
      <c r="E205" s="118"/>
      <c r="F205" s="12">
        <v>0</v>
      </c>
      <c r="G205" s="12">
        <f>D205*1.5</f>
        <v>1125.86058</v>
      </c>
      <c r="H205" s="12" t="s">
        <v>171</v>
      </c>
      <c r="I205" s="119" t="str">
        <f>A204</f>
        <v>3rd Floor</v>
      </c>
      <c r="J205" s="120"/>
    </row>
    <row r="206" spans="1:10" ht="19.5" customHeight="1" x14ac:dyDescent="0.3">
      <c r="A206" s="117">
        <v>2</v>
      </c>
      <c r="B206" s="118"/>
      <c r="C206" s="12" t="s">
        <v>185</v>
      </c>
      <c r="D206" s="117">
        <f>69.73*10.764</f>
        <v>750.57371999999998</v>
      </c>
      <c r="E206" s="118"/>
      <c r="F206" s="12">
        <v>0</v>
      </c>
      <c r="G206" s="12">
        <f>D206*1.5</f>
        <v>1125.86058</v>
      </c>
      <c r="H206" s="12" t="s">
        <v>171</v>
      </c>
      <c r="I206" s="121"/>
      <c r="J206" s="122"/>
    </row>
    <row r="207" spans="1:10" ht="19.5" customHeight="1" x14ac:dyDescent="0.3">
      <c r="A207" s="117">
        <v>3</v>
      </c>
      <c r="B207" s="118"/>
      <c r="C207" s="117" t="s">
        <v>177</v>
      </c>
      <c r="D207" s="125"/>
      <c r="E207" s="125"/>
      <c r="F207" s="125"/>
      <c r="G207" s="125"/>
      <c r="H207" s="118"/>
      <c r="I207" s="121"/>
      <c r="J207" s="122"/>
    </row>
    <row r="208" spans="1:10" ht="19.5" customHeight="1" x14ac:dyDescent="0.3">
      <c r="A208" s="117">
        <v>4</v>
      </c>
      <c r="B208" s="118"/>
      <c r="C208" s="12" t="s">
        <v>189</v>
      </c>
      <c r="D208" s="117">
        <f>40.18*10.764</f>
        <v>432.49751999999995</v>
      </c>
      <c r="E208" s="118"/>
      <c r="F208" s="12">
        <v>0</v>
      </c>
      <c r="G208" s="12">
        <f>D208*1.5</f>
        <v>648.74627999999996</v>
      </c>
      <c r="H208" s="12" t="s">
        <v>171</v>
      </c>
      <c r="I208" s="121"/>
      <c r="J208" s="122"/>
    </row>
    <row r="209" spans="1:10" ht="19.5" customHeight="1" x14ac:dyDescent="0.3">
      <c r="A209" s="117">
        <v>5</v>
      </c>
      <c r="B209" s="118"/>
      <c r="C209" s="12" t="s">
        <v>185</v>
      </c>
      <c r="D209" s="117">
        <f>52.37*10.764</f>
        <v>563.71067999999991</v>
      </c>
      <c r="E209" s="118"/>
      <c r="F209" s="12">
        <v>0</v>
      </c>
      <c r="G209" s="12">
        <f>D209*1.5</f>
        <v>845.56601999999987</v>
      </c>
      <c r="H209" s="12" t="s">
        <v>171</v>
      </c>
      <c r="I209" s="121"/>
      <c r="J209" s="122"/>
    </row>
    <row r="210" spans="1:10" ht="19.5" customHeight="1" x14ac:dyDescent="0.3">
      <c r="A210" s="117">
        <v>6</v>
      </c>
      <c r="B210" s="118"/>
      <c r="C210" s="12" t="s">
        <v>185</v>
      </c>
      <c r="D210" s="117">
        <f>52.37*10.764</f>
        <v>563.71067999999991</v>
      </c>
      <c r="E210" s="118"/>
      <c r="F210" s="12">
        <v>0</v>
      </c>
      <c r="G210" s="12">
        <f>D210*1.5</f>
        <v>845.56601999999987</v>
      </c>
      <c r="H210" s="12" t="s">
        <v>171</v>
      </c>
      <c r="I210" s="121"/>
      <c r="J210" s="122"/>
    </row>
    <row r="211" spans="1:10" ht="19.5" customHeight="1" x14ac:dyDescent="0.3">
      <c r="A211" s="117">
        <v>7</v>
      </c>
      <c r="B211" s="118"/>
      <c r="C211" s="12" t="s">
        <v>189</v>
      </c>
      <c r="D211" s="117">
        <f>40.18*10.764</f>
        <v>432.49751999999995</v>
      </c>
      <c r="E211" s="118"/>
      <c r="F211" s="12">
        <v>0</v>
      </c>
      <c r="G211" s="12">
        <f>D211*1.5</f>
        <v>648.74627999999996</v>
      </c>
      <c r="H211" s="12" t="s">
        <v>171</v>
      </c>
      <c r="I211" s="121"/>
      <c r="J211" s="122"/>
    </row>
    <row r="212" spans="1:10" ht="19.5" customHeight="1" x14ac:dyDescent="0.3">
      <c r="A212" s="117">
        <v>8</v>
      </c>
      <c r="B212" s="118"/>
      <c r="C212" s="117" t="s">
        <v>177</v>
      </c>
      <c r="D212" s="125"/>
      <c r="E212" s="125"/>
      <c r="F212" s="125"/>
      <c r="G212" s="125"/>
      <c r="H212" s="118"/>
      <c r="I212" s="123"/>
      <c r="J212" s="124"/>
    </row>
    <row r="213" spans="1:10" ht="19.5" customHeight="1" x14ac:dyDescent="0.3">
      <c r="A213" s="114" t="s">
        <v>175</v>
      </c>
      <c r="B213" s="115"/>
      <c r="C213" s="115"/>
      <c r="D213" s="115"/>
      <c r="E213" s="115"/>
      <c r="F213" s="115"/>
      <c r="G213" s="115"/>
      <c r="H213" s="115"/>
      <c r="I213" s="115"/>
      <c r="J213" s="116"/>
    </row>
    <row r="214" spans="1:10" ht="19.5" customHeight="1" x14ac:dyDescent="0.3">
      <c r="A214" s="117">
        <v>1</v>
      </c>
      <c r="B214" s="118"/>
      <c r="C214" s="12" t="s">
        <v>185</v>
      </c>
      <c r="D214" s="117">
        <f>69.73*10.764</f>
        <v>750.57371999999998</v>
      </c>
      <c r="E214" s="118"/>
      <c r="F214" s="12">
        <v>0</v>
      </c>
      <c r="G214" s="12">
        <f>D214*1.5</f>
        <v>1125.86058</v>
      </c>
      <c r="H214" s="12" t="s">
        <v>171</v>
      </c>
      <c r="I214" s="119" t="str">
        <f>A213</f>
        <v>9th, 11th Floor</v>
      </c>
      <c r="J214" s="120"/>
    </row>
    <row r="215" spans="1:10" ht="19.5" customHeight="1" x14ac:dyDescent="0.3">
      <c r="A215" s="117">
        <v>2</v>
      </c>
      <c r="B215" s="118"/>
      <c r="C215" s="12" t="s">
        <v>185</v>
      </c>
      <c r="D215" s="117">
        <f>70.26*10.764</f>
        <v>756.27864</v>
      </c>
      <c r="E215" s="118"/>
      <c r="F215" s="12">
        <v>0</v>
      </c>
      <c r="G215" s="12">
        <f t="shared" ref="G215:G221" si="7">D215*1.5</f>
        <v>1134.41796</v>
      </c>
      <c r="H215" s="12" t="s">
        <v>171</v>
      </c>
      <c r="I215" s="121"/>
      <c r="J215" s="122"/>
    </row>
    <row r="216" spans="1:10" ht="19.5" customHeight="1" x14ac:dyDescent="0.3">
      <c r="A216" s="117">
        <v>3</v>
      </c>
      <c r="B216" s="118"/>
      <c r="C216" s="12" t="s">
        <v>185</v>
      </c>
      <c r="D216" s="117">
        <f>62.52*10.764</f>
        <v>672.96528000000001</v>
      </c>
      <c r="E216" s="118"/>
      <c r="F216" s="12">
        <v>0</v>
      </c>
      <c r="G216" s="12">
        <f t="shared" si="7"/>
        <v>1009.4479200000001</v>
      </c>
      <c r="H216" s="12" t="s">
        <v>171</v>
      </c>
      <c r="I216" s="121"/>
      <c r="J216" s="122"/>
    </row>
    <row r="217" spans="1:10" ht="19.5" customHeight="1" x14ac:dyDescent="0.3">
      <c r="A217" s="117">
        <v>4</v>
      </c>
      <c r="B217" s="118"/>
      <c r="C217" s="12" t="s">
        <v>189</v>
      </c>
      <c r="D217" s="117">
        <f>40.18*10.764</f>
        <v>432.49751999999995</v>
      </c>
      <c r="E217" s="118"/>
      <c r="F217" s="12">
        <v>0</v>
      </c>
      <c r="G217" s="12">
        <f t="shared" si="7"/>
        <v>648.74627999999996</v>
      </c>
      <c r="H217" s="12" t="s">
        <v>171</v>
      </c>
      <c r="I217" s="121"/>
      <c r="J217" s="122"/>
    </row>
    <row r="218" spans="1:10" ht="19.5" customHeight="1" x14ac:dyDescent="0.3">
      <c r="A218" s="117">
        <v>5</v>
      </c>
      <c r="B218" s="118"/>
      <c r="C218" s="12" t="s">
        <v>185</v>
      </c>
      <c r="D218" s="117">
        <f>52.37*10.764</f>
        <v>563.71067999999991</v>
      </c>
      <c r="E218" s="118"/>
      <c r="F218" s="12">
        <v>0</v>
      </c>
      <c r="G218" s="12">
        <f t="shared" si="7"/>
        <v>845.56601999999987</v>
      </c>
      <c r="H218" s="12" t="s">
        <v>171</v>
      </c>
      <c r="I218" s="121"/>
      <c r="J218" s="122"/>
    </row>
    <row r="219" spans="1:10" ht="19.5" customHeight="1" x14ac:dyDescent="0.3">
      <c r="A219" s="117">
        <v>6</v>
      </c>
      <c r="B219" s="118"/>
      <c r="C219" s="12" t="s">
        <v>185</v>
      </c>
      <c r="D219" s="117">
        <f>52.37*10.764</f>
        <v>563.71067999999991</v>
      </c>
      <c r="E219" s="118"/>
      <c r="F219" s="12">
        <v>0</v>
      </c>
      <c r="G219" s="12">
        <f t="shared" si="7"/>
        <v>845.56601999999987</v>
      </c>
      <c r="H219" s="12" t="s">
        <v>171</v>
      </c>
      <c r="I219" s="121"/>
      <c r="J219" s="122"/>
    </row>
    <row r="220" spans="1:10" ht="19.5" customHeight="1" x14ac:dyDescent="0.3">
      <c r="A220" s="117">
        <v>7</v>
      </c>
      <c r="B220" s="118"/>
      <c r="C220" s="12" t="s">
        <v>189</v>
      </c>
      <c r="D220" s="117">
        <f>40.18*10.764</f>
        <v>432.49751999999995</v>
      </c>
      <c r="E220" s="118"/>
      <c r="F220" s="12">
        <v>0</v>
      </c>
      <c r="G220" s="12">
        <f t="shared" si="7"/>
        <v>648.74627999999996</v>
      </c>
      <c r="H220" s="12" t="s">
        <v>171</v>
      </c>
      <c r="I220" s="121"/>
      <c r="J220" s="122"/>
    </row>
    <row r="221" spans="1:10" ht="19.5" customHeight="1" x14ac:dyDescent="0.3">
      <c r="A221" s="117">
        <v>8</v>
      </c>
      <c r="B221" s="118"/>
      <c r="C221" s="12" t="s">
        <v>185</v>
      </c>
      <c r="D221" s="117">
        <f>62.52*10.764</f>
        <v>672.96528000000001</v>
      </c>
      <c r="E221" s="118"/>
      <c r="F221" s="12">
        <v>0</v>
      </c>
      <c r="G221" s="12">
        <f t="shared" si="7"/>
        <v>1009.4479200000001</v>
      </c>
      <c r="H221" s="12" t="s">
        <v>171</v>
      </c>
      <c r="I221" s="123"/>
      <c r="J221" s="124"/>
    </row>
    <row r="222" spans="1:10" ht="19.5" customHeight="1" x14ac:dyDescent="0.3">
      <c r="A222" s="114" t="s">
        <v>176</v>
      </c>
      <c r="B222" s="115"/>
      <c r="C222" s="115"/>
      <c r="D222" s="115"/>
      <c r="E222" s="115"/>
      <c r="F222" s="115"/>
      <c r="G222" s="115"/>
      <c r="H222" s="115"/>
      <c r="I222" s="115"/>
      <c r="J222" s="116"/>
    </row>
    <row r="223" spans="1:10" ht="19.5" customHeight="1" x14ac:dyDescent="0.3">
      <c r="A223" s="117">
        <v>1</v>
      </c>
      <c r="B223" s="118"/>
      <c r="C223" s="12" t="s">
        <v>185</v>
      </c>
      <c r="D223" s="117">
        <f>70.26*10.764</f>
        <v>756.27864</v>
      </c>
      <c r="E223" s="118"/>
      <c r="F223" s="12">
        <v>0</v>
      </c>
      <c r="G223" s="12">
        <f>D223*1.5</f>
        <v>1134.41796</v>
      </c>
      <c r="H223" s="12" t="s">
        <v>171</v>
      </c>
      <c r="I223" s="119" t="str">
        <f>A222</f>
        <v>10th Floor</v>
      </c>
      <c r="J223" s="120"/>
    </row>
    <row r="224" spans="1:10" ht="19.5" customHeight="1" x14ac:dyDescent="0.3">
      <c r="A224" s="117">
        <v>2</v>
      </c>
      <c r="B224" s="118"/>
      <c r="C224" s="12" t="s">
        <v>185</v>
      </c>
      <c r="D224" s="117">
        <f>69.73*10.764</f>
        <v>750.57371999999998</v>
      </c>
      <c r="E224" s="118"/>
      <c r="F224" s="12">
        <v>0</v>
      </c>
      <c r="G224" s="12">
        <f t="shared" ref="G224:G229" si="8">D224*1.5</f>
        <v>1125.86058</v>
      </c>
      <c r="H224" s="12" t="s">
        <v>171</v>
      </c>
      <c r="I224" s="121"/>
      <c r="J224" s="122"/>
    </row>
    <row r="225" spans="1:10" ht="19.5" customHeight="1" x14ac:dyDescent="0.3">
      <c r="A225" s="117">
        <v>3</v>
      </c>
      <c r="B225" s="118"/>
      <c r="C225" s="117" t="s">
        <v>177</v>
      </c>
      <c r="D225" s="125"/>
      <c r="E225" s="125"/>
      <c r="F225" s="125"/>
      <c r="G225" s="125"/>
      <c r="H225" s="118"/>
      <c r="I225" s="121"/>
      <c r="J225" s="122"/>
    </row>
    <row r="226" spans="1:10" ht="19.5" customHeight="1" x14ac:dyDescent="0.3">
      <c r="A226" s="117">
        <v>4</v>
      </c>
      <c r="B226" s="118"/>
      <c r="C226" s="12" t="s">
        <v>189</v>
      </c>
      <c r="D226" s="117">
        <f>40.18*10.764</f>
        <v>432.49751999999995</v>
      </c>
      <c r="E226" s="118"/>
      <c r="F226" s="12">
        <v>0</v>
      </c>
      <c r="G226" s="12">
        <f t="shared" si="8"/>
        <v>648.74627999999996</v>
      </c>
      <c r="H226" s="12" t="s">
        <v>171</v>
      </c>
      <c r="I226" s="121"/>
      <c r="J226" s="122"/>
    </row>
    <row r="227" spans="1:10" ht="19.5" customHeight="1" x14ac:dyDescent="0.3">
      <c r="A227" s="117">
        <v>5</v>
      </c>
      <c r="B227" s="118"/>
      <c r="C227" s="12" t="s">
        <v>185</v>
      </c>
      <c r="D227" s="117">
        <f>52.37*10.764</f>
        <v>563.71067999999991</v>
      </c>
      <c r="E227" s="118"/>
      <c r="F227" s="12">
        <v>0</v>
      </c>
      <c r="G227" s="12">
        <f t="shared" si="8"/>
        <v>845.56601999999987</v>
      </c>
      <c r="H227" s="12" t="s">
        <v>171</v>
      </c>
      <c r="I227" s="121"/>
      <c r="J227" s="122"/>
    </row>
    <row r="228" spans="1:10" ht="19.5" customHeight="1" x14ac:dyDescent="0.3">
      <c r="A228" s="117">
        <v>6</v>
      </c>
      <c r="B228" s="118"/>
      <c r="C228" s="12" t="s">
        <v>185</v>
      </c>
      <c r="D228" s="117">
        <f>52.37*10.764</f>
        <v>563.71067999999991</v>
      </c>
      <c r="E228" s="118"/>
      <c r="F228" s="12">
        <v>0</v>
      </c>
      <c r="G228" s="12">
        <f t="shared" si="8"/>
        <v>845.56601999999987</v>
      </c>
      <c r="H228" s="12" t="s">
        <v>171</v>
      </c>
      <c r="I228" s="121"/>
      <c r="J228" s="122"/>
    </row>
    <row r="229" spans="1:10" ht="19.5" customHeight="1" x14ac:dyDescent="0.3">
      <c r="A229" s="117">
        <v>7</v>
      </c>
      <c r="B229" s="118"/>
      <c r="C229" s="12" t="s">
        <v>189</v>
      </c>
      <c r="D229" s="117">
        <f>40.18*10.764</f>
        <v>432.49751999999995</v>
      </c>
      <c r="E229" s="118"/>
      <c r="F229" s="12">
        <v>0</v>
      </c>
      <c r="G229" s="12">
        <f t="shared" si="8"/>
        <v>648.74627999999996</v>
      </c>
      <c r="H229" s="12" t="s">
        <v>171</v>
      </c>
      <c r="I229" s="121"/>
      <c r="J229" s="122"/>
    </row>
    <row r="230" spans="1:10" ht="19.5" customHeight="1" x14ac:dyDescent="0.3">
      <c r="A230" s="117">
        <v>8</v>
      </c>
      <c r="B230" s="118"/>
      <c r="C230" s="117" t="s">
        <v>177</v>
      </c>
      <c r="D230" s="125"/>
      <c r="E230" s="125"/>
      <c r="F230" s="125"/>
      <c r="G230" s="125"/>
      <c r="H230" s="118"/>
      <c r="I230" s="123"/>
      <c r="J230" s="124"/>
    </row>
    <row r="231" spans="1:10" ht="19.5" customHeight="1" x14ac:dyDescent="0.3">
      <c r="A231" s="114" t="s">
        <v>178</v>
      </c>
      <c r="B231" s="115"/>
      <c r="C231" s="115"/>
      <c r="D231" s="115"/>
      <c r="E231" s="115"/>
      <c r="F231" s="115"/>
      <c r="G231" s="115"/>
      <c r="H231" s="115"/>
      <c r="I231" s="115"/>
      <c r="J231" s="116"/>
    </row>
    <row r="232" spans="1:10" ht="19.5" customHeight="1" x14ac:dyDescent="0.3">
      <c r="A232" s="117">
        <v>1</v>
      </c>
      <c r="B232" s="118"/>
      <c r="C232" s="12" t="s">
        <v>185</v>
      </c>
      <c r="D232" s="117">
        <f>70.26*10.764</f>
        <v>756.27864</v>
      </c>
      <c r="E232" s="118"/>
      <c r="F232" s="12">
        <v>0</v>
      </c>
      <c r="G232" s="12">
        <f>D232*1.5</f>
        <v>1134.41796</v>
      </c>
      <c r="H232" s="12" t="s">
        <v>171</v>
      </c>
      <c r="I232" s="119" t="str">
        <f>A231</f>
        <v>12th, 13th, 14th, 15th Floor</v>
      </c>
      <c r="J232" s="120"/>
    </row>
    <row r="233" spans="1:10" ht="19.5" customHeight="1" x14ac:dyDescent="0.3">
      <c r="A233" s="117">
        <v>2</v>
      </c>
      <c r="B233" s="118"/>
      <c r="C233" s="12" t="s">
        <v>185</v>
      </c>
      <c r="D233" s="117">
        <f>69.73*10.764</f>
        <v>750.57371999999998</v>
      </c>
      <c r="E233" s="118"/>
      <c r="F233" s="12">
        <v>0</v>
      </c>
      <c r="G233" s="12">
        <f t="shared" ref="G233:G239" si="9">D233*1.5</f>
        <v>1125.86058</v>
      </c>
      <c r="H233" s="12" t="s">
        <v>171</v>
      </c>
      <c r="I233" s="121"/>
      <c r="J233" s="122"/>
    </row>
    <row r="234" spans="1:10" ht="19.5" customHeight="1" x14ac:dyDescent="0.3">
      <c r="A234" s="117">
        <v>3</v>
      </c>
      <c r="B234" s="118"/>
      <c r="C234" s="12" t="s">
        <v>185</v>
      </c>
      <c r="D234" s="117">
        <f>62.52*10.764</f>
        <v>672.96528000000001</v>
      </c>
      <c r="E234" s="118"/>
      <c r="F234" s="12">
        <v>0</v>
      </c>
      <c r="G234" s="12">
        <f t="shared" si="9"/>
        <v>1009.4479200000001</v>
      </c>
      <c r="H234" s="12" t="s">
        <v>171</v>
      </c>
      <c r="I234" s="121"/>
      <c r="J234" s="122"/>
    </row>
    <row r="235" spans="1:10" ht="19.5" customHeight="1" x14ac:dyDescent="0.3">
      <c r="A235" s="117">
        <v>4</v>
      </c>
      <c r="B235" s="118"/>
      <c r="C235" s="12" t="s">
        <v>189</v>
      </c>
      <c r="D235" s="117">
        <f>40.18*10.764</f>
        <v>432.49751999999995</v>
      </c>
      <c r="E235" s="118"/>
      <c r="F235" s="12">
        <v>0</v>
      </c>
      <c r="G235" s="12">
        <f t="shared" si="9"/>
        <v>648.74627999999996</v>
      </c>
      <c r="H235" s="12" t="s">
        <v>171</v>
      </c>
      <c r="I235" s="121"/>
      <c r="J235" s="122"/>
    </row>
    <row r="236" spans="1:10" ht="19.5" customHeight="1" x14ac:dyDescent="0.3">
      <c r="A236" s="117">
        <v>5</v>
      </c>
      <c r="B236" s="118"/>
      <c r="C236" s="12" t="s">
        <v>185</v>
      </c>
      <c r="D236" s="117">
        <f>52.37*10.764</f>
        <v>563.71067999999991</v>
      </c>
      <c r="E236" s="118"/>
      <c r="F236" s="12">
        <v>0</v>
      </c>
      <c r="G236" s="12">
        <f t="shared" si="9"/>
        <v>845.56601999999987</v>
      </c>
      <c r="H236" s="12" t="s">
        <v>171</v>
      </c>
      <c r="I236" s="121"/>
      <c r="J236" s="122"/>
    </row>
    <row r="237" spans="1:10" ht="19.5" customHeight="1" x14ac:dyDescent="0.3">
      <c r="A237" s="117">
        <v>6</v>
      </c>
      <c r="B237" s="118"/>
      <c r="C237" s="12" t="s">
        <v>185</v>
      </c>
      <c r="D237" s="117">
        <f>52.37*10.764</f>
        <v>563.71067999999991</v>
      </c>
      <c r="E237" s="118"/>
      <c r="F237" s="12">
        <v>0</v>
      </c>
      <c r="G237" s="12">
        <f t="shared" si="9"/>
        <v>845.56601999999987</v>
      </c>
      <c r="H237" s="12" t="s">
        <v>171</v>
      </c>
      <c r="I237" s="121"/>
      <c r="J237" s="122"/>
    </row>
    <row r="238" spans="1:10" ht="19.5" customHeight="1" x14ac:dyDescent="0.3">
      <c r="A238" s="117">
        <v>7</v>
      </c>
      <c r="B238" s="118"/>
      <c r="C238" s="12" t="s">
        <v>189</v>
      </c>
      <c r="D238" s="117">
        <f>40.18*10.764</f>
        <v>432.49751999999995</v>
      </c>
      <c r="E238" s="118"/>
      <c r="F238" s="12">
        <v>0</v>
      </c>
      <c r="G238" s="12">
        <f t="shared" si="9"/>
        <v>648.74627999999996</v>
      </c>
      <c r="H238" s="12" t="s">
        <v>171</v>
      </c>
      <c r="I238" s="121"/>
      <c r="J238" s="122"/>
    </row>
    <row r="239" spans="1:10" ht="19.5" customHeight="1" x14ac:dyDescent="0.3">
      <c r="A239" s="117">
        <v>8</v>
      </c>
      <c r="B239" s="118"/>
      <c r="C239" s="12" t="s">
        <v>185</v>
      </c>
      <c r="D239" s="117">
        <f>62.52*10.764</f>
        <v>672.96528000000001</v>
      </c>
      <c r="E239" s="118"/>
      <c r="F239" s="12">
        <v>0</v>
      </c>
      <c r="G239" s="12">
        <f t="shared" si="9"/>
        <v>1009.4479200000001</v>
      </c>
      <c r="H239" s="12" t="s">
        <v>171</v>
      </c>
      <c r="I239" s="123"/>
      <c r="J239" s="124"/>
    </row>
    <row r="240" spans="1:10" ht="19.5" customHeight="1" x14ac:dyDescent="0.3">
      <c r="A240" s="114" t="s">
        <v>179</v>
      </c>
      <c r="B240" s="115"/>
      <c r="C240" s="115"/>
      <c r="D240" s="115"/>
      <c r="E240" s="115"/>
      <c r="F240" s="115"/>
      <c r="G240" s="115"/>
      <c r="H240" s="115"/>
      <c r="I240" s="115"/>
      <c r="J240" s="116"/>
    </row>
    <row r="241" spans="1:10" ht="19.5" customHeight="1" x14ac:dyDescent="0.3">
      <c r="A241" s="117">
        <v>1</v>
      </c>
      <c r="B241" s="118"/>
      <c r="C241" s="12" t="s">
        <v>185</v>
      </c>
      <c r="D241" s="117">
        <f>70.26*10.764</f>
        <v>756.27864</v>
      </c>
      <c r="E241" s="118"/>
      <c r="F241" s="12">
        <v>0</v>
      </c>
      <c r="G241" s="12">
        <f>D241*1.5</f>
        <v>1134.41796</v>
      </c>
      <c r="H241" s="12" t="s">
        <v>171</v>
      </c>
      <c r="I241" s="119" t="str">
        <f>A240</f>
        <v>16th Floor</v>
      </c>
      <c r="J241" s="120"/>
    </row>
    <row r="242" spans="1:10" ht="19.5" customHeight="1" x14ac:dyDescent="0.3">
      <c r="A242" s="117">
        <v>2</v>
      </c>
      <c r="B242" s="118"/>
      <c r="C242" s="12" t="s">
        <v>185</v>
      </c>
      <c r="D242" s="117">
        <f>69.73*10.764</f>
        <v>750.57371999999998</v>
      </c>
      <c r="E242" s="118"/>
      <c r="F242" s="12">
        <v>0</v>
      </c>
      <c r="G242" s="12">
        <f t="shared" ref="G242:G248" si="10">D242*1.5</f>
        <v>1125.86058</v>
      </c>
      <c r="H242" s="12" t="s">
        <v>171</v>
      </c>
      <c r="I242" s="121"/>
      <c r="J242" s="122"/>
    </row>
    <row r="243" spans="1:10" ht="19.5" customHeight="1" x14ac:dyDescent="0.3">
      <c r="A243" s="117">
        <v>3</v>
      </c>
      <c r="B243" s="118"/>
      <c r="C243" s="12" t="s">
        <v>185</v>
      </c>
      <c r="D243" s="117">
        <f>62.52*10.764</f>
        <v>672.96528000000001</v>
      </c>
      <c r="E243" s="118"/>
      <c r="F243" s="12">
        <v>0</v>
      </c>
      <c r="G243" s="12">
        <f t="shared" si="10"/>
        <v>1009.4479200000001</v>
      </c>
      <c r="H243" s="12" t="s">
        <v>171</v>
      </c>
      <c r="I243" s="121"/>
      <c r="J243" s="122"/>
    </row>
    <row r="244" spans="1:10" ht="19.5" customHeight="1" x14ac:dyDescent="0.3">
      <c r="A244" s="117">
        <v>4</v>
      </c>
      <c r="B244" s="118"/>
      <c r="C244" s="12" t="s">
        <v>189</v>
      </c>
      <c r="D244" s="117">
        <f>40.18*10.764</f>
        <v>432.49751999999995</v>
      </c>
      <c r="E244" s="118"/>
      <c r="F244" s="12">
        <v>0</v>
      </c>
      <c r="G244" s="12">
        <f t="shared" si="10"/>
        <v>648.74627999999996</v>
      </c>
      <c r="H244" s="12" t="s">
        <v>171</v>
      </c>
      <c r="I244" s="121"/>
      <c r="J244" s="122"/>
    </row>
    <row r="245" spans="1:10" ht="19.5" customHeight="1" x14ac:dyDescent="0.3">
      <c r="A245" s="117">
        <v>5</v>
      </c>
      <c r="B245" s="118"/>
      <c r="C245" s="12" t="s">
        <v>185</v>
      </c>
      <c r="D245" s="117">
        <f>52.37*10.764</f>
        <v>563.71067999999991</v>
      </c>
      <c r="E245" s="118"/>
      <c r="F245" s="12">
        <v>0</v>
      </c>
      <c r="G245" s="12">
        <f t="shared" si="10"/>
        <v>845.56601999999987</v>
      </c>
      <c r="H245" s="12" t="s">
        <v>171</v>
      </c>
      <c r="I245" s="121"/>
      <c r="J245" s="122"/>
    </row>
    <row r="246" spans="1:10" ht="19.5" customHeight="1" x14ac:dyDescent="0.3">
      <c r="A246" s="117">
        <v>6</v>
      </c>
      <c r="B246" s="118"/>
      <c r="C246" s="12" t="s">
        <v>185</v>
      </c>
      <c r="D246" s="117">
        <f>52.37*10.764</f>
        <v>563.71067999999991</v>
      </c>
      <c r="E246" s="118"/>
      <c r="F246" s="12">
        <v>0</v>
      </c>
      <c r="G246" s="12">
        <f t="shared" si="10"/>
        <v>845.56601999999987</v>
      </c>
      <c r="H246" s="12" t="s">
        <v>171</v>
      </c>
      <c r="I246" s="121"/>
      <c r="J246" s="122"/>
    </row>
    <row r="247" spans="1:10" ht="19.5" customHeight="1" x14ac:dyDescent="0.3">
      <c r="A247" s="117">
        <v>7</v>
      </c>
      <c r="B247" s="118"/>
      <c r="C247" s="12" t="s">
        <v>189</v>
      </c>
      <c r="D247" s="117">
        <f>40.18*10.764</f>
        <v>432.49751999999995</v>
      </c>
      <c r="E247" s="118"/>
      <c r="F247" s="12">
        <v>0</v>
      </c>
      <c r="G247" s="12">
        <f t="shared" si="10"/>
        <v>648.74627999999996</v>
      </c>
      <c r="H247" s="12" t="s">
        <v>171</v>
      </c>
      <c r="I247" s="121"/>
      <c r="J247" s="122"/>
    </row>
    <row r="248" spans="1:10" ht="19.5" customHeight="1" x14ac:dyDescent="0.3">
      <c r="A248" s="117">
        <v>8</v>
      </c>
      <c r="B248" s="118"/>
      <c r="C248" s="12" t="s">
        <v>185</v>
      </c>
      <c r="D248" s="117">
        <f>62.52*10.764</f>
        <v>672.96528000000001</v>
      </c>
      <c r="E248" s="118"/>
      <c r="F248" s="12">
        <v>0</v>
      </c>
      <c r="G248" s="12">
        <f t="shared" si="10"/>
        <v>1009.4479200000001</v>
      </c>
      <c r="H248" s="12" t="s">
        <v>171</v>
      </c>
      <c r="I248" s="123"/>
      <c r="J248" s="124"/>
    </row>
    <row r="249" spans="1:10" ht="19.5" customHeight="1" x14ac:dyDescent="0.3">
      <c r="A249" s="114" t="s">
        <v>180</v>
      </c>
      <c r="B249" s="115"/>
      <c r="C249" s="115"/>
      <c r="D249" s="115"/>
      <c r="E249" s="115"/>
      <c r="F249" s="115"/>
      <c r="G249" s="115"/>
      <c r="H249" s="115"/>
      <c r="I249" s="115"/>
      <c r="J249" s="116"/>
    </row>
    <row r="250" spans="1:10" ht="19.5" customHeight="1" x14ac:dyDescent="0.3">
      <c r="A250" s="117">
        <v>1</v>
      </c>
      <c r="B250" s="118"/>
      <c r="C250" s="12" t="s">
        <v>185</v>
      </c>
      <c r="D250" s="117">
        <f>70.26*10.764</f>
        <v>756.27864</v>
      </c>
      <c r="E250" s="118"/>
      <c r="F250" s="12">
        <v>0</v>
      </c>
      <c r="G250" s="12">
        <f>D250*1.5</f>
        <v>1134.41796</v>
      </c>
      <c r="H250" s="12" t="s">
        <v>171</v>
      </c>
      <c r="I250" s="119" t="str">
        <f>A249</f>
        <v>17th Floor</v>
      </c>
      <c r="J250" s="120"/>
    </row>
    <row r="251" spans="1:10" ht="19.5" customHeight="1" x14ac:dyDescent="0.3">
      <c r="A251" s="117">
        <v>2</v>
      </c>
      <c r="B251" s="118"/>
      <c r="C251" s="12" t="s">
        <v>185</v>
      </c>
      <c r="D251" s="117">
        <f>69.73*10.764</f>
        <v>750.57371999999998</v>
      </c>
      <c r="E251" s="118"/>
      <c r="F251" s="12">
        <v>0</v>
      </c>
      <c r="G251" s="12">
        <f>D251*1.5</f>
        <v>1125.86058</v>
      </c>
      <c r="H251" s="12" t="s">
        <v>171</v>
      </c>
      <c r="I251" s="121"/>
      <c r="J251" s="122"/>
    </row>
    <row r="252" spans="1:10" ht="19.5" customHeight="1" x14ac:dyDescent="0.3">
      <c r="A252" s="117">
        <v>3</v>
      </c>
      <c r="B252" s="118"/>
      <c r="C252" s="117" t="s">
        <v>177</v>
      </c>
      <c r="D252" s="125"/>
      <c r="E252" s="125"/>
      <c r="F252" s="125"/>
      <c r="G252" s="125"/>
      <c r="H252" s="118"/>
      <c r="I252" s="121"/>
      <c r="J252" s="122"/>
    </row>
    <row r="253" spans="1:10" ht="19.5" customHeight="1" x14ac:dyDescent="0.3">
      <c r="A253" s="117">
        <v>4</v>
      </c>
      <c r="B253" s="118"/>
      <c r="C253" s="12" t="s">
        <v>189</v>
      </c>
      <c r="D253" s="117">
        <f>40.18*10.764</f>
        <v>432.49751999999995</v>
      </c>
      <c r="E253" s="118"/>
      <c r="F253" s="12">
        <v>0</v>
      </c>
      <c r="G253" s="12">
        <f>D253*1.5</f>
        <v>648.74627999999996</v>
      </c>
      <c r="H253" s="12" t="s">
        <v>171</v>
      </c>
      <c r="I253" s="121"/>
      <c r="J253" s="122"/>
    </row>
    <row r="254" spans="1:10" ht="19.5" customHeight="1" x14ac:dyDescent="0.3">
      <c r="A254" s="117">
        <v>5</v>
      </c>
      <c r="B254" s="118"/>
      <c r="C254" s="12" t="s">
        <v>185</v>
      </c>
      <c r="D254" s="117">
        <f>52.37*10.764</f>
        <v>563.71067999999991</v>
      </c>
      <c r="E254" s="118"/>
      <c r="F254" s="12">
        <v>0</v>
      </c>
      <c r="G254" s="12">
        <f>D254*1.5</f>
        <v>845.56601999999987</v>
      </c>
      <c r="H254" s="12" t="s">
        <v>171</v>
      </c>
      <c r="I254" s="121"/>
      <c r="J254" s="122"/>
    </row>
    <row r="255" spans="1:10" ht="19.5" customHeight="1" x14ac:dyDescent="0.3">
      <c r="A255" s="117">
        <v>6</v>
      </c>
      <c r="B255" s="118"/>
      <c r="C255" s="12" t="s">
        <v>185</v>
      </c>
      <c r="D255" s="117">
        <f>52.37*10.764</f>
        <v>563.71067999999991</v>
      </c>
      <c r="E255" s="118"/>
      <c r="F255" s="12">
        <v>0</v>
      </c>
      <c r="G255" s="12">
        <f>D255*1.5</f>
        <v>845.56601999999987</v>
      </c>
      <c r="H255" s="12" t="s">
        <v>171</v>
      </c>
      <c r="I255" s="121"/>
      <c r="J255" s="122"/>
    </row>
    <row r="256" spans="1:10" ht="19.5" customHeight="1" x14ac:dyDescent="0.3">
      <c r="A256" s="117">
        <v>7</v>
      </c>
      <c r="B256" s="118"/>
      <c r="C256" s="12" t="s">
        <v>189</v>
      </c>
      <c r="D256" s="117">
        <f>40.18*10.764</f>
        <v>432.49751999999995</v>
      </c>
      <c r="E256" s="118"/>
      <c r="F256" s="12">
        <v>0</v>
      </c>
      <c r="G256" s="12">
        <f>D256*1.5</f>
        <v>648.74627999999996</v>
      </c>
      <c r="H256" s="12" t="s">
        <v>171</v>
      </c>
      <c r="I256" s="121"/>
      <c r="J256" s="122"/>
    </row>
    <row r="257" spans="1:10" ht="19.5" customHeight="1" x14ac:dyDescent="0.3">
      <c r="A257" s="117">
        <v>8</v>
      </c>
      <c r="B257" s="118"/>
      <c r="C257" s="117" t="s">
        <v>177</v>
      </c>
      <c r="D257" s="125"/>
      <c r="E257" s="125"/>
      <c r="F257" s="125"/>
      <c r="G257" s="125"/>
      <c r="H257" s="118"/>
      <c r="I257" s="123"/>
      <c r="J257" s="124"/>
    </row>
    <row r="258" spans="1:10" ht="19.5" customHeight="1" x14ac:dyDescent="0.3">
      <c r="A258" s="114" t="s">
        <v>181</v>
      </c>
      <c r="B258" s="115"/>
      <c r="C258" s="115"/>
      <c r="D258" s="115"/>
      <c r="E258" s="115"/>
      <c r="F258" s="115"/>
      <c r="G258" s="115"/>
      <c r="H258" s="115"/>
      <c r="I258" s="115"/>
      <c r="J258" s="116"/>
    </row>
    <row r="259" spans="1:10" ht="19.5" customHeight="1" x14ac:dyDescent="0.3">
      <c r="A259" s="117">
        <v>1</v>
      </c>
      <c r="B259" s="118"/>
      <c r="C259" s="12" t="s">
        <v>185</v>
      </c>
      <c r="D259" s="117">
        <f>70.26*10.764</f>
        <v>756.27864</v>
      </c>
      <c r="E259" s="118"/>
      <c r="F259" s="12">
        <v>0</v>
      </c>
      <c r="G259" s="12">
        <f>D259*1.5</f>
        <v>1134.41796</v>
      </c>
      <c r="H259" s="12" t="s">
        <v>171</v>
      </c>
      <c r="I259" s="119" t="str">
        <f>A258</f>
        <v>18th, 23rd Floor</v>
      </c>
      <c r="J259" s="120"/>
    </row>
    <row r="260" spans="1:10" ht="19.5" customHeight="1" x14ac:dyDescent="0.3">
      <c r="A260" s="117">
        <v>2</v>
      </c>
      <c r="B260" s="118"/>
      <c r="C260" s="12" t="s">
        <v>185</v>
      </c>
      <c r="D260" s="117">
        <f>70.26*10.764</f>
        <v>756.27864</v>
      </c>
      <c r="E260" s="118"/>
      <c r="F260" s="12">
        <v>0</v>
      </c>
      <c r="G260" s="12">
        <f t="shared" ref="G260:G266" si="11">D260*1.5</f>
        <v>1134.41796</v>
      </c>
      <c r="H260" s="12" t="s">
        <v>171</v>
      </c>
      <c r="I260" s="121"/>
      <c r="J260" s="122"/>
    </row>
    <row r="261" spans="1:10" ht="19.5" customHeight="1" x14ac:dyDescent="0.3">
      <c r="A261" s="117">
        <v>3</v>
      </c>
      <c r="B261" s="118"/>
      <c r="C261" s="12" t="s">
        <v>185</v>
      </c>
      <c r="D261" s="117">
        <f>62.52*10.764</f>
        <v>672.96528000000001</v>
      </c>
      <c r="E261" s="118"/>
      <c r="F261" s="12">
        <v>0</v>
      </c>
      <c r="G261" s="12">
        <f t="shared" si="11"/>
        <v>1009.4479200000001</v>
      </c>
      <c r="H261" s="12" t="s">
        <v>171</v>
      </c>
      <c r="I261" s="121"/>
      <c r="J261" s="122"/>
    </row>
    <row r="262" spans="1:10" ht="19.5" customHeight="1" x14ac:dyDescent="0.3">
      <c r="A262" s="117">
        <v>4</v>
      </c>
      <c r="B262" s="118"/>
      <c r="C262" s="12" t="s">
        <v>189</v>
      </c>
      <c r="D262" s="117">
        <f>40.18*10.764</f>
        <v>432.49751999999995</v>
      </c>
      <c r="E262" s="118"/>
      <c r="F262" s="12">
        <v>0</v>
      </c>
      <c r="G262" s="12">
        <f t="shared" si="11"/>
        <v>648.74627999999996</v>
      </c>
      <c r="H262" s="12" t="s">
        <v>171</v>
      </c>
      <c r="I262" s="121"/>
      <c r="J262" s="122"/>
    </row>
    <row r="263" spans="1:10" ht="19.5" customHeight="1" x14ac:dyDescent="0.3">
      <c r="A263" s="117">
        <v>5</v>
      </c>
      <c r="B263" s="118"/>
      <c r="C263" s="12" t="s">
        <v>185</v>
      </c>
      <c r="D263" s="117">
        <f>57.02*10.764</f>
        <v>613.76328000000001</v>
      </c>
      <c r="E263" s="118"/>
      <c r="F263" s="12">
        <v>0</v>
      </c>
      <c r="G263" s="12">
        <f t="shared" si="11"/>
        <v>920.64491999999996</v>
      </c>
      <c r="H263" s="12" t="s">
        <v>171</v>
      </c>
      <c r="I263" s="121"/>
      <c r="J263" s="122"/>
    </row>
    <row r="264" spans="1:10" ht="19.5" customHeight="1" x14ac:dyDescent="0.3">
      <c r="A264" s="117">
        <v>6</v>
      </c>
      <c r="B264" s="118"/>
      <c r="C264" s="12" t="s">
        <v>185</v>
      </c>
      <c r="D264" s="117">
        <f>57.02*10.764</f>
        <v>613.76328000000001</v>
      </c>
      <c r="E264" s="118"/>
      <c r="F264" s="12">
        <v>0</v>
      </c>
      <c r="G264" s="12">
        <f t="shared" si="11"/>
        <v>920.64491999999996</v>
      </c>
      <c r="H264" s="12" t="s">
        <v>171</v>
      </c>
      <c r="I264" s="121"/>
      <c r="J264" s="122"/>
    </row>
    <row r="265" spans="1:10" ht="19.5" customHeight="1" x14ac:dyDescent="0.3">
      <c r="A265" s="117">
        <v>7</v>
      </c>
      <c r="B265" s="118"/>
      <c r="C265" s="12" t="s">
        <v>189</v>
      </c>
      <c r="D265" s="117">
        <f>40.18*10.764</f>
        <v>432.49751999999995</v>
      </c>
      <c r="E265" s="118"/>
      <c r="F265" s="12">
        <v>0</v>
      </c>
      <c r="G265" s="12">
        <f t="shared" si="11"/>
        <v>648.74627999999996</v>
      </c>
      <c r="H265" s="12" t="s">
        <v>171</v>
      </c>
      <c r="I265" s="121"/>
      <c r="J265" s="122"/>
    </row>
    <row r="266" spans="1:10" ht="19.5" customHeight="1" x14ac:dyDescent="0.3">
      <c r="A266" s="117">
        <v>8</v>
      </c>
      <c r="B266" s="118"/>
      <c r="C266" s="12" t="s">
        <v>185</v>
      </c>
      <c r="D266" s="117">
        <f>62.52*10.764</f>
        <v>672.96528000000001</v>
      </c>
      <c r="E266" s="118"/>
      <c r="F266" s="12">
        <v>0</v>
      </c>
      <c r="G266" s="12">
        <f t="shared" si="11"/>
        <v>1009.4479200000001</v>
      </c>
      <c r="H266" s="12" t="s">
        <v>171</v>
      </c>
      <c r="I266" s="123"/>
      <c r="J266" s="124"/>
    </row>
    <row r="267" spans="1:10" ht="19.5" customHeight="1" x14ac:dyDescent="0.3">
      <c r="A267" s="114" t="s">
        <v>182</v>
      </c>
      <c r="B267" s="115"/>
      <c r="C267" s="115"/>
      <c r="D267" s="115"/>
      <c r="E267" s="115"/>
      <c r="F267" s="115"/>
      <c r="G267" s="115"/>
      <c r="H267" s="115"/>
      <c r="I267" s="115"/>
      <c r="J267" s="116"/>
    </row>
    <row r="268" spans="1:10" ht="19.5" customHeight="1" x14ac:dyDescent="0.3">
      <c r="A268" s="117">
        <v>1</v>
      </c>
      <c r="B268" s="118"/>
      <c r="C268" s="12" t="s">
        <v>185</v>
      </c>
      <c r="D268" s="117">
        <f>70.26*10.764</f>
        <v>756.27864</v>
      </c>
      <c r="E268" s="118"/>
      <c r="F268" s="12">
        <v>0</v>
      </c>
      <c r="G268" s="12">
        <f>D268*1.5</f>
        <v>1134.41796</v>
      </c>
      <c r="H268" s="12" t="s">
        <v>171</v>
      </c>
      <c r="I268" s="119" t="str">
        <f>A267</f>
        <v>19th to 22nd Floor</v>
      </c>
      <c r="J268" s="120"/>
    </row>
    <row r="269" spans="1:10" ht="19.5" customHeight="1" x14ac:dyDescent="0.3">
      <c r="A269" s="117">
        <v>2</v>
      </c>
      <c r="B269" s="118"/>
      <c r="C269" s="12" t="s">
        <v>185</v>
      </c>
      <c r="D269" s="117">
        <f>70.26*10.764</f>
        <v>756.27864</v>
      </c>
      <c r="E269" s="118"/>
      <c r="F269" s="12">
        <v>0</v>
      </c>
      <c r="G269" s="12">
        <f t="shared" ref="G269:G275" si="12">D269*1.5</f>
        <v>1134.41796</v>
      </c>
      <c r="H269" s="12" t="s">
        <v>171</v>
      </c>
      <c r="I269" s="121"/>
      <c r="J269" s="122"/>
    </row>
    <row r="270" spans="1:10" ht="19.5" customHeight="1" x14ac:dyDescent="0.3">
      <c r="A270" s="117">
        <v>3</v>
      </c>
      <c r="B270" s="118"/>
      <c r="C270" s="12" t="s">
        <v>185</v>
      </c>
      <c r="D270" s="117">
        <f>60.74*10.764</f>
        <v>653.80535999999995</v>
      </c>
      <c r="E270" s="118"/>
      <c r="F270" s="12">
        <v>0</v>
      </c>
      <c r="G270" s="12">
        <f t="shared" si="12"/>
        <v>980.70803999999998</v>
      </c>
      <c r="H270" s="12" t="s">
        <v>171</v>
      </c>
      <c r="I270" s="121"/>
      <c r="J270" s="122"/>
    </row>
    <row r="271" spans="1:10" ht="19.5" customHeight="1" x14ac:dyDescent="0.3">
      <c r="A271" s="117">
        <v>4</v>
      </c>
      <c r="B271" s="118"/>
      <c r="C271" s="12" t="s">
        <v>189</v>
      </c>
      <c r="D271" s="117">
        <f>40.18*10.764</f>
        <v>432.49751999999995</v>
      </c>
      <c r="E271" s="118"/>
      <c r="F271" s="12">
        <v>0</v>
      </c>
      <c r="G271" s="12">
        <f t="shared" si="12"/>
        <v>648.74627999999996</v>
      </c>
      <c r="H271" s="12" t="s">
        <v>171</v>
      </c>
      <c r="I271" s="121"/>
      <c r="J271" s="122"/>
    </row>
    <row r="272" spans="1:10" ht="19.5" customHeight="1" x14ac:dyDescent="0.3">
      <c r="A272" s="117">
        <v>5</v>
      </c>
      <c r="B272" s="118"/>
      <c r="C272" s="12" t="s">
        <v>185</v>
      </c>
      <c r="D272" s="117">
        <f>57.02*10.764</f>
        <v>613.76328000000001</v>
      </c>
      <c r="E272" s="118"/>
      <c r="F272" s="12">
        <v>0</v>
      </c>
      <c r="G272" s="12">
        <f t="shared" si="12"/>
        <v>920.64491999999996</v>
      </c>
      <c r="H272" s="12" t="s">
        <v>171</v>
      </c>
      <c r="I272" s="121"/>
      <c r="J272" s="122"/>
    </row>
    <row r="273" spans="1:10" ht="19.5" customHeight="1" x14ac:dyDescent="0.3">
      <c r="A273" s="117">
        <v>6</v>
      </c>
      <c r="B273" s="118"/>
      <c r="C273" s="12" t="s">
        <v>185</v>
      </c>
      <c r="D273" s="117">
        <f>57.02*10.764</f>
        <v>613.76328000000001</v>
      </c>
      <c r="E273" s="118"/>
      <c r="F273" s="12">
        <v>0</v>
      </c>
      <c r="G273" s="12">
        <f t="shared" si="12"/>
        <v>920.64491999999996</v>
      </c>
      <c r="H273" s="12" t="s">
        <v>171</v>
      </c>
      <c r="I273" s="121"/>
      <c r="J273" s="122"/>
    </row>
    <row r="274" spans="1:10" ht="19.5" customHeight="1" x14ac:dyDescent="0.3">
      <c r="A274" s="117">
        <v>7</v>
      </c>
      <c r="B274" s="118"/>
      <c r="C274" s="12" t="s">
        <v>189</v>
      </c>
      <c r="D274" s="117">
        <f>40.18*10.764</f>
        <v>432.49751999999995</v>
      </c>
      <c r="E274" s="118"/>
      <c r="F274" s="12">
        <v>0</v>
      </c>
      <c r="G274" s="12">
        <f t="shared" si="12"/>
        <v>648.74627999999996</v>
      </c>
      <c r="H274" s="12" t="s">
        <v>171</v>
      </c>
      <c r="I274" s="121"/>
      <c r="J274" s="122"/>
    </row>
    <row r="275" spans="1:10" ht="19.5" customHeight="1" x14ac:dyDescent="0.3">
      <c r="A275" s="117">
        <v>8</v>
      </c>
      <c r="B275" s="118"/>
      <c r="C275" s="12" t="s">
        <v>185</v>
      </c>
      <c r="D275" s="117">
        <f>60.74*10.764</f>
        <v>653.80535999999995</v>
      </c>
      <c r="E275" s="118"/>
      <c r="F275" s="12">
        <v>0</v>
      </c>
      <c r="G275" s="12">
        <f t="shared" si="12"/>
        <v>980.70803999999998</v>
      </c>
      <c r="H275" s="12" t="s">
        <v>171</v>
      </c>
      <c r="I275" s="123"/>
      <c r="J275" s="124"/>
    </row>
    <row r="276" spans="1:10" ht="93" customHeight="1" x14ac:dyDescent="0.3">
      <c r="A276" s="293" t="s">
        <v>191</v>
      </c>
      <c r="B276" s="294"/>
      <c r="C276" s="294"/>
      <c r="D276" s="294"/>
      <c r="E276" s="294"/>
      <c r="F276" s="294"/>
      <c r="G276" s="294"/>
      <c r="H276" s="294"/>
      <c r="I276" s="294"/>
      <c r="J276" s="295"/>
    </row>
    <row r="277" spans="1:10" x14ac:dyDescent="0.3">
      <c r="A277" s="229" t="s">
        <v>26</v>
      </c>
      <c r="B277" s="230"/>
      <c r="C277" s="230"/>
      <c r="D277" s="230"/>
      <c r="E277" s="230"/>
      <c r="F277" s="230"/>
      <c r="G277" s="230"/>
      <c r="H277" s="230"/>
      <c r="I277" s="230"/>
      <c r="J277" s="231"/>
    </row>
    <row r="278" spans="1:10" x14ac:dyDescent="0.3">
      <c r="A278" s="199" t="s">
        <v>34</v>
      </c>
      <c r="B278" s="171"/>
      <c r="C278" s="171"/>
      <c r="D278" s="171"/>
      <c r="E278" s="171"/>
      <c r="F278" s="171"/>
      <c r="G278" s="171"/>
      <c r="H278" s="171"/>
      <c r="I278" s="171"/>
      <c r="J278" s="172"/>
    </row>
    <row r="279" spans="1:10" x14ac:dyDescent="0.3">
      <c r="A279" s="229" t="s">
        <v>28</v>
      </c>
      <c r="B279" s="230"/>
      <c r="C279" s="230"/>
      <c r="D279" s="230"/>
      <c r="E279" s="230"/>
      <c r="F279" s="230"/>
      <c r="G279" s="230"/>
      <c r="H279" s="230"/>
      <c r="I279" s="230"/>
      <c r="J279" s="231"/>
    </row>
    <row r="280" spans="1:10" x14ac:dyDescent="0.3">
      <c r="A280" s="130" t="s">
        <v>44</v>
      </c>
      <c r="B280" s="131"/>
      <c r="C280" s="131"/>
      <c r="D280" s="131"/>
      <c r="E280" s="131"/>
      <c r="F280" s="131"/>
      <c r="G280" s="131"/>
      <c r="H280" s="131"/>
      <c r="I280" s="131"/>
      <c r="J280" s="132"/>
    </row>
    <row r="281" spans="1:10" ht="16.5" customHeight="1" x14ac:dyDescent="0.3">
      <c r="A281" s="226" t="s">
        <v>68</v>
      </c>
      <c r="B281" s="227"/>
      <c r="C281" s="227"/>
      <c r="D281" s="227"/>
      <c r="E281" s="227"/>
      <c r="F281" s="227"/>
      <c r="G281" s="227"/>
      <c r="H281" s="227"/>
      <c r="I281" s="227"/>
      <c r="J281" s="228"/>
    </row>
    <row r="282" spans="1:10" x14ac:dyDescent="0.3">
      <c r="A282" s="130" t="s">
        <v>45</v>
      </c>
      <c r="B282" s="131"/>
      <c r="C282" s="131"/>
      <c r="D282" s="131"/>
      <c r="E282" s="131"/>
      <c r="F282" s="131"/>
      <c r="G282" s="131"/>
      <c r="H282" s="131"/>
      <c r="I282" s="131"/>
      <c r="J282" s="132"/>
    </row>
    <row r="283" spans="1:10" x14ac:dyDescent="0.3">
      <c r="A283" s="130" t="s">
        <v>46</v>
      </c>
      <c r="B283" s="131"/>
      <c r="C283" s="131"/>
      <c r="D283" s="131"/>
      <c r="E283" s="131"/>
      <c r="F283" s="131"/>
      <c r="G283" s="131"/>
      <c r="H283" s="131"/>
      <c r="I283" s="131"/>
      <c r="J283" s="132"/>
    </row>
    <row r="284" spans="1:10" ht="30.75" customHeight="1" x14ac:dyDescent="0.3">
      <c r="A284" s="68" t="s">
        <v>47</v>
      </c>
      <c r="B284" s="188"/>
      <c r="C284" s="188"/>
      <c r="D284" s="188"/>
      <c r="E284" s="188"/>
      <c r="F284" s="188"/>
      <c r="G284" s="188"/>
      <c r="H284" s="188"/>
      <c r="I284" s="188"/>
      <c r="J284" s="69"/>
    </row>
    <row r="285" spans="1:10" ht="15" customHeight="1" x14ac:dyDescent="0.3">
      <c r="A285" s="211" t="s">
        <v>27</v>
      </c>
      <c r="B285" s="212"/>
      <c r="C285" s="212"/>
      <c r="D285" s="212"/>
      <c r="E285" s="212"/>
      <c r="F285" s="212"/>
      <c r="G285" s="212"/>
      <c r="H285" s="212"/>
      <c r="I285" s="212"/>
      <c r="J285" s="213"/>
    </row>
    <row r="286" spans="1:10" x14ac:dyDescent="0.3">
      <c r="A286" s="214"/>
      <c r="B286" s="215"/>
      <c r="C286" s="215"/>
      <c r="D286" s="215"/>
      <c r="E286" s="215"/>
      <c r="F286" s="215"/>
      <c r="G286" s="215"/>
      <c r="H286" s="215"/>
      <c r="I286" s="215"/>
      <c r="J286" s="216"/>
    </row>
    <row r="287" spans="1:10" x14ac:dyDescent="0.3">
      <c r="A287" s="214"/>
      <c r="B287" s="215"/>
      <c r="C287" s="215"/>
      <c r="D287" s="215"/>
      <c r="E287" s="215"/>
      <c r="F287" s="215"/>
      <c r="G287" s="215"/>
      <c r="H287" s="215"/>
      <c r="I287" s="215"/>
      <c r="J287" s="216"/>
    </row>
    <row r="288" spans="1:10" x14ac:dyDescent="0.3">
      <c r="A288" s="217"/>
      <c r="B288" s="218"/>
      <c r="C288" s="218"/>
      <c r="D288" s="218"/>
      <c r="E288" s="218"/>
      <c r="F288" s="218"/>
      <c r="G288" s="218"/>
      <c r="H288" s="218"/>
      <c r="I288" s="218"/>
      <c r="J288" s="219"/>
    </row>
    <row r="311" spans="1:10" ht="15" customHeight="1" x14ac:dyDescent="0.3">
      <c r="A311" s="15"/>
      <c r="B311" s="14"/>
      <c r="C311" s="14"/>
      <c r="D311" s="14"/>
      <c r="E311" s="14"/>
      <c r="F311" s="14"/>
      <c r="G311" s="14"/>
      <c r="H311" s="14"/>
      <c r="I311" s="14"/>
      <c r="J311" s="14"/>
    </row>
    <row r="312" spans="1:10" x14ac:dyDescent="0.3">
      <c r="A312" s="15" t="s">
        <v>135</v>
      </c>
      <c r="B312" s="14"/>
      <c r="C312" s="14"/>
      <c r="D312" s="20" t="str">
        <f>F8</f>
        <v>Codename Future By kanakia</v>
      </c>
      <c r="G312" s="14"/>
      <c r="H312" s="14"/>
      <c r="I312" s="14"/>
      <c r="J312" s="14"/>
    </row>
    <row r="313" spans="1:10" x14ac:dyDescent="0.3">
      <c r="A313" s="14"/>
      <c r="B313" s="14"/>
      <c r="C313" s="14"/>
      <c r="D313" s="14"/>
      <c r="E313" s="14"/>
      <c r="F313" s="14"/>
      <c r="G313" s="14"/>
      <c r="H313" s="14"/>
      <c r="I313" s="14"/>
      <c r="J313" s="14"/>
    </row>
    <row r="314" spans="1:10" x14ac:dyDescent="0.3">
      <c r="A314" s="14"/>
      <c r="B314" s="14"/>
      <c r="C314" s="14"/>
      <c r="D314" s="14"/>
      <c r="E314" s="14"/>
      <c r="F314" s="14"/>
      <c r="G314" s="14"/>
      <c r="H314" s="14"/>
      <c r="I314" s="14"/>
      <c r="J314" s="14"/>
    </row>
    <row r="359" spans="1:1" x14ac:dyDescent="0.3">
      <c r="A359" s="17" t="s">
        <v>126</v>
      </c>
    </row>
  </sheetData>
  <mergeCells count="584">
    <mergeCell ref="A5:E5"/>
    <mergeCell ref="F5:J5"/>
    <mergeCell ref="A6:E6"/>
    <mergeCell ref="F6:J6"/>
    <mergeCell ref="A7:E7"/>
    <mergeCell ref="F7:J7"/>
    <mergeCell ref="A1:J1"/>
    <mergeCell ref="A2:J2"/>
    <mergeCell ref="A3:E3"/>
    <mergeCell ref="F3:J3"/>
    <mergeCell ref="A4:E4"/>
    <mergeCell ref="F4:J4"/>
    <mergeCell ref="A11:E11"/>
    <mergeCell ref="F11:J11"/>
    <mergeCell ref="A12:E12"/>
    <mergeCell ref="F12:J12"/>
    <mergeCell ref="A13:E13"/>
    <mergeCell ref="F13:J13"/>
    <mergeCell ref="A8:E8"/>
    <mergeCell ref="F8:J8"/>
    <mergeCell ref="A9:E9"/>
    <mergeCell ref="F9:J9"/>
    <mergeCell ref="A10:E10"/>
    <mergeCell ref="F10:J10"/>
    <mergeCell ref="B17:E17"/>
    <mergeCell ref="G17:J17"/>
    <mergeCell ref="A18:B18"/>
    <mergeCell ref="C18:E18"/>
    <mergeCell ref="F18:G18"/>
    <mergeCell ref="H18:J18"/>
    <mergeCell ref="A14:B14"/>
    <mergeCell ref="C14:J14"/>
    <mergeCell ref="B15:D15"/>
    <mergeCell ref="E15:F15"/>
    <mergeCell ref="I15:J15"/>
    <mergeCell ref="B16:E16"/>
    <mergeCell ref="G16:J16"/>
    <mergeCell ref="A24:E24"/>
    <mergeCell ref="F24:J24"/>
    <mergeCell ref="A25:E25"/>
    <mergeCell ref="F25:J25"/>
    <mergeCell ref="A26:E26"/>
    <mergeCell ref="F26:J26"/>
    <mergeCell ref="A19:E20"/>
    <mergeCell ref="F19:J20"/>
    <mergeCell ref="A21:E22"/>
    <mergeCell ref="F21:J22"/>
    <mergeCell ref="A23:E23"/>
    <mergeCell ref="F23:J23"/>
    <mergeCell ref="A27:B27"/>
    <mergeCell ref="C27:D27"/>
    <mergeCell ref="E27:F27"/>
    <mergeCell ref="G27:H27"/>
    <mergeCell ref="I27:J27"/>
    <mergeCell ref="A28:B28"/>
    <mergeCell ref="C28:D28"/>
    <mergeCell ref="E28:F28"/>
    <mergeCell ref="G28:H28"/>
    <mergeCell ref="I28:J28"/>
    <mergeCell ref="A31:J31"/>
    <mergeCell ref="A32:B32"/>
    <mergeCell ref="C32:D32"/>
    <mergeCell ref="E32:F32"/>
    <mergeCell ref="G32:H32"/>
    <mergeCell ref="I32:J32"/>
    <mergeCell ref="A29:B29"/>
    <mergeCell ref="C29:D29"/>
    <mergeCell ref="E29:F29"/>
    <mergeCell ref="G29:H29"/>
    <mergeCell ref="I29:J29"/>
    <mergeCell ref="A30:J30"/>
    <mergeCell ref="A38:E38"/>
    <mergeCell ref="F38:J38"/>
    <mergeCell ref="A39:E39"/>
    <mergeCell ref="F39:J39"/>
    <mergeCell ref="A40:E40"/>
    <mergeCell ref="F40:J40"/>
    <mergeCell ref="A33:J33"/>
    <mergeCell ref="A34:J35"/>
    <mergeCell ref="A36:E36"/>
    <mergeCell ref="F36:J36"/>
    <mergeCell ref="A37:E37"/>
    <mergeCell ref="F37:J37"/>
    <mergeCell ref="A44:B44"/>
    <mergeCell ref="C44:F44"/>
    <mergeCell ref="H44:J44"/>
    <mergeCell ref="A45:B45"/>
    <mergeCell ref="C45:F45"/>
    <mergeCell ref="I45:J45"/>
    <mergeCell ref="A41:E41"/>
    <mergeCell ref="F41:J41"/>
    <mergeCell ref="A42:J42"/>
    <mergeCell ref="A43:B43"/>
    <mergeCell ref="C43:F43"/>
    <mergeCell ref="H43:J43"/>
    <mergeCell ref="A48:J48"/>
    <mergeCell ref="A49:C49"/>
    <mergeCell ref="D49:E49"/>
    <mergeCell ref="F49:H49"/>
    <mergeCell ref="I49:J49"/>
    <mergeCell ref="A50:B50"/>
    <mergeCell ref="C50:F50"/>
    <mergeCell ref="G50:J50"/>
    <mergeCell ref="A46:B46"/>
    <mergeCell ref="C46:G46"/>
    <mergeCell ref="I46:J46"/>
    <mergeCell ref="A47:C47"/>
    <mergeCell ref="D47:E47"/>
    <mergeCell ref="F47:G47"/>
    <mergeCell ref="H47:J47"/>
    <mergeCell ref="A51:C51"/>
    <mergeCell ref="D51:J51"/>
    <mergeCell ref="A52:J52"/>
    <mergeCell ref="A53:J53"/>
    <mergeCell ref="A54:J54"/>
    <mergeCell ref="A55:B62"/>
    <mergeCell ref="C55:E55"/>
    <mergeCell ref="F55:G55"/>
    <mergeCell ref="H55:J62"/>
    <mergeCell ref="C56:E56"/>
    <mergeCell ref="C60:E60"/>
    <mergeCell ref="F60:G60"/>
    <mergeCell ref="C61:E61"/>
    <mergeCell ref="F61:G61"/>
    <mergeCell ref="C62:E62"/>
    <mergeCell ref="F62:G62"/>
    <mergeCell ref="F56:G56"/>
    <mergeCell ref="C57:E57"/>
    <mergeCell ref="F57:G57"/>
    <mergeCell ref="C58:E58"/>
    <mergeCell ref="F58:G58"/>
    <mergeCell ref="C59:E59"/>
    <mergeCell ref="F59:G59"/>
    <mergeCell ref="A63:C63"/>
    <mergeCell ref="D63:E63"/>
    <mergeCell ref="F63:H63"/>
    <mergeCell ref="I63:J63"/>
    <mergeCell ref="A64:J64"/>
    <mergeCell ref="A65:B72"/>
    <mergeCell ref="C65:E65"/>
    <mergeCell ref="F65:G65"/>
    <mergeCell ref="H65:J72"/>
    <mergeCell ref="C66:E66"/>
    <mergeCell ref="C70:E70"/>
    <mergeCell ref="F70:G70"/>
    <mergeCell ref="C71:E71"/>
    <mergeCell ref="F71:G71"/>
    <mergeCell ref="C72:E72"/>
    <mergeCell ref="F72:G72"/>
    <mergeCell ref="F66:G66"/>
    <mergeCell ref="C67:E67"/>
    <mergeCell ref="F67:G67"/>
    <mergeCell ref="C68:E68"/>
    <mergeCell ref="F68:G68"/>
    <mergeCell ref="C69:E69"/>
    <mergeCell ref="F69:G69"/>
    <mergeCell ref="A76:J76"/>
    <mergeCell ref="A77:J77"/>
    <mergeCell ref="A78:F78"/>
    <mergeCell ref="G78:J78"/>
    <mergeCell ref="A79:F79"/>
    <mergeCell ref="G79:J79"/>
    <mergeCell ref="A73:C73"/>
    <mergeCell ref="D73:E73"/>
    <mergeCell ref="F73:H73"/>
    <mergeCell ref="I73:J73"/>
    <mergeCell ref="A74:J74"/>
    <mergeCell ref="A75:J75"/>
    <mergeCell ref="A83:F83"/>
    <mergeCell ref="G83:J83"/>
    <mergeCell ref="A84:F84"/>
    <mergeCell ref="G84:J84"/>
    <mergeCell ref="A85:F85"/>
    <mergeCell ref="G85:J85"/>
    <mergeCell ref="A80:F80"/>
    <mergeCell ref="G80:J80"/>
    <mergeCell ref="A81:F81"/>
    <mergeCell ref="G81:J81"/>
    <mergeCell ref="A82:F82"/>
    <mergeCell ref="G82:J82"/>
    <mergeCell ref="A90:B90"/>
    <mergeCell ref="D90:E90"/>
    <mergeCell ref="I90:J90"/>
    <mergeCell ref="A91:J91"/>
    <mergeCell ref="A92:J92"/>
    <mergeCell ref="A93:J93"/>
    <mergeCell ref="A86:F86"/>
    <mergeCell ref="G86:J86"/>
    <mergeCell ref="A87:F87"/>
    <mergeCell ref="G87:J87"/>
    <mergeCell ref="A88:J88"/>
    <mergeCell ref="A89:J89"/>
    <mergeCell ref="A97:B97"/>
    <mergeCell ref="D97:E97"/>
    <mergeCell ref="I97:J97"/>
    <mergeCell ref="A98:B98"/>
    <mergeCell ref="C98:H98"/>
    <mergeCell ref="I98:J98"/>
    <mergeCell ref="A94:J94"/>
    <mergeCell ref="A95:B95"/>
    <mergeCell ref="D95:E95"/>
    <mergeCell ref="I95:J95"/>
    <mergeCell ref="A96:B96"/>
    <mergeCell ref="D96:E96"/>
    <mergeCell ref="I96:J96"/>
    <mergeCell ref="A101:B101"/>
    <mergeCell ref="D101:E101"/>
    <mergeCell ref="I101:J101"/>
    <mergeCell ref="A102:B102"/>
    <mergeCell ref="D102:E102"/>
    <mergeCell ref="I102:J102"/>
    <mergeCell ref="A99:B99"/>
    <mergeCell ref="D99:E99"/>
    <mergeCell ref="I99:J99"/>
    <mergeCell ref="A100:B100"/>
    <mergeCell ref="D100:E100"/>
    <mergeCell ref="I100:J100"/>
    <mergeCell ref="A108:B108"/>
    <mergeCell ref="D108:E108"/>
    <mergeCell ref="A109:B109"/>
    <mergeCell ref="D109:E109"/>
    <mergeCell ref="A110:B110"/>
    <mergeCell ref="D110:E110"/>
    <mergeCell ref="A103:J103"/>
    <mergeCell ref="A104:B104"/>
    <mergeCell ref="D104:E104"/>
    <mergeCell ref="I104:J111"/>
    <mergeCell ref="A105:B105"/>
    <mergeCell ref="D105:E105"/>
    <mergeCell ref="A106:B106"/>
    <mergeCell ref="D106:E106"/>
    <mergeCell ref="A107:B107"/>
    <mergeCell ref="D107:E107"/>
    <mergeCell ref="A116:B116"/>
    <mergeCell ref="C116:H116"/>
    <mergeCell ref="A117:B117"/>
    <mergeCell ref="D117:E117"/>
    <mergeCell ref="A118:B118"/>
    <mergeCell ref="D118:E118"/>
    <mergeCell ref="A111:B111"/>
    <mergeCell ref="D111:E111"/>
    <mergeCell ref="A112:J112"/>
    <mergeCell ref="A113:B113"/>
    <mergeCell ref="D113:E113"/>
    <mergeCell ref="I113:J120"/>
    <mergeCell ref="A114:B114"/>
    <mergeCell ref="D114:E114"/>
    <mergeCell ref="A115:B115"/>
    <mergeCell ref="C115:H115"/>
    <mergeCell ref="F124:F125"/>
    <mergeCell ref="G124:G125"/>
    <mergeCell ref="H124:H125"/>
    <mergeCell ref="A119:B119"/>
    <mergeCell ref="D119:E119"/>
    <mergeCell ref="A120:B120"/>
    <mergeCell ref="D120:E120"/>
    <mergeCell ref="A121:J121"/>
    <mergeCell ref="A122:B122"/>
    <mergeCell ref="D122:E122"/>
    <mergeCell ref="I122:J129"/>
    <mergeCell ref="A123:B123"/>
    <mergeCell ref="D123:E123"/>
    <mergeCell ref="A126:B126"/>
    <mergeCell ref="D126:E126"/>
    <mergeCell ref="A127:B127"/>
    <mergeCell ref="D127:E127"/>
    <mergeCell ref="A128:B128"/>
    <mergeCell ref="D128:E128"/>
    <mergeCell ref="B124:B125"/>
    <mergeCell ref="C124:C125"/>
    <mergeCell ref="D124:E125"/>
    <mergeCell ref="A134:B134"/>
    <mergeCell ref="C134:H134"/>
    <mergeCell ref="A135:B135"/>
    <mergeCell ref="D135:E135"/>
    <mergeCell ref="A136:B136"/>
    <mergeCell ref="D136:E136"/>
    <mergeCell ref="A129:B129"/>
    <mergeCell ref="D129:E129"/>
    <mergeCell ref="A130:J130"/>
    <mergeCell ref="A131:B131"/>
    <mergeCell ref="D131:E131"/>
    <mergeCell ref="I131:J138"/>
    <mergeCell ref="A132:B132"/>
    <mergeCell ref="D132:E132"/>
    <mergeCell ref="A133:B133"/>
    <mergeCell ref="C133:H133"/>
    <mergeCell ref="A137:B137"/>
    <mergeCell ref="D137:E137"/>
    <mergeCell ref="A138:B138"/>
    <mergeCell ref="D138:E138"/>
    <mergeCell ref="A139:J139"/>
    <mergeCell ref="A140:B140"/>
    <mergeCell ref="D140:E140"/>
    <mergeCell ref="I140:J147"/>
    <mergeCell ref="A141:B141"/>
    <mergeCell ref="D141:E141"/>
    <mergeCell ref="A145:B145"/>
    <mergeCell ref="D145:E145"/>
    <mergeCell ref="A146:B146"/>
    <mergeCell ref="D146:E146"/>
    <mergeCell ref="A147:B147"/>
    <mergeCell ref="D147:E147"/>
    <mergeCell ref="A142:B142"/>
    <mergeCell ref="D142:E142"/>
    <mergeCell ref="A143:B143"/>
    <mergeCell ref="D143:E143"/>
    <mergeCell ref="A144:B144"/>
    <mergeCell ref="D144:E144"/>
    <mergeCell ref="G151:G152"/>
    <mergeCell ref="H151:H152"/>
    <mergeCell ref="A153:B153"/>
    <mergeCell ref="D153:E153"/>
    <mergeCell ref="A154:B154"/>
    <mergeCell ref="D154:E154"/>
    <mergeCell ref="A148:J148"/>
    <mergeCell ref="A149:B149"/>
    <mergeCell ref="D149:E149"/>
    <mergeCell ref="I149:J156"/>
    <mergeCell ref="A150:B150"/>
    <mergeCell ref="D150:E150"/>
    <mergeCell ref="B151:B152"/>
    <mergeCell ref="C151:C152"/>
    <mergeCell ref="D151:E152"/>
    <mergeCell ref="F151:F152"/>
    <mergeCell ref="A155:B155"/>
    <mergeCell ref="D155:E155"/>
    <mergeCell ref="A156:B156"/>
    <mergeCell ref="D156:E156"/>
    <mergeCell ref="A157:J157"/>
    <mergeCell ref="A158:B158"/>
    <mergeCell ref="D158:E158"/>
    <mergeCell ref="I158:J165"/>
    <mergeCell ref="A159:B159"/>
    <mergeCell ref="D159:E159"/>
    <mergeCell ref="A163:B163"/>
    <mergeCell ref="D163:E163"/>
    <mergeCell ref="A164:B164"/>
    <mergeCell ref="D164:E164"/>
    <mergeCell ref="A165:B165"/>
    <mergeCell ref="D165:E165"/>
    <mergeCell ref="A160:B160"/>
    <mergeCell ref="C160:H160"/>
    <mergeCell ref="A161:B161"/>
    <mergeCell ref="C161:H161"/>
    <mergeCell ref="A162:B162"/>
    <mergeCell ref="D162:E162"/>
    <mergeCell ref="G169:G170"/>
    <mergeCell ref="H169:H170"/>
    <mergeCell ref="A171:B171"/>
    <mergeCell ref="D171:E171"/>
    <mergeCell ref="A172:B172"/>
    <mergeCell ref="D172:E172"/>
    <mergeCell ref="A166:J166"/>
    <mergeCell ref="A167:B167"/>
    <mergeCell ref="D167:E167"/>
    <mergeCell ref="I167:J174"/>
    <mergeCell ref="A168:B168"/>
    <mergeCell ref="D168:E168"/>
    <mergeCell ref="B169:B170"/>
    <mergeCell ref="C169:C170"/>
    <mergeCell ref="D169:E170"/>
    <mergeCell ref="F169:F170"/>
    <mergeCell ref="A178:B178"/>
    <mergeCell ref="D178:E178"/>
    <mergeCell ref="A179:B179"/>
    <mergeCell ref="D179:E179"/>
    <mergeCell ref="A180:B180"/>
    <mergeCell ref="D180:E180"/>
    <mergeCell ref="A173:B173"/>
    <mergeCell ref="D173:E173"/>
    <mergeCell ref="A174:B174"/>
    <mergeCell ref="D174:E174"/>
    <mergeCell ref="A175:J175"/>
    <mergeCell ref="A176:B176"/>
    <mergeCell ref="D176:E176"/>
    <mergeCell ref="I176:J183"/>
    <mergeCell ref="A177:B177"/>
    <mergeCell ref="D177:E177"/>
    <mergeCell ref="A184:J184"/>
    <mergeCell ref="A185:J185"/>
    <mergeCell ref="A186:J186"/>
    <mergeCell ref="A187:B187"/>
    <mergeCell ref="D187:E187"/>
    <mergeCell ref="I187:J187"/>
    <mergeCell ref="A181:B181"/>
    <mergeCell ref="D181:E181"/>
    <mergeCell ref="A182:B182"/>
    <mergeCell ref="D182:E182"/>
    <mergeCell ref="A183:B183"/>
    <mergeCell ref="D183:E183"/>
    <mergeCell ref="A190:B190"/>
    <mergeCell ref="C190:H190"/>
    <mergeCell ref="I190:J190"/>
    <mergeCell ref="A191:B191"/>
    <mergeCell ref="D191:E191"/>
    <mergeCell ref="I191:J191"/>
    <mergeCell ref="A188:B188"/>
    <mergeCell ref="D188:E188"/>
    <mergeCell ref="I188:J188"/>
    <mergeCell ref="A189:B189"/>
    <mergeCell ref="D189:E189"/>
    <mergeCell ref="I189:J189"/>
    <mergeCell ref="I194:J194"/>
    <mergeCell ref="A195:J195"/>
    <mergeCell ref="A196:B196"/>
    <mergeCell ref="D196:E196"/>
    <mergeCell ref="I196:J203"/>
    <mergeCell ref="A197:B197"/>
    <mergeCell ref="D197:E197"/>
    <mergeCell ref="A198:B198"/>
    <mergeCell ref="A192:B192"/>
    <mergeCell ref="D192:E192"/>
    <mergeCell ref="I192:J192"/>
    <mergeCell ref="A193:B193"/>
    <mergeCell ref="C193:H193"/>
    <mergeCell ref="I193:J193"/>
    <mergeCell ref="D198:E198"/>
    <mergeCell ref="A199:B199"/>
    <mergeCell ref="D199:E199"/>
    <mergeCell ref="A200:B200"/>
    <mergeCell ref="D200:E200"/>
    <mergeCell ref="A201:B201"/>
    <mergeCell ref="D201:E201"/>
    <mergeCell ref="A194:B194"/>
    <mergeCell ref="D194:E194"/>
    <mergeCell ref="A202:B202"/>
    <mergeCell ref="D202:E202"/>
    <mergeCell ref="A203:B203"/>
    <mergeCell ref="D203:E203"/>
    <mergeCell ref="A204:J204"/>
    <mergeCell ref="A205:B205"/>
    <mergeCell ref="D205:E205"/>
    <mergeCell ref="I205:J212"/>
    <mergeCell ref="A206:B206"/>
    <mergeCell ref="D206:E206"/>
    <mergeCell ref="A210:B210"/>
    <mergeCell ref="D210:E210"/>
    <mergeCell ref="A211:B211"/>
    <mergeCell ref="D211:E211"/>
    <mergeCell ref="A212:B212"/>
    <mergeCell ref="C212:H212"/>
    <mergeCell ref="A207:B207"/>
    <mergeCell ref="C207:H207"/>
    <mergeCell ref="A208:B208"/>
    <mergeCell ref="D208:E208"/>
    <mergeCell ref="A209:B209"/>
    <mergeCell ref="D209:E209"/>
    <mergeCell ref="A218:B218"/>
    <mergeCell ref="D218:E218"/>
    <mergeCell ref="A219:B219"/>
    <mergeCell ref="D219:E219"/>
    <mergeCell ref="A220:B220"/>
    <mergeCell ref="D220:E220"/>
    <mergeCell ref="A213:J213"/>
    <mergeCell ref="A214:B214"/>
    <mergeCell ref="D214:E214"/>
    <mergeCell ref="I214:J221"/>
    <mergeCell ref="A215:B215"/>
    <mergeCell ref="D215:E215"/>
    <mergeCell ref="A216:B216"/>
    <mergeCell ref="D216:E216"/>
    <mergeCell ref="A217:B217"/>
    <mergeCell ref="D217:E217"/>
    <mergeCell ref="A226:B226"/>
    <mergeCell ref="D226:E226"/>
    <mergeCell ref="A227:B227"/>
    <mergeCell ref="D227:E227"/>
    <mergeCell ref="A228:B228"/>
    <mergeCell ref="D228:E228"/>
    <mergeCell ref="A221:B221"/>
    <mergeCell ref="D221:E221"/>
    <mergeCell ref="A222:J222"/>
    <mergeCell ref="A223:B223"/>
    <mergeCell ref="D223:E223"/>
    <mergeCell ref="I223:J230"/>
    <mergeCell ref="A224:B224"/>
    <mergeCell ref="D224:E224"/>
    <mergeCell ref="A225:B225"/>
    <mergeCell ref="C225:H225"/>
    <mergeCell ref="A229:B229"/>
    <mergeCell ref="D229:E229"/>
    <mergeCell ref="A230:B230"/>
    <mergeCell ref="C230:H230"/>
    <mergeCell ref="A231:J231"/>
    <mergeCell ref="A232:B232"/>
    <mergeCell ref="D232:E232"/>
    <mergeCell ref="I232:J239"/>
    <mergeCell ref="A233:B233"/>
    <mergeCell ref="D233:E233"/>
    <mergeCell ref="A237:B237"/>
    <mergeCell ref="D237:E237"/>
    <mergeCell ref="A238:B238"/>
    <mergeCell ref="D238:E238"/>
    <mergeCell ref="A239:B239"/>
    <mergeCell ref="D239:E239"/>
    <mergeCell ref="A234:B234"/>
    <mergeCell ref="D234:E234"/>
    <mergeCell ref="A235:B235"/>
    <mergeCell ref="D235:E235"/>
    <mergeCell ref="A236:B236"/>
    <mergeCell ref="D236:E236"/>
    <mergeCell ref="A245:B245"/>
    <mergeCell ref="D245:E245"/>
    <mergeCell ref="A246:B246"/>
    <mergeCell ref="D246:E246"/>
    <mergeCell ref="A247:B247"/>
    <mergeCell ref="D247:E247"/>
    <mergeCell ref="A240:J240"/>
    <mergeCell ref="A241:B241"/>
    <mergeCell ref="D241:E241"/>
    <mergeCell ref="I241:J248"/>
    <mergeCell ref="A242:B242"/>
    <mergeCell ref="D242:E242"/>
    <mergeCell ref="A243:B243"/>
    <mergeCell ref="D243:E243"/>
    <mergeCell ref="A244:B244"/>
    <mergeCell ref="D244:E244"/>
    <mergeCell ref="A253:B253"/>
    <mergeCell ref="D253:E253"/>
    <mergeCell ref="A254:B254"/>
    <mergeCell ref="D254:E254"/>
    <mergeCell ref="A255:B255"/>
    <mergeCell ref="D255:E255"/>
    <mergeCell ref="A248:B248"/>
    <mergeCell ref="D248:E248"/>
    <mergeCell ref="A249:J249"/>
    <mergeCell ref="A250:B250"/>
    <mergeCell ref="D250:E250"/>
    <mergeCell ref="I250:J257"/>
    <mergeCell ref="A251:B251"/>
    <mergeCell ref="D251:E251"/>
    <mergeCell ref="A252:B252"/>
    <mergeCell ref="C252:H252"/>
    <mergeCell ref="A256:B256"/>
    <mergeCell ref="D256:E256"/>
    <mergeCell ref="A257:B257"/>
    <mergeCell ref="C257:H257"/>
    <mergeCell ref="A258:J258"/>
    <mergeCell ref="A259:B259"/>
    <mergeCell ref="D259:E259"/>
    <mergeCell ref="I259:J266"/>
    <mergeCell ref="A260:B260"/>
    <mergeCell ref="D260:E260"/>
    <mergeCell ref="A264:B264"/>
    <mergeCell ref="D264:E264"/>
    <mergeCell ref="A265:B265"/>
    <mergeCell ref="D265:E265"/>
    <mergeCell ref="A266:B266"/>
    <mergeCell ref="D266:E266"/>
    <mergeCell ref="A261:B261"/>
    <mergeCell ref="D261:E261"/>
    <mergeCell ref="A262:B262"/>
    <mergeCell ref="D262:E262"/>
    <mergeCell ref="A263:B263"/>
    <mergeCell ref="D263:E263"/>
    <mergeCell ref="A272:B272"/>
    <mergeCell ref="D272:E272"/>
    <mergeCell ref="A273:B273"/>
    <mergeCell ref="D273:E273"/>
    <mergeCell ref="A274:B274"/>
    <mergeCell ref="D274:E274"/>
    <mergeCell ref="A267:J267"/>
    <mergeCell ref="A268:B268"/>
    <mergeCell ref="D268:E268"/>
    <mergeCell ref="I268:J275"/>
    <mergeCell ref="A269:B269"/>
    <mergeCell ref="D269:E269"/>
    <mergeCell ref="A270:B270"/>
    <mergeCell ref="D270:E270"/>
    <mergeCell ref="A271:B271"/>
    <mergeCell ref="D271:E271"/>
    <mergeCell ref="A280:J280"/>
    <mergeCell ref="A281:J281"/>
    <mergeCell ref="A282:J282"/>
    <mergeCell ref="A283:J283"/>
    <mergeCell ref="A284:J284"/>
    <mergeCell ref="A285:J288"/>
    <mergeCell ref="A275:B275"/>
    <mergeCell ref="D275:E275"/>
    <mergeCell ref="A276:J276"/>
    <mergeCell ref="A277:J277"/>
    <mergeCell ref="A278:J278"/>
    <mergeCell ref="A279:J279"/>
  </mergeCells>
  <pageMargins left="0.7" right="0.7" top="0.75" bottom="0.75" header="0.3" footer="0.3"/>
  <pageSetup orientation="portrait" r:id="rId1"/>
  <headerFooter>
    <oddHeader>&amp;C&amp;"Times New Roman,Bold"&amp;20V S JADON &amp; CO. VALUERS LLP.</oddHeader>
    <oddFooter>&amp;L&amp;"Times New Roman,Bold"Ref No: &amp;F&amp;R&amp;P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B%</vt:lpstr>
      <vt:lpstr>Note</vt:lpstr>
      <vt:lpstr>Wing A</vt:lpstr>
      <vt:lpstr>Wing B</vt:lpstr>
      <vt:lpstr>Wing C</vt:lpstr>
      <vt:lpstr>Sheet1 (2)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2025-08-30T07:26:48Z</cp:lastPrinted>
  <dcterms:created xsi:type="dcterms:W3CDTF">2013-11-23T05:32:33Z</dcterms:created>
  <dcterms:modified xsi:type="dcterms:W3CDTF">2025-08-30T07:26:53Z</dcterms:modified>
</cp:coreProperties>
</file>